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NumXL\V1.0\Tutorial Videos\"/>
    </mc:Choice>
  </mc:AlternateContent>
  <bookViews>
    <workbookView xWindow="0" yWindow="0" windowWidth="25200" windowHeight="1257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9" i="1" l="1"/>
  <c r="J40" i="1"/>
  <c r="J41" i="1"/>
  <c r="J42" i="1"/>
  <c r="J43" i="1"/>
  <c r="J44" i="1"/>
  <c r="J45" i="1"/>
  <c r="J46" i="1"/>
  <c r="J47" i="1"/>
  <c r="J48" i="1"/>
  <c r="J49" i="1"/>
  <c r="J38" i="1"/>
  <c r="I49" i="1"/>
  <c r="H49" i="1"/>
  <c r="I48" i="1"/>
  <c r="H48" i="1"/>
  <c r="I47" i="1"/>
  <c r="H47" i="1"/>
  <c r="I46" i="1"/>
  <c r="H46" i="1"/>
  <c r="I45" i="1"/>
  <c r="H45" i="1"/>
  <c r="I44" i="1"/>
  <c r="H44" i="1"/>
  <c r="I43" i="1"/>
  <c r="H43" i="1"/>
  <c r="I42" i="1"/>
  <c r="H42" i="1"/>
  <c r="I41" i="1"/>
  <c r="H41" i="1"/>
  <c r="I40" i="1"/>
  <c r="H40" i="1"/>
  <c r="I39" i="1"/>
  <c r="H39" i="1"/>
  <c r="I38" i="1"/>
  <c r="H38" i="1"/>
  <c r="G49" i="1"/>
  <c r="G48" i="1"/>
  <c r="G47" i="1"/>
  <c r="G46" i="1"/>
  <c r="G45" i="1"/>
  <c r="G44" i="1"/>
  <c r="G43" i="1"/>
  <c r="G42" i="1"/>
  <c r="G41" i="1"/>
  <c r="G40" i="1"/>
  <c r="G39" i="1"/>
  <c r="G38" i="1"/>
  <c r="F49" i="1"/>
  <c r="F48" i="1"/>
  <c r="F47" i="1"/>
  <c r="F46" i="1"/>
  <c r="F45" i="1"/>
  <c r="F44" i="1"/>
  <c r="F43" i="1"/>
  <c r="F42" i="1"/>
  <c r="F41" i="1"/>
  <c r="F40" i="1"/>
  <c r="F39" i="1"/>
  <c r="F38" i="1"/>
  <c r="Q31" i="1"/>
  <c r="P31" i="1"/>
  <c r="O31" i="1"/>
  <c r="N31" i="1"/>
  <c r="T29" i="1"/>
  <c r="S29" i="1"/>
  <c r="R29" i="1"/>
  <c r="Q29" i="1"/>
  <c r="P29" i="1"/>
  <c r="O29" i="1"/>
  <c r="N29" i="1"/>
  <c r="K29" i="1"/>
  <c r="J29" i="1"/>
  <c r="I29" i="1"/>
  <c r="E27" i="1"/>
  <c r="G24" i="1" l="1"/>
  <c r="I24" i="1" s="1"/>
  <c r="F24" i="1"/>
  <c r="G23" i="1"/>
  <c r="I23" i="1" s="1"/>
  <c r="F23" i="1"/>
  <c r="G22" i="1"/>
  <c r="I22" i="1" s="1"/>
  <c r="F22" i="1"/>
  <c r="G21" i="1"/>
  <c r="I21" i="1" s="1"/>
  <c r="F21" i="1"/>
  <c r="J19" i="1"/>
  <c r="H24" i="1" s="1"/>
  <c r="H21" i="1" l="1"/>
  <c r="H22" i="1"/>
  <c r="H23" i="1"/>
</calcChain>
</file>

<file path=xl/comments1.xml><?xml version="1.0" encoding="utf-8"?>
<comments xmlns="http://schemas.openxmlformats.org/spreadsheetml/2006/main">
  <authors>
    <author>Mohamad F. EL-Bawab</author>
  </authors>
  <commentList>
    <comment ref="F19" authorId="0" shapeId="0">
      <text>
        <r>
          <rPr>
            <sz val="9"/>
            <color indexed="81"/>
            <rFont val="Tahoma"/>
            <family val="2"/>
          </rPr>
          <t>Test Statistics (e.g Z-Score)</t>
        </r>
      </text>
    </comment>
    <comment ref="G19" authorId="0" shapeId="0">
      <text>
        <r>
          <rPr>
            <sz val="9"/>
            <color indexed="81"/>
            <rFont val="Tahoma"/>
            <family val="2"/>
          </rPr>
          <t>The probability, under the null hypothesis, that test statistic (Score) is at least as extreme as observed</t>
        </r>
      </text>
    </comment>
    <comment ref="H19" authorId="0" shapeId="0">
      <text>
        <r>
          <rPr>
            <sz val="9"/>
            <color indexed="81"/>
            <rFont val="Tahoma"/>
            <family val="2"/>
          </rPr>
          <t>Critical Value - A boundary limit of the region of all possible values for the test statistics (i.e. Score) under the null hypothesis and significance level.</t>
        </r>
      </text>
    </comment>
    <comment ref="I19" authorId="0" shapeId="0">
      <text>
        <r>
          <rPr>
            <sz val="9"/>
            <color indexed="81"/>
            <rFont val="Tahoma"/>
            <family val="2"/>
          </rPr>
          <t>Is the data stationary (i.e. no unit-root)?</t>
        </r>
      </text>
    </comment>
    <comment ref="J19" authorId="0" shapeId="0">
      <text>
        <r>
          <rPr>
            <sz val="9"/>
            <color indexed="81"/>
            <rFont val="Tahoma"/>
            <family val="2"/>
          </rPr>
          <t>Significance level (a), a probability threshold below which the null hypothesis will be rejected</t>
        </r>
      </text>
    </comment>
    <comment ref="I28" authorId="0" shapeId="0">
      <text>
        <r>
          <rPr>
            <sz val="9"/>
            <color indexed="81"/>
            <rFont val="Tahoma"/>
            <family val="2"/>
          </rPr>
          <t>Goodness of fit measure using log likelihood method</t>
        </r>
      </text>
    </comment>
    <comment ref="J28" authorId="0" shapeId="0">
      <text>
        <r>
          <rPr>
            <sz val="9"/>
            <color indexed="81"/>
            <rFont val="Tahoma"/>
            <family val="2"/>
          </rPr>
          <t>Goodness of fit measure using Akaike-Information Criterion (AIC) method</t>
        </r>
      </text>
    </comment>
    <comment ref="K28" authorId="0" shapeId="0">
      <text>
        <r>
          <rPr>
            <sz val="9"/>
            <color indexed="81"/>
            <rFont val="Tahoma"/>
            <family val="2"/>
          </rPr>
          <t>Examine the values of the model's parameters for stability: stationary, invertibility and causality</t>
        </r>
      </text>
    </comment>
    <comment ref="N28" authorId="0" shapeId="0">
      <text>
        <r>
          <rPr>
            <sz val="9"/>
            <color indexed="81"/>
            <rFont val="Tahoma"/>
            <family val="2"/>
          </rPr>
          <t>Average</t>
        </r>
      </text>
    </comment>
    <comment ref="O28" authorId="0" shapeId="0">
      <text>
        <r>
          <rPr>
            <sz val="9"/>
            <color indexed="81"/>
            <rFont val="Tahoma"/>
            <family val="2"/>
          </rPr>
          <t>Standard Deviation</t>
        </r>
      </text>
    </comment>
    <comment ref="P28" authorId="0" shapeId="0">
      <text>
        <r>
          <rPr>
            <sz val="9"/>
            <color indexed="81"/>
            <rFont val="Tahoma"/>
            <family val="2"/>
          </rPr>
          <t>Skewness</t>
        </r>
      </text>
    </comment>
    <comment ref="Q28" authorId="0" shapeId="0">
      <text>
        <r>
          <rPr>
            <sz val="9"/>
            <color indexed="81"/>
            <rFont val="Tahoma"/>
            <family val="2"/>
          </rPr>
          <t>Excess Kurtosis (aka fat-tails)</t>
        </r>
      </text>
    </comment>
    <comment ref="R28" authorId="0" shapeId="0">
      <text>
        <r>
          <rPr>
            <sz val="9"/>
            <color indexed="81"/>
            <rFont val="Tahoma"/>
            <family val="2"/>
          </rPr>
          <t>White-noise test - observations are not significantly autocorrelated</t>
        </r>
      </text>
    </comment>
    <comment ref="S28" authorId="0" shapeId="0">
      <text>
        <r>
          <rPr>
            <sz val="9"/>
            <color indexed="81"/>
            <rFont val="Tahoma"/>
            <family val="2"/>
          </rPr>
          <t>Normality Test - observations are normaly distributed?</t>
        </r>
      </text>
    </comment>
    <comment ref="T28" authorId="0" shapeId="0">
      <text>
        <r>
          <rPr>
            <sz val="9"/>
            <color indexed="81"/>
            <rFont val="Tahoma"/>
            <family val="2"/>
          </rPr>
          <t>ARCH Effect Test - observations exhibit significant ARCH effect?</t>
        </r>
      </text>
    </comment>
    <comment ref="F29" authorId="0" shapeId="0">
      <text>
        <r>
          <rPr>
            <sz val="9"/>
            <color indexed="81"/>
            <rFont val="Tahoma"/>
            <family val="2"/>
          </rPr>
          <t>ARMA long-run mean (mu)</t>
        </r>
      </text>
    </comment>
    <comment ref="F30" authorId="0" shapeId="0">
      <text>
        <r>
          <rPr>
            <sz val="9"/>
            <color indexed="81"/>
            <rFont val="Tahoma"/>
            <family val="2"/>
          </rPr>
          <t>1st coefficient of AR component</t>
        </r>
      </text>
    </comment>
    <comment ref="M30" authorId="0" shapeId="0">
      <text>
        <r>
          <rPr>
            <sz val="9"/>
            <color indexed="81"/>
            <rFont val="Tahoma"/>
            <family val="2"/>
          </rPr>
          <t>The desired sample statistics value</t>
        </r>
      </text>
    </comment>
    <comment ref="F31" authorId="0" shapeId="0">
      <text>
        <r>
          <rPr>
            <sz val="9"/>
            <color indexed="81"/>
            <rFont val="Tahoma"/>
            <family val="2"/>
          </rPr>
          <t>1st coefficient of MA component</t>
        </r>
      </text>
    </comment>
    <comment ref="M31" authorId="0" shapeId="0">
      <text>
        <r>
          <rPr>
            <sz val="9"/>
            <color indexed="81"/>
            <rFont val="Tahoma"/>
            <family val="2"/>
          </rPr>
          <t>Is the calculated statistics (e.g. mean, stdev, etc.) significantly different from the target value?</t>
        </r>
      </text>
    </comment>
    <comment ref="F32" authorId="0" shapeId="0">
      <text>
        <r>
          <rPr>
            <sz val="9"/>
            <color indexed="81"/>
            <rFont val="Tahoma"/>
            <family val="2"/>
          </rPr>
          <t>Standard deviation of the residuals/Innovations</t>
        </r>
      </text>
    </comment>
    <comment ref="F34" authorId="0" shapeId="0">
      <text>
        <r>
          <rPr>
            <sz val="9"/>
            <color indexed="81"/>
            <rFont val="Tahoma"/>
            <family val="2"/>
          </rPr>
          <t>Integration order(d)</t>
        </r>
      </text>
    </comment>
  </commentList>
</comments>
</file>

<file path=xl/sharedStrings.xml><?xml version="1.0" encoding="utf-8"?>
<sst xmlns="http://schemas.openxmlformats.org/spreadsheetml/2006/main" count="40" uniqueCount="40">
  <si>
    <t>Time</t>
  </si>
  <si>
    <t>Data</t>
  </si>
  <si>
    <t>Stationary Test</t>
  </si>
  <si>
    <t>Test</t>
  </si>
  <si>
    <t>Stat</t>
  </si>
  <si>
    <t>P-Value</t>
  </si>
  <si>
    <t>C.V.</t>
  </si>
  <si>
    <t>Stationary?</t>
  </si>
  <si>
    <t>ADF</t>
  </si>
  <si>
    <t>No Const</t>
  </si>
  <si>
    <t>Const-Only</t>
  </si>
  <si>
    <t>Const + Trend</t>
  </si>
  <si>
    <t>Const+Trend+Trend^2</t>
  </si>
  <si>
    <t>Param</t>
  </si>
  <si>
    <t>Value</t>
  </si>
  <si>
    <t>μ</t>
  </si>
  <si>
    <r>
      <t>φ</t>
    </r>
    <r>
      <rPr>
        <b/>
        <vertAlign val="subscript"/>
        <sz val="11"/>
        <color theme="1"/>
        <rFont val="Calibri"/>
        <family val="2"/>
        <scheme val="minor"/>
      </rPr>
      <t>1</t>
    </r>
  </si>
  <si>
    <r>
      <t>θ</t>
    </r>
    <r>
      <rPr>
        <b/>
        <vertAlign val="subscript"/>
        <sz val="11"/>
        <color theme="1"/>
        <rFont val="Calibri"/>
        <family val="2"/>
        <scheme val="minor"/>
      </rPr>
      <t>1</t>
    </r>
  </si>
  <si>
    <t>σ</t>
  </si>
  <si>
    <t>d</t>
  </si>
  <si>
    <t>Goodness-of-fit</t>
  </si>
  <si>
    <t>LLF</t>
  </si>
  <si>
    <t>AIC</t>
  </si>
  <si>
    <t>CHECK</t>
  </si>
  <si>
    <t>Residuals (standardized) Analysis</t>
  </si>
  <si>
    <t>Target</t>
  </si>
  <si>
    <t>SIG?</t>
  </si>
  <si>
    <t>AVG</t>
  </si>
  <si>
    <t>STDEV</t>
  </si>
  <si>
    <t>SKEW</t>
  </si>
  <si>
    <t>KURTOSIS</t>
  </si>
  <si>
    <t>Noise?</t>
  </si>
  <si>
    <t>Normal?</t>
  </si>
  <si>
    <t>ARCH?</t>
  </si>
  <si>
    <t>Step</t>
  </si>
  <si>
    <t>Mean</t>
  </si>
  <si>
    <t>STD</t>
  </si>
  <si>
    <t>UL</t>
  </si>
  <si>
    <t>LL</t>
  </si>
  <si>
    <t>Range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</si>
</sst>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%"/>
    <numFmt numFmtId="165" formatCode="#0.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i/>
      <sz val="11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8A023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164" fontId="1" fillId="2" borderId="2" xfId="0" applyNumberFormat="1" applyFont="1" applyFill="1" applyBorder="1" applyAlignment="1">
      <alignment horizontal="center"/>
    </xf>
    <xf numFmtId="0" fontId="3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165" fontId="0" fillId="0" borderId="0" xfId="0" applyNumberFormat="1" applyFont="1" applyAlignment="1">
      <alignment horizontal="center"/>
    </xf>
    <xf numFmtId="164" fontId="0" fillId="0" borderId="0" xfId="0" applyNumberFormat="1" applyFont="1" applyAlignment="1">
      <alignment horizontal="center"/>
    </xf>
    <xf numFmtId="0" fontId="0" fillId="0" borderId="2" xfId="0" applyBorder="1"/>
    <xf numFmtId="2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2" fontId="0" fillId="0" borderId="0" xfId="0" applyNumberFormat="1"/>
    <xf numFmtId="1" fontId="0" fillId="0" borderId="0" xfId="0" applyNumberFormat="1"/>
    <xf numFmtId="0" fontId="1" fillId="0" borderId="0" xfId="0" applyFont="1" applyAlignment="1">
      <alignment horizontal="right"/>
    </xf>
    <xf numFmtId="0" fontId="1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9987595126028239E-2"/>
          <c:y val="2.5428331875182269E-2"/>
          <c:w val="0.93362506781624366"/>
          <c:h val="0.86623505395158951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74000">
                    <a:schemeClr val="accent1">
                      <a:lumMod val="45000"/>
                      <a:lumOff val="55000"/>
                    </a:schemeClr>
                  </a:gs>
                  <a:gs pos="83000">
                    <a:schemeClr val="accent1">
                      <a:lumMod val="45000"/>
                      <a:lumOff val="55000"/>
                    </a:schemeClr>
                  </a:gs>
                  <a:gs pos="100000">
                    <a:schemeClr val="accent1">
                      <a:lumMod val="30000"/>
                      <a:lumOff val="70000"/>
                    </a:schemeClr>
                  </a:gs>
                </a:gsLst>
                <a:lin ang="5400000" scaled="1"/>
              </a:gradFill>
              <a:round/>
            </a:ln>
            <a:effectLst/>
          </c:spPr>
          <c:marker>
            <c:symbol val="diamond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val>
            <c:numRef>
              <c:f>Sheet1!$B$3:$B$103</c:f>
              <c:numCache>
                <c:formatCode>0.00</c:formatCode>
                <c:ptCount val="101"/>
                <c:pt idx="0">
                  <c:v>-0.2667747958802511</c:v>
                </c:pt>
                <c:pt idx="1">
                  <c:v>-3.8731350489577929</c:v>
                </c:pt>
                <c:pt idx="2">
                  <c:v>-9.9106925380420989</c:v>
                </c:pt>
                <c:pt idx="3">
                  <c:v>-12.842786073834894</c:v>
                </c:pt>
                <c:pt idx="4">
                  <c:v>-9.2108628494078832</c:v>
                </c:pt>
                <c:pt idx="5">
                  <c:v>-6.4554889587126283</c:v>
                </c:pt>
                <c:pt idx="6">
                  <c:v>-4.4689418958421516</c:v>
                </c:pt>
                <c:pt idx="7">
                  <c:v>-3.6023333168648599</c:v>
                </c:pt>
                <c:pt idx="8">
                  <c:v>-4.6702043783272371</c:v>
                </c:pt>
                <c:pt idx="9">
                  <c:v>-6.6629772771544289</c:v>
                </c:pt>
                <c:pt idx="10">
                  <c:v>-7.9053228927734436</c:v>
                </c:pt>
                <c:pt idx="11">
                  <c:v>-4.1373146915818966</c:v>
                </c:pt>
                <c:pt idx="12">
                  <c:v>-5.988848015470376</c:v>
                </c:pt>
                <c:pt idx="13">
                  <c:v>-7.3228310347987948</c:v>
                </c:pt>
                <c:pt idx="14">
                  <c:v>-7.3692865774092535</c:v>
                </c:pt>
                <c:pt idx="15">
                  <c:v>-5.5618648751991469</c:v>
                </c:pt>
                <c:pt idx="16">
                  <c:v>-2.3048789119267927</c:v>
                </c:pt>
                <c:pt idx="17">
                  <c:v>-2.4501029142871817</c:v>
                </c:pt>
                <c:pt idx="18">
                  <c:v>0.28950066211986902</c:v>
                </c:pt>
                <c:pt idx="19">
                  <c:v>2.8886128115919174E-2</c:v>
                </c:pt>
                <c:pt idx="20">
                  <c:v>-1.3834950773537344</c:v>
                </c:pt>
                <c:pt idx="21">
                  <c:v>-2.4596659732018944</c:v>
                </c:pt>
                <c:pt idx="22">
                  <c:v>-2.9764827275978369</c:v>
                </c:pt>
                <c:pt idx="23">
                  <c:v>-3.2817261534310287</c:v>
                </c:pt>
                <c:pt idx="24">
                  <c:v>0.55739406568291017</c:v>
                </c:pt>
                <c:pt idx="25">
                  <c:v>0.33819713535625417</c:v>
                </c:pt>
                <c:pt idx="26">
                  <c:v>-0.90036224851985602</c:v>
                </c:pt>
                <c:pt idx="27">
                  <c:v>-5.2577474405960212</c:v>
                </c:pt>
                <c:pt idx="28">
                  <c:v>-2.502600477253317</c:v>
                </c:pt>
                <c:pt idx="29">
                  <c:v>-4.0072779069610585</c:v>
                </c:pt>
                <c:pt idx="30">
                  <c:v>-2.7138961295278636</c:v>
                </c:pt>
                <c:pt idx="31">
                  <c:v>-2.3105339207873916</c:v>
                </c:pt>
                <c:pt idx="32">
                  <c:v>0.15681929945046802</c:v>
                </c:pt>
                <c:pt idx="33">
                  <c:v>-0.93098696606006626</c:v>
                </c:pt>
                <c:pt idx="34">
                  <c:v>1.2387787485371156</c:v>
                </c:pt>
                <c:pt idx="35">
                  <c:v>3.7105351652744663</c:v>
                </c:pt>
                <c:pt idx="36">
                  <c:v>1.8649094581602279</c:v>
                </c:pt>
                <c:pt idx="37">
                  <c:v>1.034917652873522</c:v>
                </c:pt>
                <c:pt idx="38">
                  <c:v>2.7217044875497081</c:v>
                </c:pt>
                <c:pt idx="39">
                  <c:v>0.15455747987701018</c:v>
                </c:pt>
                <c:pt idx="40">
                  <c:v>2.6103621039383884</c:v>
                </c:pt>
                <c:pt idx="41">
                  <c:v>-5.0620768667937188E-2</c:v>
                </c:pt>
                <c:pt idx="42">
                  <c:v>1.6480862969133927</c:v>
                </c:pt>
                <c:pt idx="43">
                  <c:v>3.0710806721216439</c:v>
                </c:pt>
                <c:pt idx="44">
                  <c:v>4.3403052862623879</c:v>
                </c:pt>
                <c:pt idx="45">
                  <c:v>2.0019130520258477</c:v>
                </c:pt>
                <c:pt idx="46">
                  <c:v>0.82096377934612486</c:v>
                </c:pt>
                <c:pt idx="47">
                  <c:v>-0.8801753105417176</c:v>
                </c:pt>
                <c:pt idx="48">
                  <c:v>-1.6967992353718004</c:v>
                </c:pt>
                <c:pt idx="49">
                  <c:v>-3.7737191779280801</c:v>
                </c:pt>
                <c:pt idx="50">
                  <c:v>-5.3150503305420935</c:v>
                </c:pt>
                <c:pt idx="51">
                  <c:v>-4.1990328149321376</c:v>
                </c:pt>
                <c:pt idx="52">
                  <c:v>-6.6504879214318695</c:v>
                </c:pt>
                <c:pt idx="53">
                  <c:v>-8.9790251629848221</c:v>
                </c:pt>
                <c:pt idx="54">
                  <c:v>-10.756444512824373</c:v>
                </c:pt>
                <c:pt idx="55">
                  <c:v>-9.7312393988884907</c:v>
                </c:pt>
                <c:pt idx="56">
                  <c:v>-8.9073139416896616</c:v>
                </c:pt>
                <c:pt idx="57">
                  <c:v>-6.0144321117327078</c:v>
                </c:pt>
                <c:pt idx="58">
                  <c:v>-2.6617345513969339</c:v>
                </c:pt>
                <c:pt idx="59">
                  <c:v>-3.7284533138046525</c:v>
                </c:pt>
                <c:pt idx="60">
                  <c:v>-2.8205813779916369</c:v>
                </c:pt>
                <c:pt idx="61">
                  <c:v>-2.0908202657889201</c:v>
                </c:pt>
                <c:pt idx="62">
                  <c:v>-1.6527954119399753</c:v>
                </c:pt>
                <c:pt idx="63">
                  <c:v>0.30642782632538679</c:v>
                </c:pt>
                <c:pt idx="64">
                  <c:v>-0.67946115895326986</c:v>
                </c:pt>
                <c:pt idx="65">
                  <c:v>-0.19780969672917725</c:v>
                </c:pt>
                <c:pt idx="66">
                  <c:v>0.12512722112877472</c:v>
                </c:pt>
                <c:pt idx="67">
                  <c:v>1.1270731234035778</c:v>
                </c:pt>
                <c:pt idx="68">
                  <c:v>3.0331486442252382</c:v>
                </c:pt>
                <c:pt idx="69">
                  <c:v>1.9641436702010238</c:v>
                </c:pt>
                <c:pt idx="70">
                  <c:v>0.82404692070933172</c:v>
                </c:pt>
                <c:pt idx="71">
                  <c:v>-2.1384243233821403</c:v>
                </c:pt>
                <c:pt idx="72">
                  <c:v>-4.1275566315771304</c:v>
                </c:pt>
                <c:pt idx="73">
                  <c:v>-3.0392728288802369</c:v>
                </c:pt>
                <c:pt idx="74">
                  <c:v>-6.9219162520454312</c:v>
                </c:pt>
                <c:pt idx="75">
                  <c:v>-4.8824583751230968</c:v>
                </c:pt>
                <c:pt idx="76">
                  <c:v>-3.1495588031874435</c:v>
                </c:pt>
                <c:pt idx="77">
                  <c:v>-3.9567250179717295E-2</c:v>
                </c:pt>
                <c:pt idx="78">
                  <c:v>-3.1999316522042784</c:v>
                </c:pt>
                <c:pt idx="79">
                  <c:v>-2.4198676137689925</c:v>
                </c:pt>
                <c:pt idx="80">
                  <c:v>-2.4627585697133085</c:v>
                </c:pt>
                <c:pt idx="81">
                  <c:v>-0.36613074258718381</c:v>
                </c:pt>
                <c:pt idx="82">
                  <c:v>1.8798936794193457</c:v>
                </c:pt>
                <c:pt idx="83">
                  <c:v>0.19452990391973324</c:v>
                </c:pt>
                <c:pt idx="84">
                  <c:v>-4.3539188634484223</c:v>
                </c:pt>
                <c:pt idx="85">
                  <c:v>-6.7769637371921192</c:v>
                </c:pt>
                <c:pt idx="86">
                  <c:v>-6.7630809597012052</c:v>
                </c:pt>
                <c:pt idx="87">
                  <c:v>-10.156206125922575</c:v>
                </c:pt>
                <c:pt idx="88">
                  <c:v>-10.517470703164372</c:v>
                </c:pt>
                <c:pt idx="89">
                  <c:v>-4.4933959172951488</c:v>
                </c:pt>
                <c:pt idx="90">
                  <c:v>-7.5912113327937805</c:v>
                </c:pt>
                <c:pt idx="91">
                  <c:v>-6.4533069450056786</c:v>
                </c:pt>
                <c:pt idx="92">
                  <c:v>-10.65355676716595</c:v>
                </c:pt>
                <c:pt idx="93">
                  <c:v>-8.4412275259725877</c:v>
                </c:pt>
                <c:pt idx="94">
                  <c:v>-8.8480167821113724</c:v>
                </c:pt>
                <c:pt idx="95">
                  <c:v>-7.4826655720471242</c:v>
                </c:pt>
                <c:pt idx="96">
                  <c:v>-10.294010289504662</c:v>
                </c:pt>
                <c:pt idx="97">
                  <c:v>-8.861410600602369</c:v>
                </c:pt>
                <c:pt idx="98">
                  <c:v>-8.0278700670602703</c:v>
                </c:pt>
                <c:pt idx="99">
                  <c:v>-9.6005905736428652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728705536"/>
        <c:axId val="-728718048"/>
      </c:lineChart>
      <c:catAx>
        <c:axId val="-728705536"/>
        <c:scaling>
          <c:orientation val="minMax"/>
        </c:scaling>
        <c:delete val="0"/>
        <c:axPos val="b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728718048"/>
        <c:crosses val="autoZero"/>
        <c:auto val="1"/>
        <c:lblAlgn val="ctr"/>
        <c:lblOffset val="100"/>
        <c:noMultiLvlLbl val="0"/>
      </c:catAx>
      <c:valAx>
        <c:axId val="-728718048"/>
        <c:scaling>
          <c:orientation val="minMax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728705536"/>
        <c:crosses val="autoZero"/>
        <c:crossBetween val="between"/>
      </c:valAx>
      <c:spPr>
        <a:noFill/>
        <a:ln>
          <a:solidFill>
            <a:schemeClr val="accent1"/>
          </a:solidFill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0"/>
          <c:order val="0"/>
          <c:spPr>
            <a:noFill/>
            <a:ln>
              <a:noFill/>
            </a:ln>
            <a:effectLst/>
          </c:spPr>
          <c:val>
            <c:numRef>
              <c:f>Sheet1!$I$38:$I$49</c:f>
              <c:numCache>
                <c:formatCode>0.00</c:formatCode>
                <c:ptCount val="12"/>
                <c:pt idx="0">
                  <c:v>-14.112975742611887</c:v>
                </c:pt>
                <c:pt idx="1">
                  <c:v>-15.058625234756835</c:v>
                </c:pt>
                <c:pt idx="2">
                  <c:v>-16.03171280791971</c:v>
                </c:pt>
                <c:pt idx="3">
                  <c:v>-16.869699772167319</c:v>
                </c:pt>
                <c:pt idx="4">
                  <c:v>-17.641390301689757</c:v>
                </c:pt>
                <c:pt idx="5">
                  <c:v>-18.358224479312355</c:v>
                </c:pt>
                <c:pt idx="6">
                  <c:v>-19.032714250506075</c:v>
                </c:pt>
                <c:pt idx="7">
                  <c:v>-19.672534524078657</c:v>
                </c:pt>
                <c:pt idx="8">
                  <c:v>-20.283422216659392</c:v>
                </c:pt>
                <c:pt idx="9">
                  <c:v>-20.869661430788526</c:v>
                </c:pt>
                <c:pt idx="10">
                  <c:v>-21.43457778903138</c:v>
                </c:pt>
                <c:pt idx="11">
                  <c:v>-21.980809275018366</c:v>
                </c:pt>
              </c:numCache>
            </c:numRef>
          </c:val>
        </c:ser>
        <c:ser>
          <c:idx val="1"/>
          <c:order val="1"/>
          <c:spPr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74000">
                  <a:schemeClr val="accent1">
                    <a:lumMod val="45000"/>
                    <a:lumOff val="55000"/>
                  </a:schemeClr>
                </a:gs>
                <a:gs pos="83000">
                  <a:schemeClr val="accent1">
                    <a:lumMod val="45000"/>
                    <a:lumOff val="55000"/>
                  </a:schemeClr>
                </a:gs>
                <a:gs pos="100000">
                  <a:schemeClr val="accent1">
                    <a:lumMod val="30000"/>
                    <a:lumOff val="70000"/>
                  </a:schemeClr>
                </a:gs>
              </a:gsLst>
              <a:lin ang="5400000" scaled="1"/>
            </a:gradFill>
            <a:ln>
              <a:noFill/>
            </a:ln>
            <a:effectLst/>
          </c:spPr>
          <c:val>
            <c:numRef>
              <c:f>Sheet1!$J$38:$J$49</c:f>
              <c:numCache>
                <c:formatCode>0.00</c:formatCode>
                <c:ptCount val="12"/>
                <c:pt idx="0">
                  <c:v>8.7280624488572407</c:v>
                </c:pt>
                <c:pt idx="1">
                  <c:v>10.382314020570391</c:v>
                </c:pt>
                <c:pt idx="2">
                  <c:v>12.102918728601761</c:v>
                </c:pt>
                <c:pt idx="3">
                  <c:v>13.555530061354261</c:v>
                </c:pt>
                <c:pt idx="4">
                  <c:v>14.875973250600122</c:v>
                </c:pt>
                <c:pt idx="5">
                  <c:v>16.086785441205539</c:v>
                </c:pt>
                <c:pt idx="6">
                  <c:v>17.212924536695766</c:v>
                </c:pt>
                <c:pt idx="7">
                  <c:v>18.269727660589155</c:v>
                </c:pt>
                <c:pt idx="8">
                  <c:v>19.268666204162006</c:v>
                </c:pt>
                <c:pt idx="9">
                  <c:v>20.218307902727048</c:v>
                </c:pt>
                <c:pt idx="10">
                  <c:v>21.125303911045023</c:v>
                </c:pt>
                <c:pt idx="11">
                  <c:v>21.994930178992149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476534208"/>
        <c:axId val="-476533664"/>
      </c:areaChart>
      <c:lineChart>
        <c:grouping val="stacked"/>
        <c:varyColors val="0"/>
        <c:ser>
          <c:idx val="2"/>
          <c:order val="2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val>
            <c:numRef>
              <c:f>Sheet1!$F$38:$F$49</c:f>
              <c:numCache>
                <c:formatCode>0.00</c:formatCode>
                <c:ptCount val="12"/>
                <c:pt idx="0">
                  <c:v>-9.7489445181832668</c:v>
                </c:pt>
                <c:pt idx="1">
                  <c:v>-9.8674682244716401</c:v>
                </c:pt>
                <c:pt idx="2">
                  <c:v>-9.9802534436188299</c:v>
                </c:pt>
                <c:pt idx="3">
                  <c:v>-10.091934741490189</c:v>
                </c:pt>
                <c:pt idx="4">
                  <c:v>-10.203403676389696</c:v>
                </c:pt>
                <c:pt idx="5">
                  <c:v>-10.314831758709586</c:v>
                </c:pt>
                <c:pt idx="6">
                  <c:v>-10.42625198215819</c:v>
                </c:pt>
                <c:pt idx="7">
                  <c:v>-10.537670693784078</c:v>
                </c:pt>
                <c:pt idx="8">
                  <c:v>-10.649089114578389</c:v>
                </c:pt>
                <c:pt idx="9">
                  <c:v>-10.760507479425</c:v>
                </c:pt>
                <c:pt idx="10">
                  <c:v>-10.871925833508868</c:v>
                </c:pt>
                <c:pt idx="11">
                  <c:v>-10.983344185522292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476534208"/>
        <c:axId val="-476533664"/>
      </c:lineChart>
      <c:catAx>
        <c:axId val="-476534208"/>
        <c:scaling>
          <c:orientation val="minMax"/>
        </c:scaling>
        <c:delete val="0"/>
        <c:axPos val="b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476533664"/>
        <c:crosses val="autoZero"/>
        <c:auto val="1"/>
        <c:lblAlgn val="ctr"/>
        <c:lblOffset val="100"/>
        <c:noMultiLvlLbl val="0"/>
      </c:catAx>
      <c:valAx>
        <c:axId val="-4765336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476534208"/>
        <c:crosses val="autoZero"/>
        <c:crossBetween val="between"/>
      </c:valAx>
      <c:spPr>
        <a:noFill/>
        <a:ln>
          <a:solidFill>
            <a:schemeClr val="accent1"/>
          </a:solidFill>
        </a:ln>
        <a:effectLst/>
      </c:spPr>
    </c:plotArea>
    <c:plotVisOnly val="1"/>
    <c:dispBlanksAs val="zero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504824</xdr:colOff>
      <xdr:row>1</xdr:row>
      <xdr:rowOff>142875</xdr:rowOff>
    </xdr:from>
    <xdr:to>
      <xdr:col>18</xdr:col>
      <xdr:colOff>161925</xdr:colOff>
      <xdr:row>16</xdr:row>
      <xdr:rowOff>28575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101202</xdr:colOff>
      <xdr:row>36</xdr:row>
      <xdr:rowOff>51197</xdr:rowOff>
    </xdr:from>
    <xdr:to>
      <xdr:col>17</xdr:col>
      <xdr:colOff>422671</xdr:colOff>
      <xdr:row>50</xdr:row>
      <xdr:rowOff>115491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102"/>
  <sheetViews>
    <sheetView tabSelected="1" zoomScaleNormal="100" workbookViewId="0">
      <selection activeCell="R21" sqref="R21"/>
    </sheetView>
  </sheetViews>
  <sheetFormatPr defaultRowHeight="15" x14ac:dyDescent="0.25"/>
  <cols>
    <col min="1" max="1" width="9.140625" style="3"/>
    <col min="2" max="3" width="10.85546875" style="3" customWidth="1"/>
  </cols>
  <sheetData>
    <row r="1" spans="1:3" x14ac:dyDescent="0.25">
      <c r="A1" s="1" t="s">
        <v>0</v>
      </c>
      <c r="B1" s="2" t="s">
        <v>1</v>
      </c>
      <c r="C1" s="20"/>
    </row>
    <row r="2" spans="1:3" x14ac:dyDescent="0.25">
      <c r="A2" s="3">
        <v>1</v>
      </c>
      <c r="B2" s="4">
        <v>1.5412445783828852</v>
      </c>
      <c r="C2" s="4"/>
    </row>
    <row r="3" spans="1:3" x14ac:dyDescent="0.25">
      <c r="A3" s="3">
        <v>2</v>
      </c>
      <c r="B3" s="4">
        <v>-0.2667747958802511</v>
      </c>
      <c r="C3" s="4"/>
    </row>
    <row r="4" spans="1:3" x14ac:dyDescent="0.25">
      <c r="A4" s="3">
        <v>3</v>
      </c>
      <c r="B4" s="4">
        <v>-3.8731350489577929</v>
      </c>
      <c r="C4" s="4"/>
    </row>
    <row r="5" spans="1:3" x14ac:dyDescent="0.25">
      <c r="A5" s="3">
        <v>4</v>
      </c>
      <c r="B5" s="4">
        <v>-9.9106925380420989</v>
      </c>
      <c r="C5" s="4"/>
    </row>
    <row r="6" spans="1:3" x14ac:dyDescent="0.25">
      <c r="A6" s="3">
        <v>5</v>
      </c>
      <c r="B6" s="4">
        <v>-12.842786073834894</v>
      </c>
      <c r="C6" s="4"/>
    </row>
    <row r="7" spans="1:3" x14ac:dyDescent="0.25">
      <c r="A7" s="3">
        <v>6</v>
      </c>
      <c r="B7" s="4">
        <v>-9.2108628494078832</v>
      </c>
      <c r="C7" s="4"/>
    </row>
    <row r="8" spans="1:3" x14ac:dyDescent="0.25">
      <c r="A8" s="3">
        <v>7</v>
      </c>
      <c r="B8" s="4">
        <v>-6.4554889587126283</v>
      </c>
      <c r="C8" s="4"/>
    </row>
    <row r="9" spans="1:3" x14ac:dyDescent="0.25">
      <c r="A9" s="3">
        <v>8</v>
      </c>
      <c r="B9" s="4">
        <v>-4.4689418958421516</v>
      </c>
      <c r="C9" s="4"/>
    </row>
    <row r="10" spans="1:3" x14ac:dyDescent="0.25">
      <c r="A10" s="3">
        <v>9</v>
      </c>
      <c r="B10" s="4">
        <v>-3.6023333168648599</v>
      </c>
      <c r="C10" s="4"/>
    </row>
    <row r="11" spans="1:3" x14ac:dyDescent="0.25">
      <c r="A11" s="3">
        <v>10</v>
      </c>
      <c r="B11" s="4">
        <v>-4.6702043783272371</v>
      </c>
      <c r="C11" s="4"/>
    </row>
    <row r="12" spans="1:3" x14ac:dyDescent="0.25">
      <c r="A12" s="3">
        <v>11</v>
      </c>
      <c r="B12" s="4">
        <v>-6.6629772771544289</v>
      </c>
      <c r="C12" s="4"/>
    </row>
    <row r="13" spans="1:3" x14ac:dyDescent="0.25">
      <c r="A13" s="3">
        <v>12</v>
      </c>
      <c r="B13" s="4">
        <v>-7.9053228927734436</v>
      </c>
      <c r="C13" s="4"/>
    </row>
    <row r="14" spans="1:3" x14ac:dyDescent="0.25">
      <c r="A14" s="3">
        <v>13</v>
      </c>
      <c r="B14" s="4">
        <v>-4.1373146915818966</v>
      </c>
      <c r="C14" s="4"/>
    </row>
    <row r="15" spans="1:3" x14ac:dyDescent="0.25">
      <c r="A15" s="3">
        <v>14</v>
      </c>
      <c r="B15" s="4">
        <v>-5.988848015470376</v>
      </c>
      <c r="C15" s="4"/>
    </row>
    <row r="16" spans="1:3" x14ac:dyDescent="0.25">
      <c r="A16" s="3">
        <v>15</v>
      </c>
      <c r="B16" s="4">
        <v>-7.3228310347987948</v>
      </c>
      <c r="C16" s="4"/>
    </row>
    <row r="17" spans="1:20" x14ac:dyDescent="0.25">
      <c r="A17" s="3">
        <v>16</v>
      </c>
      <c r="B17" s="4">
        <v>-7.3692865774092535</v>
      </c>
      <c r="C17" s="4"/>
    </row>
    <row r="18" spans="1:20" ht="15.75" thickBot="1" x14ac:dyDescent="0.3">
      <c r="A18" s="3">
        <v>17</v>
      </c>
      <c r="B18" s="4">
        <v>-5.5618648751991469</v>
      </c>
      <c r="C18" s="4"/>
      <c r="E18" s="5" t="s">
        <v>2</v>
      </c>
    </row>
    <row r="19" spans="1:20" ht="15.75" thickBot="1" x14ac:dyDescent="0.3">
      <c r="A19" s="3">
        <v>18</v>
      </c>
      <c r="B19" s="4">
        <v>-2.3048789119267927</v>
      </c>
      <c r="C19" s="4"/>
      <c r="E19" s="7" t="s">
        <v>3</v>
      </c>
      <c r="F19" s="8" t="s">
        <v>4</v>
      </c>
      <c r="G19" s="8" t="s">
        <v>5</v>
      </c>
      <c r="H19" s="8" t="s">
        <v>6</v>
      </c>
      <c r="I19" s="8" t="s">
        <v>7</v>
      </c>
      <c r="J19" s="9">
        <f>0.05</f>
        <v>0.05</v>
      </c>
    </row>
    <row r="20" spans="1:20" x14ac:dyDescent="0.25">
      <c r="A20" s="3">
        <v>19</v>
      </c>
      <c r="B20" s="4">
        <v>-2.4501029142871817</v>
      </c>
      <c r="C20" s="4"/>
      <c r="E20" s="5" t="s">
        <v>8</v>
      </c>
    </row>
    <row r="21" spans="1:20" x14ac:dyDescent="0.25">
      <c r="A21" s="3">
        <v>20</v>
      </c>
      <c r="B21" s="4">
        <v>0.28950066211986902</v>
      </c>
      <c r="C21" s="4"/>
      <c r="E21" s="10" t="s">
        <v>9</v>
      </c>
      <c r="F21" s="12">
        <f>_xll.ADFTest(Sheet1!$B$2:$B$102,1,5,1,1,2)</f>
        <v>-1.8027256667214786</v>
      </c>
      <c r="G21" s="13">
        <f>_xll.ADFTest(Sheet1!$B$2:$B$102,1,5,1,1,1)</f>
        <v>7.0582478065106938E-2</v>
      </c>
      <c r="H21" s="12">
        <f>_xll.ADFTest(Sheet1!$B$2:$B$102,1,5,1,1,3,$J$19)</f>
        <v>-1.9624734666666668</v>
      </c>
      <c r="I21" s="11" t="b">
        <f>IF($G21&lt;$J$19, TRUE, FALSE)</f>
        <v>0</v>
      </c>
    </row>
    <row r="22" spans="1:20" x14ac:dyDescent="0.25">
      <c r="A22" s="3">
        <v>21</v>
      </c>
      <c r="B22" s="4">
        <v>2.8886128115919174E-2</v>
      </c>
      <c r="C22" s="4"/>
      <c r="E22" s="10" t="s">
        <v>10</v>
      </c>
      <c r="F22" s="12">
        <f>_xll.ADFTest(Sheet1!$B$2:$B$102,1,5,2,1,2)</f>
        <v>-2.8211848446479397</v>
      </c>
      <c r="G22" s="13">
        <f>_xll.ADFTest(Sheet1!$B$2:$B$102,1,5,2,1,1)</f>
        <v>6.926300792786616E-2</v>
      </c>
      <c r="H22" s="12">
        <f>_xll.ADFTest(Sheet1!$B$2:$B$102,1,5,2,1,3,$J$19)</f>
        <v>-2.9688860666666668</v>
      </c>
      <c r="I22" s="11" t="b">
        <f>IF($G22&lt;$J$19, TRUE, FALSE)</f>
        <v>0</v>
      </c>
    </row>
    <row r="23" spans="1:20" x14ac:dyDescent="0.25">
      <c r="A23" s="3">
        <v>22</v>
      </c>
      <c r="B23" s="4">
        <v>-1.3834950773537344</v>
      </c>
      <c r="C23" s="4"/>
      <c r="E23" s="10" t="s">
        <v>11</v>
      </c>
      <c r="F23" s="12">
        <f>_xll.ADFTest(Sheet1!$B$2:$B$102,1,5,3,1,2)</f>
        <v>-2.7056983464588025</v>
      </c>
      <c r="G23" s="13">
        <f>_xll.ADFTest(Sheet1!$B$2:$B$102,1,5,3,1,1)</f>
        <v>0.25167493988794137</v>
      </c>
      <c r="H23" s="12">
        <f>_xll.ADFTest(Sheet1!$B$2:$B$102,1,5,3,1,3,$J$19)</f>
        <v>-3.5031922666666664</v>
      </c>
      <c r="I23" s="11" t="b">
        <f>IF($G23&lt;$J$19, TRUE, FALSE)</f>
        <v>0</v>
      </c>
    </row>
    <row r="24" spans="1:20" x14ac:dyDescent="0.25">
      <c r="A24" s="3">
        <v>23</v>
      </c>
      <c r="B24" s="4">
        <v>-2.4596659732018944</v>
      </c>
      <c r="C24" s="4"/>
      <c r="E24" s="10" t="s">
        <v>12</v>
      </c>
      <c r="F24" s="12">
        <f>_xll.ADFTest(Sheet1!$B$2:$B$102,1,5,4,1,2)</f>
        <v>-2.8593382466558084</v>
      </c>
      <c r="G24" s="13">
        <f>_xll.ADFTest(Sheet1!$B$2:$B$102,1,5,4,1,1)</f>
        <v>2.122629290282463E-3</v>
      </c>
      <c r="H24" s="12">
        <f>_xll.ADFTest(Sheet1!$B$2:$B$102,1,5,4,1,3,$J$19)</f>
        <v>-1.6448536269514726</v>
      </c>
      <c r="I24" s="11" t="b">
        <f>IF($G24&lt;$J$19, TRUE, FALSE)</f>
        <v>1</v>
      </c>
    </row>
    <row r="25" spans="1:20" x14ac:dyDescent="0.25">
      <c r="A25" s="3">
        <v>24</v>
      </c>
      <c r="B25" s="4">
        <v>-2.9764827275978369</v>
      </c>
      <c r="C25" s="4"/>
    </row>
    <row r="26" spans="1:20" x14ac:dyDescent="0.25">
      <c r="A26" s="3">
        <v>25</v>
      </c>
      <c r="B26" s="4">
        <v>-3.2817261534310287</v>
      </c>
      <c r="C26" s="4"/>
    </row>
    <row r="27" spans="1:20" ht="15.75" thickBot="1" x14ac:dyDescent="0.3">
      <c r="A27" s="3">
        <v>26</v>
      </c>
      <c r="B27" s="4">
        <v>0.55739406568291017</v>
      </c>
      <c r="C27" s="4"/>
      <c r="E27" s="5" t="str">
        <f>_xll.ARIMA(1,$G$29,$G$32,$G$30,$G$31)</f>
        <v>ARIMA(1,1,1)</v>
      </c>
      <c r="I27" s="5" t="s">
        <v>20</v>
      </c>
      <c r="N27" s="5" t="s">
        <v>24</v>
      </c>
    </row>
    <row r="28" spans="1:20" ht="15.75" thickBot="1" x14ac:dyDescent="0.3">
      <c r="A28" s="3">
        <v>27</v>
      </c>
      <c r="B28" s="4">
        <v>0.33819713535625417</v>
      </c>
      <c r="C28" s="4"/>
      <c r="E28" s="14"/>
      <c r="F28" s="14" t="s">
        <v>13</v>
      </c>
      <c r="G28" s="14" t="s">
        <v>14</v>
      </c>
      <c r="I28" s="14" t="s">
        <v>21</v>
      </c>
      <c r="J28" s="14" t="s">
        <v>22</v>
      </c>
      <c r="K28" s="14" t="s">
        <v>23</v>
      </c>
      <c r="N28" s="8" t="s">
        <v>27</v>
      </c>
      <c r="O28" s="8" t="s">
        <v>28</v>
      </c>
      <c r="P28" s="8" t="s">
        <v>29</v>
      </c>
      <c r="Q28" s="8" t="s">
        <v>30</v>
      </c>
      <c r="R28" s="8" t="s">
        <v>31</v>
      </c>
      <c r="S28" s="8" t="s">
        <v>32</v>
      </c>
      <c r="T28" s="8" t="s">
        <v>33</v>
      </c>
    </row>
    <row r="29" spans="1:20" x14ac:dyDescent="0.25">
      <c r="A29" s="3">
        <v>28</v>
      </c>
      <c r="B29" s="4">
        <v>-0.90036224851985602</v>
      </c>
      <c r="C29" s="4"/>
      <c r="F29" s="6" t="s">
        <v>15</v>
      </c>
      <c r="G29" s="15">
        <v>-0.11141835152025753</v>
      </c>
      <c r="I29" s="17">
        <f>_xll.ARIMA_GOF(Sheet1!$B$2:$B$102,1,$G$34,$G$29,$G$32,$G$30,$G$31,1)</f>
        <v>-221.90541424081349</v>
      </c>
      <c r="J29" s="17">
        <f>_xll.ARIMA_GOF(Sheet1!$B$2:$B$102,1,$G$34,$G$29,$G$32,$G$30,$G$31,2)</f>
        <v>451.81082848162697</v>
      </c>
      <c r="K29" s="18">
        <f>_xll.ARIMA_CHECK($G$29,$G$32,$G$30,$G$31)</f>
        <v>1</v>
      </c>
      <c r="N29" s="4">
        <f>AVERAGE(_xll.RMNA(_xll.ARIMA_FIT(Sheet1!$B$2:$B$102,1,$G$34,$G$29,$G$32,$G$30,$G$31,4)))</f>
        <v>-1.934263703920358E-4</v>
      </c>
      <c r="O29" s="4">
        <f>STDEV(_xll.RMNA(_xll.ARIMA_FIT(Sheet1!$B$2:$B$102,1,$G$34,$G$29,$G$32,$G$30,$G$31,4)))</f>
        <v>1.0052101668016236</v>
      </c>
      <c r="P29" s="4">
        <f>SKEW(_xll.RMNA(_xll.ARIMA_FIT(Sheet1!$B$2:$B$102,1,$G$34,$G$29,$G$32,$G$30,$G$31,4)))</f>
        <v>-2.181663547223376E-2</v>
      </c>
      <c r="Q29" s="4">
        <f>KURT(_xll.RMNA(_xll.ARIMA_FIT(Sheet1!$B$2:$B$102,1,$G$34,$G$29,$G$32,$G$30,$G$31,4)))</f>
        <v>-0.33910231629342169</v>
      </c>
      <c r="R29" s="4" t="b">
        <f>IF(_xll.WNTest(_xll.RMNA(_xll.ARIMA_FIT(Sheet1!$B$2:$B$102,1,$G$34,$G$29,$G$32,$G$30,$G$31,4)),1) &gt;0.05, TRUE, FALSE)</f>
        <v>1</v>
      </c>
      <c r="S29" s="4" t="b">
        <f>IF(_xll.NormalityTest(_xll.RMNA(_xll.ARIMA_FIT(Sheet1!$B$2:$B$102,1,$G$34,$G$29,$G$32,$G$30,$G$31,4)),1) &gt;0.05, TRUE, FALSE)</f>
        <v>1</v>
      </c>
      <c r="T29" s="4" t="b">
        <f>IF(_xll.ARCHTest(_xll.RMNA(_xll.ARIMA_FIT(Sheet1!$B$2:$B$102,1,$G$34,$G$29,$G$32,$G$30,$G$31,4)),1) &lt;0.05, TRUE, FALSE)</f>
        <v>0</v>
      </c>
    </row>
    <row r="30" spans="1:20" ht="18" x14ac:dyDescent="0.35">
      <c r="A30" s="3">
        <v>29</v>
      </c>
      <c r="B30" s="4">
        <v>-5.2577474405960212</v>
      </c>
      <c r="C30" s="4"/>
      <c r="F30" s="6" t="s">
        <v>16</v>
      </c>
      <c r="G30" s="15">
        <v>0.19237148200763088</v>
      </c>
      <c r="M30" s="19" t="s">
        <v>25</v>
      </c>
      <c r="N30" s="4">
        <v>0</v>
      </c>
      <c r="O30" s="4">
        <v>1</v>
      </c>
      <c r="P30" s="4">
        <v>0</v>
      </c>
      <c r="Q30" s="4">
        <v>0</v>
      </c>
    </row>
    <row r="31" spans="1:20" ht="18" x14ac:dyDescent="0.35">
      <c r="A31" s="3">
        <v>30</v>
      </c>
      <c r="B31" s="4">
        <v>-2.502600477253317</v>
      </c>
      <c r="C31" s="4"/>
      <c r="F31" s="6" t="s">
        <v>17</v>
      </c>
      <c r="G31" s="15">
        <v>-0.16343321440045233</v>
      </c>
      <c r="M31" s="19" t="s">
        <v>26</v>
      </c>
      <c r="N31" s="3" t="b">
        <f>IF( _xll.TEST_MEAN(_xll.RMNA(_xll.ARIMA_FIT(Sheet1!$B$2:$B$102,1,$G$34,$G$29,$G$32,$G$30,$G$31,4)),N30) &gt;0.05/2, FALSE, TRUE)</f>
        <v>0</v>
      </c>
      <c r="O31" s="3" t="b">
        <f>IF( _xll.TEST_STDEV(_xll.RMNA(_xll.ARIMA_FIT(Sheet1!$B$2:$B$102,1,$G$34,$G$29,$G$32,$G$30,$G$31,4)),O30) &gt;0.05, FALSE, TRUE)</f>
        <v>0</v>
      </c>
      <c r="P31" s="3" t="b">
        <f>IF( _xll.TEST_SKEW(_xll.RMNA(_xll.ARIMA_FIT(Sheet1!$B$2:$B$102,1,$G$34,$G$29,$G$32,$G$30,$G$31,4))) &gt;0.05/2, FALSE, TRUE)</f>
        <v>0</v>
      </c>
      <c r="Q31" s="3" t="b">
        <f>IF( _xll.TEST_XKURT(_xll.RMNA(_xll.ARIMA_FIT(Sheet1!$B$2:$B$102,1,$G$34,$G$29,$G$32,$G$30,$G$31,4))) &gt;0.05/2, FALSE, TRUE)</f>
        <v>0</v>
      </c>
    </row>
    <row r="32" spans="1:20" x14ac:dyDescent="0.25">
      <c r="A32" s="3">
        <v>31</v>
      </c>
      <c r="B32" s="4">
        <v>-4.0072779069610585</v>
      </c>
      <c r="C32" s="4"/>
      <c r="F32" s="6" t="s">
        <v>18</v>
      </c>
      <c r="G32" s="15">
        <v>2.2265874571428572</v>
      </c>
    </row>
    <row r="33" spans="1:10" x14ac:dyDescent="0.25">
      <c r="A33" s="3">
        <v>32</v>
      </c>
      <c r="B33" s="4">
        <v>-2.7138961295278636</v>
      </c>
      <c r="C33" s="4"/>
    </row>
    <row r="34" spans="1:10" x14ac:dyDescent="0.25">
      <c r="A34" s="3">
        <v>33</v>
      </c>
      <c r="B34" s="4">
        <v>-2.3105339207873916</v>
      </c>
      <c r="C34" s="4"/>
      <c r="F34" s="6" t="s">
        <v>19</v>
      </c>
      <c r="G34" s="16">
        <v>1</v>
      </c>
    </row>
    <row r="35" spans="1:10" x14ac:dyDescent="0.25">
      <c r="A35" s="3">
        <v>34</v>
      </c>
      <c r="B35" s="4">
        <v>0.15681929945046802</v>
      </c>
      <c r="C35" s="4"/>
    </row>
    <row r="36" spans="1:10" ht="15.75" thickBot="1" x14ac:dyDescent="0.3">
      <c r="A36" s="3">
        <v>35</v>
      </c>
      <c r="B36" s="4">
        <v>-0.93098696606006626</v>
      </c>
      <c r="C36" s="4"/>
    </row>
    <row r="37" spans="1:10" ht="15.75" thickBot="1" x14ac:dyDescent="0.3">
      <c r="A37" s="3">
        <v>36</v>
      </c>
      <c r="B37" s="4">
        <v>1.2387787485371156</v>
      </c>
      <c r="C37" s="4"/>
      <c r="E37" s="8" t="s">
        <v>34</v>
      </c>
      <c r="F37" s="8" t="s">
        <v>35</v>
      </c>
      <c r="G37" s="8" t="s">
        <v>36</v>
      </c>
      <c r="H37" s="8" t="s">
        <v>37</v>
      </c>
      <c r="I37" s="8" t="s">
        <v>38</v>
      </c>
      <c r="J37" s="8" t="s">
        <v>39</v>
      </c>
    </row>
    <row r="38" spans="1:10" x14ac:dyDescent="0.25">
      <c r="A38" s="3">
        <v>37</v>
      </c>
      <c r="B38" s="4">
        <v>3.7105351652744663</v>
      </c>
      <c r="C38" s="4"/>
      <c r="E38" s="6">
        <v>1</v>
      </c>
      <c r="F38" s="4">
        <f>_xll.ARIMA_FORE($B$2:$B$102,1,1,$G$29,$G$32,$G$30,$G$31,$E38,1,0.05)</f>
        <v>-9.7489445181832668</v>
      </c>
      <c r="G38" s="4">
        <f>_xll.ARIMA_FORE($B$2:$B$102,1,1,$G$29,$G$32,$G$30,$G$31,$E38,2,0.05)</f>
        <v>2.2265874571428572</v>
      </c>
      <c r="H38" s="4">
        <f>_xll.ARIMA_FORE($B$2:$B$102,1,1,$G$29,$G$32,$G$30,$G$31,$E38,5,0.05)</f>
        <v>-5.3849132937546464</v>
      </c>
      <c r="I38" s="4">
        <f>_xll.ARIMA_FORE($B$2:$B$102,1,1,$G$29,$G$32,$G$30,$G$31,$E38,4,0.05)</f>
        <v>-14.112975742611887</v>
      </c>
      <c r="J38" s="4">
        <f>H38-I38</f>
        <v>8.7280624488572407</v>
      </c>
    </row>
    <row r="39" spans="1:10" x14ac:dyDescent="0.25">
      <c r="A39" s="3">
        <v>38</v>
      </c>
      <c r="B39" s="4">
        <v>1.8649094581602279</v>
      </c>
      <c r="C39" s="4"/>
      <c r="E39" s="6">
        <v>2</v>
      </c>
      <c r="F39" s="4">
        <f>_xll.ARIMA_FORE($B$2:$B$102,1,1,$G$29,$G$32,$G$30,$G$31,$E39,1,0.05)</f>
        <v>-9.8674682244716401</v>
      </c>
      <c r="G39" s="4">
        <f>_xll.ARIMA_FORE($B$2:$B$102,1,1,$G$29,$G$32,$G$30,$G$31,$E39,2,0.05)</f>
        <v>2.6485981636562617</v>
      </c>
      <c r="H39" s="4">
        <f>_xll.ARIMA_FORE($B$2:$B$102,1,1,$G$29,$G$32,$G$30,$G$31,$E39,5,0.05)</f>
        <v>-4.6763112141864438</v>
      </c>
      <c r="I39" s="4">
        <f>_xll.ARIMA_FORE($B$2:$B$102,1,1,$G$29,$G$32,$G$30,$G$31,$E39,4,0.05)</f>
        <v>-15.058625234756835</v>
      </c>
      <c r="J39" s="4">
        <f t="shared" ref="J39:J49" si="0">H39-I39</f>
        <v>10.382314020570391</v>
      </c>
    </row>
    <row r="40" spans="1:10" x14ac:dyDescent="0.25">
      <c r="A40" s="3">
        <v>39</v>
      </c>
      <c r="B40" s="4">
        <v>1.034917652873522</v>
      </c>
      <c r="C40" s="4"/>
      <c r="E40" s="6">
        <v>3</v>
      </c>
      <c r="F40" s="4">
        <f>_xll.ARIMA_FORE($B$2:$B$102,1,1,$G$29,$G$32,$G$30,$G$31,$E40,1,0.05)</f>
        <v>-9.9802534436188299</v>
      </c>
      <c r="G40" s="4">
        <f>_xll.ARIMA_FORE($B$2:$B$102,1,1,$G$29,$G$32,$G$30,$G$31,$E40,2,0.05)</f>
        <v>3.0875360016990219</v>
      </c>
      <c r="H40" s="4">
        <f>_xll.ARIMA_FORE($B$2:$B$102,1,1,$G$29,$G$32,$G$30,$G$31,$E40,5,0.05)</f>
        <v>-3.9287940793179486</v>
      </c>
      <c r="I40" s="4">
        <f>_xll.ARIMA_FORE($B$2:$B$102,1,1,$G$29,$G$32,$G$30,$G$31,$E40,4,0.05)</f>
        <v>-16.03171280791971</v>
      </c>
      <c r="J40" s="4">
        <f t="shared" si="0"/>
        <v>12.102918728601761</v>
      </c>
    </row>
    <row r="41" spans="1:10" x14ac:dyDescent="0.25">
      <c r="A41" s="3">
        <v>40</v>
      </c>
      <c r="B41" s="4">
        <v>2.7217044875497081</v>
      </c>
      <c r="C41" s="4"/>
      <c r="E41" s="6">
        <v>4</v>
      </c>
      <c r="F41" s="4">
        <f>_xll.ARIMA_FORE($B$2:$B$102,1,1,$G$29,$G$32,$G$30,$G$31,$E41,1,0.05)</f>
        <v>-10.091934741490189</v>
      </c>
      <c r="G41" s="4">
        <f>_xll.ARIMA_FORE($B$2:$B$102,1,1,$G$29,$G$32,$G$30,$G$31,$E41,2,0.05)</f>
        <v>3.4581069265248123</v>
      </c>
      <c r="H41" s="4">
        <f>_xll.ARIMA_FORE($B$2:$B$102,1,1,$G$29,$G$32,$G$30,$G$31,$E41,5,0.05)</f>
        <v>-3.3141697108130579</v>
      </c>
      <c r="I41" s="4">
        <f>_xll.ARIMA_FORE($B$2:$B$102,1,1,$G$29,$G$32,$G$30,$G$31,$E41,4,0.05)</f>
        <v>-16.869699772167319</v>
      </c>
      <c r="J41" s="4">
        <f t="shared" si="0"/>
        <v>13.555530061354261</v>
      </c>
    </row>
    <row r="42" spans="1:10" x14ac:dyDescent="0.25">
      <c r="A42" s="3">
        <v>41</v>
      </c>
      <c r="B42" s="4">
        <v>0.15455747987701018</v>
      </c>
      <c r="C42" s="4"/>
      <c r="E42" s="6">
        <v>5</v>
      </c>
      <c r="F42" s="4">
        <f>_xll.ARIMA_FORE($B$2:$B$102,1,1,$G$29,$G$32,$G$30,$G$31,$E42,1,0.05)</f>
        <v>-10.203403676389696</v>
      </c>
      <c r="G42" s="4">
        <f>_xll.ARIMA_FORE($B$2:$B$102,1,1,$G$29,$G$32,$G$30,$G$31,$E42,2,0.05)</f>
        <v>3.7949608686536855</v>
      </c>
      <c r="H42" s="4">
        <f>_xll.ARIMA_FORE($B$2:$B$102,1,1,$G$29,$G$32,$G$30,$G$31,$E42,5,0.05)</f>
        <v>-2.765417051089635</v>
      </c>
      <c r="I42" s="4">
        <f>_xll.ARIMA_FORE($B$2:$B$102,1,1,$G$29,$G$32,$G$30,$G$31,$E42,4,0.05)</f>
        <v>-17.641390301689757</v>
      </c>
      <c r="J42" s="4">
        <f t="shared" si="0"/>
        <v>14.875973250600122</v>
      </c>
    </row>
    <row r="43" spans="1:10" x14ac:dyDescent="0.25">
      <c r="A43" s="3">
        <v>42</v>
      </c>
      <c r="B43" s="4">
        <v>2.6103621039383884</v>
      </c>
      <c r="C43" s="4"/>
      <c r="E43" s="6">
        <v>6</v>
      </c>
      <c r="F43" s="4">
        <f>_xll.ARIMA_FORE($B$2:$B$102,1,1,$G$29,$G$32,$G$30,$G$31,$E43,1,0.05)</f>
        <v>-10.314831758709586</v>
      </c>
      <c r="G43" s="4">
        <f>_xll.ARIMA_FORE($B$2:$B$102,1,1,$G$29,$G$32,$G$30,$G$31,$E43,2,0.05)</f>
        <v>4.1038472053813368</v>
      </c>
      <c r="H43" s="4">
        <f>_xll.ARIMA_FORE($B$2:$B$102,1,1,$G$29,$G$32,$G$30,$G$31,$E43,5,0.05)</f>
        <v>-2.2714390381068164</v>
      </c>
      <c r="I43" s="4">
        <f>_xll.ARIMA_FORE($B$2:$B$102,1,1,$G$29,$G$32,$G$30,$G$31,$E43,4,0.05)</f>
        <v>-18.358224479312355</v>
      </c>
      <c r="J43" s="4">
        <f t="shared" si="0"/>
        <v>16.086785441205539</v>
      </c>
    </row>
    <row r="44" spans="1:10" x14ac:dyDescent="0.25">
      <c r="A44" s="3">
        <v>43</v>
      </c>
      <c r="B44" s="4">
        <v>-5.0620768667937188E-2</v>
      </c>
      <c r="C44" s="4"/>
      <c r="E44" s="6">
        <v>7</v>
      </c>
      <c r="F44" s="4">
        <f>_xll.ARIMA_FORE($B$2:$B$102,1,1,$G$29,$G$32,$G$30,$G$31,$E44,1,0.05)</f>
        <v>-10.42625198215819</v>
      </c>
      <c r="G44" s="4">
        <f>_xll.ARIMA_FORE($B$2:$B$102,1,1,$G$29,$G$32,$G$30,$G$31,$E44,2,0.05)</f>
        <v>4.391132865825373</v>
      </c>
      <c r="H44" s="4">
        <f>_xll.ARIMA_FORE($B$2:$B$102,1,1,$G$29,$G$32,$G$30,$G$31,$E44,5,0.05)</f>
        <v>-1.819789713810307</v>
      </c>
      <c r="I44" s="4">
        <f>_xll.ARIMA_FORE($B$2:$B$102,1,1,$G$29,$G$32,$G$30,$G$31,$E44,4,0.05)</f>
        <v>-19.032714250506075</v>
      </c>
      <c r="J44" s="4">
        <f t="shared" si="0"/>
        <v>17.212924536695766</v>
      </c>
    </row>
    <row r="45" spans="1:10" x14ac:dyDescent="0.25">
      <c r="A45" s="3">
        <v>44</v>
      </c>
      <c r="B45" s="4">
        <v>1.6480862969133927</v>
      </c>
      <c r="C45" s="4"/>
      <c r="E45" s="6">
        <v>8</v>
      </c>
      <c r="F45" s="4">
        <f>_xll.ARIMA_FORE($B$2:$B$102,1,1,$G$29,$G$32,$G$30,$G$31,$E45,1,0.05)</f>
        <v>-10.537670693784078</v>
      </c>
      <c r="G45" s="4">
        <f>_xll.ARIMA_FORE($B$2:$B$102,1,1,$G$29,$G$32,$G$30,$G$31,$E45,2,0.05)</f>
        <v>4.660730453390582</v>
      </c>
      <c r="H45" s="4">
        <f>_xll.ARIMA_FORE($B$2:$B$102,1,1,$G$29,$G$32,$G$30,$G$31,$E45,5,0.05)</f>
        <v>-1.4028068634895003</v>
      </c>
      <c r="I45" s="4">
        <f>_xll.ARIMA_FORE($B$2:$B$102,1,1,$G$29,$G$32,$G$30,$G$31,$E45,4,0.05)</f>
        <v>-19.672534524078657</v>
      </c>
      <c r="J45" s="4">
        <f t="shared" si="0"/>
        <v>18.269727660589155</v>
      </c>
    </row>
    <row r="46" spans="1:10" x14ac:dyDescent="0.25">
      <c r="A46" s="3">
        <v>45</v>
      </c>
      <c r="B46" s="4">
        <v>3.0710806721216439</v>
      </c>
      <c r="C46" s="4"/>
      <c r="E46" s="6">
        <v>9</v>
      </c>
      <c r="F46" s="4">
        <f>_xll.ARIMA_FORE($B$2:$B$102,1,1,$G$29,$G$32,$G$30,$G$31,$E46,1,0.05)</f>
        <v>-10.649089114578389</v>
      </c>
      <c r="G46" s="4">
        <f>_xll.ARIMA_FORE($B$2:$B$102,1,1,$G$29,$G$32,$G$30,$G$31,$E46,2,0.05)</f>
        <v>4.9155663971763746</v>
      </c>
      <c r="H46" s="4">
        <f>_xll.ARIMA_FORE($B$2:$B$102,1,1,$G$29,$G$32,$G$30,$G$31,$E46,5,0.05)</f>
        <v>-1.0147560124973865</v>
      </c>
      <c r="I46" s="4">
        <f>_xll.ARIMA_FORE($B$2:$B$102,1,1,$G$29,$G$32,$G$30,$G$31,$E46,4,0.05)</f>
        <v>-20.283422216659392</v>
      </c>
      <c r="J46" s="4">
        <f t="shared" si="0"/>
        <v>19.268666204162006</v>
      </c>
    </row>
    <row r="47" spans="1:10" x14ac:dyDescent="0.25">
      <c r="A47" s="3">
        <v>46</v>
      </c>
      <c r="B47" s="4">
        <v>4.3403052862623879</v>
      </c>
      <c r="C47" s="4"/>
      <c r="E47" s="6">
        <v>10</v>
      </c>
      <c r="F47" s="4">
        <f>_xll.ARIMA_FORE($B$2:$B$102,1,1,$G$29,$G$32,$G$30,$G$31,$E47,1,0.05)</f>
        <v>-10.760507479425</v>
      </c>
      <c r="G47" s="4">
        <f>_xll.ARIMA_FORE($B$2:$B$102,1,1,$G$29,$G$32,$G$30,$G$31,$E47,2,0.05)</f>
        <v>5.1578263841087093</v>
      </c>
      <c r="H47" s="4">
        <f>_xll.ARIMA_FORE($B$2:$B$102,1,1,$G$29,$G$32,$G$30,$G$31,$E47,5,0.05)</f>
        <v>-0.65135352806147573</v>
      </c>
      <c r="I47" s="4">
        <f>_xll.ARIMA_FORE($B$2:$B$102,1,1,$G$29,$G$32,$G$30,$G$31,$E47,4,0.05)</f>
        <v>-20.869661430788526</v>
      </c>
      <c r="J47" s="4">
        <f t="shared" si="0"/>
        <v>20.218307902727048</v>
      </c>
    </row>
    <row r="48" spans="1:10" x14ac:dyDescent="0.25">
      <c r="A48" s="3">
        <v>47</v>
      </c>
      <c r="B48" s="4">
        <v>2.0019130520258477</v>
      </c>
      <c r="C48" s="4"/>
      <c r="E48" s="6">
        <v>11</v>
      </c>
      <c r="F48" s="4">
        <f>_xll.ARIMA_FORE($B$2:$B$102,1,1,$G$29,$G$32,$G$30,$G$31,$E48,1,0.05)</f>
        <v>-10.871925833508868</v>
      </c>
      <c r="G48" s="4">
        <f>_xll.ARIMA_FORE($B$2:$B$102,1,1,$G$29,$G$32,$G$30,$G$31,$E48,2,0.05)</f>
        <v>5.3892071685190981</v>
      </c>
      <c r="H48" s="4">
        <f>_xll.ARIMA_FORE($B$2:$B$102,1,1,$G$29,$G$32,$G$30,$G$31,$E48,5,0.05)</f>
        <v>-0.30927387798635486</v>
      </c>
      <c r="I48" s="4">
        <f>_xll.ARIMA_FORE($B$2:$B$102,1,1,$G$29,$G$32,$G$30,$G$31,$E48,4,0.05)</f>
        <v>-21.43457778903138</v>
      </c>
      <c r="J48" s="4">
        <f t="shared" si="0"/>
        <v>21.125303911045023</v>
      </c>
    </row>
    <row r="49" spans="1:10" x14ac:dyDescent="0.25">
      <c r="A49" s="3">
        <v>48</v>
      </c>
      <c r="B49" s="4">
        <v>0.82096377934612486</v>
      </c>
      <c r="C49" s="4"/>
      <c r="E49" s="6">
        <v>12</v>
      </c>
      <c r="F49" s="4">
        <f>_xll.ARIMA_FORE($B$2:$B$102,1,1,$G$29,$G$32,$G$30,$G$31,$E49,1,0.05)</f>
        <v>-10.983344185522292</v>
      </c>
      <c r="G49" s="4">
        <f>_xll.ARIMA_FORE($B$2:$B$102,1,1,$G$29,$G$32,$G$30,$G$31,$E49,2,0.05)</f>
        <v>5.6110546807199926</v>
      </c>
      <c r="H49" s="4">
        <f>_xll.ARIMA_FORE($B$2:$B$102,1,1,$G$29,$G$32,$G$30,$G$31,$E49,5,0.05)</f>
        <v>1.4120903973784849E-2</v>
      </c>
      <c r="I49" s="4">
        <f>_xll.ARIMA_FORE($B$2:$B$102,1,1,$G$29,$G$32,$G$30,$G$31,$E49,4,0.05)</f>
        <v>-21.980809275018366</v>
      </c>
      <c r="J49" s="4">
        <f t="shared" si="0"/>
        <v>21.994930178992149</v>
      </c>
    </row>
    <row r="50" spans="1:10" x14ac:dyDescent="0.25">
      <c r="A50" s="3">
        <v>49</v>
      </c>
      <c r="B50" s="4">
        <v>-0.8801753105417176</v>
      </c>
      <c r="C50" s="4"/>
    </row>
    <row r="51" spans="1:10" x14ac:dyDescent="0.25">
      <c r="A51" s="3">
        <v>50</v>
      </c>
      <c r="B51" s="4">
        <v>-1.6967992353718004</v>
      </c>
      <c r="C51" s="4"/>
    </row>
    <row r="52" spans="1:10" x14ac:dyDescent="0.25">
      <c r="A52" s="3">
        <v>51</v>
      </c>
      <c r="B52" s="4">
        <v>-3.7737191779280801</v>
      </c>
      <c r="C52" s="4"/>
    </row>
    <row r="53" spans="1:10" x14ac:dyDescent="0.25">
      <c r="A53" s="3">
        <v>52</v>
      </c>
      <c r="B53" s="4">
        <v>-5.3150503305420935</v>
      </c>
      <c r="C53" s="4"/>
    </row>
    <row r="54" spans="1:10" x14ac:dyDescent="0.25">
      <c r="A54" s="3">
        <v>53</v>
      </c>
      <c r="B54" s="4">
        <v>-4.1990328149321376</v>
      </c>
      <c r="C54" s="4"/>
    </row>
    <row r="55" spans="1:10" x14ac:dyDescent="0.25">
      <c r="A55" s="3">
        <v>54</v>
      </c>
      <c r="B55" s="4">
        <v>-6.6504879214318695</v>
      </c>
      <c r="C55" s="4"/>
    </row>
    <row r="56" spans="1:10" x14ac:dyDescent="0.25">
      <c r="A56" s="3">
        <v>55</v>
      </c>
      <c r="B56" s="4">
        <v>-8.9790251629848221</v>
      </c>
      <c r="C56" s="4"/>
    </row>
    <row r="57" spans="1:10" x14ac:dyDescent="0.25">
      <c r="A57" s="3">
        <v>56</v>
      </c>
      <c r="B57" s="4">
        <v>-10.756444512824373</v>
      </c>
      <c r="C57" s="4"/>
    </row>
    <row r="58" spans="1:10" x14ac:dyDescent="0.25">
      <c r="A58" s="3">
        <v>57</v>
      </c>
      <c r="B58" s="4">
        <v>-9.7312393988884907</v>
      </c>
      <c r="C58" s="4"/>
    </row>
    <row r="59" spans="1:10" x14ac:dyDescent="0.25">
      <c r="A59" s="3">
        <v>58</v>
      </c>
      <c r="B59" s="4">
        <v>-8.9073139416896616</v>
      </c>
      <c r="C59" s="4"/>
    </row>
    <row r="60" spans="1:10" x14ac:dyDescent="0.25">
      <c r="A60" s="3">
        <v>59</v>
      </c>
      <c r="B60" s="4">
        <v>-6.0144321117327078</v>
      </c>
      <c r="C60" s="4"/>
    </row>
    <row r="61" spans="1:10" x14ac:dyDescent="0.25">
      <c r="A61" s="3">
        <v>60</v>
      </c>
      <c r="B61" s="4">
        <v>-2.6617345513969339</v>
      </c>
      <c r="C61" s="4"/>
    </row>
    <row r="62" spans="1:10" x14ac:dyDescent="0.25">
      <c r="A62" s="3">
        <v>61</v>
      </c>
      <c r="B62" s="4">
        <v>-3.7284533138046525</v>
      </c>
      <c r="C62" s="4"/>
    </row>
    <row r="63" spans="1:10" x14ac:dyDescent="0.25">
      <c r="A63" s="3">
        <v>62</v>
      </c>
      <c r="B63" s="4">
        <v>-2.8205813779916369</v>
      </c>
      <c r="C63" s="4"/>
    </row>
    <row r="64" spans="1:10" x14ac:dyDescent="0.25">
      <c r="A64" s="3">
        <v>63</v>
      </c>
      <c r="B64" s="4">
        <v>-2.0908202657889201</v>
      </c>
      <c r="C64" s="4"/>
    </row>
    <row r="65" spans="1:3" x14ac:dyDescent="0.25">
      <c r="A65" s="3">
        <v>64</v>
      </c>
      <c r="B65" s="4">
        <v>-1.6527954119399753</v>
      </c>
      <c r="C65" s="4"/>
    </row>
    <row r="66" spans="1:3" x14ac:dyDescent="0.25">
      <c r="A66" s="3">
        <v>65</v>
      </c>
      <c r="B66" s="4">
        <v>0.30642782632538679</v>
      </c>
      <c r="C66" s="4"/>
    </row>
    <row r="67" spans="1:3" x14ac:dyDescent="0.25">
      <c r="A67" s="3">
        <v>66</v>
      </c>
      <c r="B67" s="4">
        <v>-0.67946115895326986</v>
      </c>
      <c r="C67" s="4"/>
    </row>
    <row r="68" spans="1:3" x14ac:dyDescent="0.25">
      <c r="A68" s="3">
        <v>67</v>
      </c>
      <c r="B68" s="4">
        <v>-0.19780969672917725</v>
      </c>
      <c r="C68" s="4"/>
    </row>
    <row r="69" spans="1:3" x14ac:dyDescent="0.25">
      <c r="A69" s="3">
        <v>68</v>
      </c>
      <c r="B69" s="4">
        <v>0.12512722112877472</v>
      </c>
      <c r="C69" s="4"/>
    </row>
    <row r="70" spans="1:3" x14ac:dyDescent="0.25">
      <c r="A70" s="3">
        <v>69</v>
      </c>
      <c r="B70" s="4">
        <v>1.1270731234035778</v>
      </c>
      <c r="C70" s="4"/>
    </row>
    <row r="71" spans="1:3" x14ac:dyDescent="0.25">
      <c r="A71" s="3">
        <v>70</v>
      </c>
      <c r="B71" s="4">
        <v>3.0331486442252382</v>
      </c>
      <c r="C71" s="4"/>
    </row>
    <row r="72" spans="1:3" x14ac:dyDescent="0.25">
      <c r="A72" s="3">
        <v>71</v>
      </c>
      <c r="B72" s="4">
        <v>1.9641436702010238</v>
      </c>
      <c r="C72" s="4"/>
    </row>
    <row r="73" spans="1:3" x14ac:dyDescent="0.25">
      <c r="A73" s="3">
        <v>72</v>
      </c>
      <c r="B73" s="4">
        <v>0.82404692070933172</v>
      </c>
      <c r="C73" s="4"/>
    </row>
    <row r="74" spans="1:3" x14ac:dyDescent="0.25">
      <c r="A74" s="3">
        <v>73</v>
      </c>
      <c r="B74" s="4">
        <v>-2.1384243233821403</v>
      </c>
      <c r="C74" s="4"/>
    </row>
    <row r="75" spans="1:3" x14ac:dyDescent="0.25">
      <c r="A75" s="3">
        <v>74</v>
      </c>
      <c r="B75" s="4">
        <v>-4.1275566315771304</v>
      </c>
      <c r="C75" s="4"/>
    </row>
    <row r="76" spans="1:3" x14ac:dyDescent="0.25">
      <c r="A76" s="3">
        <v>75</v>
      </c>
      <c r="B76" s="4">
        <v>-3.0392728288802369</v>
      </c>
      <c r="C76" s="4"/>
    </row>
    <row r="77" spans="1:3" x14ac:dyDescent="0.25">
      <c r="A77" s="3">
        <v>76</v>
      </c>
      <c r="B77" s="4">
        <v>-6.9219162520454312</v>
      </c>
      <c r="C77" s="4"/>
    </row>
    <row r="78" spans="1:3" x14ac:dyDescent="0.25">
      <c r="A78" s="3">
        <v>77</v>
      </c>
      <c r="B78" s="4">
        <v>-4.8824583751230968</v>
      </c>
      <c r="C78" s="4"/>
    </row>
    <row r="79" spans="1:3" x14ac:dyDescent="0.25">
      <c r="A79" s="3">
        <v>78</v>
      </c>
      <c r="B79" s="4">
        <v>-3.1495588031874435</v>
      </c>
      <c r="C79" s="4"/>
    </row>
    <row r="80" spans="1:3" x14ac:dyDescent="0.25">
      <c r="A80" s="3">
        <v>79</v>
      </c>
      <c r="B80" s="4">
        <v>-3.9567250179717295E-2</v>
      </c>
      <c r="C80" s="4"/>
    </row>
    <row r="81" spans="1:3" x14ac:dyDescent="0.25">
      <c r="A81" s="3">
        <v>80</v>
      </c>
      <c r="B81" s="4">
        <v>-3.1999316522042784</v>
      </c>
      <c r="C81" s="4"/>
    </row>
    <row r="82" spans="1:3" x14ac:dyDescent="0.25">
      <c r="A82" s="3">
        <v>81</v>
      </c>
      <c r="B82" s="4">
        <v>-2.4198676137689925</v>
      </c>
      <c r="C82" s="4"/>
    </row>
    <row r="83" spans="1:3" x14ac:dyDescent="0.25">
      <c r="A83" s="3">
        <v>82</v>
      </c>
      <c r="B83" s="4">
        <v>-2.4627585697133085</v>
      </c>
      <c r="C83" s="4"/>
    </row>
    <row r="84" spans="1:3" x14ac:dyDescent="0.25">
      <c r="A84" s="3">
        <v>83</v>
      </c>
      <c r="B84" s="4">
        <v>-0.36613074258718381</v>
      </c>
      <c r="C84" s="4"/>
    </row>
    <row r="85" spans="1:3" x14ac:dyDescent="0.25">
      <c r="A85" s="3">
        <v>84</v>
      </c>
      <c r="B85" s="4">
        <v>1.8798936794193457</v>
      </c>
      <c r="C85" s="4"/>
    </row>
    <row r="86" spans="1:3" x14ac:dyDescent="0.25">
      <c r="A86" s="3">
        <v>85</v>
      </c>
      <c r="B86" s="4">
        <v>0.19452990391973324</v>
      </c>
      <c r="C86" s="4"/>
    </row>
    <row r="87" spans="1:3" x14ac:dyDescent="0.25">
      <c r="A87" s="3">
        <v>86</v>
      </c>
      <c r="B87" s="4">
        <v>-4.3539188634484223</v>
      </c>
      <c r="C87" s="4"/>
    </row>
    <row r="88" spans="1:3" x14ac:dyDescent="0.25">
      <c r="A88" s="3">
        <v>87</v>
      </c>
      <c r="B88" s="4">
        <v>-6.7769637371921192</v>
      </c>
      <c r="C88" s="4"/>
    </row>
    <row r="89" spans="1:3" x14ac:dyDescent="0.25">
      <c r="A89" s="3">
        <v>88</v>
      </c>
      <c r="B89" s="4">
        <v>-6.7630809597012052</v>
      </c>
      <c r="C89" s="4"/>
    </row>
    <row r="90" spans="1:3" x14ac:dyDescent="0.25">
      <c r="A90" s="3">
        <v>89</v>
      </c>
      <c r="B90" s="4">
        <v>-10.156206125922575</v>
      </c>
      <c r="C90" s="4"/>
    </row>
    <row r="91" spans="1:3" x14ac:dyDescent="0.25">
      <c r="A91" s="3">
        <v>90</v>
      </c>
      <c r="B91" s="4">
        <v>-10.517470703164372</v>
      </c>
      <c r="C91" s="4"/>
    </row>
    <row r="92" spans="1:3" x14ac:dyDescent="0.25">
      <c r="A92" s="3">
        <v>91</v>
      </c>
      <c r="B92" s="4">
        <v>-4.4933959172951488</v>
      </c>
      <c r="C92" s="4"/>
    </row>
    <row r="93" spans="1:3" x14ac:dyDescent="0.25">
      <c r="A93" s="3">
        <v>92</v>
      </c>
      <c r="B93" s="4">
        <v>-7.5912113327937805</v>
      </c>
      <c r="C93" s="4"/>
    </row>
    <row r="94" spans="1:3" x14ac:dyDescent="0.25">
      <c r="A94" s="3">
        <v>93</v>
      </c>
      <c r="B94" s="4">
        <v>-6.4533069450056786</v>
      </c>
      <c r="C94" s="4"/>
    </row>
    <row r="95" spans="1:3" x14ac:dyDescent="0.25">
      <c r="A95" s="3">
        <v>94</v>
      </c>
      <c r="B95" s="4">
        <v>-10.65355676716595</v>
      </c>
      <c r="C95" s="4"/>
    </row>
    <row r="96" spans="1:3" x14ac:dyDescent="0.25">
      <c r="A96" s="3">
        <v>95</v>
      </c>
      <c r="B96" s="4">
        <v>-8.4412275259725877</v>
      </c>
      <c r="C96" s="4"/>
    </row>
    <row r="97" spans="1:3" x14ac:dyDescent="0.25">
      <c r="A97" s="3">
        <v>96</v>
      </c>
      <c r="B97" s="4">
        <v>-8.8480167821113724</v>
      </c>
      <c r="C97" s="4"/>
    </row>
    <row r="98" spans="1:3" x14ac:dyDescent="0.25">
      <c r="A98" s="3">
        <v>97</v>
      </c>
      <c r="B98" s="4">
        <v>-7.4826655720471242</v>
      </c>
      <c r="C98" s="4"/>
    </row>
    <row r="99" spans="1:3" x14ac:dyDescent="0.25">
      <c r="A99" s="3">
        <v>98</v>
      </c>
      <c r="B99" s="4">
        <v>-10.294010289504662</v>
      </c>
      <c r="C99" s="4"/>
    </row>
    <row r="100" spans="1:3" x14ac:dyDescent="0.25">
      <c r="A100" s="3">
        <v>99</v>
      </c>
      <c r="B100" s="4">
        <v>-8.861410600602369</v>
      </c>
      <c r="C100" s="4"/>
    </row>
    <row r="101" spans="1:3" x14ac:dyDescent="0.25">
      <c r="A101" s="3">
        <v>100</v>
      </c>
      <c r="B101" s="4">
        <v>-8.0278700670602703</v>
      </c>
      <c r="C101" s="4"/>
    </row>
    <row r="102" spans="1:3" x14ac:dyDescent="0.25">
      <c r="A102" s="3">
        <v>101</v>
      </c>
      <c r="B102" s="4">
        <v>-9.6005905736428652</v>
      </c>
      <c r="C102" s="4"/>
    </row>
  </sheetData>
  <pageMargins left="0.7" right="0.7" top="0.75" bottom="0.75" header="0.3" footer="0.3"/>
  <pageSetup orientation="portrait" horizontalDpi="1200" verticalDpi="120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Mohamad F. EL-Bawab</dc:creator>
  <cp:lastModifiedBy>Mohamad F. EL-Bawab</cp:lastModifiedBy>
  <dcterms:created xsi:type="dcterms:W3CDTF">2014-05-24T16:56:22Z</dcterms:created>
  <dcterms:modified xsi:type="dcterms:W3CDTF">2014-05-24T22:56:21Z</dcterms:modified>
</cp:coreProperties>
</file>