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NumXL\V1.0\Tutorial Videos\"/>
    </mc:Choice>
  </mc:AlternateContent>
  <bookViews>
    <workbookView xWindow="0" yWindow="0" windowWidth="20655" windowHeight="8265"/>
  </bookViews>
  <sheets>
    <sheet name="Sheet1" sheetId="1" r:id="rId1"/>
  </sheets>
  <externalReferences>
    <externalReference r:id="rId2"/>
  </externalReferences>
  <definedNames>
    <definedName name="solver_adj" localSheetId="0" hidden="1">Sheet1!#REF!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100</definedName>
    <definedName name="solver_lhs1" localSheetId="0" hidden="1">Sheet1!#REF!</definedName>
    <definedName name="solver_lin" localSheetId="0" hidden="1">2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2</definedName>
    <definedName name="solver_nod" localSheetId="0" hidden="1">2147483647</definedName>
    <definedName name="solver_num" localSheetId="0" hidden="1">1</definedName>
    <definedName name="solver_nwt" localSheetId="0" hidden="1">1</definedName>
    <definedName name="solver_opt" localSheetId="0" hidden="1">Sheet1!#REF!</definedName>
    <definedName name="solver_pre" localSheetId="0" hidden="1">0.000001</definedName>
    <definedName name="solver_rbv" localSheetId="0" hidden="1">1</definedName>
    <definedName name="solver_rel1" localSheetId="0" hidden="1">3</definedName>
    <definedName name="solver_rhs1" localSheetId="0" hidden="1">0.99999</definedName>
    <definedName name="solver_rlx" localSheetId="0" hidden="1">1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100</definedName>
    <definedName name="solver_tol" localSheetId="0" hidden="1">0.05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4" i="1" l="1"/>
  <c r="K35" i="1"/>
  <c r="K36" i="1"/>
  <c r="K37" i="1"/>
  <c r="K38" i="1"/>
  <c r="K39" i="1"/>
  <c r="K40" i="1"/>
  <c r="K41" i="1"/>
  <c r="K42" i="1"/>
  <c r="K43" i="1"/>
  <c r="K44" i="1"/>
  <c r="K33" i="1"/>
  <c r="J44" i="1"/>
  <c r="I44" i="1"/>
  <c r="J43" i="1"/>
  <c r="I43" i="1"/>
  <c r="J42" i="1"/>
  <c r="I42" i="1"/>
  <c r="J41" i="1"/>
  <c r="I41" i="1"/>
  <c r="J40" i="1"/>
  <c r="I40" i="1"/>
  <c r="J39" i="1"/>
  <c r="I39" i="1"/>
  <c r="J38" i="1"/>
  <c r="I38" i="1"/>
  <c r="J37" i="1"/>
  <c r="I37" i="1"/>
  <c r="J36" i="1"/>
  <c r="I36" i="1"/>
  <c r="J35" i="1"/>
  <c r="I35" i="1"/>
  <c r="J34" i="1"/>
  <c r="I34" i="1"/>
  <c r="J33" i="1"/>
  <c r="I33" i="1"/>
  <c r="H44" i="1"/>
  <c r="H43" i="1"/>
  <c r="H42" i="1"/>
  <c r="H41" i="1"/>
  <c r="H40" i="1"/>
  <c r="H39" i="1"/>
  <c r="H38" i="1"/>
  <c r="H37" i="1"/>
  <c r="H36" i="1"/>
  <c r="H35" i="1"/>
  <c r="H34" i="1"/>
  <c r="H33" i="1"/>
  <c r="G44" i="1"/>
  <c r="G43" i="1"/>
  <c r="G42" i="1"/>
  <c r="G41" i="1"/>
  <c r="G40" i="1"/>
  <c r="G39" i="1"/>
  <c r="G38" i="1"/>
  <c r="G37" i="1"/>
  <c r="G36" i="1"/>
  <c r="G35" i="1"/>
  <c r="G34" i="1"/>
  <c r="G33" i="1"/>
  <c r="R23" i="1"/>
  <c r="Q23" i="1"/>
  <c r="P23" i="1"/>
  <c r="O23" i="1"/>
  <c r="U21" i="1"/>
  <c r="T21" i="1"/>
  <c r="S21" i="1"/>
  <c r="R21" i="1"/>
  <c r="Q21" i="1"/>
  <c r="P21" i="1"/>
  <c r="O21" i="1"/>
  <c r="L21" i="1"/>
  <c r="K21" i="1"/>
  <c r="J21" i="1"/>
  <c r="F19" i="1"/>
  <c r="C145" i="1" l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comments1.xml><?xml version="1.0" encoding="utf-8"?>
<comments xmlns="http://schemas.openxmlformats.org/spreadsheetml/2006/main">
  <authors>
    <author>Mohamad F. EL-Bawab</author>
  </authors>
  <commentList>
    <comment ref="J20" authorId="0" shapeId="0">
      <text>
        <r>
          <rPr>
            <sz val="9"/>
            <color indexed="81"/>
            <rFont val="Tahoma"/>
            <family val="2"/>
          </rPr>
          <t>Goodness of fit measure using log likelihood method</t>
        </r>
      </text>
    </comment>
    <comment ref="K20" authorId="0" shapeId="0">
      <text>
        <r>
          <rPr>
            <sz val="9"/>
            <color indexed="81"/>
            <rFont val="Tahoma"/>
            <family val="2"/>
          </rPr>
          <t>Goodness of fit measure using Akaike-Information Criterion (AIC) method</t>
        </r>
      </text>
    </comment>
    <comment ref="L20" authorId="0" shapeId="0">
      <text>
        <r>
          <rPr>
            <sz val="9"/>
            <color indexed="81"/>
            <rFont val="Tahoma"/>
            <family val="2"/>
          </rPr>
          <t>Examine the values of the model's parameters for stability: stationary, invertibility and causality</t>
        </r>
      </text>
    </comment>
    <comment ref="O20" authorId="0" shapeId="0">
      <text>
        <r>
          <rPr>
            <sz val="9"/>
            <color indexed="81"/>
            <rFont val="Tahoma"/>
            <family val="2"/>
          </rPr>
          <t>Average</t>
        </r>
      </text>
    </comment>
    <comment ref="P20" authorId="0" shapeId="0">
      <text>
        <r>
          <rPr>
            <sz val="9"/>
            <color indexed="81"/>
            <rFont val="Tahoma"/>
            <family val="2"/>
          </rPr>
          <t>Standard Deviation</t>
        </r>
      </text>
    </comment>
    <comment ref="Q20" authorId="0" shapeId="0">
      <text>
        <r>
          <rPr>
            <sz val="9"/>
            <color indexed="81"/>
            <rFont val="Tahoma"/>
            <family val="2"/>
          </rPr>
          <t>Skewness</t>
        </r>
      </text>
    </comment>
    <comment ref="R20" authorId="0" shapeId="0">
      <text>
        <r>
          <rPr>
            <sz val="9"/>
            <color indexed="81"/>
            <rFont val="Tahoma"/>
            <family val="2"/>
          </rPr>
          <t>Excess Kurtosis (aka fat-tails)</t>
        </r>
      </text>
    </comment>
    <comment ref="S20" authorId="0" shapeId="0">
      <text>
        <r>
          <rPr>
            <sz val="9"/>
            <color indexed="81"/>
            <rFont val="Tahoma"/>
            <family val="2"/>
          </rPr>
          <t>White-noise test - observations are not significantly autocorrelated</t>
        </r>
      </text>
    </comment>
    <comment ref="T20" authorId="0" shapeId="0">
      <text>
        <r>
          <rPr>
            <sz val="9"/>
            <color indexed="81"/>
            <rFont val="Tahoma"/>
            <family val="2"/>
          </rPr>
          <t>Normality Test - observations are normaly distributed?</t>
        </r>
      </text>
    </comment>
    <comment ref="U20" authorId="0" shapeId="0">
      <text>
        <r>
          <rPr>
            <sz val="9"/>
            <color indexed="81"/>
            <rFont val="Tahoma"/>
            <family val="2"/>
          </rPr>
          <t>ARCH Effect Test - observations exhibit significant ARCH effect?</t>
        </r>
      </text>
    </comment>
    <comment ref="G21" authorId="0" shapeId="0">
      <text>
        <r>
          <rPr>
            <sz val="9"/>
            <color indexed="81"/>
            <rFont val="Tahoma"/>
            <family val="2"/>
          </rPr>
          <t>ARMA long-run mean (mu)</t>
        </r>
      </text>
    </comment>
    <comment ref="G22" authorId="0" shapeId="0">
      <text>
        <r>
          <rPr>
            <sz val="9"/>
            <color indexed="81"/>
            <rFont val="Tahoma"/>
            <family val="2"/>
          </rPr>
          <t>1st coefficient of the non-seasonal MA component</t>
        </r>
      </text>
    </comment>
    <comment ref="N22" authorId="0" shapeId="0">
      <text>
        <r>
          <rPr>
            <sz val="9"/>
            <color indexed="81"/>
            <rFont val="Tahoma"/>
            <family val="2"/>
          </rPr>
          <t>The desired sample statistics value</t>
        </r>
      </text>
    </comment>
    <comment ref="G23" authorId="0" shapeId="0">
      <text>
        <r>
          <rPr>
            <sz val="9"/>
            <color indexed="81"/>
            <rFont val="Tahoma"/>
            <family val="2"/>
          </rPr>
          <t>1st coefficient of the seasonal MA component</t>
        </r>
      </text>
    </comment>
    <comment ref="N23" authorId="0" shapeId="0">
      <text>
        <r>
          <rPr>
            <sz val="9"/>
            <color indexed="81"/>
            <rFont val="Tahoma"/>
            <family val="2"/>
          </rPr>
          <t>Is the calculated statistics (e.g. mean, stdev, etc.) significantly different from the target value?</t>
        </r>
      </text>
    </comment>
    <comment ref="G24" authorId="0" shapeId="0">
      <text>
        <r>
          <rPr>
            <sz val="9"/>
            <color indexed="81"/>
            <rFont val="Tahoma"/>
            <family val="2"/>
          </rPr>
          <t>Standard deviation of the residuals/Innovations</t>
        </r>
      </text>
    </comment>
    <comment ref="G26" authorId="0" shapeId="0">
      <text>
        <r>
          <rPr>
            <sz val="9"/>
            <color indexed="81"/>
            <rFont val="Tahoma"/>
            <family val="2"/>
          </rPr>
          <t>Integration order(d)</t>
        </r>
      </text>
    </comment>
    <comment ref="G27" authorId="0" shapeId="0">
      <text>
        <r>
          <rPr>
            <sz val="9"/>
            <color indexed="81"/>
            <rFont val="Tahoma"/>
            <family val="2"/>
          </rPr>
          <t>Period/Season Length</t>
        </r>
      </text>
    </comment>
    <comment ref="G28" authorId="0" shapeId="0">
      <text>
        <r>
          <rPr>
            <sz val="9"/>
            <color indexed="81"/>
            <rFont val="Tahoma"/>
            <family val="2"/>
          </rPr>
          <t>Seasonal Integration Order (D)</t>
        </r>
      </text>
    </comment>
  </commentList>
</comments>
</file>

<file path=xl/sharedStrings.xml><?xml version="1.0" encoding="utf-8"?>
<sst xmlns="http://schemas.openxmlformats.org/spreadsheetml/2006/main" count="32" uniqueCount="32">
  <si>
    <t>Date</t>
  </si>
  <si>
    <t>Passengers</t>
  </si>
  <si>
    <t>LOG</t>
  </si>
  <si>
    <t>Param</t>
  </si>
  <si>
    <t>Value</t>
  </si>
  <si>
    <t>μ</t>
  </si>
  <si>
    <r>
      <t>θ</t>
    </r>
    <r>
      <rPr>
        <b/>
        <vertAlign val="subscript"/>
        <sz val="11"/>
        <color theme="1"/>
        <rFont val="Calibri"/>
        <family val="2"/>
        <scheme val="minor"/>
      </rPr>
      <t>1</t>
    </r>
  </si>
  <si>
    <r>
      <t>Θ</t>
    </r>
    <r>
      <rPr>
        <b/>
        <vertAlign val="subscript"/>
        <sz val="11"/>
        <color theme="1"/>
        <rFont val="Calibri"/>
        <family val="2"/>
        <scheme val="minor"/>
      </rPr>
      <t>1</t>
    </r>
  </si>
  <si>
    <t>σ</t>
  </si>
  <si>
    <t>d</t>
  </si>
  <si>
    <t>s</t>
  </si>
  <si>
    <t>D</t>
  </si>
  <si>
    <t>Goodness-of-fit</t>
  </si>
  <si>
    <t>LLF</t>
  </si>
  <si>
    <t>AIC</t>
  </si>
  <si>
    <t>CHECK</t>
  </si>
  <si>
    <t>Residuals (standardized) Analysis</t>
  </si>
  <si>
    <t>Target</t>
  </si>
  <si>
    <t>SIG?</t>
  </si>
  <si>
    <t>AVG</t>
  </si>
  <si>
    <t>STDEV</t>
  </si>
  <si>
    <t>SKEW</t>
  </si>
  <si>
    <t>KURTOSIS</t>
  </si>
  <si>
    <t>Noise?</t>
  </si>
  <si>
    <t>Normal?</t>
  </si>
  <si>
    <t>ARCH?</t>
  </si>
  <si>
    <t>Step</t>
  </si>
  <si>
    <t>Mean</t>
  </si>
  <si>
    <t>STD</t>
  </si>
  <si>
    <t>UL</t>
  </si>
  <si>
    <t>LL</t>
  </si>
  <si>
    <t>Range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</si>
</sst>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\-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vertAlign val="sub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/>
    <xf numFmtId="0" fontId="1" fillId="0" borderId="0" xfId="0" applyFont="1" applyAlignment="1">
      <alignment horizontal="center"/>
    </xf>
    <xf numFmtId="2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2" fontId="0" fillId="0" borderId="0" xfId="0" applyNumberFormat="1"/>
    <xf numFmtId="1" fontId="0" fillId="0" borderId="0" xfId="0" applyNumberFormat="1"/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Log - International Airline Passenger</a:t>
            </a:r>
            <a:endParaRPr lang="en-US">
              <a:effectLst/>
            </a:endParaRPr>
          </a:p>
          <a:p>
            <a:pPr>
              <a:defRPr/>
            </a:pPr>
            <a:r>
              <a:rPr lang="en-US" sz="1800" b="1" i="1" baseline="0">
                <a:effectLst/>
              </a:rPr>
              <a:t>Jan 1949 - Dec 1960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4644722478422163E-2"/>
          <c:y val="2.5428331875182269E-2"/>
          <c:w val="0.91711360012338572"/>
          <c:h val="0.81810987168270621"/>
        </c:manualLayout>
      </c:layout>
      <c:lineChart>
        <c:grouping val="standard"/>
        <c:varyColors val="0"/>
        <c:ser>
          <c:idx val="0"/>
          <c:order val="0"/>
          <c:tx>
            <c:strRef>
              <c:f>Sheet1!$C$1</c:f>
              <c:strCache>
                <c:ptCount val="1"/>
                <c:pt idx="0">
                  <c:v>LOG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Sheet1!$A$2:$A$145</c:f>
              <c:numCache>
                <c:formatCode>[$-409]mmm\-yy;@</c:formatCode>
                <c:ptCount val="144"/>
                <c:pt idx="0">
                  <c:v>17899</c:v>
                </c:pt>
                <c:pt idx="1">
                  <c:v>17930</c:v>
                </c:pt>
                <c:pt idx="2">
                  <c:v>17958</c:v>
                </c:pt>
                <c:pt idx="3">
                  <c:v>17989</c:v>
                </c:pt>
                <c:pt idx="4">
                  <c:v>18019</c:v>
                </c:pt>
                <c:pt idx="5">
                  <c:v>18050</c:v>
                </c:pt>
                <c:pt idx="6">
                  <c:v>18080</c:v>
                </c:pt>
                <c:pt idx="7">
                  <c:v>18111</c:v>
                </c:pt>
                <c:pt idx="8">
                  <c:v>18142</c:v>
                </c:pt>
                <c:pt idx="9">
                  <c:v>18172</c:v>
                </c:pt>
                <c:pt idx="10">
                  <c:v>18203</c:v>
                </c:pt>
                <c:pt idx="11">
                  <c:v>18233</c:v>
                </c:pt>
                <c:pt idx="12">
                  <c:v>18264</c:v>
                </c:pt>
                <c:pt idx="13">
                  <c:v>18295</c:v>
                </c:pt>
                <c:pt idx="14">
                  <c:v>18323</c:v>
                </c:pt>
                <c:pt idx="15">
                  <c:v>18354</c:v>
                </c:pt>
                <c:pt idx="16">
                  <c:v>18384</c:v>
                </c:pt>
                <c:pt idx="17">
                  <c:v>18415</c:v>
                </c:pt>
                <c:pt idx="18">
                  <c:v>18445</c:v>
                </c:pt>
                <c:pt idx="19">
                  <c:v>18476</c:v>
                </c:pt>
                <c:pt idx="20">
                  <c:v>18507</c:v>
                </c:pt>
                <c:pt idx="21">
                  <c:v>18537</c:v>
                </c:pt>
                <c:pt idx="22">
                  <c:v>18568</c:v>
                </c:pt>
                <c:pt idx="23">
                  <c:v>18598</c:v>
                </c:pt>
                <c:pt idx="24">
                  <c:v>18629</c:v>
                </c:pt>
                <c:pt idx="25">
                  <c:v>18660</c:v>
                </c:pt>
                <c:pt idx="26">
                  <c:v>18688</c:v>
                </c:pt>
                <c:pt idx="27">
                  <c:v>18719</c:v>
                </c:pt>
                <c:pt idx="28">
                  <c:v>18749</c:v>
                </c:pt>
                <c:pt idx="29">
                  <c:v>18780</c:v>
                </c:pt>
                <c:pt idx="30">
                  <c:v>18810</c:v>
                </c:pt>
                <c:pt idx="31">
                  <c:v>18841</c:v>
                </c:pt>
                <c:pt idx="32">
                  <c:v>18872</c:v>
                </c:pt>
                <c:pt idx="33">
                  <c:v>18902</c:v>
                </c:pt>
                <c:pt idx="34">
                  <c:v>18933</c:v>
                </c:pt>
                <c:pt idx="35">
                  <c:v>18963</c:v>
                </c:pt>
                <c:pt idx="36">
                  <c:v>18994</c:v>
                </c:pt>
                <c:pt idx="37">
                  <c:v>19025</c:v>
                </c:pt>
                <c:pt idx="38">
                  <c:v>19054</c:v>
                </c:pt>
                <c:pt idx="39">
                  <c:v>19085</c:v>
                </c:pt>
                <c:pt idx="40">
                  <c:v>19115</c:v>
                </c:pt>
                <c:pt idx="41">
                  <c:v>19146</c:v>
                </c:pt>
                <c:pt idx="42">
                  <c:v>19176</c:v>
                </c:pt>
                <c:pt idx="43">
                  <c:v>19207</c:v>
                </c:pt>
                <c:pt idx="44">
                  <c:v>19238</c:v>
                </c:pt>
                <c:pt idx="45">
                  <c:v>19268</c:v>
                </c:pt>
                <c:pt idx="46">
                  <c:v>19299</c:v>
                </c:pt>
                <c:pt idx="47">
                  <c:v>19329</c:v>
                </c:pt>
                <c:pt idx="48">
                  <c:v>19360</c:v>
                </c:pt>
                <c:pt idx="49">
                  <c:v>19391</c:v>
                </c:pt>
                <c:pt idx="50">
                  <c:v>19419</c:v>
                </c:pt>
                <c:pt idx="51">
                  <c:v>19450</c:v>
                </c:pt>
                <c:pt idx="52">
                  <c:v>19480</c:v>
                </c:pt>
                <c:pt idx="53">
                  <c:v>19511</c:v>
                </c:pt>
                <c:pt idx="54">
                  <c:v>19541</c:v>
                </c:pt>
                <c:pt idx="55">
                  <c:v>19572</c:v>
                </c:pt>
                <c:pt idx="56">
                  <c:v>19603</c:v>
                </c:pt>
                <c:pt idx="57">
                  <c:v>19633</c:v>
                </c:pt>
                <c:pt idx="58">
                  <c:v>19664</c:v>
                </c:pt>
                <c:pt idx="59">
                  <c:v>19694</c:v>
                </c:pt>
                <c:pt idx="60">
                  <c:v>19725</c:v>
                </c:pt>
                <c:pt idx="61">
                  <c:v>19756</c:v>
                </c:pt>
                <c:pt idx="62">
                  <c:v>19784</c:v>
                </c:pt>
                <c:pt idx="63">
                  <c:v>19815</c:v>
                </c:pt>
                <c:pt idx="64">
                  <c:v>19845</c:v>
                </c:pt>
                <c:pt idx="65">
                  <c:v>19876</c:v>
                </c:pt>
                <c:pt idx="66">
                  <c:v>19906</c:v>
                </c:pt>
                <c:pt idx="67">
                  <c:v>19937</c:v>
                </c:pt>
                <c:pt idx="68">
                  <c:v>19968</c:v>
                </c:pt>
                <c:pt idx="69">
                  <c:v>19998</c:v>
                </c:pt>
                <c:pt idx="70">
                  <c:v>20029</c:v>
                </c:pt>
                <c:pt idx="71">
                  <c:v>20059</c:v>
                </c:pt>
                <c:pt idx="72">
                  <c:v>20090</c:v>
                </c:pt>
                <c:pt idx="73">
                  <c:v>20121</c:v>
                </c:pt>
                <c:pt idx="74">
                  <c:v>20149</c:v>
                </c:pt>
                <c:pt idx="75">
                  <c:v>20180</c:v>
                </c:pt>
                <c:pt idx="76">
                  <c:v>20210</c:v>
                </c:pt>
                <c:pt idx="77">
                  <c:v>20241</c:v>
                </c:pt>
                <c:pt idx="78">
                  <c:v>20271</c:v>
                </c:pt>
                <c:pt idx="79">
                  <c:v>20302</c:v>
                </c:pt>
                <c:pt idx="80">
                  <c:v>20333</c:v>
                </c:pt>
                <c:pt idx="81">
                  <c:v>20363</c:v>
                </c:pt>
                <c:pt idx="82">
                  <c:v>20394</c:v>
                </c:pt>
                <c:pt idx="83">
                  <c:v>20424</c:v>
                </c:pt>
                <c:pt idx="84">
                  <c:v>20455</c:v>
                </c:pt>
                <c:pt idx="85">
                  <c:v>20486</c:v>
                </c:pt>
                <c:pt idx="86">
                  <c:v>20515</c:v>
                </c:pt>
                <c:pt idx="87">
                  <c:v>20546</c:v>
                </c:pt>
                <c:pt idx="88">
                  <c:v>20576</c:v>
                </c:pt>
                <c:pt idx="89">
                  <c:v>20607</c:v>
                </c:pt>
                <c:pt idx="90">
                  <c:v>20637</c:v>
                </c:pt>
                <c:pt idx="91">
                  <c:v>20668</c:v>
                </c:pt>
                <c:pt idx="92">
                  <c:v>20699</c:v>
                </c:pt>
                <c:pt idx="93">
                  <c:v>20729</c:v>
                </c:pt>
                <c:pt idx="94">
                  <c:v>20760</c:v>
                </c:pt>
                <c:pt idx="95">
                  <c:v>20790</c:v>
                </c:pt>
                <c:pt idx="96">
                  <c:v>20821</c:v>
                </c:pt>
                <c:pt idx="97">
                  <c:v>20852</c:v>
                </c:pt>
                <c:pt idx="98">
                  <c:v>20880</c:v>
                </c:pt>
                <c:pt idx="99">
                  <c:v>20911</c:v>
                </c:pt>
                <c:pt idx="100">
                  <c:v>20941</c:v>
                </c:pt>
                <c:pt idx="101">
                  <c:v>20972</c:v>
                </c:pt>
                <c:pt idx="102">
                  <c:v>21002</c:v>
                </c:pt>
                <c:pt idx="103">
                  <c:v>21033</c:v>
                </c:pt>
                <c:pt idx="104">
                  <c:v>21064</c:v>
                </c:pt>
                <c:pt idx="105">
                  <c:v>21094</c:v>
                </c:pt>
                <c:pt idx="106">
                  <c:v>21125</c:v>
                </c:pt>
                <c:pt idx="107">
                  <c:v>21155</c:v>
                </c:pt>
                <c:pt idx="108">
                  <c:v>21186</c:v>
                </c:pt>
                <c:pt idx="109">
                  <c:v>21217</c:v>
                </c:pt>
                <c:pt idx="110">
                  <c:v>21245</c:v>
                </c:pt>
                <c:pt idx="111">
                  <c:v>21276</c:v>
                </c:pt>
                <c:pt idx="112">
                  <c:v>21306</c:v>
                </c:pt>
                <c:pt idx="113">
                  <c:v>21337</c:v>
                </c:pt>
                <c:pt idx="114">
                  <c:v>21367</c:v>
                </c:pt>
                <c:pt idx="115">
                  <c:v>21398</c:v>
                </c:pt>
                <c:pt idx="116">
                  <c:v>21429</c:v>
                </c:pt>
                <c:pt idx="117">
                  <c:v>21459</c:v>
                </c:pt>
                <c:pt idx="118">
                  <c:v>21490</c:v>
                </c:pt>
                <c:pt idx="119">
                  <c:v>21520</c:v>
                </c:pt>
                <c:pt idx="120">
                  <c:v>21551</c:v>
                </c:pt>
                <c:pt idx="121">
                  <c:v>21582</c:v>
                </c:pt>
                <c:pt idx="122">
                  <c:v>21610</c:v>
                </c:pt>
                <c:pt idx="123">
                  <c:v>21641</c:v>
                </c:pt>
                <c:pt idx="124">
                  <c:v>21671</c:v>
                </c:pt>
                <c:pt idx="125">
                  <c:v>21702</c:v>
                </c:pt>
                <c:pt idx="126">
                  <c:v>21732</c:v>
                </c:pt>
                <c:pt idx="127">
                  <c:v>21763</c:v>
                </c:pt>
                <c:pt idx="128">
                  <c:v>21794</c:v>
                </c:pt>
                <c:pt idx="129">
                  <c:v>21824</c:v>
                </c:pt>
                <c:pt idx="130">
                  <c:v>21855</c:v>
                </c:pt>
                <c:pt idx="131">
                  <c:v>21885</c:v>
                </c:pt>
                <c:pt idx="132">
                  <c:v>21916</c:v>
                </c:pt>
                <c:pt idx="133">
                  <c:v>21947</c:v>
                </c:pt>
                <c:pt idx="134">
                  <c:v>21976</c:v>
                </c:pt>
                <c:pt idx="135">
                  <c:v>22007</c:v>
                </c:pt>
                <c:pt idx="136">
                  <c:v>22037</c:v>
                </c:pt>
                <c:pt idx="137">
                  <c:v>22068</c:v>
                </c:pt>
                <c:pt idx="138">
                  <c:v>22098</c:v>
                </c:pt>
                <c:pt idx="139">
                  <c:v>22129</c:v>
                </c:pt>
                <c:pt idx="140">
                  <c:v>22160</c:v>
                </c:pt>
                <c:pt idx="141">
                  <c:v>22190</c:v>
                </c:pt>
                <c:pt idx="142">
                  <c:v>22221</c:v>
                </c:pt>
                <c:pt idx="143">
                  <c:v>22251</c:v>
                </c:pt>
              </c:numCache>
            </c:numRef>
          </c:cat>
          <c:val>
            <c:numRef>
              <c:f>Sheet1!$C$2:$C$145</c:f>
              <c:numCache>
                <c:formatCode>0.00</c:formatCode>
                <c:ptCount val="144"/>
                <c:pt idx="0">
                  <c:v>4.7184988712950942</c:v>
                </c:pt>
                <c:pt idx="1">
                  <c:v>4.7706846244656651</c:v>
                </c:pt>
                <c:pt idx="2">
                  <c:v>4.8828019225863706</c:v>
                </c:pt>
                <c:pt idx="3">
                  <c:v>4.8598124043616719</c:v>
                </c:pt>
                <c:pt idx="4">
                  <c:v>4.7957905455967413</c:v>
                </c:pt>
                <c:pt idx="5">
                  <c:v>4.9052747784384296</c:v>
                </c:pt>
                <c:pt idx="6">
                  <c:v>4.9972122737641147</c:v>
                </c:pt>
                <c:pt idx="7">
                  <c:v>4.9972122737641147</c:v>
                </c:pt>
                <c:pt idx="8">
                  <c:v>4.9126548857360524</c:v>
                </c:pt>
                <c:pt idx="9">
                  <c:v>4.7791234931115296</c:v>
                </c:pt>
                <c:pt idx="10">
                  <c:v>4.6443908991413725</c:v>
                </c:pt>
                <c:pt idx="11">
                  <c:v>4.7706846244656651</c:v>
                </c:pt>
                <c:pt idx="12">
                  <c:v>4.7449321283632502</c:v>
                </c:pt>
                <c:pt idx="13">
                  <c:v>4.836281906951478</c:v>
                </c:pt>
                <c:pt idx="14">
                  <c:v>4.9487598903781684</c:v>
                </c:pt>
                <c:pt idx="15">
                  <c:v>4.9052747784384296</c:v>
                </c:pt>
                <c:pt idx="16">
                  <c:v>4.8283137373023015</c:v>
                </c:pt>
                <c:pt idx="17">
                  <c:v>5.0039463059454592</c:v>
                </c:pt>
                <c:pt idx="18">
                  <c:v>5.1357984370502621</c:v>
                </c:pt>
                <c:pt idx="19">
                  <c:v>5.1357984370502621</c:v>
                </c:pt>
                <c:pt idx="20">
                  <c:v>5.0625950330269669</c:v>
                </c:pt>
                <c:pt idx="21">
                  <c:v>4.8903491282217537</c:v>
                </c:pt>
                <c:pt idx="22">
                  <c:v>4.7361984483944957</c:v>
                </c:pt>
                <c:pt idx="23">
                  <c:v>4.9416424226093039</c:v>
                </c:pt>
                <c:pt idx="24">
                  <c:v>4.9767337424205742</c:v>
                </c:pt>
                <c:pt idx="25">
                  <c:v>5.0106352940962555</c:v>
                </c:pt>
                <c:pt idx="26">
                  <c:v>5.181783550292085</c:v>
                </c:pt>
                <c:pt idx="27">
                  <c:v>5.0937502008067623</c:v>
                </c:pt>
                <c:pt idx="28">
                  <c:v>5.1474944768134527</c:v>
                </c:pt>
                <c:pt idx="29">
                  <c:v>5.181783550292085</c:v>
                </c:pt>
                <c:pt idx="30">
                  <c:v>5.2933048247244923</c:v>
                </c:pt>
                <c:pt idx="31">
                  <c:v>5.2933048247244923</c:v>
                </c:pt>
                <c:pt idx="32">
                  <c:v>5.2149357576089859</c:v>
                </c:pt>
                <c:pt idx="33">
                  <c:v>5.0875963352323836</c:v>
                </c:pt>
                <c:pt idx="34">
                  <c:v>4.9836066217083363</c:v>
                </c:pt>
                <c:pt idx="35">
                  <c:v>5.1119877883565437</c:v>
                </c:pt>
                <c:pt idx="36">
                  <c:v>5.1416635565026603</c:v>
                </c:pt>
                <c:pt idx="37">
                  <c:v>5.1929568508902104</c:v>
                </c:pt>
                <c:pt idx="38">
                  <c:v>5.2626901889048856</c:v>
                </c:pt>
                <c:pt idx="39">
                  <c:v>5.1984970312658261</c:v>
                </c:pt>
                <c:pt idx="40">
                  <c:v>5.2094861528414214</c:v>
                </c:pt>
                <c:pt idx="41">
                  <c:v>5.3844950627890888</c:v>
                </c:pt>
                <c:pt idx="42">
                  <c:v>5.4380793089231956</c:v>
                </c:pt>
                <c:pt idx="43">
                  <c:v>5.4889377261566867</c:v>
                </c:pt>
                <c:pt idx="44">
                  <c:v>5.3423342519648109</c:v>
                </c:pt>
                <c:pt idx="45">
                  <c:v>5.2522734280466299</c:v>
                </c:pt>
                <c:pt idx="46">
                  <c:v>5.1474944768134527</c:v>
                </c:pt>
                <c:pt idx="47">
                  <c:v>5.2678581590633282</c:v>
                </c:pt>
                <c:pt idx="48">
                  <c:v>5.2781146592305168</c:v>
                </c:pt>
                <c:pt idx="49">
                  <c:v>5.2781146592305168</c:v>
                </c:pt>
                <c:pt idx="50">
                  <c:v>5.4638318050256105</c:v>
                </c:pt>
                <c:pt idx="51">
                  <c:v>5.4595855141441589</c:v>
                </c:pt>
                <c:pt idx="52">
                  <c:v>5.43372200355424</c:v>
                </c:pt>
                <c:pt idx="53">
                  <c:v>5.4930614433405482</c:v>
                </c:pt>
                <c:pt idx="54">
                  <c:v>5.575949103146316</c:v>
                </c:pt>
                <c:pt idx="55">
                  <c:v>5.6058020662959978</c:v>
                </c:pt>
                <c:pt idx="56">
                  <c:v>5.4680601411351315</c:v>
                </c:pt>
                <c:pt idx="57">
                  <c:v>5.3518581334760666</c:v>
                </c:pt>
                <c:pt idx="58">
                  <c:v>5.1929568508902104</c:v>
                </c:pt>
                <c:pt idx="59">
                  <c:v>5.3033049080590757</c:v>
                </c:pt>
                <c:pt idx="60">
                  <c:v>5.3181199938442161</c:v>
                </c:pt>
                <c:pt idx="61">
                  <c:v>5.2364419628299492</c:v>
                </c:pt>
                <c:pt idx="62">
                  <c:v>5.4595855141441589</c:v>
                </c:pt>
                <c:pt idx="63">
                  <c:v>5.4249500174814029</c:v>
                </c:pt>
                <c:pt idx="64">
                  <c:v>5.4553211153577017</c:v>
                </c:pt>
                <c:pt idx="65">
                  <c:v>5.575949103146316</c:v>
                </c:pt>
                <c:pt idx="66">
                  <c:v>5.7104270173748697</c:v>
                </c:pt>
                <c:pt idx="67">
                  <c:v>5.6801726090170677</c:v>
                </c:pt>
                <c:pt idx="68">
                  <c:v>5.5568280616995374</c:v>
                </c:pt>
                <c:pt idx="69">
                  <c:v>5.43372200355424</c:v>
                </c:pt>
                <c:pt idx="70">
                  <c:v>5.3132059790417872</c:v>
                </c:pt>
                <c:pt idx="71">
                  <c:v>5.43372200355424</c:v>
                </c:pt>
                <c:pt idx="72">
                  <c:v>5.4889377261566867</c:v>
                </c:pt>
                <c:pt idx="73">
                  <c:v>5.4510384535657002</c:v>
                </c:pt>
                <c:pt idx="74">
                  <c:v>5.5872486584002496</c:v>
                </c:pt>
                <c:pt idx="75">
                  <c:v>5.5947113796018391</c:v>
                </c:pt>
                <c:pt idx="76">
                  <c:v>5.598421958998375</c:v>
                </c:pt>
                <c:pt idx="77">
                  <c:v>5.7525726388256331</c:v>
                </c:pt>
                <c:pt idx="78">
                  <c:v>5.8971538676367405</c:v>
                </c:pt>
                <c:pt idx="79">
                  <c:v>5.8493247799468593</c:v>
                </c:pt>
                <c:pt idx="80">
                  <c:v>5.7430031878094825</c:v>
                </c:pt>
                <c:pt idx="81">
                  <c:v>5.6131281063880705</c:v>
                </c:pt>
                <c:pt idx="82">
                  <c:v>5.4680601411351315</c:v>
                </c:pt>
                <c:pt idx="83">
                  <c:v>5.6276211136906369</c:v>
                </c:pt>
                <c:pt idx="84">
                  <c:v>5.6489742381612063</c:v>
                </c:pt>
                <c:pt idx="85">
                  <c:v>5.6240175061873385</c:v>
                </c:pt>
                <c:pt idx="86">
                  <c:v>5.7589017738772803</c:v>
                </c:pt>
                <c:pt idx="87">
                  <c:v>5.7462031905401529</c:v>
                </c:pt>
                <c:pt idx="88">
                  <c:v>5.7620513827801769</c:v>
                </c:pt>
                <c:pt idx="89">
                  <c:v>5.9242557974145322</c:v>
                </c:pt>
                <c:pt idx="90">
                  <c:v>6.0234475929610332</c:v>
                </c:pt>
                <c:pt idx="91">
                  <c:v>6.0038870671065387</c:v>
                </c:pt>
                <c:pt idx="92">
                  <c:v>5.872117789475416</c:v>
                </c:pt>
                <c:pt idx="93">
                  <c:v>5.7235851019523807</c:v>
                </c:pt>
                <c:pt idx="94">
                  <c:v>5.602118820879701</c:v>
                </c:pt>
                <c:pt idx="95">
                  <c:v>5.7235851019523807</c:v>
                </c:pt>
                <c:pt idx="96">
                  <c:v>5.7525726388256331</c:v>
                </c:pt>
                <c:pt idx="97">
                  <c:v>5.7071102647488754</c:v>
                </c:pt>
                <c:pt idx="98">
                  <c:v>5.8749307308520304</c:v>
                </c:pt>
                <c:pt idx="99">
                  <c:v>5.8522024797744745</c:v>
                </c:pt>
                <c:pt idx="100">
                  <c:v>5.872117789475416</c:v>
                </c:pt>
                <c:pt idx="101">
                  <c:v>6.045005314036012</c:v>
                </c:pt>
                <c:pt idx="102">
                  <c:v>6.1420374055873559</c:v>
                </c:pt>
                <c:pt idx="103">
                  <c:v>6.1463292576688975</c:v>
                </c:pt>
                <c:pt idx="104">
                  <c:v>6.0014148779611505</c:v>
                </c:pt>
                <c:pt idx="105">
                  <c:v>5.8493247799468593</c:v>
                </c:pt>
                <c:pt idx="106">
                  <c:v>5.7203117766074119</c:v>
                </c:pt>
                <c:pt idx="107">
                  <c:v>5.8171111599632042</c:v>
                </c:pt>
                <c:pt idx="108">
                  <c:v>5.8289456176102075</c:v>
                </c:pt>
                <c:pt idx="109">
                  <c:v>5.7620513827801769</c:v>
                </c:pt>
                <c:pt idx="110">
                  <c:v>5.8916442118257715</c:v>
                </c:pt>
                <c:pt idx="111">
                  <c:v>5.8522024797744745</c:v>
                </c:pt>
                <c:pt idx="112">
                  <c:v>5.8944028342648505</c:v>
                </c:pt>
                <c:pt idx="113">
                  <c:v>6.0753460310886842</c:v>
                </c:pt>
                <c:pt idx="114">
                  <c:v>6.1964441277945204</c:v>
                </c:pt>
                <c:pt idx="115">
                  <c:v>6.2245584292753602</c:v>
                </c:pt>
                <c:pt idx="116">
                  <c:v>6.0014148779611505</c:v>
                </c:pt>
                <c:pt idx="117">
                  <c:v>5.8833223884882786</c:v>
                </c:pt>
                <c:pt idx="118">
                  <c:v>5.7365722974791922</c:v>
                </c:pt>
                <c:pt idx="119">
                  <c:v>5.8200829303523616</c:v>
                </c:pt>
                <c:pt idx="120">
                  <c:v>5.8861040314501558</c:v>
                </c:pt>
                <c:pt idx="121">
                  <c:v>5.8348107370626048</c:v>
                </c:pt>
                <c:pt idx="122">
                  <c:v>6.0063531596017325</c:v>
                </c:pt>
                <c:pt idx="123">
                  <c:v>5.9814142112544806</c:v>
                </c:pt>
                <c:pt idx="124">
                  <c:v>6.0402547112774139</c:v>
                </c:pt>
                <c:pt idx="125">
                  <c:v>6.156978985585555</c:v>
                </c:pt>
                <c:pt idx="126">
                  <c:v>6.3062752869480159</c:v>
                </c:pt>
                <c:pt idx="127">
                  <c:v>6.3261494731550991</c:v>
                </c:pt>
                <c:pt idx="128">
                  <c:v>6.1377270540862341</c:v>
                </c:pt>
                <c:pt idx="129">
                  <c:v>6.0088131854425946</c:v>
                </c:pt>
                <c:pt idx="130">
                  <c:v>5.8916442118257715</c:v>
                </c:pt>
                <c:pt idx="131">
                  <c:v>6.0038870671065387</c:v>
                </c:pt>
                <c:pt idx="132">
                  <c:v>6.0330862217988015</c:v>
                </c:pt>
                <c:pt idx="133">
                  <c:v>5.9687075599853658</c:v>
                </c:pt>
                <c:pt idx="134">
                  <c:v>6.0378709199221374</c:v>
                </c:pt>
                <c:pt idx="135">
                  <c:v>6.1333980429966486</c:v>
                </c:pt>
                <c:pt idx="136">
                  <c:v>6.156978985585555</c:v>
                </c:pt>
                <c:pt idx="137">
                  <c:v>6.2822667468960063</c:v>
                </c:pt>
                <c:pt idx="138">
                  <c:v>6.4329400927391793</c:v>
                </c:pt>
                <c:pt idx="139">
                  <c:v>6.4068799860693142</c:v>
                </c:pt>
                <c:pt idx="140">
                  <c:v>6.230481447578482</c:v>
                </c:pt>
                <c:pt idx="141">
                  <c:v>6.1333980429966486</c:v>
                </c:pt>
                <c:pt idx="142">
                  <c:v>5.9661467391236922</c:v>
                </c:pt>
                <c:pt idx="143">
                  <c:v>6.0684255882441107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0529792"/>
        <c:axId val="810526528"/>
      </c:lineChart>
      <c:dateAx>
        <c:axId val="810529792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0526528"/>
        <c:crosses val="autoZero"/>
        <c:auto val="1"/>
        <c:lblOffset val="100"/>
        <c:baseTimeUnit val="months"/>
        <c:majorUnit val="6"/>
        <c:majorTimeUnit val="months"/>
      </c:dateAx>
      <c:valAx>
        <c:axId val="810526528"/>
        <c:scaling>
          <c:orientation val="minMax"/>
          <c:max val="6.5"/>
          <c:min val="4.5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0529792"/>
        <c:crosses val="autoZero"/>
        <c:crossBetween val="between"/>
      </c:valAx>
      <c:spPr>
        <a:noFill/>
        <a:ln>
          <a:solidFill>
            <a:schemeClr val="accent1"/>
          </a:solidFill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spPr>
            <a:noFill/>
            <a:ln>
              <a:noFill/>
            </a:ln>
            <a:effectLst/>
          </c:spPr>
          <c:val>
            <c:numRef>
              <c:f>Sheet1!$J$33:$J$44</c:f>
              <c:numCache>
                <c:formatCode>0.00</c:formatCode>
                <c:ptCount val="12"/>
                <c:pt idx="0">
                  <c:v>6.0339391010217733</c:v>
                </c:pt>
                <c:pt idx="1">
                  <c:v>5.9580474830204633</c:v>
                </c:pt>
                <c:pt idx="2">
                  <c:v>6.0171216938878329</c:v>
                </c:pt>
                <c:pt idx="3">
                  <c:v>6.0981969874434485</c:v>
                </c:pt>
                <c:pt idx="4">
                  <c:v>6.1266093948810454</c:v>
                </c:pt>
                <c:pt idx="5">
                  <c:v>6.2411154905913317</c:v>
                </c:pt>
                <c:pt idx="6">
                  <c:v>6.3841563990487025</c:v>
                </c:pt>
                <c:pt idx="7">
                  <c:v>6.3683785192147786</c:v>
                </c:pt>
                <c:pt idx="8">
                  <c:v>6.1811678001626378</c:v>
                </c:pt>
                <c:pt idx="9">
                  <c:v>6.0662465123133709</c:v>
                </c:pt>
                <c:pt idx="10">
                  <c:v>5.9117293571743286</c:v>
                </c:pt>
                <c:pt idx="11">
                  <c:v>6.0121340274418653</c:v>
                </c:pt>
              </c:numCache>
            </c:numRef>
          </c:val>
        </c:ser>
        <c:ser>
          <c:idx val="1"/>
          <c:order val="1"/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4000">
                  <a:schemeClr val="accent1">
                    <a:lumMod val="45000"/>
                    <a:lumOff val="55000"/>
                  </a:schemeClr>
                </a:gs>
                <a:gs pos="83000">
                  <a:schemeClr val="accent1">
                    <a:lumMod val="45000"/>
                    <a:lumOff val="55000"/>
                  </a:schemeClr>
                </a:gs>
                <a:gs pos="100000">
                  <a:schemeClr val="accent1">
                    <a:lumMod val="30000"/>
                    <a:lumOff val="70000"/>
                  </a:schemeClr>
                </a:gs>
              </a:gsLst>
              <a:lin ang="5400000" scaled="1"/>
            </a:gradFill>
            <a:ln>
              <a:noFill/>
            </a:ln>
            <a:effectLst/>
          </c:spPr>
          <c:val>
            <c:numRef>
              <c:f>Sheet1!$K$33:$K$44</c:f>
              <c:numCache>
                <c:formatCode>0.00</c:formatCode>
                <c:ptCount val="12"/>
                <c:pt idx="0">
                  <c:v>0.14992394154644728</c:v>
                </c:pt>
                <c:pt idx="1">
                  <c:v>0.17353161367898018</c:v>
                </c:pt>
                <c:pt idx="2">
                  <c:v>0.19429167157456817</c:v>
                </c:pt>
                <c:pt idx="3">
                  <c:v>0.21303822741575829</c:v>
                </c:pt>
                <c:pt idx="4">
                  <c:v>0.23026358600016827</c:v>
                </c:pt>
                <c:pt idx="5">
                  <c:v>0.24628713270259439</c:v>
                </c:pt>
                <c:pt idx="6">
                  <c:v>0.26133002971735664</c:v>
                </c:pt>
                <c:pt idx="7">
                  <c:v>0.27555292981437063</c:v>
                </c:pt>
                <c:pt idx="8">
                  <c:v>0.28907689258481284</c:v>
                </c:pt>
                <c:pt idx="9">
                  <c:v>0.30199583196411872</c:v>
                </c:pt>
                <c:pt idx="10">
                  <c:v>0.31438434315485431</c:v>
                </c:pt>
                <c:pt idx="11">
                  <c:v>0.32630284693535572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4028288"/>
        <c:axId val="904029376"/>
      </c:areaChart>
      <c:lineChart>
        <c:grouping val="stacked"/>
        <c:varyColors val="0"/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Sheet1!$G$33:$G$44</c:f>
              <c:numCache>
                <c:formatCode>0.00</c:formatCode>
                <c:ptCount val="12"/>
                <c:pt idx="0">
                  <c:v>6.108901071794997</c:v>
                </c:pt>
                <c:pt idx="1">
                  <c:v>6.0448132898599534</c:v>
                </c:pt>
                <c:pt idx="2">
                  <c:v>6.114267529675117</c:v>
                </c:pt>
                <c:pt idx="3">
                  <c:v>6.2047161011513277</c:v>
                </c:pt>
                <c:pt idx="4">
                  <c:v>6.2417411878811295</c:v>
                </c:pt>
                <c:pt idx="5">
                  <c:v>6.3642590569426289</c:v>
                </c:pt>
                <c:pt idx="6">
                  <c:v>6.5148214139073808</c:v>
                </c:pt>
                <c:pt idx="7">
                  <c:v>6.5061549841219639</c:v>
                </c:pt>
                <c:pt idx="8">
                  <c:v>6.3257062464550442</c:v>
                </c:pt>
                <c:pt idx="9">
                  <c:v>6.2172444282954302</c:v>
                </c:pt>
                <c:pt idx="10">
                  <c:v>6.0689215287517557</c:v>
                </c:pt>
                <c:pt idx="11">
                  <c:v>6.1752854509095432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4028288"/>
        <c:axId val="904029376"/>
      </c:lineChart>
      <c:catAx>
        <c:axId val="904028288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4029376"/>
        <c:crosses val="autoZero"/>
        <c:auto val="1"/>
        <c:lblAlgn val="ctr"/>
        <c:lblOffset val="100"/>
        <c:noMultiLvlLbl val="0"/>
      </c:catAx>
      <c:valAx>
        <c:axId val="904029376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4028288"/>
        <c:crosses val="autoZero"/>
        <c:crossBetween val="between"/>
      </c:valAx>
      <c:spPr>
        <a:noFill/>
        <a:ln>
          <a:gradFill>
            <a:gsLst>
              <a:gs pos="0">
                <a:schemeClr val="accent1">
                  <a:lumMod val="5000"/>
                  <a:lumOff val="95000"/>
                </a:schemeClr>
              </a:gs>
              <a:gs pos="74000">
                <a:schemeClr val="accent1">
                  <a:lumMod val="45000"/>
                  <a:lumOff val="55000"/>
                </a:schemeClr>
              </a:gs>
              <a:gs pos="83000">
                <a:schemeClr val="accent1">
                  <a:lumMod val="45000"/>
                  <a:lumOff val="55000"/>
                </a:schemeClr>
              </a:gs>
              <a:gs pos="100000">
                <a:schemeClr val="accent1">
                  <a:lumMod val="30000"/>
                  <a:lumOff val="70000"/>
                </a:schemeClr>
              </a:gs>
            </a:gsLst>
            <a:lin ang="5400000" scaled="1"/>
          </a:gradFill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557212</xdr:colOff>
      <xdr:row>0</xdr:row>
      <xdr:rowOff>14287</xdr:rowOff>
    </xdr:from>
    <xdr:to>
      <xdr:col>16</xdr:col>
      <xdr:colOff>400050</xdr:colOff>
      <xdr:row>17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482203</xdr:colOff>
      <xdr:row>30</xdr:row>
      <xdr:rowOff>75009</xdr:rowOff>
    </xdr:from>
    <xdr:to>
      <xdr:col>19</xdr:col>
      <xdr:colOff>196453</xdr:colOff>
      <xdr:row>44</xdr:row>
      <xdr:rowOff>127396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ork\Box.net\My%20Box%20Files\Beta%20Support\NumXL%201.63%20SHAMROCK\Examples\SARIMA%20Model\SARIMA_GOF\EX1-SARIMA_GO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RIMA_GOF"/>
    </sheetNames>
    <sheetDataSet>
      <sheetData sheetId="0">
        <row r="2">
          <cell r="A2">
            <v>17899</v>
          </cell>
          <cell r="B2">
            <v>112</v>
          </cell>
        </row>
        <row r="3">
          <cell r="A3">
            <v>17930</v>
          </cell>
          <cell r="B3">
            <v>118</v>
          </cell>
        </row>
        <row r="4">
          <cell r="A4">
            <v>17958</v>
          </cell>
          <cell r="B4">
            <v>132</v>
          </cell>
        </row>
        <row r="5">
          <cell r="A5">
            <v>17989</v>
          </cell>
          <cell r="B5">
            <v>129</v>
          </cell>
        </row>
        <row r="6">
          <cell r="A6">
            <v>18019</v>
          </cell>
          <cell r="B6">
            <v>121</v>
          </cell>
        </row>
        <row r="7">
          <cell r="A7">
            <v>18050</v>
          </cell>
          <cell r="B7">
            <v>135</v>
          </cell>
        </row>
        <row r="8">
          <cell r="A8">
            <v>18080</v>
          </cell>
          <cell r="B8">
            <v>148</v>
          </cell>
        </row>
        <row r="9">
          <cell r="A9">
            <v>18111</v>
          </cell>
          <cell r="B9">
            <v>148</v>
          </cell>
        </row>
        <row r="10">
          <cell r="A10">
            <v>18142</v>
          </cell>
          <cell r="B10">
            <v>136</v>
          </cell>
        </row>
        <row r="11">
          <cell r="A11">
            <v>18172</v>
          </cell>
          <cell r="B11">
            <v>119</v>
          </cell>
        </row>
        <row r="12">
          <cell r="A12">
            <v>18203</v>
          </cell>
          <cell r="B12">
            <v>104</v>
          </cell>
        </row>
        <row r="13">
          <cell r="A13">
            <v>18233</v>
          </cell>
          <cell r="B13">
            <v>118</v>
          </cell>
        </row>
        <row r="14">
          <cell r="A14">
            <v>18264</v>
          </cell>
          <cell r="B14">
            <v>115</v>
          </cell>
        </row>
        <row r="15">
          <cell r="A15">
            <v>18295</v>
          </cell>
          <cell r="B15">
            <v>126</v>
          </cell>
        </row>
        <row r="16">
          <cell r="A16">
            <v>18323</v>
          </cell>
          <cell r="B16">
            <v>141</v>
          </cell>
        </row>
        <row r="17">
          <cell r="A17">
            <v>18354</v>
          </cell>
          <cell r="B17">
            <v>135</v>
          </cell>
        </row>
        <row r="18">
          <cell r="A18">
            <v>18384</v>
          </cell>
          <cell r="B18">
            <v>125</v>
          </cell>
        </row>
        <row r="19">
          <cell r="A19">
            <v>18415</v>
          </cell>
          <cell r="B19">
            <v>149</v>
          </cell>
        </row>
        <row r="20">
          <cell r="A20">
            <v>18445</v>
          </cell>
          <cell r="B20">
            <v>170</v>
          </cell>
        </row>
        <row r="21">
          <cell r="A21">
            <v>18476</v>
          </cell>
          <cell r="B21">
            <v>170</v>
          </cell>
        </row>
        <row r="22">
          <cell r="A22">
            <v>18507</v>
          </cell>
          <cell r="B22">
            <v>158</v>
          </cell>
        </row>
        <row r="23">
          <cell r="A23">
            <v>18537</v>
          </cell>
          <cell r="B23">
            <v>133</v>
          </cell>
        </row>
        <row r="24">
          <cell r="A24">
            <v>18568</v>
          </cell>
          <cell r="B24">
            <v>114</v>
          </cell>
        </row>
        <row r="25">
          <cell r="A25">
            <v>18598</v>
          </cell>
          <cell r="B25">
            <v>140</v>
          </cell>
        </row>
        <row r="26">
          <cell r="A26">
            <v>18629</v>
          </cell>
          <cell r="B26">
            <v>145</v>
          </cell>
        </row>
        <row r="27">
          <cell r="A27">
            <v>18660</v>
          </cell>
          <cell r="B27">
            <v>150</v>
          </cell>
        </row>
        <row r="28">
          <cell r="A28">
            <v>18688</v>
          </cell>
          <cell r="B28">
            <v>178</v>
          </cell>
        </row>
        <row r="29">
          <cell r="A29">
            <v>18719</v>
          </cell>
          <cell r="B29">
            <v>163</v>
          </cell>
        </row>
        <row r="30">
          <cell r="A30">
            <v>18749</v>
          </cell>
          <cell r="B30">
            <v>172</v>
          </cell>
        </row>
        <row r="31">
          <cell r="A31">
            <v>18780</v>
          </cell>
          <cell r="B31">
            <v>178</v>
          </cell>
        </row>
        <row r="32">
          <cell r="A32">
            <v>18810</v>
          </cell>
          <cell r="B32">
            <v>199</v>
          </cell>
        </row>
        <row r="33">
          <cell r="A33">
            <v>18841</v>
          </cell>
          <cell r="B33">
            <v>199</v>
          </cell>
        </row>
        <row r="34">
          <cell r="A34">
            <v>18872</v>
          </cell>
          <cell r="B34">
            <v>184</v>
          </cell>
        </row>
        <row r="35">
          <cell r="A35">
            <v>18902</v>
          </cell>
          <cell r="B35">
            <v>162</v>
          </cell>
        </row>
        <row r="36">
          <cell r="A36">
            <v>18933</v>
          </cell>
          <cell r="B36">
            <v>146</v>
          </cell>
        </row>
        <row r="37">
          <cell r="A37">
            <v>18963</v>
          </cell>
          <cell r="B37">
            <v>166</v>
          </cell>
        </row>
        <row r="38">
          <cell r="A38">
            <v>18994</v>
          </cell>
          <cell r="B38">
            <v>171</v>
          </cell>
        </row>
        <row r="39">
          <cell r="A39">
            <v>19025</v>
          </cell>
          <cell r="B39">
            <v>180</v>
          </cell>
        </row>
        <row r="40">
          <cell r="A40">
            <v>19054</v>
          </cell>
          <cell r="B40">
            <v>193</v>
          </cell>
        </row>
        <row r="41">
          <cell r="A41">
            <v>19085</v>
          </cell>
          <cell r="B41">
            <v>181</v>
          </cell>
        </row>
        <row r="42">
          <cell r="A42">
            <v>19115</v>
          </cell>
          <cell r="B42">
            <v>183</v>
          </cell>
        </row>
        <row r="43">
          <cell r="A43">
            <v>19146</v>
          </cell>
          <cell r="B43">
            <v>218</v>
          </cell>
        </row>
        <row r="44">
          <cell r="A44">
            <v>19176</v>
          </cell>
          <cell r="B44">
            <v>230</v>
          </cell>
        </row>
        <row r="45">
          <cell r="A45">
            <v>19207</v>
          </cell>
          <cell r="B45">
            <v>242</v>
          </cell>
        </row>
        <row r="46">
          <cell r="A46">
            <v>19238</v>
          </cell>
          <cell r="B46">
            <v>209</v>
          </cell>
        </row>
        <row r="47">
          <cell r="A47">
            <v>19268</v>
          </cell>
          <cell r="B47">
            <v>191</v>
          </cell>
        </row>
        <row r="48">
          <cell r="A48">
            <v>19299</v>
          </cell>
          <cell r="B48">
            <v>172</v>
          </cell>
        </row>
        <row r="49">
          <cell r="A49">
            <v>19329</v>
          </cell>
          <cell r="B49">
            <v>194</v>
          </cell>
        </row>
        <row r="50">
          <cell r="A50">
            <v>19360</v>
          </cell>
          <cell r="B50">
            <v>196</v>
          </cell>
        </row>
        <row r="51">
          <cell r="A51">
            <v>19391</v>
          </cell>
          <cell r="B51">
            <v>196</v>
          </cell>
        </row>
        <row r="52">
          <cell r="A52">
            <v>19419</v>
          </cell>
          <cell r="B52">
            <v>236</v>
          </cell>
        </row>
        <row r="53">
          <cell r="A53">
            <v>19450</v>
          </cell>
          <cell r="B53">
            <v>235</v>
          </cell>
        </row>
        <row r="54">
          <cell r="A54">
            <v>19480</v>
          </cell>
          <cell r="B54">
            <v>229</v>
          </cell>
        </row>
        <row r="55">
          <cell r="A55">
            <v>19511</v>
          </cell>
          <cell r="B55">
            <v>243</v>
          </cell>
        </row>
        <row r="56">
          <cell r="A56">
            <v>19541</v>
          </cell>
          <cell r="B56">
            <v>264</v>
          </cell>
        </row>
        <row r="57">
          <cell r="A57">
            <v>19572</v>
          </cell>
          <cell r="B57">
            <v>272</v>
          </cell>
        </row>
        <row r="58">
          <cell r="A58">
            <v>19603</v>
          </cell>
          <cell r="B58">
            <v>237</v>
          </cell>
        </row>
        <row r="59">
          <cell r="A59">
            <v>19633</v>
          </cell>
          <cell r="B59">
            <v>211</v>
          </cell>
        </row>
        <row r="60">
          <cell r="A60">
            <v>19664</v>
          </cell>
          <cell r="B60">
            <v>180</v>
          </cell>
        </row>
        <row r="61">
          <cell r="A61">
            <v>19694</v>
          </cell>
          <cell r="B61">
            <v>201</v>
          </cell>
        </row>
        <row r="62">
          <cell r="A62">
            <v>19725</v>
          </cell>
          <cell r="B62">
            <v>204</v>
          </cell>
        </row>
        <row r="63">
          <cell r="A63">
            <v>19756</v>
          </cell>
          <cell r="B63">
            <v>188</v>
          </cell>
        </row>
        <row r="64">
          <cell r="A64">
            <v>19784</v>
          </cell>
          <cell r="B64">
            <v>235</v>
          </cell>
        </row>
        <row r="65">
          <cell r="A65">
            <v>19815</v>
          </cell>
          <cell r="B65">
            <v>227</v>
          </cell>
        </row>
        <row r="66">
          <cell r="A66">
            <v>19845</v>
          </cell>
          <cell r="B66">
            <v>234</v>
          </cell>
        </row>
        <row r="67">
          <cell r="A67">
            <v>19876</v>
          </cell>
          <cell r="B67">
            <v>264</v>
          </cell>
        </row>
        <row r="68">
          <cell r="A68">
            <v>19906</v>
          </cell>
          <cell r="B68">
            <v>302</v>
          </cell>
        </row>
        <row r="69">
          <cell r="A69">
            <v>19937</v>
          </cell>
          <cell r="B69">
            <v>293</v>
          </cell>
        </row>
        <row r="70">
          <cell r="A70">
            <v>19968</v>
          </cell>
          <cell r="B70">
            <v>259</v>
          </cell>
        </row>
        <row r="71">
          <cell r="A71">
            <v>19998</v>
          </cell>
          <cell r="B71">
            <v>229</v>
          </cell>
        </row>
        <row r="72">
          <cell r="A72">
            <v>20029</v>
          </cell>
          <cell r="B72">
            <v>203</v>
          </cell>
        </row>
        <row r="73">
          <cell r="A73">
            <v>20059</v>
          </cell>
          <cell r="B73">
            <v>229</v>
          </cell>
        </row>
        <row r="74">
          <cell r="A74">
            <v>20090</v>
          </cell>
          <cell r="B74">
            <v>242</v>
          </cell>
        </row>
        <row r="75">
          <cell r="A75">
            <v>20121</v>
          </cell>
          <cell r="B75">
            <v>233</v>
          </cell>
        </row>
        <row r="76">
          <cell r="A76">
            <v>20149</v>
          </cell>
          <cell r="B76">
            <v>267</v>
          </cell>
        </row>
        <row r="77">
          <cell r="A77">
            <v>20180</v>
          </cell>
          <cell r="B77">
            <v>269</v>
          </cell>
        </row>
        <row r="78">
          <cell r="A78">
            <v>20210</v>
          </cell>
          <cell r="B78">
            <v>270</v>
          </cell>
        </row>
        <row r="79">
          <cell r="A79">
            <v>20241</v>
          </cell>
          <cell r="B79">
            <v>315</v>
          </cell>
        </row>
        <row r="80">
          <cell r="A80">
            <v>20271</v>
          </cell>
          <cell r="B80">
            <v>364</v>
          </cell>
        </row>
        <row r="81">
          <cell r="A81">
            <v>20302</v>
          </cell>
          <cell r="B81">
            <v>347</v>
          </cell>
        </row>
        <row r="82">
          <cell r="A82">
            <v>20333</v>
          </cell>
          <cell r="B82">
            <v>312</v>
          </cell>
        </row>
        <row r="83">
          <cell r="A83">
            <v>20363</v>
          </cell>
          <cell r="B83">
            <v>274</v>
          </cell>
        </row>
        <row r="84">
          <cell r="A84">
            <v>20394</v>
          </cell>
          <cell r="B84">
            <v>237</v>
          </cell>
        </row>
        <row r="85">
          <cell r="A85">
            <v>20424</v>
          </cell>
          <cell r="B85">
            <v>278</v>
          </cell>
        </row>
        <row r="86">
          <cell r="A86">
            <v>20455</v>
          </cell>
          <cell r="B86">
            <v>284</v>
          </cell>
        </row>
        <row r="87">
          <cell r="A87">
            <v>20486</v>
          </cell>
          <cell r="B87">
            <v>277</v>
          </cell>
        </row>
        <row r="88">
          <cell r="A88">
            <v>20515</v>
          </cell>
          <cell r="B88">
            <v>317</v>
          </cell>
        </row>
        <row r="89">
          <cell r="A89">
            <v>20546</v>
          </cell>
          <cell r="B89">
            <v>313</v>
          </cell>
        </row>
        <row r="90">
          <cell r="A90">
            <v>20576</v>
          </cell>
          <cell r="B90">
            <v>318</v>
          </cell>
        </row>
        <row r="91">
          <cell r="A91">
            <v>20607</v>
          </cell>
          <cell r="B91">
            <v>374</v>
          </cell>
        </row>
        <row r="92">
          <cell r="A92">
            <v>20637</v>
          </cell>
          <cell r="B92">
            <v>413</v>
          </cell>
        </row>
        <row r="93">
          <cell r="A93">
            <v>20668</v>
          </cell>
          <cell r="B93">
            <v>405</v>
          </cell>
        </row>
        <row r="94">
          <cell r="A94">
            <v>20699</v>
          </cell>
          <cell r="B94">
            <v>355</v>
          </cell>
        </row>
        <row r="95">
          <cell r="A95">
            <v>20729</v>
          </cell>
          <cell r="B95">
            <v>306</v>
          </cell>
        </row>
        <row r="96">
          <cell r="A96">
            <v>20760</v>
          </cell>
          <cell r="B96">
            <v>271</v>
          </cell>
        </row>
        <row r="97">
          <cell r="A97">
            <v>20790</v>
          </cell>
          <cell r="B97">
            <v>306</v>
          </cell>
        </row>
        <row r="98">
          <cell r="A98">
            <v>20821</v>
          </cell>
          <cell r="B98">
            <v>315</v>
          </cell>
        </row>
        <row r="99">
          <cell r="A99">
            <v>20852</v>
          </cell>
          <cell r="B99">
            <v>301</v>
          </cell>
        </row>
        <row r="100">
          <cell r="A100">
            <v>20880</v>
          </cell>
          <cell r="B100">
            <v>356</v>
          </cell>
        </row>
        <row r="101">
          <cell r="A101">
            <v>20911</v>
          </cell>
          <cell r="B101">
            <v>348</v>
          </cell>
        </row>
        <row r="102">
          <cell r="A102">
            <v>20941</v>
          </cell>
          <cell r="B102">
            <v>355</v>
          </cell>
        </row>
        <row r="103">
          <cell r="A103">
            <v>20972</v>
          </cell>
          <cell r="B103">
            <v>422</v>
          </cell>
        </row>
        <row r="104">
          <cell r="A104">
            <v>21002</v>
          </cell>
          <cell r="B104">
            <v>465</v>
          </cell>
        </row>
        <row r="105">
          <cell r="A105">
            <v>21033</v>
          </cell>
          <cell r="B105">
            <v>467</v>
          </cell>
        </row>
        <row r="106">
          <cell r="A106">
            <v>21064</v>
          </cell>
          <cell r="B106">
            <v>404</v>
          </cell>
        </row>
        <row r="107">
          <cell r="A107">
            <v>21094</v>
          </cell>
          <cell r="B107">
            <v>347</v>
          </cell>
        </row>
        <row r="108">
          <cell r="A108">
            <v>21125</v>
          </cell>
          <cell r="B108">
            <v>305</v>
          </cell>
        </row>
        <row r="109">
          <cell r="A109">
            <v>21155</v>
          </cell>
          <cell r="B109">
            <v>336</v>
          </cell>
        </row>
        <row r="110">
          <cell r="A110">
            <v>21186</v>
          </cell>
          <cell r="B110">
            <v>340</v>
          </cell>
        </row>
        <row r="111">
          <cell r="A111">
            <v>21217</v>
          </cell>
          <cell r="B111">
            <v>318</v>
          </cell>
        </row>
        <row r="112">
          <cell r="A112">
            <v>21245</v>
          </cell>
          <cell r="B112">
            <v>362</v>
          </cell>
        </row>
        <row r="113">
          <cell r="A113">
            <v>21276</v>
          </cell>
          <cell r="B113">
            <v>348</v>
          </cell>
        </row>
        <row r="114">
          <cell r="A114">
            <v>21306</v>
          </cell>
          <cell r="B114">
            <v>363</v>
          </cell>
        </row>
        <row r="115">
          <cell r="A115">
            <v>21337</v>
          </cell>
          <cell r="B115">
            <v>435</v>
          </cell>
        </row>
        <row r="116">
          <cell r="A116">
            <v>21367</v>
          </cell>
          <cell r="B116">
            <v>491</v>
          </cell>
        </row>
        <row r="117">
          <cell r="A117">
            <v>21398</v>
          </cell>
          <cell r="B117">
            <v>505</v>
          </cell>
        </row>
        <row r="118">
          <cell r="A118">
            <v>21429</v>
          </cell>
          <cell r="B118">
            <v>404</v>
          </cell>
        </row>
        <row r="119">
          <cell r="A119">
            <v>21459</v>
          </cell>
          <cell r="B119">
            <v>359</v>
          </cell>
        </row>
        <row r="120">
          <cell r="A120">
            <v>21490</v>
          </cell>
          <cell r="B120">
            <v>310</v>
          </cell>
        </row>
        <row r="121">
          <cell r="A121">
            <v>21520</v>
          </cell>
          <cell r="B121">
            <v>337</v>
          </cell>
        </row>
        <row r="122">
          <cell r="A122">
            <v>21551</v>
          </cell>
          <cell r="B122">
            <v>360</v>
          </cell>
        </row>
        <row r="123">
          <cell r="A123">
            <v>21582</v>
          </cell>
          <cell r="B123">
            <v>342</v>
          </cell>
        </row>
        <row r="124">
          <cell r="A124">
            <v>21610</v>
          </cell>
          <cell r="B124">
            <v>406</v>
          </cell>
        </row>
        <row r="125">
          <cell r="A125">
            <v>21641</v>
          </cell>
          <cell r="B125">
            <v>396</v>
          </cell>
        </row>
        <row r="126">
          <cell r="A126">
            <v>21671</v>
          </cell>
          <cell r="B126">
            <v>420</v>
          </cell>
        </row>
        <row r="127">
          <cell r="A127">
            <v>21702</v>
          </cell>
          <cell r="B127">
            <v>472</v>
          </cell>
        </row>
        <row r="128">
          <cell r="A128">
            <v>21732</v>
          </cell>
          <cell r="B128">
            <v>548</v>
          </cell>
        </row>
        <row r="129">
          <cell r="A129">
            <v>21763</v>
          </cell>
          <cell r="B129">
            <v>559</v>
          </cell>
        </row>
        <row r="130">
          <cell r="A130">
            <v>21794</v>
          </cell>
          <cell r="B130">
            <v>463</v>
          </cell>
        </row>
        <row r="131">
          <cell r="A131">
            <v>21824</v>
          </cell>
          <cell r="B131">
            <v>407</v>
          </cell>
        </row>
        <row r="132">
          <cell r="A132">
            <v>21855</v>
          </cell>
          <cell r="B132">
            <v>362</v>
          </cell>
        </row>
        <row r="133">
          <cell r="A133">
            <v>21885</v>
          </cell>
          <cell r="B133">
            <v>405</v>
          </cell>
        </row>
        <row r="134">
          <cell r="A134">
            <v>21916</v>
          </cell>
          <cell r="B134">
            <v>417</v>
          </cell>
        </row>
        <row r="135">
          <cell r="A135">
            <v>21947</v>
          </cell>
          <cell r="B135">
            <v>391</v>
          </cell>
        </row>
        <row r="136">
          <cell r="A136">
            <v>21976</v>
          </cell>
          <cell r="B136">
            <v>419</v>
          </cell>
        </row>
        <row r="137">
          <cell r="A137">
            <v>22007</v>
          </cell>
          <cell r="B137">
            <v>461</v>
          </cell>
        </row>
        <row r="138">
          <cell r="A138">
            <v>22037</v>
          </cell>
          <cell r="B138">
            <v>472</v>
          </cell>
        </row>
        <row r="139">
          <cell r="A139">
            <v>22068</v>
          </cell>
          <cell r="B139">
            <v>535</v>
          </cell>
        </row>
        <row r="140">
          <cell r="A140">
            <v>22098</v>
          </cell>
          <cell r="B140">
            <v>622</v>
          </cell>
        </row>
        <row r="141">
          <cell r="A141">
            <v>22129</v>
          </cell>
          <cell r="B141">
            <v>606</v>
          </cell>
        </row>
        <row r="142">
          <cell r="A142">
            <v>22160</v>
          </cell>
          <cell r="B142">
            <v>508</v>
          </cell>
        </row>
        <row r="143">
          <cell r="A143">
            <v>22190</v>
          </cell>
          <cell r="B143">
            <v>461</v>
          </cell>
        </row>
        <row r="144">
          <cell r="A144">
            <v>22221</v>
          </cell>
          <cell r="B144">
            <v>390</v>
          </cell>
        </row>
        <row r="145">
          <cell r="A145">
            <v>22251</v>
          </cell>
          <cell r="B145">
            <v>432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45"/>
  <sheetViews>
    <sheetView tabSelected="1" topLeftCell="E8" zoomScale="80" zoomScaleNormal="80" workbookViewId="0">
      <selection activeCell="U20" sqref="U20"/>
    </sheetView>
  </sheetViews>
  <sheetFormatPr defaultRowHeight="15" x14ac:dyDescent="0.25"/>
  <cols>
    <col min="1" max="1" width="10.28515625" style="4" customWidth="1"/>
    <col min="2" max="3" width="11.5703125" style="4" customWidth="1"/>
  </cols>
  <sheetData>
    <row r="1" spans="1:3" ht="15.75" thickBot="1" x14ac:dyDescent="0.3">
      <c r="A1" s="1" t="s">
        <v>0</v>
      </c>
      <c r="B1" s="2" t="s">
        <v>1</v>
      </c>
      <c r="C1" s="2" t="s">
        <v>2</v>
      </c>
    </row>
    <row r="2" spans="1:3" x14ac:dyDescent="0.25">
      <c r="A2" s="3">
        <v>17899</v>
      </c>
      <c r="B2" s="4">
        <v>112</v>
      </c>
      <c r="C2" s="5">
        <f>LN(B2)</f>
        <v>4.7184988712950942</v>
      </c>
    </row>
    <row r="3" spans="1:3" x14ac:dyDescent="0.25">
      <c r="A3" s="3">
        <v>17930</v>
      </c>
      <c r="B3" s="4">
        <v>118</v>
      </c>
      <c r="C3" s="5">
        <f t="shared" ref="C3:C66" si="0">LN(B3)</f>
        <v>4.7706846244656651</v>
      </c>
    </row>
    <row r="4" spans="1:3" x14ac:dyDescent="0.25">
      <c r="A4" s="3">
        <v>17958</v>
      </c>
      <c r="B4" s="4">
        <v>132</v>
      </c>
      <c r="C4" s="5">
        <f t="shared" si="0"/>
        <v>4.8828019225863706</v>
      </c>
    </row>
    <row r="5" spans="1:3" x14ac:dyDescent="0.25">
      <c r="A5" s="3">
        <v>17989</v>
      </c>
      <c r="B5" s="4">
        <v>129</v>
      </c>
      <c r="C5" s="5">
        <f t="shared" si="0"/>
        <v>4.8598124043616719</v>
      </c>
    </row>
    <row r="6" spans="1:3" x14ac:dyDescent="0.25">
      <c r="A6" s="3">
        <v>18019</v>
      </c>
      <c r="B6" s="4">
        <v>121</v>
      </c>
      <c r="C6" s="5">
        <f t="shared" si="0"/>
        <v>4.7957905455967413</v>
      </c>
    </row>
    <row r="7" spans="1:3" x14ac:dyDescent="0.25">
      <c r="A7" s="3">
        <v>18050</v>
      </c>
      <c r="B7" s="4">
        <v>135</v>
      </c>
      <c r="C7" s="5">
        <f t="shared" si="0"/>
        <v>4.9052747784384296</v>
      </c>
    </row>
    <row r="8" spans="1:3" x14ac:dyDescent="0.25">
      <c r="A8" s="3">
        <v>18080</v>
      </c>
      <c r="B8" s="4">
        <v>148</v>
      </c>
      <c r="C8" s="5">
        <f t="shared" si="0"/>
        <v>4.9972122737641147</v>
      </c>
    </row>
    <row r="9" spans="1:3" x14ac:dyDescent="0.25">
      <c r="A9" s="3">
        <v>18111</v>
      </c>
      <c r="B9" s="4">
        <v>148</v>
      </c>
      <c r="C9" s="5">
        <f t="shared" si="0"/>
        <v>4.9972122737641147</v>
      </c>
    </row>
    <row r="10" spans="1:3" x14ac:dyDescent="0.25">
      <c r="A10" s="3">
        <v>18142</v>
      </c>
      <c r="B10" s="4">
        <v>136</v>
      </c>
      <c r="C10" s="5">
        <f t="shared" si="0"/>
        <v>4.9126548857360524</v>
      </c>
    </row>
    <row r="11" spans="1:3" x14ac:dyDescent="0.25">
      <c r="A11" s="3">
        <v>18172</v>
      </c>
      <c r="B11" s="4">
        <v>119</v>
      </c>
      <c r="C11" s="5">
        <f t="shared" si="0"/>
        <v>4.7791234931115296</v>
      </c>
    </row>
    <row r="12" spans="1:3" x14ac:dyDescent="0.25">
      <c r="A12" s="3">
        <v>18203</v>
      </c>
      <c r="B12" s="4">
        <v>104</v>
      </c>
      <c r="C12" s="5">
        <f t="shared" si="0"/>
        <v>4.6443908991413725</v>
      </c>
    </row>
    <row r="13" spans="1:3" x14ac:dyDescent="0.25">
      <c r="A13" s="3">
        <v>18233</v>
      </c>
      <c r="B13" s="4">
        <v>118</v>
      </c>
      <c r="C13" s="5">
        <f t="shared" si="0"/>
        <v>4.7706846244656651</v>
      </c>
    </row>
    <row r="14" spans="1:3" x14ac:dyDescent="0.25">
      <c r="A14" s="3">
        <v>18264</v>
      </c>
      <c r="B14" s="4">
        <v>115</v>
      </c>
      <c r="C14" s="5">
        <f t="shared" si="0"/>
        <v>4.7449321283632502</v>
      </c>
    </row>
    <row r="15" spans="1:3" x14ac:dyDescent="0.25">
      <c r="A15" s="3">
        <v>18295</v>
      </c>
      <c r="B15" s="4">
        <v>126</v>
      </c>
      <c r="C15" s="5">
        <f t="shared" si="0"/>
        <v>4.836281906951478</v>
      </c>
    </row>
    <row r="16" spans="1:3" x14ac:dyDescent="0.25">
      <c r="A16" s="3">
        <v>18323</v>
      </c>
      <c r="B16" s="4">
        <v>141</v>
      </c>
      <c r="C16" s="5">
        <f t="shared" si="0"/>
        <v>4.9487598903781684</v>
      </c>
    </row>
    <row r="17" spans="1:21" x14ac:dyDescent="0.25">
      <c r="A17" s="3">
        <v>18354</v>
      </c>
      <c r="B17" s="4">
        <v>135</v>
      </c>
      <c r="C17" s="5">
        <f t="shared" si="0"/>
        <v>4.9052747784384296</v>
      </c>
    </row>
    <row r="18" spans="1:21" x14ac:dyDescent="0.25">
      <c r="A18" s="3">
        <v>18384</v>
      </c>
      <c r="B18" s="4">
        <v>125</v>
      </c>
      <c r="C18" s="5">
        <f t="shared" si="0"/>
        <v>4.8283137373023015</v>
      </c>
    </row>
    <row r="19" spans="1:21" ht="15.75" thickBot="1" x14ac:dyDescent="0.3">
      <c r="A19" s="3">
        <v>18415</v>
      </c>
      <c r="B19" s="4">
        <v>149</v>
      </c>
      <c r="C19" s="5">
        <f t="shared" si="0"/>
        <v>5.0039463059454592</v>
      </c>
      <c r="F19" s="6" t="str">
        <f>_xll.SARIMA($H$21,$H$24,1,,$H$22,12,1,,$H$23)</f>
        <v>SARIMA(0,1,1)(0,1,1)12</v>
      </c>
      <c r="J19" s="6" t="s">
        <v>12</v>
      </c>
      <c r="O19" s="6" t="s">
        <v>16</v>
      </c>
    </row>
    <row r="20" spans="1:21" ht="15.75" thickBot="1" x14ac:dyDescent="0.3">
      <c r="A20" s="3">
        <v>18445</v>
      </c>
      <c r="B20" s="4">
        <v>170</v>
      </c>
      <c r="C20" s="5">
        <f t="shared" si="0"/>
        <v>5.1357984370502621</v>
      </c>
      <c r="F20" s="7"/>
      <c r="G20" s="7" t="s">
        <v>3</v>
      </c>
      <c r="H20" s="7" t="s">
        <v>4</v>
      </c>
      <c r="J20" s="7" t="s">
        <v>13</v>
      </c>
      <c r="K20" s="7" t="s">
        <v>14</v>
      </c>
      <c r="L20" s="7" t="s">
        <v>15</v>
      </c>
      <c r="O20" s="14" t="s">
        <v>19</v>
      </c>
      <c r="P20" s="14" t="s">
        <v>20</v>
      </c>
      <c r="Q20" s="14" t="s">
        <v>21</v>
      </c>
      <c r="R20" s="14" t="s">
        <v>22</v>
      </c>
      <c r="S20" s="14" t="s">
        <v>23</v>
      </c>
      <c r="T20" s="14" t="s">
        <v>24</v>
      </c>
      <c r="U20" s="14" t="s">
        <v>25</v>
      </c>
    </row>
    <row r="21" spans="1:21" x14ac:dyDescent="0.25">
      <c r="A21" s="3">
        <v>18476</v>
      </c>
      <c r="B21" s="4">
        <v>170</v>
      </c>
      <c r="C21" s="5">
        <f t="shared" si="0"/>
        <v>5.1357984370502621</v>
      </c>
      <c r="G21" s="8" t="s">
        <v>5</v>
      </c>
      <c r="H21" s="9">
        <v>2.908798783924881E-4</v>
      </c>
      <c r="J21" s="11">
        <f>_xll.SARIMA_GOF(Sheet1!$C$2:$C$145,1,$H$21,$H$24,1,,$H$22,12,1,,$H$23,1)</f>
        <v>240.53149727071852</v>
      </c>
      <c r="K21" s="11">
        <f>_xll.SARIMA_GOF(Sheet1!$C$2:$C$145,1,$H$21,$H$24,1,,$H$22,12,1,,$H$23,2)</f>
        <v>-473.06299454143704</v>
      </c>
      <c r="L21" s="12">
        <f>_xll.SARIMA_CHECK($H$21,$H$24,1,,$H$22,12,1,,$H$23)</f>
        <v>1</v>
      </c>
      <c r="O21" s="5">
        <f>AVERAGE(_xll.RMNA(_xll.SARIMA_FIT(Sheet1!$C$2:$C$145,1,$H$21,$H$24,1,,$H$22,12,1,,$H$23,4)))</f>
        <v>9.9073724666021417E-4</v>
      </c>
      <c r="P21" s="5">
        <f>STDEV(_xll.RMNA(_xll.SARIMA_FIT(Sheet1!$C$2:$C$145,1,$H$21,$H$24,1,,$H$22,12,1,,$H$23,4)))</f>
        <v>0.978787713017788</v>
      </c>
      <c r="Q21" s="5">
        <f>SKEW(_xll.RMNA(_xll.SARIMA_FIT(Sheet1!$C$2:$C$145,1,$H$21,$H$24,1,,$H$22,12,1,,$H$23,4)))</f>
        <v>8.7935420844249615E-2</v>
      </c>
      <c r="R21" s="5">
        <f>KURT(_xll.RMNA(_xll.SARIMA_FIT(Sheet1!$C$2:$C$145,1,$H$21,$H$24,1,,$H$22,12,1,,$H$23,4)))</f>
        <v>0.63244196801340591</v>
      </c>
      <c r="S21" s="5" t="b">
        <f>IF(_xll.WNTest(_xll.RMNA(_xll.SARIMA_FIT(Sheet1!$C$2:$C$145,1,$H$21,$H$24,1,,$H$22,12,1,,$H$23,4)),1) &gt;0.05, TRUE, FALSE)</f>
        <v>1</v>
      </c>
      <c r="T21" s="5" t="b">
        <f>IF(_xll.NormalityTest(_xll.RMNA(_xll.SARIMA_FIT(Sheet1!$C$2:$C$145,1,$H$21,$H$24,1,,$H$22,12,1,,$H$23,4)),1) &gt;0.05, TRUE, FALSE)</f>
        <v>1</v>
      </c>
      <c r="U21" s="5" t="b">
        <f>IF(_xll.ARCHTest(_xll.RMNA(_xll.SARIMA_FIT(Sheet1!$C$2:$C$145,1,$H$21,$H$24,1,,$H$22,12,1,,$H$23,4)),1) &lt;0.05, TRUE, FALSE)</f>
        <v>0</v>
      </c>
    </row>
    <row r="22" spans="1:21" ht="18" x14ac:dyDescent="0.35">
      <c r="A22" s="3">
        <v>18507</v>
      </c>
      <c r="B22" s="4">
        <v>158</v>
      </c>
      <c r="C22" s="5">
        <f t="shared" si="0"/>
        <v>5.0625950330269669</v>
      </c>
      <c r="G22" s="8" t="s">
        <v>6</v>
      </c>
      <c r="H22" s="9">
        <v>-0.41714181679706475</v>
      </c>
      <c r="N22" s="13" t="s">
        <v>17</v>
      </c>
      <c r="O22" s="5">
        <v>0</v>
      </c>
      <c r="P22" s="5">
        <v>1</v>
      </c>
      <c r="Q22" s="5">
        <v>0</v>
      </c>
      <c r="R22" s="5">
        <v>0</v>
      </c>
    </row>
    <row r="23" spans="1:21" ht="18" x14ac:dyDescent="0.35">
      <c r="A23" s="3">
        <v>18537</v>
      </c>
      <c r="B23" s="4">
        <v>133</v>
      </c>
      <c r="C23" s="5">
        <f t="shared" si="0"/>
        <v>4.8903491282217537</v>
      </c>
      <c r="G23" s="8" t="s">
        <v>7</v>
      </c>
      <c r="H23" s="9">
        <v>-0.44240327084187603</v>
      </c>
      <c r="N23" s="13" t="s">
        <v>18</v>
      </c>
      <c r="O23" s="4" t="b">
        <f>IF( _xll.TEST_MEAN(_xll.RMNA(_xll.SARIMA_FIT(Sheet1!$C$2:$C$145,1,$H$21,$H$24,1,,$H$22,12,1,,$H$23,4)),O22) &gt;0.05/2, FALSE, TRUE)</f>
        <v>0</v>
      </c>
      <c r="P23" s="4" t="b">
        <f>IF( _xll.TEST_STDEV(_xll.RMNA(_xll.SARIMA_FIT(Sheet1!$C$2:$C$145,1,$H$21,$H$24,1,,$H$22,12,1,,$H$23,4)),P22) &gt;0.05, FALSE, TRUE)</f>
        <v>0</v>
      </c>
      <c r="Q23" s="4" t="b">
        <f>IF( _xll.TEST_SKEW(_xll.RMNA(_xll.SARIMA_FIT(Sheet1!$C$2:$C$145,1,$H$21,$H$24,1,,$H$22,12,1,,$H$23,4))) &gt;0.05/2, FALSE, TRUE)</f>
        <v>0</v>
      </c>
      <c r="R23" s="4" t="b">
        <f>IF( _xll.TEST_XKURT(_xll.RMNA(_xll.SARIMA_FIT(Sheet1!$C$2:$C$145,1,$H$21,$H$24,1,,$H$22,12,1,,$H$23,4))) &gt;0.05/2, FALSE, TRUE)</f>
        <v>0</v>
      </c>
    </row>
    <row r="24" spans="1:21" x14ac:dyDescent="0.25">
      <c r="A24" s="3">
        <v>18568</v>
      </c>
      <c r="B24" s="4">
        <v>114</v>
      </c>
      <c r="C24" s="5">
        <f t="shared" si="0"/>
        <v>4.7361984483944957</v>
      </c>
      <c r="G24" s="8" t="s">
        <v>8</v>
      </c>
      <c r="H24" s="9">
        <v>3.8246606246091233E-2</v>
      </c>
    </row>
    <row r="25" spans="1:21" x14ac:dyDescent="0.25">
      <c r="A25" s="3">
        <v>18598</v>
      </c>
      <c r="B25" s="4">
        <v>140</v>
      </c>
      <c r="C25" s="5">
        <f t="shared" si="0"/>
        <v>4.9416424226093039</v>
      </c>
    </row>
    <row r="26" spans="1:21" x14ac:dyDescent="0.25">
      <c r="A26" s="3">
        <v>18629</v>
      </c>
      <c r="B26" s="4">
        <v>145</v>
      </c>
      <c r="C26" s="5">
        <f t="shared" si="0"/>
        <v>4.9767337424205742</v>
      </c>
      <c r="G26" s="8" t="s">
        <v>9</v>
      </c>
      <c r="H26" s="10">
        <v>1</v>
      </c>
    </row>
    <row r="27" spans="1:21" x14ac:dyDescent="0.25">
      <c r="A27" s="3">
        <v>18660</v>
      </c>
      <c r="B27" s="4">
        <v>150</v>
      </c>
      <c r="C27" s="5">
        <f t="shared" si="0"/>
        <v>5.0106352940962555</v>
      </c>
      <c r="G27" s="8" t="s">
        <v>10</v>
      </c>
      <c r="H27" s="10">
        <v>12</v>
      </c>
    </row>
    <row r="28" spans="1:21" x14ac:dyDescent="0.25">
      <c r="A28" s="3">
        <v>18688</v>
      </c>
      <c r="B28" s="4">
        <v>178</v>
      </c>
      <c r="C28" s="5">
        <f t="shared" si="0"/>
        <v>5.181783550292085</v>
      </c>
      <c r="G28" s="8" t="s">
        <v>11</v>
      </c>
      <c r="H28" s="10">
        <v>1</v>
      </c>
    </row>
    <row r="29" spans="1:21" x14ac:dyDescent="0.25">
      <c r="A29" s="3">
        <v>18719</v>
      </c>
      <c r="B29" s="4">
        <v>163</v>
      </c>
      <c r="C29" s="5">
        <f t="shared" si="0"/>
        <v>5.0937502008067623</v>
      </c>
    </row>
    <row r="30" spans="1:21" x14ac:dyDescent="0.25">
      <c r="A30" s="3">
        <v>18749</v>
      </c>
      <c r="B30" s="4">
        <v>172</v>
      </c>
      <c r="C30" s="5">
        <f t="shared" si="0"/>
        <v>5.1474944768134527</v>
      </c>
    </row>
    <row r="31" spans="1:21" ht="15.75" thickBot="1" x14ac:dyDescent="0.3">
      <c r="A31" s="3">
        <v>18780</v>
      </c>
      <c r="B31" s="4">
        <v>178</v>
      </c>
      <c r="C31" s="5">
        <f t="shared" si="0"/>
        <v>5.181783550292085</v>
      </c>
    </row>
    <row r="32" spans="1:21" ht="15.75" thickBot="1" x14ac:dyDescent="0.3">
      <c r="A32" s="3">
        <v>18810</v>
      </c>
      <c r="B32" s="4">
        <v>199</v>
      </c>
      <c r="C32" s="5">
        <f t="shared" si="0"/>
        <v>5.2933048247244923</v>
      </c>
      <c r="F32" s="14" t="s">
        <v>26</v>
      </c>
      <c r="G32" s="14" t="s">
        <v>27</v>
      </c>
      <c r="H32" s="14" t="s">
        <v>28</v>
      </c>
      <c r="I32" s="14" t="s">
        <v>29</v>
      </c>
      <c r="J32" s="14" t="s">
        <v>30</v>
      </c>
      <c r="K32" s="14" t="s">
        <v>31</v>
      </c>
    </row>
    <row r="33" spans="1:11" x14ac:dyDescent="0.25">
      <c r="A33" s="3">
        <v>18841</v>
      </c>
      <c r="B33" s="4">
        <v>199</v>
      </c>
      <c r="C33" s="5">
        <f t="shared" si="0"/>
        <v>5.2933048247244923</v>
      </c>
      <c r="F33" s="8">
        <v>1</v>
      </c>
      <c r="G33" s="5">
        <f>_xll.SARIMA_FORE($C$125:$C$145,1,$H$21,$H$24,1,,$H$22,12,1,,$H$23,$F33,1,0.05)</f>
        <v>6.108901071794997</v>
      </c>
      <c r="H33" s="5">
        <f>_xll.SARIMA_FORE($C$125:$C$145,1,$H$21,$H$24,1,,$H$22,12,1,,$H$23,$F33,2,0.05)</f>
        <v>3.8246606246091233E-2</v>
      </c>
      <c r="I33" s="5">
        <f>_xll.SARIMA_FORE($C$125:$C$145,1,$H$21,$H$24,1,,$H$22,12,1,,$H$23,$F33,5,0.05)</f>
        <v>6.1838630425682206</v>
      </c>
      <c r="J33" s="5">
        <f>_xll.SARIMA_FORE($C$125:$C$145,1,$H$21,$H$24,1,,$H$22,12,1,,$H$23,$F33,4,0.05)</f>
        <v>6.0339391010217733</v>
      </c>
      <c r="K33" s="5">
        <f>I33-J33</f>
        <v>0.14992394154644728</v>
      </c>
    </row>
    <row r="34" spans="1:11" x14ac:dyDescent="0.25">
      <c r="A34" s="3">
        <v>18872</v>
      </c>
      <c r="B34" s="4">
        <v>184</v>
      </c>
      <c r="C34" s="5">
        <f t="shared" si="0"/>
        <v>5.2149357576089859</v>
      </c>
      <c r="F34" s="8">
        <v>2</v>
      </c>
      <c r="G34" s="5">
        <f>_xll.SARIMA_FORE($C$125:$C$145,1,$H$21,$H$24,1,,$H$22,12,1,,$H$23,$F34,1,0.05)</f>
        <v>6.0448132898599534</v>
      </c>
      <c r="H34" s="5">
        <f>_xll.SARIMA_FORE($C$125:$C$145,1,$H$21,$H$24,1,,$H$22,12,1,,$H$23,$F34,2,0.05)</f>
        <v>4.4269082250433238E-2</v>
      </c>
      <c r="I34" s="5">
        <f>_xll.SARIMA_FORE($C$125:$C$145,1,$H$21,$H$24,1,,$H$22,12,1,,$H$23,$F34,5,0.05)</f>
        <v>6.1315790966994435</v>
      </c>
      <c r="J34" s="5">
        <f>_xll.SARIMA_FORE($C$125:$C$145,1,$H$21,$H$24,1,,$H$22,12,1,,$H$23,$F34,4,0.05)</f>
        <v>5.9580474830204633</v>
      </c>
      <c r="K34" s="5">
        <f t="shared" ref="K34:K44" si="1">I34-J34</f>
        <v>0.17353161367898018</v>
      </c>
    </row>
    <row r="35" spans="1:11" x14ac:dyDescent="0.25">
      <c r="A35" s="3">
        <v>18902</v>
      </c>
      <c r="B35" s="4">
        <v>162</v>
      </c>
      <c r="C35" s="5">
        <f t="shared" si="0"/>
        <v>5.0875963352323836</v>
      </c>
      <c r="F35" s="8">
        <v>3</v>
      </c>
      <c r="G35" s="5">
        <f>_xll.SARIMA_FORE($C$125:$C$145,1,$H$21,$H$24,1,,$H$22,12,1,,$H$23,$F35,1,0.05)</f>
        <v>6.114267529675117</v>
      </c>
      <c r="H35" s="5">
        <f>_xll.SARIMA_FORE($C$125:$C$145,1,$H$21,$H$24,1,,$H$22,12,1,,$H$23,$F35,2,0.05)</f>
        <v>4.956511270286492E-2</v>
      </c>
      <c r="I35" s="5">
        <f>_xll.SARIMA_FORE($C$125:$C$145,1,$H$21,$H$24,1,,$H$22,12,1,,$H$23,$F35,5,0.05)</f>
        <v>6.2114133654624011</v>
      </c>
      <c r="J35" s="5">
        <f>_xll.SARIMA_FORE($C$125:$C$145,1,$H$21,$H$24,1,,$H$22,12,1,,$H$23,$F35,4,0.05)</f>
        <v>6.0171216938878329</v>
      </c>
      <c r="K35" s="5">
        <f t="shared" si="1"/>
        <v>0.19429167157456817</v>
      </c>
    </row>
    <row r="36" spans="1:11" x14ac:dyDescent="0.25">
      <c r="A36" s="3">
        <v>18933</v>
      </c>
      <c r="B36" s="4">
        <v>146</v>
      </c>
      <c r="C36" s="5">
        <f t="shared" si="0"/>
        <v>4.9836066217083363</v>
      </c>
      <c r="F36" s="8">
        <v>4</v>
      </c>
      <c r="G36" s="5">
        <f>_xll.SARIMA_FORE($C$125:$C$145,1,$H$21,$H$24,1,,$H$22,12,1,,$H$23,$F36,1,0.05)</f>
        <v>6.2047161011513277</v>
      </c>
      <c r="H36" s="5">
        <f>_xll.SARIMA_FORE($C$125:$C$145,1,$H$21,$H$24,1,,$H$22,12,1,,$H$23,$F36,2,0.05)</f>
        <v>5.4347485233447373E-2</v>
      </c>
      <c r="I36" s="5">
        <f>_xll.SARIMA_FORE($C$125:$C$145,1,$H$21,$H$24,1,,$H$22,12,1,,$H$23,$F36,5,0.05)</f>
        <v>6.3112352148592068</v>
      </c>
      <c r="J36" s="5">
        <f>_xll.SARIMA_FORE($C$125:$C$145,1,$H$21,$H$24,1,,$H$22,12,1,,$H$23,$F36,4,0.05)</f>
        <v>6.0981969874434485</v>
      </c>
      <c r="K36" s="5">
        <f t="shared" si="1"/>
        <v>0.21303822741575829</v>
      </c>
    </row>
    <row r="37" spans="1:11" x14ac:dyDescent="0.25">
      <c r="A37" s="3">
        <v>18963</v>
      </c>
      <c r="B37" s="4">
        <v>166</v>
      </c>
      <c r="C37" s="5">
        <f t="shared" si="0"/>
        <v>5.1119877883565437</v>
      </c>
      <c r="F37" s="8">
        <v>5</v>
      </c>
      <c r="G37" s="5">
        <f>_xll.SARIMA_FORE($C$125:$C$145,1,$H$21,$H$24,1,,$H$22,12,1,,$H$23,$F37,1,0.05)</f>
        <v>6.2417411878811295</v>
      </c>
      <c r="H37" s="5">
        <f>_xll.SARIMA_FORE($C$125:$C$145,1,$H$21,$H$24,1,,$H$22,12,1,,$H$23,$F37,2,0.05)</f>
        <v>5.8741790108506726E-2</v>
      </c>
      <c r="I37" s="5">
        <f>_xll.SARIMA_FORE($C$125:$C$145,1,$H$21,$H$24,1,,$H$22,12,1,,$H$23,$F37,5,0.05)</f>
        <v>6.3568729808812137</v>
      </c>
      <c r="J37" s="5">
        <f>_xll.SARIMA_FORE($C$125:$C$145,1,$H$21,$H$24,1,,$H$22,12,1,,$H$23,$F37,4,0.05)</f>
        <v>6.1266093948810454</v>
      </c>
      <c r="K37" s="5">
        <f t="shared" si="1"/>
        <v>0.23026358600016827</v>
      </c>
    </row>
    <row r="38" spans="1:11" x14ac:dyDescent="0.25">
      <c r="A38" s="3">
        <v>18994</v>
      </c>
      <c r="B38" s="4">
        <v>171</v>
      </c>
      <c r="C38" s="5">
        <f t="shared" si="0"/>
        <v>5.1416635565026603</v>
      </c>
      <c r="F38" s="8">
        <v>6</v>
      </c>
      <c r="G38" s="5">
        <f>_xll.SARIMA_FORE($C$125:$C$145,1,$H$21,$H$24,1,,$H$22,12,1,,$H$23,$F38,1,0.05)</f>
        <v>6.3642590569426289</v>
      </c>
      <c r="H38" s="5">
        <f>_xll.SARIMA_FORE($C$125:$C$145,1,$H$21,$H$24,1,,$H$22,12,1,,$H$23,$F38,2,0.05)</f>
        <v>6.2829504686126067E-2</v>
      </c>
      <c r="I38" s="5">
        <f>_xll.SARIMA_FORE($C$125:$C$145,1,$H$21,$H$24,1,,$H$22,12,1,,$H$23,$F38,5,0.05)</f>
        <v>6.4874026232939261</v>
      </c>
      <c r="J38" s="5">
        <f>_xll.SARIMA_FORE($C$125:$C$145,1,$H$21,$H$24,1,,$H$22,12,1,,$H$23,$F38,4,0.05)</f>
        <v>6.2411154905913317</v>
      </c>
      <c r="K38" s="5">
        <f t="shared" si="1"/>
        <v>0.24628713270259439</v>
      </c>
    </row>
    <row r="39" spans="1:11" x14ac:dyDescent="0.25">
      <c r="A39" s="3">
        <v>19025</v>
      </c>
      <c r="B39" s="4">
        <v>180</v>
      </c>
      <c r="C39" s="5">
        <f t="shared" si="0"/>
        <v>5.1929568508902104</v>
      </c>
      <c r="F39" s="8">
        <v>7</v>
      </c>
      <c r="G39" s="5">
        <f>_xll.SARIMA_FORE($C$125:$C$145,1,$H$21,$H$24,1,,$H$22,12,1,,$H$23,$F39,1,0.05)</f>
        <v>6.5148214139073808</v>
      </c>
      <c r="H39" s="5">
        <f>_xll.SARIMA_FORE($C$125:$C$145,1,$H$21,$H$24,1,,$H$22,12,1,,$H$23,$F39,2,0.05)</f>
        <v>6.6667048930157513E-2</v>
      </c>
      <c r="I39" s="5">
        <f>_xll.SARIMA_FORE($C$125:$C$145,1,$H$21,$H$24,1,,$H$22,12,1,,$H$23,$F39,5,0.05)</f>
        <v>6.6454864287660591</v>
      </c>
      <c r="J39" s="5">
        <f>_xll.SARIMA_FORE($C$125:$C$145,1,$H$21,$H$24,1,,$H$22,12,1,,$H$23,$F39,4,0.05)</f>
        <v>6.3841563990487025</v>
      </c>
      <c r="K39" s="5">
        <f t="shared" si="1"/>
        <v>0.26133002971735664</v>
      </c>
    </row>
    <row r="40" spans="1:11" x14ac:dyDescent="0.25">
      <c r="A40" s="3">
        <v>19054</v>
      </c>
      <c r="B40" s="4">
        <v>193</v>
      </c>
      <c r="C40" s="5">
        <f t="shared" si="0"/>
        <v>5.2626901889048856</v>
      </c>
      <c r="F40" s="8">
        <v>8</v>
      </c>
      <c r="G40" s="5">
        <f>_xll.SARIMA_FORE($C$125:$C$145,1,$H$21,$H$24,1,,$H$22,12,1,,$H$23,$F40,1,0.05)</f>
        <v>6.5061549841219639</v>
      </c>
      <c r="H40" s="5">
        <f>_xll.SARIMA_FORE($C$125:$C$145,1,$H$21,$H$24,1,,$H$22,12,1,,$H$23,$F40,2,0.05)</f>
        <v>7.029540644315313E-2</v>
      </c>
      <c r="I40" s="5">
        <f>_xll.SARIMA_FORE($C$125:$C$145,1,$H$21,$H$24,1,,$H$22,12,1,,$H$23,$F40,5,0.05)</f>
        <v>6.6439314490291492</v>
      </c>
      <c r="J40" s="5">
        <f>_xll.SARIMA_FORE($C$125:$C$145,1,$H$21,$H$24,1,,$H$22,12,1,,$H$23,$F40,4,0.05)</f>
        <v>6.3683785192147786</v>
      </c>
      <c r="K40" s="5">
        <f t="shared" si="1"/>
        <v>0.27555292981437063</v>
      </c>
    </row>
    <row r="41" spans="1:11" x14ac:dyDescent="0.25">
      <c r="A41" s="3">
        <v>19085</v>
      </c>
      <c r="B41" s="4">
        <v>181</v>
      </c>
      <c r="C41" s="5">
        <f t="shared" si="0"/>
        <v>5.1984970312658261</v>
      </c>
      <c r="F41" s="8">
        <v>9</v>
      </c>
      <c r="G41" s="5">
        <f>_xll.SARIMA_FORE($C$125:$C$145,1,$H$21,$H$24,1,,$H$22,12,1,,$H$23,$F41,1,0.05)</f>
        <v>6.3257062464550442</v>
      </c>
      <c r="H41" s="5">
        <f>_xll.SARIMA_FORE($C$125:$C$145,1,$H$21,$H$24,1,,$H$22,12,1,,$H$23,$F41,2,0.05)</f>
        <v>7.3745460341367267E-2</v>
      </c>
      <c r="I41" s="5">
        <f>_xll.SARIMA_FORE($C$125:$C$145,1,$H$21,$H$24,1,,$H$22,12,1,,$H$23,$F41,5,0.05)</f>
        <v>6.4702446927474506</v>
      </c>
      <c r="J41" s="5">
        <f>_xll.SARIMA_FORE($C$125:$C$145,1,$H$21,$H$24,1,,$H$22,12,1,,$H$23,$F41,4,0.05)</f>
        <v>6.1811678001626378</v>
      </c>
      <c r="K41" s="5">
        <f t="shared" si="1"/>
        <v>0.28907689258481284</v>
      </c>
    </row>
    <row r="42" spans="1:11" x14ac:dyDescent="0.25">
      <c r="A42" s="3">
        <v>19115</v>
      </c>
      <c r="B42" s="4">
        <v>183</v>
      </c>
      <c r="C42" s="5">
        <f t="shared" si="0"/>
        <v>5.2094861528414214</v>
      </c>
      <c r="F42" s="8">
        <v>10</v>
      </c>
      <c r="G42" s="5">
        <f>_xll.SARIMA_FORE($C$125:$C$145,1,$H$21,$H$24,1,,$H$22,12,1,,$H$23,$F42,1,0.05)</f>
        <v>6.2172444282954302</v>
      </c>
      <c r="H42" s="5">
        <f>_xll.SARIMA_FORE($C$125:$C$145,1,$H$21,$H$24,1,,$H$22,12,1,,$H$23,$F42,2,0.05)</f>
        <v>7.7041168701625043E-2</v>
      </c>
      <c r="I42" s="5">
        <f>_xll.SARIMA_FORE($C$125:$C$145,1,$H$21,$H$24,1,,$H$22,12,1,,$H$23,$F42,5,0.05)</f>
        <v>6.3682423442774896</v>
      </c>
      <c r="J42" s="5">
        <f>_xll.SARIMA_FORE($C$125:$C$145,1,$H$21,$H$24,1,,$H$22,12,1,,$H$23,$F42,4,0.05)</f>
        <v>6.0662465123133709</v>
      </c>
      <c r="K42" s="5">
        <f t="shared" si="1"/>
        <v>0.30199583196411872</v>
      </c>
    </row>
    <row r="43" spans="1:11" x14ac:dyDescent="0.25">
      <c r="A43" s="3">
        <v>19146</v>
      </c>
      <c r="B43" s="4">
        <v>218</v>
      </c>
      <c r="C43" s="5">
        <f t="shared" si="0"/>
        <v>5.3844950627890888</v>
      </c>
      <c r="F43" s="8">
        <v>11</v>
      </c>
      <c r="G43" s="5">
        <f>_xll.SARIMA_FORE($C$125:$C$145,1,$H$21,$H$24,1,,$H$22,12,1,,$H$23,$F43,1,0.05)</f>
        <v>6.0689215287517557</v>
      </c>
      <c r="H43" s="5">
        <f>_xll.SARIMA_FORE($C$125:$C$145,1,$H$21,$H$24,1,,$H$22,12,1,,$H$23,$F43,2,0.05)</f>
        <v>8.0201561262012402E-2</v>
      </c>
      <c r="I43" s="5">
        <f>_xll.SARIMA_FORE($C$125:$C$145,1,$H$21,$H$24,1,,$H$22,12,1,,$H$23,$F43,5,0.05)</f>
        <v>6.2261137003291829</v>
      </c>
      <c r="J43" s="5">
        <f>_xll.SARIMA_FORE($C$125:$C$145,1,$H$21,$H$24,1,,$H$22,12,1,,$H$23,$F43,4,0.05)</f>
        <v>5.9117293571743286</v>
      </c>
      <c r="K43" s="5">
        <f t="shared" si="1"/>
        <v>0.31438434315485431</v>
      </c>
    </row>
    <row r="44" spans="1:11" x14ac:dyDescent="0.25">
      <c r="A44" s="3">
        <v>19176</v>
      </c>
      <c r="B44" s="4">
        <v>230</v>
      </c>
      <c r="C44" s="5">
        <f t="shared" si="0"/>
        <v>5.4380793089231956</v>
      </c>
      <c r="F44" s="8">
        <v>12</v>
      </c>
      <c r="G44" s="5">
        <f>_xll.SARIMA_FORE($C$125:$C$145,1,$H$21,$H$24,1,,$H$22,12,1,,$H$23,$F44,1,0.05)</f>
        <v>6.1752854509095432</v>
      </c>
      <c r="H44" s="5">
        <f>_xll.SARIMA_FORE($C$125:$C$145,1,$H$21,$H$24,1,,$H$22,12,1,,$H$23,$F44,2,0.05)</f>
        <v>8.3242051769621864E-2</v>
      </c>
      <c r="I44" s="5">
        <f>_xll.SARIMA_FORE($C$125:$C$145,1,$H$21,$H$24,1,,$H$22,12,1,,$H$23,$F44,5,0.05)</f>
        <v>6.338436874377221</v>
      </c>
      <c r="J44" s="5">
        <f>_xll.SARIMA_FORE($C$125:$C$145,1,$H$21,$H$24,1,,$H$22,12,1,,$H$23,$F44,4,0.05)</f>
        <v>6.0121340274418653</v>
      </c>
      <c r="K44" s="5">
        <f t="shared" si="1"/>
        <v>0.32630284693535572</v>
      </c>
    </row>
    <row r="45" spans="1:11" x14ac:dyDescent="0.25">
      <c r="A45" s="3">
        <v>19207</v>
      </c>
      <c r="B45" s="4">
        <v>242</v>
      </c>
      <c r="C45" s="5">
        <f t="shared" si="0"/>
        <v>5.4889377261566867</v>
      </c>
    </row>
    <row r="46" spans="1:11" x14ac:dyDescent="0.25">
      <c r="A46" s="3">
        <v>19238</v>
      </c>
      <c r="B46" s="4">
        <v>209</v>
      </c>
      <c r="C46" s="5">
        <f t="shared" si="0"/>
        <v>5.3423342519648109</v>
      </c>
    </row>
    <row r="47" spans="1:11" x14ac:dyDescent="0.25">
      <c r="A47" s="3">
        <v>19268</v>
      </c>
      <c r="B47" s="4">
        <v>191</v>
      </c>
      <c r="C47" s="5">
        <f t="shared" si="0"/>
        <v>5.2522734280466299</v>
      </c>
    </row>
    <row r="48" spans="1:11" x14ac:dyDescent="0.25">
      <c r="A48" s="3">
        <v>19299</v>
      </c>
      <c r="B48" s="4">
        <v>172</v>
      </c>
      <c r="C48" s="5">
        <f t="shared" si="0"/>
        <v>5.1474944768134527</v>
      </c>
    </row>
    <row r="49" spans="1:3" x14ac:dyDescent="0.25">
      <c r="A49" s="3">
        <v>19329</v>
      </c>
      <c r="B49" s="4">
        <v>194</v>
      </c>
      <c r="C49" s="5">
        <f t="shared" si="0"/>
        <v>5.2678581590633282</v>
      </c>
    </row>
    <row r="50" spans="1:3" x14ac:dyDescent="0.25">
      <c r="A50" s="3">
        <v>19360</v>
      </c>
      <c r="B50" s="4">
        <v>196</v>
      </c>
      <c r="C50" s="5">
        <f t="shared" si="0"/>
        <v>5.2781146592305168</v>
      </c>
    </row>
    <row r="51" spans="1:3" x14ac:dyDescent="0.25">
      <c r="A51" s="3">
        <v>19391</v>
      </c>
      <c r="B51" s="4">
        <v>196</v>
      </c>
      <c r="C51" s="5">
        <f t="shared" si="0"/>
        <v>5.2781146592305168</v>
      </c>
    </row>
    <row r="52" spans="1:3" x14ac:dyDescent="0.25">
      <c r="A52" s="3">
        <v>19419</v>
      </c>
      <c r="B52" s="4">
        <v>236</v>
      </c>
      <c r="C52" s="5">
        <f t="shared" si="0"/>
        <v>5.4638318050256105</v>
      </c>
    </row>
    <row r="53" spans="1:3" x14ac:dyDescent="0.25">
      <c r="A53" s="3">
        <v>19450</v>
      </c>
      <c r="B53" s="4">
        <v>235</v>
      </c>
      <c r="C53" s="5">
        <f t="shared" si="0"/>
        <v>5.4595855141441589</v>
      </c>
    </row>
    <row r="54" spans="1:3" x14ac:dyDescent="0.25">
      <c r="A54" s="3">
        <v>19480</v>
      </c>
      <c r="B54" s="4">
        <v>229</v>
      </c>
      <c r="C54" s="5">
        <f t="shared" si="0"/>
        <v>5.43372200355424</v>
      </c>
    </row>
    <row r="55" spans="1:3" x14ac:dyDescent="0.25">
      <c r="A55" s="3">
        <v>19511</v>
      </c>
      <c r="B55" s="4">
        <v>243</v>
      </c>
      <c r="C55" s="5">
        <f t="shared" si="0"/>
        <v>5.4930614433405482</v>
      </c>
    </row>
    <row r="56" spans="1:3" x14ac:dyDescent="0.25">
      <c r="A56" s="3">
        <v>19541</v>
      </c>
      <c r="B56" s="4">
        <v>264</v>
      </c>
      <c r="C56" s="5">
        <f t="shared" si="0"/>
        <v>5.575949103146316</v>
      </c>
    </row>
    <row r="57" spans="1:3" x14ac:dyDescent="0.25">
      <c r="A57" s="3">
        <v>19572</v>
      </c>
      <c r="B57" s="4">
        <v>272</v>
      </c>
      <c r="C57" s="5">
        <f t="shared" si="0"/>
        <v>5.6058020662959978</v>
      </c>
    </row>
    <row r="58" spans="1:3" x14ac:dyDescent="0.25">
      <c r="A58" s="3">
        <v>19603</v>
      </c>
      <c r="B58" s="4">
        <v>237</v>
      </c>
      <c r="C58" s="5">
        <f t="shared" si="0"/>
        <v>5.4680601411351315</v>
      </c>
    </row>
    <row r="59" spans="1:3" x14ac:dyDescent="0.25">
      <c r="A59" s="3">
        <v>19633</v>
      </c>
      <c r="B59" s="4">
        <v>211</v>
      </c>
      <c r="C59" s="5">
        <f t="shared" si="0"/>
        <v>5.3518581334760666</v>
      </c>
    </row>
    <row r="60" spans="1:3" x14ac:dyDescent="0.25">
      <c r="A60" s="3">
        <v>19664</v>
      </c>
      <c r="B60" s="4">
        <v>180</v>
      </c>
      <c r="C60" s="5">
        <f t="shared" si="0"/>
        <v>5.1929568508902104</v>
      </c>
    </row>
    <row r="61" spans="1:3" x14ac:dyDescent="0.25">
      <c r="A61" s="3">
        <v>19694</v>
      </c>
      <c r="B61" s="4">
        <v>201</v>
      </c>
      <c r="C61" s="5">
        <f t="shared" si="0"/>
        <v>5.3033049080590757</v>
      </c>
    </row>
    <row r="62" spans="1:3" x14ac:dyDescent="0.25">
      <c r="A62" s="3">
        <v>19725</v>
      </c>
      <c r="B62" s="4">
        <v>204</v>
      </c>
      <c r="C62" s="5">
        <f t="shared" si="0"/>
        <v>5.3181199938442161</v>
      </c>
    </row>
    <row r="63" spans="1:3" x14ac:dyDescent="0.25">
      <c r="A63" s="3">
        <v>19756</v>
      </c>
      <c r="B63" s="4">
        <v>188</v>
      </c>
      <c r="C63" s="5">
        <f t="shared" si="0"/>
        <v>5.2364419628299492</v>
      </c>
    </row>
    <row r="64" spans="1:3" x14ac:dyDescent="0.25">
      <c r="A64" s="3">
        <v>19784</v>
      </c>
      <c r="B64" s="4">
        <v>235</v>
      </c>
      <c r="C64" s="5">
        <f t="shared" si="0"/>
        <v>5.4595855141441589</v>
      </c>
    </row>
    <row r="65" spans="1:3" x14ac:dyDescent="0.25">
      <c r="A65" s="3">
        <v>19815</v>
      </c>
      <c r="B65" s="4">
        <v>227</v>
      </c>
      <c r="C65" s="5">
        <f t="shared" si="0"/>
        <v>5.4249500174814029</v>
      </c>
    </row>
    <row r="66" spans="1:3" x14ac:dyDescent="0.25">
      <c r="A66" s="3">
        <v>19845</v>
      </c>
      <c r="B66" s="4">
        <v>234</v>
      </c>
      <c r="C66" s="5">
        <f t="shared" si="0"/>
        <v>5.4553211153577017</v>
      </c>
    </row>
    <row r="67" spans="1:3" x14ac:dyDescent="0.25">
      <c r="A67" s="3">
        <v>19876</v>
      </c>
      <c r="B67" s="4">
        <v>264</v>
      </c>
      <c r="C67" s="5">
        <f t="shared" ref="C67:C130" si="2">LN(B67)</f>
        <v>5.575949103146316</v>
      </c>
    </row>
    <row r="68" spans="1:3" x14ac:dyDescent="0.25">
      <c r="A68" s="3">
        <v>19906</v>
      </c>
      <c r="B68" s="4">
        <v>302</v>
      </c>
      <c r="C68" s="5">
        <f t="shared" si="2"/>
        <v>5.7104270173748697</v>
      </c>
    </row>
    <row r="69" spans="1:3" x14ac:dyDescent="0.25">
      <c r="A69" s="3">
        <v>19937</v>
      </c>
      <c r="B69" s="4">
        <v>293</v>
      </c>
      <c r="C69" s="5">
        <f t="shared" si="2"/>
        <v>5.6801726090170677</v>
      </c>
    </row>
    <row r="70" spans="1:3" x14ac:dyDescent="0.25">
      <c r="A70" s="3">
        <v>19968</v>
      </c>
      <c r="B70" s="4">
        <v>259</v>
      </c>
      <c r="C70" s="5">
        <f t="shared" si="2"/>
        <v>5.5568280616995374</v>
      </c>
    </row>
    <row r="71" spans="1:3" x14ac:dyDescent="0.25">
      <c r="A71" s="3">
        <v>19998</v>
      </c>
      <c r="B71" s="4">
        <v>229</v>
      </c>
      <c r="C71" s="5">
        <f t="shared" si="2"/>
        <v>5.43372200355424</v>
      </c>
    </row>
    <row r="72" spans="1:3" x14ac:dyDescent="0.25">
      <c r="A72" s="3">
        <v>20029</v>
      </c>
      <c r="B72" s="4">
        <v>203</v>
      </c>
      <c r="C72" s="5">
        <f t="shared" si="2"/>
        <v>5.3132059790417872</v>
      </c>
    </row>
    <row r="73" spans="1:3" x14ac:dyDescent="0.25">
      <c r="A73" s="3">
        <v>20059</v>
      </c>
      <c r="B73" s="4">
        <v>229</v>
      </c>
      <c r="C73" s="5">
        <f t="shared" si="2"/>
        <v>5.43372200355424</v>
      </c>
    </row>
    <row r="74" spans="1:3" x14ac:dyDescent="0.25">
      <c r="A74" s="3">
        <v>20090</v>
      </c>
      <c r="B74" s="4">
        <v>242</v>
      </c>
      <c r="C74" s="5">
        <f t="shared" si="2"/>
        <v>5.4889377261566867</v>
      </c>
    </row>
    <row r="75" spans="1:3" x14ac:dyDescent="0.25">
      <c r="A75" s="3">
        <v>20121</v>
      </c>
      <c r="B75" s="4">
        <v>233</v>
      </c>
      <c r="C75" s="5">
        <f t="shared" si="2"/>
        <v>5.4510384535657002</v>
      </c>
    </row>
    <row r="76" spans="1:3" x14ac:dyDescent="0.25">
      <c r="A76" s="3">
        <v>20149</v>
      </c>
      <c r="B76" s="4">
        <v>267</v>
      </c>
      <c r="C76" s="5">
        <f t="shared" si="2"/>
        <v>5.5872486584002496</v>
      </c>
    </row>
    <row r="77" spans="1:3" x14ac:dyDescent="0.25">
      <c r="A77" s="3">
        <v>20180</v>
      </c>
      <c r="B77" s="4">
        <v>269</v>
      </c>
      <c r="C77" s="5">
        <f t="shared" si="2"/>
        <v>5.5947113796018391</v>
      </c>
    </row>
    <row r="78" spans="1:3" x14ac:dyDescent="0.25">
      <c r="A78" s="3">
        <v>20210</v>
      </c>
      <c r="B78" s="4">
        <v>270</v>
      </c>
      <c r="C78" s="5">
        <f t="shared" si="2"/>
        <v>5.598421958998375</v>
      </c>
    </row>
    <row r="79" spans="1:3" x14ac:dyDescent="0.25">
      <c r="A79" s="3">
        <v>20241</v>
      </c>
      <c r="B79" s="4">
        <v>315</v>
      </c>
      <c r="C79" s="5">
        <f t="shared" si="2"/>
        <v>5.7525726388256331</v>
      </c>
    </row>
    <row r="80" spans="1:3" x14ac:dyDescent="0.25">
      <c r="A80" s="3">
        <v>20271</v>
      </c>
      <c r="B80" s="4">
        <v>364</v>
      </c>
      <c r="C80" s="5">
        <f t="shared" si="2"/>
        <v>5.8971538676367405</v>
      </c>
    </row>
    <row r="81" spans="1:3" x14ac:dyDescent="0.25">
      <c r="A81" s="3">
        <v>20302</v>
      </c>
      <c r="B81" s="4">
        <v>347</v>
      </c>
      <c r="C81" s="5">
        <f t="shared" si="2"/>
        <v>5.8493247799468593</v>
      </c>
    </row>
    <row r="82" spans="1:3" x14ac:dyDescent="0.25">
      <c r="A82" s="3">
        <v>20333</v>
      </c>
      <c r="B82" s="4">
        <v>312</v>
      </c>
      <c r="C82" s="5">
        <f t="shared" si="2"/>
        <v>5.7430031878094825</v>
      </c>
    </row>
    <row r="83" spans="1:3" x14ac:dyDescent="0.25">
      <c r="A83" s="3">
        <v>20363</v>
      </c>
      <c r="B83" s="4">
        <v>274</v>
      </c>
      <c r="C83" s="5">
        <f t="shared" si="2"/>
        <v>5.6131281063880705</v>
      </c>
    </row>
    <row r="84" spans="1:3" x14ac:dyDescent="0.25">
      <c r="A84" s="3">
        <v>20394</v>
      </c>
      <c r="B84" s="4">
        <v>237</v>
      </c>
      <c r="C84" s="5">
        <f t="shared" si="2"/>
        <v>5.4680601411351315</v>
      </c>
    </row>
    <row r="85" spans="1:3" x14ac:dyDescent="0.25">
      <c r="A85" s="3">
        <v>20424</v>
      </c>
      <c r="B85" s="4">
        <v>278</v>
      </c>
      <c r="C85" s="5">
        <f t="shared" si="2"/>
        <v>5.6276211136906369</v>
      </c>
    </row>
    <row r="86" spans="1:3" x14ac:dyDescent="0.25">
      <c r="A86" s="3">
        <v>20455</v>
      </c>
      <c r="B86" s="4">
        <v>284</v>
      </c>
      <c r="C86" s="5">
        <f t="shared" si="2"/>
        <v>5.6489742381612063</v>
      </c>
    </row>
    <row r="87" spans="1:3" x14ac:dyDescent="0.25">
      <c r="A87" s="3">
        <v>20486</v>
      </c>
      <c r="B87" s="4">
        <v>277</v>
      </c>
      <c r="C87" s="5">
        <f t="shared" si="2"/>
        <v>5.6240175061873385</v>
      </c>
    </row>
    <row r="88" spans="1:3" x14ac:dyDescent="0.25">
      <c r="A88" s="3">
        <v>20515</v>
      </c>
      <c r="B88" s="4">
        <v>317</v>
      </c>
      <c r="C88" s="5">
        <f t="shared" si="2"/>
        <v>5.7589017738772803</v>
      </c>
    </row>
    <row r="89" spans="1:3" x14ac:dyDescent="0.25">
      <c r="A89" s="3">
        <v>20546</v>
      </c>
      <c r="B89" s="4">
        <v>313</v>
      </c>
      <c r="C89" s="5">
        <f t="shared" si="2"/>
        <v>5.7462031905401529</v>
      </c>
    </row>
    <row r="90" spans="1:3" x14ac:dyDescent="0.25">
      <c r="A90" s="3">
        <v>20576</v>
      </c>
      <c r="B90" s="4">
        <v>318</v>
      </c>
      <c r="C90" s="5">
        <f t="shared" si="2"/>
        <v>5.7620513827801769</v>
      </c>
    </row>
    <row r="91" spans="1:3" x14ac:dyDescent="0.25">
      <c r="A91" s="3">
        <v>20607</v>
      </c>
      <c r="B91" s="4">
        <v>374</v>
      </c>
      <c r="C91" s="5">
        <f t="shared" si="2"/>
        <v>5.9242557974145322</v>
      </c>
    </row>
    <row r="92" spans="1:3" x14ac:dyDescent="0.25">
      <c r="A92" s="3">
        <v>20637</v>
      </c>
      <c r="B92" s="4">
        <v>413</v>
      </c>
      <c r="C92" s="5">
        <f t="shared" si="2"/>
        <v>6.0234475929610332</v>
      </c>
    </row>
    <row r="93" spans="1:3" x14ac:dyDescent="0.25">
      <c r="A93" s="3">
        <v>20668</v>
      </c>
      <c r="B93" s="4">
        <v>405</v>
      </c>
      <c r="C93" s="5">
        <f t="shared" si="2"/>
        <v>6.0038870671065387</v>
      </c>
    </row>
    <row r="94" spans="1:3" x14ac:dyDescent="0.25">
      <c r="A94" s="3">
        <v>20699</v>
      </c>
      <c r="B94" s="4">
        <v>355</v>
      </c>
      <c r="C94" s="5">
        <f t="shared" si="2"/>
        <v>5.872117789475416</v>
      </c>
    </row>
    <row r="95" spans="1:3" x14ac:dyDescent="0.25">
      <c r="A95" s="3">
        <v>20729</v>
      </c>
      <c r="B95" s="4">
        <v>306</v>
      </c>
      <c r="C95" s="5">
        <f t="shared" si="2"/>
        <v>5.7235851019523807</v>
      </c>
    </row>
    <row r="96" spans="1:3" x14ac:dyDescent="0.25">
      <c r="A96" s="3">
        <v>20760</v>
      </c>
      <c r="B96" s="4">
        <v>271</v>
      </c>
      <c r="C96" s="5">
        <f t="shared" si="2"/>
        <v>5.602118820879701</v>
      </c>
    </row>
    <row r="97" spans="1:3" x14ac:dyDescent="0.25">
      <c r="A97" s="3">
        <v>20790</v>
      </c>
      <c r="B97" s="4">
        <v>306</v>
      </c>
      <c r="C97" s="5">
        <f t="shared" si="2"/>
        <v>5.7235851019523807</v>
      </c>
    </row>
    <row r="98" spans="1:3" x14ac:dyDescent="0.25">
      <c r="A98" s="3">
        <v>20821</v>
      </c>
      <c r="B98" s="4">
        <v>315</v>
      </c>
      <c r="C98" s="5">
        <f t="shared" si="2"/>
        <v>5.7525726388256331</v>
      </c>
    </row>
    <row r="99" spans="1:3" x14ac:dyDescent="0.25">
      <c r="A99" s="3">
        <v>20852</v>
      </c>
      <c r="B99" s="4">
        <v>301</v>
      </c>
      <c r="C99" s="5">
        <f t="shared" si="2"/>
        <v>5.7071102647488754</v>
      </c>
    </row>
    <row r="100" spans="1:3" x14ac:dyDescent="0.25">
      <c r="A100" s="3">
        <v>20880</v>
      </c>
      <c r="B100" s="4">
        <v>356</v>
      </c>
      <c r="C100" s="5">
        <f t="shared" si="2"/>
        <v>5.8749307308520304</v>
      </c>
    </row>
    <row r="101" spans="1:3" x14ac:dyDescent="0.25">
      <c r="A101" s="3">
        <v>20911</v>
      </c>
      <c r="B101" s="4">
        <v>348</v>
      </c>
      <c r="C101" s="5">
        <f t="shared" si="2"/>
        <v>5.8522024797744745</v>
      </c>
    </row>
    <row r="102" spans="1:3" x14ac:dyDescent="0.25">
      <c r="A102" s="3">
        <v>20941</v>
      </c>
      <c r="B102" s="4">
        <v>355</v>
      </c>
      <c r="C102" s="5">
        <f t="shared" si="2"/>
        <v>5.872117789475416</v>
      </c>
    </row>
    <row r="103" spans="1:3" x14ac:dyDescent="0.25">
      <c r="A103" s="3">
        <v>20972</v>
      </c>
      <c r="B103" s="4">
        <v>422</v>
      </c>
      <c r="C103" s="5">
        <f t="shared" si="2"/>
        <v>6.045005314036012</v>
      </c>
    </row>
    <row r="104" spans="1:3" x14ac:dyDescent="0.25">
      <c r="A104" s="3">
        <v>21002</v>
      </c>
      <c r="B104" s="4">
        <v>465</v>
      </c>
      <c r="C104" s="5">
        <f t="shared" si="2"/>
        <v>6.1420374055873559</v>
      </c>
    </row>
    <row r="105" spans="1:3" x14ac:dyDescent="0.25">
      <c r="A105" s="3">
        <v>21033</v>
      </c>
      <c r="B105" s="4">
        <v>467</v>
      </c>
      <c r="C105" s="5">
        <f t="shared" si="2"/>
        <v>6.1463292576688975</v>
      </c>
    </row>
    <row r="106" spans="1:3" x14ac:dyDescent="0.25">
      <c r="A106" s="3">
        <v>21064</v>
      </c>
      <c r="B106" s="4">
        <v>404</v>
      </c>
      <c r="C106" s="5">
        <f t="shared" si="2"/>
        <v>6.0014148779611505</v>
      </c>
    </row>
    <row r="107" spans="1:3" x14ac:dyDescent="0.25">
      <c r="A107" s="3">
        <v>21094</v>
      </c>
      <c r="B107" s="4">
        <v>347</v>
      </c>
      <c r="C107" s="5">
        <f t="shared" si="2"/>
        <v>5.8493247799468593</v>
      </c>
    </row>
    <row r="108" spans="1:3" x14ac:dyDescent="0.25">
      <c r="A108" s="3">
        <v>21125</v>
      </c>
      <c r="B108" s="4">
        <v>305</v>
      </c>
      <c r="C108" s="5">
        <f t="shared" si="2"/>
        <v>5.7203117766074119</v>
      </c>
    </row>
    <row r="109" spans="1:3" x14ac:dyDescent="0.25">
      <c r="A109" s="3">
        <v>21155</v>
      </c>
      <c r="B109" s="4">
        <v>336</v>
      </c>
      <c r="C109" s="5">
        <f t="shared" si="2"/>
        <v>5.8171111599632042</v>
      </c>
    </row>
    <row r="110" spans="1:3" x14ac:dyDescent="0.25">
      <c r="A110" s="3">
        <v>21186</v>
      </c>
      <c r="B110" s="4">
        <v>340</v>
      </c>
      <c r="C110" s="5">
        <f t="shared" si="2"/>
        <v>5.8289456176102075</v>
      </c>
    </row>
    <row r="111" spans="1:3" x14ac:dyDescent="0.25">
      <c r="A111" s="3">
        <v>21217</v>
      </c>
      <c r="B111" s="4">
        <v>318</v>
      </c>
      <c r="C111" s="5">
        <f t="shared" si="2"/>
        <v>5.7620513827801769</v>
      </c>
    </row>
    <row r="112" spans="1:3" x14ac:dyDescent="0.25">
      <c r="A112" s="3">
        <v>21245</v>
      </c>
      <c r="B112" s="4">
        <v>362</v>
      </c>
      <c r="C112" s="5">
        <f t="shared" si="2"/>
        <v>5.8916442118257715</v>
      </c>
    </row>
    <row r="113" spans="1:3" x14ac:dyDescent="0.25">
      <c r="A113" s="3">
        <v>21276</v>
      </c>
      <c r="B113" s="4">
        <v>348</v>
      </c>
      <c r="C113" s="5">
        <f t="shared" si="2"/>
        <v>5.8522024797744745</v>
      </c>
    </row>
    <row r="114" spans="1:3" x14ac:dyDescent="0.25">
      <c r="A114" s="3">
        <v>21306</v>
      </c>
      <c r="B114" s="4">
        <v>363</v>
      </c>
      <c r="C114" s="5">
        <f t="shared" si="2"/>
        <v>5.8944028342648505</v>
      </c>
    </row>
    <row r="115" spans="1:3" x14ac:dyDescent="0.25">
      <c r="A115" s="3">
        <v>21337</v>
      </c>
      <c r="B115" s="4">
        <v>435</v>
      </c>
      <c r="C115" s="5">
        <f t="shared" si="2"/>
        <v>6.0753460310886842</v>
      </c>
    </row>
    <row r="116" spans="1:3" x14ac:dyDescent="0.25">
      <c r="A116" s="3">
        <v>21367</v>
      </c>
      <c r="B116" s="4">
        <v>491</v>
      </c>
      <c r="C116" s="5">
        <f t="shared" si="2"/>
        <v>6.1964441277945204</v>
      </c>
    </row>
    <row r="117" spans="1:3" x14ac:dyDescent="0.25">
      <c r="A117" s="3">
        <v>21398</v>
      </c>
      <c r="B117" s="4">
        <v>505</v>
      </c>
      <c r="C117" s="5">
        <f t="shared" si="2"/>
        <v>6.2245584292753602</v>
      </c>
    </row>
    <row r="118" spans="1:3" x14ac:dyDescent="0.25">
      <c r="A118" s="3">
        <v>21429</v>
      </c>
      <c r="B118" s="4">
        <v>404</v>
      </c>
      <c r="C118" s="5">
        <f t="shared" si="2"/>
        <v>6.0014148779611505</v>
      </c>
    </row>
    <row r="119" spans="1:3" x14ac:dyDescent="0.25">
      <c r="A119" s="3">
        <v>21459</v>
      </c>
      <c r="B119" s="4">
        <v>359</v>
      </c>
      <c r="C119" s="5">
        <f t="shared" si="2"/>
        <v>5.8833223884882786</v>
      </c>
    </row>
    <row r="120" spans="1:3" x14ac:dyDescent="0.25">
      <c r="A120" s="3">
        <v>21490</v>
      </c>
      <c r="B120" s="4">
        <v>310</v>
      </c>
      <c r="C120" s="5">
        <f t="shared" si="2"/>
        <v>5.7365722974791922</v>
      </c>
    </row>
    <row r="121" spans="1:3" x14ac:dyDescent="0.25">
      <c r="A121" s="3">
        <v>21520</v>
      </c>
      <c r="B121" s="4">
        <v>337</v>
      </c>
      <c r="C121" s="5">
        <f t="shared" si="2"/>
        <v>5.8200829303523616</v>
      </c>
    </row>
    <row r="122" spans="1:3" x14ac:dyDescent="0.25">
      <c r="A122" s="3">
        <v>21551</v>
      </c>
      <c r="B122" s="4">
        <v>360</v>
      </c>
      <c r="C122" s="5">
        <f t="shared" si="2"/>
        <v>5.8861040314501558</v>
      </c>
    </row>
    <row r="123" spans="1:3" x14ac:dyDescent="0.25">
      <c r="A123" s="3">
        <v>21582</v>
      </c>
      <c r="B123" s="4">
        <v>342</v>
      </c>
      <c r="C123" s="5">
        <f t="shared" si="2"/>
        <v>5.8348107370626048</v>
      </c>
    </row>
    <row r="124" spans="1:3" x14ac:dyDescent="0.25">
      <c r="A124" s="3">
        <v>21610</v>
      </c>
      <c r="B124" s="4">
        <v>406</v>
      </c>
      <c r="C124" s="5">
        <f t="shared" si="2"/>
        <v>6.0063531596017325</v>
      </c>
    </row>
    <row r="125" spans="1:3" x14ac:dyDescent="0.25">
      <c r="A125" s="3">
        <v>21641</v>
      </c>
      <c r="B125" s="4">
        <v>396</v>
      </c>
      <c r="C125" s="5">
        <f t="shared" si="2"/>
        <v>5.9814142112544806</v>
      </c>
    </row>
    <row r="126" spans="1:3" x14ac:dyDescent="0.25">
      <c r="A126" s="3">
        <v>21671</v>
      </c>
      <c r="B126" s="4">
        <v>420</v>
      </c>
      <c r="C126" s="5">
        <f t="shared" si="2"/>
        <v>6.0402547112774139</v>
      </c>
    </row>
    <row r="127" spans="1:3" x14ac:dyDescent="0.25">
      <c r="A127" s="3">
        <v>21702</v>
      </c>
      <c r="B127" s="4">
        <v>472</v>
      </c>
      <c r="C127" s="5">
        <f t="shared" si="2"/>
        <v>6.156978985585555</v>
      </c>
    </row>
    <row r="128" spans="1:3" x14ac:dyDescent="0.25">
      <c r="A128" s="3">
        <v>21732</v>
      </c>
      <c r="B128" s="4">
        <v>548</v>
      </c>
      <c r="C128" s="5">
        <f t="shared" si="2"/>
        <v>6.3062752869480159</v>
      </c>
    </row>
    <row r="129" spans="1:3" x14ac:dyDescent="0.25">
      <c r="A129" s="3">
        <v>21763</v>
      </c>
      <c r="B129" s="4">
        <v>559</v>
      </c>
      <c r="C129" s="5">
        <f t="shared" si="2"/>
        <v>6.3261494731550991</v>
      </c>
    </row>
    <row r="130" spans="1:3" x14ac:dyDescent="0.25">
      <c r="A130" s="3">
        <v>21794</v>
      </c>
      <c r="B130" s="4">
        <v>463</v>
      </c>
      <c r="C130" s="5">
        <f t="shared" si="2"/>
        <v>6.1377270540862341</v>
      </c>
    </row>
    <row r="131" spans="1:3" x14ac:dyDescent="0.25">
      <c r="A131" s="3">
        <v>21824</v>
      </c>
      <c r="B131" s="4">
        <v>407</v>
      </c>
      <c r="C131" s="5">
        <f t="shared" ref="C131:C145" si="3">LN(B131)</f>
        <v>6.0088131854425946</v>
      </c>
    </row>
    <row r="132" spans="1:3" x14ac:dyDescent="0.25">
      <c r="A132" s="3">
        <v>21855</v>
      </c>
      <c r="B132" s="4">
        <v>362</v>
      </c>
      <c r="C132" s="5">
        <f t="shared" si="3"/>
        <v>5.8916442118257715</v>
      </c>
    </row>
    <row r="133" spans="1:3" x14ac:dyDescent="0.25">
      <c r="A133" s="3">
        <v>21885</v>
      </c>
      <c r="B133" s="4">
        <v>405</v>
      </c>
      <c r="C133" s="5">
        <f t="shared" si="3"/>
        <v>6.0038870671065387</v>
      </c>
    </row>
    <row r="134" spans="1:3" x14ac:dyDescent="0.25">
      <c r="A134" s="3">
        <v>21916</v>
      </c>
      <c r="B134" s="4">
        <v>417</v>
      </c>
      <c r="C134" s="5">
        <f t="shared" si="3"/>
        <v>6.0330862217988015</v>
      </c>
    </row>
    <row r="135" spans="1:3" x14ac:dyDescent="0.25">
      <c r="A135" s="3">
        <v>21947</v>
      </c>
      <c r="B135" s="4">
        <v>391</v>
      </c>
      <c r="C135" s="5">
        <f t="shared" si="3"/>
        <v>5.9687075599853658</v>
      </c>
    </row>
    <row r="136" spans="1:3" x14ac:dyDescent="0.25">
      <c r="A136" s="3">
        <v>21976</v>
      </c>
      <c r="B136" s="4">
        <v>419</v>
      </c>
      <c r="C136" s="5">
        <f t="shared" si="3"/>
        <v>6.0378709199221374</v>
      </c>
    </row>
    <row r="137" spans="1:3" x14ac:dyDescent="0.25">
      <c r="A137" s="3">
        <v>22007</v>
      </c>
      <c r="B137" s="4">
        <v>461</v>
      </c>
      <c r="C137" s="5">
        <f t="shared" si="3"/>
        <v>6.1333980429966486</v>
      </c>
    </row>
    <row r="138" spans="1:3" x14ac:dyDescent="0.25">
      <c r="A138" s="3">
        <v>22037</v>
      </c>
      <c r="B138" s="4">
        <v>472</v>
      </c>
      <c r="C138" s="5">
        <f t="shared" si="3"/>
        <v>6.156978985585555</v>
      </c>
    </row>
    <row r="139" spans="1:3" x14ac:dyDescent="0.25">
      <c r="A139" s="3">
        <v>22068</v>
      </c>
      <c r="B139" s="4">
        <v>535</v>
      </c>
      <c r="C139" s="5">
        <f t="shared" si="3"/>
        <v>6.2822667468960063</v>
      </c>
    </row>
    <row r="140" spans="1:3" x14ac:dyDescent="0.25">
      <c r="A140" s="3">
        <v>22098</v>
      </c>
      <c r="B140" s="4">
        <v>622</v>
      </c>
      <c r="C140" s="5">
        <f t="shared" si="3"/>
        <v>6.4329400927391793</v>
      </c>
    </row>
    <row r="141" spans="1:3" x14ac:dyDescent="0.25">
      <c r="A141" s="3">
        <v>22129</v>
      </c>
      <c r="B141" s="4">
        <v>606</v>
      </c>
      <c r="C141" s="5">
        <f t="shared" si="3"/>
        <v>6.4068799860693142</v>
      </c>
    </row>
    <row r="142" spans="1:3" x14ac:dyDescent="0.25">
      <c r="A142" s="3">
        <v>22160</v>
      </c>
      <c r="B142" s="4">
        <v>508</v>
      </c>
      <c r="C142" s="5">
        <f t="shared" si="3"/>
        <v>6.230481447578482</v>
      </c>
    </row>
    <row r="143" spans="1:3" x14ac:dyDescent="0.25">
      <c r="A143" s="3">
        <v>22190</v>
      </c>
      <c r="B143" s="4">
        <v>461</v>
      </c>
      <c r="C143" s="5">
        <f t="shared" si="3"/>
        <v>6.1333980429966486</v>
      </c>
    </row>
    <row r="144" spans="1:3" x14ac:dyDescent="0.25">
      <c r="A144" s="3">
        <v>22221</v>
      </c>
      <c r="B144" s="4">
        <v>390</v>
      </c>
      <c r="C144" s="5">
        <f t="shared" si="3"/>
        <v>5.9661467391236922</v>
      </c>
    </row>
    <row r="145" spans="1:3" x14ac:dyDescent="0.25">
      <c r="A145" s="3">
        <v>22251</v>
      </c>
      <c r="B145" s="4">
        <v>432</v>
      </c>
      <c r="C145" s="5">
        <f t="shared" si="3"/>
        <v>6.0684255882441107</v>
      </c>
    </row>
  </sheetData>
  <pageMargins left="0.7" right="0.7" top="0.75" bottom="0.75" header="0.3" footer="0.3"/>
  <pageSetup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Mohamad F. EL-Bawab</dc:creator>
  <cp:lastModifiedBy>Mohamad F. EL-Bawab</cp:lastModifiedBy>
  <dcterms:created xsi:type="dcterms:W3CDTF">2014-05-24T18:16:43Z</dcterms:created>
  <dcterms:modified xsi:type="dcterms:W3CDTF">2014-05-24T19:21:39Z</dcterms:modified>
</cp:coreProperties>
</file>