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X:\NumXL\V1.0\Tutorial Videos\"/>
    </mc:Choice>
  </mc:AlternateContent>
  <bookViews>
    <workbookView xWindow="0" yWindow="0" windowWidth="20655" windowHeight="8265"/>
  </bookViews>
  <sheets>
    <sheet name="Sheet1" sheetId="1" r:id="rId1"/>
  </sheet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0" i="1" l="1"/>
  <c r="F18" i="1"/>
  <c r="D147" i="1" l="1"/>
  <c r="D148" i="1"/>
  <c r="D149" i="1"/>
  <c r="D150" i="1"/>
  <c r="D151" i="1"/>
  <c r="D152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D146" i="1"/>
  <c r="D145" i="1"/>
  <c r="D144" i="1"/>
  <c r="D143" i="1"/>
  <c r="D142" i="1"/>
  <c r="D141" i="1"/>
  <c r="D140" i="1"/>
  <c r="D139" i="1"/>
  <c r="D138" i="1"/>
  <c r="D137" i="1"/>
  <c r="D136" i="1"/>
  <c r="D135" i="1"/>
  <c r="D134" i="1"/>
  <c r="D133" i="1"/>
  <c r="D132" i="1"/>
  <c r="D131" i="1"/>
  <c r="D130" i="1"/>
  <c r="D129" i="1"/>
  <c r="D128" i="1"/>
  <c r="D127" i="1"/>
  <c r="D126" i="1"/>
  <c r="D125" i="1"/>
  <c r="D124" i="1"/>
  <c r="D123" i="1"/>
  <c r="D122" i="1"/>
  <c r="D121" i="1"/>
  <c r="D120" i="1"/>
  <c r="D119" i="1"/>
  <c r="D118" i="1"/>
  <c r="D117" i="1"/>
  <c r="D116" i="1"/>
  <c r="D115" i="1"/>
  <c r="D114" i="1"/>
  <c r="D113" i="1"/>
  <c r="D112" i="1"/>
  <c r="D111" i="1"/>
  <c r="D110" i="1"/>
  <c r="D109" i="1"/>
  <c r="D108" i="1"/>
  <c r="D107" i="1"/>
  <c r="D106" i="1"/>
  <c r="D105" i="1"/>
  <c r="D104" i="1"/>
  <c r="D103" i="1"/>
  <c r="D102" i="1"/>
  <c r="D101" i="1"/>
  <c r="D100" i="1"/>
  <c r="D99" i="1"/>
  <c r="D98" i="1"/>
  <c r="D97" i="1"/>
  <c r="D96" i="1"/>
  <c r="D95" i="1"/>
  <c r="D94" i="1"/>
  <c r="D93" i="1"/>
  <c r="D92" i="1"/>
  <c r="D91" i="1"/>
  <c r="D90" i="1"/>
  <c r="D89" i="1"/>
  <c r="D88" i="1"/>
  <c r="D87" i="1"/>
  <c r="D86" i="1"/>
  <c r="D85" i="1"/>
  <c r="D84" i="1"/>
  <c r="D83" i="1"/>
  <c r="D82" i="1"/>
  <c r="D81" i="1"/>
  <c r="D80" i="1"/>
  <c r="D79" i="1"/>
  <c r="D78" i="1"/>
  <c r="D77" i="1"/>
  <c r="D76" i="1"/>
  <c r="D75" i="1"/>
  <c r="D74" i="1"/>
  <c r="D73" i="1"/>
  <c r="D72" i="1"/>
  <c r="D71" i="1"/>
  <c r="D70" i="1"/>
  <c r="D69" i="1"/>
  <c r="D68" i="1"/>
  <c r="D67" i="1"/>
  <c r="D66" i="1"/>
  <c r="D65" i="1"/>
  <c r="D64" i="1"/>
  <c r="D63" i="1"/>
  <c r="D62" i="1"/>
  <c r="D61" i="1"/>
  <c r="D60" i="1"/>
  <c r="D59" i="1"/>
  <c r="D58" i="1"/>
  <c r="D57" i="1"/>
  <c r="D56" i="1"/>
  <c r="D55" i="1"/>
  <c r="D54" i="1"/>
  <c r="D53" i="1"/>
  <c r="D52" i="1"/>
  <c r="D51" i="1"/>
  <c r="D50" i="1"/>
  <c r="D49" i="1"/>
  <c r="D48" i="1"/>
  <c r="D47" i="1"/>
  <c r="D46" i="1"/>
  <c r="D45" i="1"/>
  <c r="D44" i="1"/>
  <c r="D43" i="1"/>
  <c r="D42" i="1"/>
  <c r="D41" i="1"/>
  <c r="D40" i="1"/>
  <c r="D39" i="1"/>
  <c r="D38" i="1"/>
  <c r="D37" i="1"/>
  <c r="D36" i="1"/>
  <c r="D35" i="1"/>
  <c r="D34" i="1"/>
  <c r="D33" i="1"/>
  <c r="D32" i="1"/>
  <c r="D31" i="1"/>
  <c r="D30" i="1"/>
  <c r="D29" i="1"/>
  <c r="D28" i="1"/>
  <c r="D27" i="1"/>
  <c r="D26" i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  <c r="D6" i="1"/>
  <c r="D5" i="1"/>
  <c r="D4" i="1"/>
  <c r="D3" i="1"/>
  <c r="C3" i="1" a="1"/>
  <c r="C144" i="1" s="1"/>
  <c r="C16" i="1" l="1"/>
  <c r="C56" i="1"/>
  <c r="C88" i="1"/>
  <c r="C128" i="1"/>
  <c r="C25" i="1"/>
  <c r="C49" i="1"/>
  <c r="C65" i="1"/>
  <c r="C89" i="1"/>
  <c r="C105" i="1"/>
  <c r="C121" i="1"/>
  <c r="C137" i="1"/>
  <c r="C3" i="1"/>
  <c r="C11" i="1"/>
  <c r="C19" i="1"/>
  <c r="C27" i="1"/>
  <c r="C35" i="1"/>
  <c r="C43" i="1"/>
  <c r="C51" i="1"/>
  <c r="C59" i="1"/>
  <c r="C67" i="1"/>
  <c r="C75" i="1"/>
  <c r="C83" i="1"/>
  <c r="C91" i="1"/>
  <c r="C99" i="1"/>
  <c r="C107" i="1"/>
  <c r="C115" i="1"/>
  <c r="C123" i="1"/>
  <c r="C131" i="1"/>
  <c r="C139" i="1"/>
  <c r="C40" i="1"/>
  <c r="C104" i="1"/>
  <c r="C17" i="1"/>
  <c r="C41" i="1"/>
  <c r="C81" i="1"/>
  <c r="C113" i="1"/>
  <c r="C145" i="1"/>
  <c r="C20" i="1"/>
  <c r="C44" i="1"/>
  <c r="C84" i="1"/>
  <c r="C140" i="1"/>
  <c r="C8" i="1"/>
  <c r="C48" i="1"/>
  <c r="C80" i="1"/>
  <c r="C120" i="1"/>
  <c r="C4" i="1"/>
  <c r="C12" i="1"/>
  <c r="C28" i="1"/>
  <c r="C36" i="1"/>
  <c r="C52" i="1"/>
  <c r="C60" i="1"/>
  <c r="C68" i="1"/>
  <c r="C76" i="1"/>
  <c r="C92" i="1"/>
  <c r="C100" i="1"/>
  <c r="C108" i="1"/>
  <c r="C116" i="1"/>
  <c r="C124" i="1"/>
  <c r="C132" i="1"/>
  <c r="C5" i="1"/>
  <c r="C13" i="1"/>
  <c r="C21" i="1"/>
  <c r="C29" i="1"/>
  <c r="C37" i="1"/>
  <c r="C45" i="1"/>
  <c r="C53" i="1"/>
  <c r="C61" i="1"/>
  <c r="C69" i="1"/>
  <c r="C77" i="1"/>
  <c r="C85" i="1"/>
  <c r="C93" i="1"/>
  <c r="C101" i="1"/>
  <c r="C109" i="1"/>
  <c r="C117" i="1"/>
  <c r="C125" i="1"/>
  <c r="C133" i="1"/>
  <c r="C141" i="1"/>
  <c r="C18" i="1"/>
  <c r="C26" i="1"/>
  <c r="C42" i="1"/>
  <c r="C58" i="1"/>
  <c r="C74" i="1"/>
  <c r="C90" i="1"/>
  <c r="C106" i="1"/>
  <c r="C122" i="1"/>
  <c r="C138" i="1"/>
  <c r="C22" i="1"/>
  <c r="C38" i="1"/>
  <c r="C54" i="1"/>
  <c r="C78" i="1"/>
  <c r="C102" i="1"/>
  <c r="C126" i="1"/>
  <c r="C142" i="1"/>
  <c r="C24" i="1"/>
  <c r="C64" i="1"/>
  <c r="C96" i="1"/>
  <c r="C136" i="1"/>
  <c r="C9" i="1"/>
  <c r="C33" i="1"/>
  <c r="C57" i="1"/>
  <c r="C73" i="1"/>
  <c r="C97" i="1"/>
  <c r="C129" i="1"/>
  <c r="C10" i="1"/>
  <c r="C34" i="1"/>
  <c r="C50" i="1"/>
  <c r="C66" i="1"/>
  <c r="C82" i="1"/>
  <c r="C98" i="1"/>
  <c r="C114" i="1"/>
  <c r="C130" i="1"/>
  <c r="C146" i="1"/>
  <c r="C6" i="1"/>
  <c r="C14" i="1"/>
  <c r="C30" i="1"/>
  <c r="C46" i="1"/>
  <c r="C62" i="1"/>
  <c r="C70" i="1"/>
  <c r="C86" i="1"/>
  <c r="C94" i="1"/>
  <c r="C110" i="1"/>
  <c r="C118" i="1"/>
  <c r="C134" i="1"/>
  <c r="C7" i="1"/>
  <c r="C15" i="1"/>
  <c r="C23" i="1"/>
  <c r="C31" i="1"/>
  <c r="C39" i="1"/>
  <c r="C47" i="1"/>
  <c r="C55" i="1"/>
  <c r="C63" i="1"/>
  <c r="C71" i="1"/>
  <c r="C79" i="1"/>
  <c r="C87" i="1"/>
  <c r="C95" i="1"/>
  <c r="C103" i="1"/>
  <c r="C111" i="1"/>
  <c r="C119" i="1"/>
  <c r="C127" i="1"/>
  <c r="C135" i="1"/>
  <c r="C143" i="1"/>
  <c r="C32" i="1"/>
  <c r="C72" i="1"/>
  <c r="C112" i="1"/>
  <c r="J57" i="1" l="1" a="1"/>
  <c r="O57" i="1" a="1"/>
  <c r="G57" i="1" a="1"/>
  <c r="H57" i="1" a="1"/>
  <c r="L57" i="1" a="1"/>
  <c r="I57" i="1" a="1"/>
  <c r="P57" i="1" a="1"/>
  <c r="M57" i="1" a="1"/>
  <c r="N57" i="1" a="1"/>
  <c r="K57" i="1" a="1"/>
  <c r="R20" i="1"/>
  <c r="Q20" i="1"/>
  <c r="R22" i="1"/>
  <c r="Q22" i="1"/>
  <c r="P20" i="1"/>
  <c r="P22" i="1"/>
  <c r="O20" i="1"/>
  <c r="O22" i="1"/>
  <c r="U20" i="1"/>
  <c r="K20" i="1"/>
  <c r="T20" i="1"/>
  <c r="J20" i="1"/>
  <c r="S20" i="1"/>
  <c r="I48" i="1"/>
  <c r="I44" i="1"/>
  <c r="I40" i="1"/>
  <c r="I36" i="1"/>
  <c r="H48" i="1"/>
  <c r="H40" i="1"/>
  <c r="G50" i="1"/>
  <c r="G42" i="1"/>
  <c r="G34" i="1"/>
  <c r="J51" i="1"/>
  <c r="J47" i="1"/>
  <c r="J43" i="1"/>
  <c r="J39" i="1"/>
  <c r="J35" i="1"/>
  <c r="H47" i="1"/>
  <c r="H39" i="1"/>
  <c r="G49" i="1"/>
  <c r="G41" i="1"/>
  <c r="G51" i="1"/>
  <c r="G35" i="1"/>
  <c r="I51" i="1"/>
  <c r="K51" i="1" s="1"/>
  <c r="I47" i="1"/>
  <c r="K47" i="1" s="1"/>
  <c r="I43" i="1"/>
  <c r="I39" i="1"/>
  <c r="K39" i="1" s="1"/>
  <c r="I35" i="1"/>
  <c r="H46" i="1"/>
  <c r="H38" i="1"/>
  <c r="G48" i="1"/>
  <c r="G40" i="1"/>
  <c r="J50" i="1"/>
  <c r="J46" i="1"/>
  <c r="J42" i="1"/>
  <c r="J38" i="1"/>
  <c r="J34" i="1"/>
  <c r="H45" i="1"/>
  <c r="H37" i="1"/>
  <c r="G47" i="1"/>
  <c r="G39" i="1"/>
  <c r="I50" i="1"/>
  <c r="I46" i="1"/>
  <c r="K46" i="1" s="1"/>
  <c r="I42" i="1"/>
  <c r="I38" i="1"/>
  <c r="K38" i="1" s="1"/>
  <c r="I34" i="1"/>
  <c r="K34" i="1" s="1"/>
  <c r="H44" i="1"/>
  <c r="H36" i="1"/>
  <c r="G46" i="1"/>
  <c r="G38" i="1"/>
  <c r="J49" i="1"/>
  <c r="J45" i="1"/>
  <c r="J41" i="1"/>
  <c r="J37" i="1"/>
  <c r="H51" i="1"/>
  <c r="H43" i="1"/>
  <c r="H35" i="1"/>
  <c r="G45" i="1"/>
  <c r="G37" i="1"/>
  <c r="I49" i="1"/>
  <c r="I45" i="1"/>
  <c r="K45" i="1" s="1"/>
  <c r="I41" i="1"/>
  <c r="I37" i="1"/>
  <c r="K37" i="1" s="1"/>
  <c r="H50" i="1"/>
  <c r="H42" i="1"/>
  <c r="H34" i="1"/>
  <c r="G44" i="1"/>
  <c r="G36" i="1"/>
  <c r="J48" i="1"/>
  <c r="J44" i="1"/>
  <c r="J40" i="1"/>
  <c r="J36" i="1"/>
  <c r="H49" i="1"/>
  <c r="H41" i="1"/>
  <c r="G43" i="1"/>
  <c r="K59" i="1" l="1"/>
  <c r="K67" i="1"/>
  <c r="K58" i="1"/>
  <c r="K66" i="1"/>
  <c r="K74" i="1"/>
  <c r="K60" i="1"/>
  <c r="K68" i="1"/>
  <c r="K61" i="1"/>
  <c r="K69" i="1"/>
  <c r="K57" i="1"/>
  <c r="K73" i="1"/>
  <c r="K62" i="1"/>
  <c r="K70" i="1"/>
  <c r="K65" i="1"/>
  <c r="K63" i="1"/>
  <c r="K71" i="1"/>
  <c r="K64" i="1"/>
  <c r="K72" i="1"/>
  <c r="N60" i="1"/>
  <c r="N68" i="1"/>
  <c r="N61" i="1"/>
  <c r="N69" i="1"/>
  <c r="N74" i="1"/>
  <c r="N62" i="1"/>
  <c r="N70" i="1"/>
  <c r="N63" i="1"/>
  <c r="N71" i="1"/>
  <c r="N58" i="1"/>
  <c r="N66" i="1"/>
  <c r="N59" i="1"/>
  <c r="N67" i="1"/>
  <c r="N64" i="1"/>
  <c r="N72" i="1"/>
  <c r="N57" i="1"/>
  <c r="N65" i="1"/>
  <c r="N73" i="1"/>
  <c r="M57" i="1"/>
  <c r="M65" i="1"/>
  <c r="M73" i="1"/>
  <c r="M64" i="1"/>
  <c r="M72" i="1"/>
  <c r="M58" i="1"/>
  <c r="M66" i="1"/>
  <c r="M74" i="1"/>
  <c r="M59" i="1"/>
  <c r="M67" i="1"/>
  <c r="M60" i="1"/>
  <c r="M68" i="1"/>
  <c r="M63" i="1"/>
  <c r="M71" i="1"/>
  <c r="M61" i="1"/>
  <c r="M69" i="1"/>
  <c r="M62" i="1"/>
  <c r="M70" i="1"/>
  <c r="P58" i="1"/>
  <c r="P66" i="1"/>
  <c r="P74" i="1"/>
  <c r="P59" i="1"/>
  <c r="P67" i="1"/>
  <c r="P64" i="1"/>
  <c r="P60" i="1"/>
  <c r="P68" i="1"/>
  <c r="P61" i="1"/>
  <c r="P69" i="1"/>
  <c r="P72" i="1"/>
  <c r="P57" i="1"/>
  <c r="P65" i="1"/>
  <c r="P73" i="1"/>
  <c r="P62" i="1"/>
  <c r="P70" i="1"/>
  <c r="P63" i="1"/>
  <c r="P71" i="1"/>
  <c r="I61" i="1"/>
  <c r="I69" i="1"/>
  <c r="I68" i="1"/>
  <c r="I62" i="1"/>
  <c r="I70" i="1"/>
  <c r="I63" i="1"/>
  <c r="I71" i="1"/>
  <c r="I59" i="1"/>
  <c r="I60" i="1"/>
  <c r="I64" i="1"/>
  <c r="I72" i="1"/>
  <c r="I67" i="1"/>
  <c r="I57" i="1"/>
  <c r="I65" i="1"/>
  <c r="I73" i="1"/>
  <c r="I58" i="1"/>
  <c r="I66" i="1"/>
  <c r="I74" i="1"/>
  <c r="L62" i="1"/>
  <c r="L70" i="1"/>
  <c r="L61" i="1"/>
  <c r="L63" i="1"/>
  <c r="L71" i="1"/>
  <c r="L64" i="1"/>
  <c r="L72" i="1"/>
  <c r="L60" i="1"/>
  <c r="L69" i="1"/>
  <c r="L57" i="1"/>
  <c r="L65" i="1"/>
  <c r="L73" i="1"/>
  <c r="L68" i="1"/>
  <c r="L58" i="1"/>
  <c r="L66" i="1"/>
  <c r="L74" i="1"/>
  <c r="L59" i="1"/>
  <c r="L67" i="1"/>
  <c r="H58" i="1"/>
  <c r="H66" i="1"/>
  <c r="H74" i="1"/>
  <c r="H65" i="1"/>
  <c r="H59" i="1"/>
  <c r="H67" i="1"/>
  <c r="H60" i="1"/>
  <c r="H68" i="1"/>
  <c r="H57" i="1"/>
  <c r="H73" i="1"/>
  <c r="H61" i="1"/>
  <c r="H69" i="1"/>
  <c r="H62" i="1"/>
  <c r="H64" i="1"/>
  <c r="H72" i="1"/>
  <c r="H70" i="1"/>
  <c r="H63" i="1"/>
  <c r="H71" i="1"/>
  <c r="G63" i="1"/>
  <c r="G71" i="1"/>
  <c r="G62" i="1"/>
  <c r="G64" i="1"/>
  <c r="G72" i="1"/>
  <c r="G57" i="1"/>
  <c r="G65" i="1"/>
  <c r="G73" i="1"/>
  <c r="G70" i="1"/>
  <c r="G58" i="1"/>
  <c r="G66" i="1"/>
  <c r="G74" i="1"/>
  <c r="G59" i="1"/>
  <c r="G67" i="1"/>
  <c r="G61" i="1"/>
  <c r="G69" i="1"/>
  <c r="G60" i="1"/>
  <c r="G68" i="1"/>
  <c r="O63" i="1"/>
  <c r="O71" i="1"/>
  <c r="O64" i="1"/>
  <c r="O72" i="1"/>
  <c r="O57" i="1"/>
  <c r="O65" i="1"/>
  <c r="O73" i="1"/>
  <c r="O58" i="1"/>
  <c r="O66" i="1"/>
  <c r="O74" i="1"/>
  <c r="O61" i="1"/>
  <c r="O69" i="1"/>
  <c r="O62" i="1"/>
  <c r="O70" i="1"/>
  <c r="O59" i="1"/>
  <c r="O67" i="1"/>
  <c r="O60" i="1"/>
  <c r="O68" i="1"/>
  <c r="J64" i="1"/>
  <c r="J72" i="1"/>
  <c r="J71" i="1"/>
  <c r="J57" i="1"/>
  <c r="J65" i="1"/>
  <c r="J73" i="1"/>
  <c r="J58" i="1"/>
  <c r="J66" i="1"/>
  <c r="J74" i="1"/>
  <c r="J62" i="1"/>
  <c r="J70" i="1"/>
  <c r="J63" i="1"/>
  <c r="J59" i="1"/>
  <c r="J67" i="1"/>
  <c r="J60" i="1"/>
  <c r="J68" i="1"/>
  <c r="J61" i="1"/>
  <c r="J69" i="1"/>
  <c r="K36" i="1"/>
  <c r="K41" i="1"/>
  <c r="K40" i="1"/>
  <c r="K44" i="1"/>
  <c r="K49" i="1"/>
  <c r="K42" i="1"/>
  <c r="K35" i="1"/>
  <c r="K48" i="1"/>
  <c r="K50" i="1"/>
  <c r="K43" i="1"/>
</calcChain>
</file>

<file path=xl/comments1.xml><?xml version="1.0" encoding="utf-8"?>
<comments xmlns="http://schemas.openxmlformats.org/spreadsheetml/2006/main">
  <authors>
    <author>Mohamad F. EL-Bawab</author>
  </authors>
  <commentList>
    <comment ref="J19" authorId="0" shapeId="0">
      <text>
        <r>
          <rPr>
            <sz val="9"/>
            <color indexed="81"/>
            <rFont val="Tahoma"/>
            <family val="2"/>
          </rPr>
          <t>Goodness of fit measure using log likelihood method</t>
        </r>
      </text>
    </comment>
    <comment ref="K19" authorId="0" shapeId="0">
      <text>
        <r>
          <rPr>
            <sz val="9"/>
            <color indexed="81"/>
            <rFont val="Tahoma"/>
            <family val="2"/>
          </rPr>
          <t>Goodness of fit measure using Akaike-Information Criterion (AIC) method</t>
        </r>
      </text>
    </comment>
    <comment ref="L19" authorId="0" shapeId="0">
      <text>
        <r>
          <rPr>
            <sz val="9"/>
            <color indexed="81"/>
            <rFont val="Tahoma"/>
            <family val="2"/>
          </rPr>
          <t>Examine the values of the model's parameters for stability: stationary, invertibility and causality</t>
        </r>
      </text>
    </comment>
    <comment ref="O19" authorId="0" shapeId="0">
      <text>
        <r>
          <rPr>
            <sz val="9"/>
            <color indexed="81"/>
            <rFont val="Tahoma"/>
            <family val="2"/>
          </rPr>
          <t>Average</t>
        </r>
      </text>
    </comment>
    <comment ref="P19" authorId="0" shapeId="0">
      <text>
        <r>
          <rPr>
            <sz val="9"/>
            <color indexed="81"/>
            <rFont val="Tahoma"/>
            <family val="2"/>
          </rPr>
          <t>Standard Deviation</t>
        </r>
      </text>
    </comment>
    <comment ref="Q19" authorId="0" shapeId="0">
      <text>
        <r>
          <rPr>
            <sz val="9"/>
            <color indexed="81"/>
            <rFont val="Tahoma"/>
            <family val="2"/>
          </rPr>
          <t>Skewness</t>
        </r>
      </text>
    </comment>
    <comment ref="R19" authorId="0" shapeId="0">
      <text>
        <r>
          <rPr>
            <sz val="9"/>
            <color indexed="81"/>
            <rFont val="Tahoma"/>
            <family val="2"/>
          </rPr>
          <t>Excess Kurtosis (aka fat-tails)</t>
        </r>
      </text>
    </comment>
    <comment ref="S19" authorId="0" shapeId="0">
      <text>
        <r>
          <rPr>
            <sz val="9"/>
            <color indexed="81"/>
            <rFont val="Tahoma"/>
            <family val="2"/>
          </rPr>
          <t>White-noise test - observations are not significantly autocorrelated</t>
        </r>
      </text>
    </comment>
    <comment ref="T19" authorId="0" shapeId="0">
      <text>
        <r>
          <rPr>
            <sz val="9"/>
            <color indexed="81"/>
            <rFont val="Tahoma"/>
            <family val="2"/>
          </rPr>
          <t>Normality Test - observations are normaly distributed?</t>
        </r>
      </text>
    </comment>
    <comment ref="U19" authorId="0" shapeId="0">
      <text>
        <r>
          <rPr>
            <sz val="9"/>
            <color indexed="81"/>
            <rFont val="Tahoma"/>
            <family val="2"/>
          </rPr>
          <t>ARCH Effect Test - observations exhibit significant ARCH effect?</t>
        </r>
      </text>
    </comment>
    <comment ref="G20" authorId="0" shapeId="0">
      <text>
        <r>
          <rPr>
            <sz val="9"/>
            <color indexed="81"/>
            <rFont val="Tahoma"/>
            <family val="2"/>
          </rPr>
          <t>1st independent/explanatory variable's coefficient</t>
        </r>
      </text>
    </comment>
    <comment ref="G21" authorId="0" shapeId="0">
      <text>
        <r>
          <rPr>
            <sz val="9"/>
            <color indexed="81"/>
            <rFont val="Tahoma"/>
            <family val="2"/>
          </rPr>
          <t>ARMA long-run mean (mu)</t>
        </r>
      </text>
    </comment>
    <comment ref="N21" authorId="0" shapeId="0">
      <text>
        <r>
          <rPr>
            <sz val="9"/>
            <color indexed="81"/>
            <rFont val="Tahoma"/>
            <family val="2"/>
          </rPr>
          <t>The desired sample statistics value</t>
        </r>
      </text>
    </comment>
    <comment ref="G22" authorId="0" shapeId="0">
      <text>
        <r>
          <rPr>
            <sz val="9"/>
            <color indexed="81"/>
            <rFont val="Tahoma"/>
            <family val="2"/>
          </rPr>
          <t>1st coefficient of the non-seasonal MA component</t>
        </r>
      </text>
    </comment>
    <comment ref="N22" authorId="0" shapeId="0">
      <text>
        <r>
          <rPr>
            <sz val="9"/>
            <color indexed="81"/>
            <rFont val="Tahoma"/>
            <family val="2"/>
          </rPr>
          <t>Is the calculated statistics (e.g. mean, stdev, etc.) significantly different from the target value?</t>
        </r>
      </text>
    </comment>
    <comment ref="G23" authorId="0" shapeId="0">
      <text>
        <r>
          <rPr>
            <sz val="9"/>
            <color indexed="81"/>
            <rFont val="Tahoma"/>
            <family val="2"/>
          </rPr>
          <t>1st coefficient of the seasonal MA component</t>
        </r>
      </text>
    </comment>
    <comment ref="G24" authorId="0" shapeId="0">
      <text>
        <r>
          <rPr>
            <sz val="9"/>
            <color indexed="81"/>
            <rFont val="Tahoma"/>
            <family val="2"/>
          </rPr>
          <t>Standard deviation of the residuals/Innovations</t>
        </r>
      </text>
    </comment>
    <comment ref="G26" authorId="0" shapeId="0">
      <text>
        <r>
          <rPr>
            <sz val="9"/>
            <color indexed="81"/>
            <rFont val="Tahoma"/>
            <family val="2"/>
          </rPr>
          <t>Integration order(d)</t>
        </r>
      </text>
    </comment>
    <comment ref="G27" authorId="0" shapeId="0">
      <text>
        <r>
          <rPr>
            <sz val="9"/>
            <color indexed="81"/>
            <rFont val="Tahoma"/>
            <family val="2"/>
          </rPr>
          <t>Period/Season Length</t>
        </r>
      </text>
    </comment>
    <comment ref="G28" authorId="0" shapeId="0">
      <text>
        <r>
          <rPr>
            <sz val="9"/>
            <color indexed="81"/>
            <rFont val="Tahoma"/>
            <family val="2"/>
          </rPr>
          <t>Seasonal Integration Order (D)</t>
        </r>
      </text>
    </comment>
  </commentList>
</comments>
</file>

<file path=xl/sharedStrings.xml><?xml version="1.0" encoding="utf-8"?>
<sst xmlns="http://schemas.openxmlformats.org/spreadsheetml/2006/main" count="48" uniqueCount="46">
  <si>
    <t>Y</t>
  </si>
  <si>
    <t>X</t>
  </si>
  <si>
    <t>Date</t>
  </si>
  <si>
    <t>Passengers</t>
  </si>
  <si>
    <t>LOG</t>
  </si>
  <si>
    <t>Days/Mo</t>
  </si>
  <si>
    <t>Param</t>
  </si>
  <si>
    <t>Value</t>
  </si>
  <si>
    <r>
      <t>β</t>
    </r>
    <r>
      <rPr>
        <b/>
        <vertAlign val="subscript"/>
        <sz val="11"/>
        <color theme="1"/>
        <rFont val="Calibri"/>
        <family val="2"/>
        <scheme val="minor"/>
      </rPr>
      <t>1</t>
    </r>
  </si>
  <si>
    <t>μ</t>
  </si>
  <si>
    <r>
      <t>θ</t>
    </r>
    <r>
      <rPr>
        <b/>
        <vertAlign val="subscript"/>
        <sz val="11"/>
        <color theme="1"/>
        <rFont val="Calibri"/>
        <family val="2"/>
        <scheme val="minor"/>
      </rPr>
      <t>1</t>
    </r>
  </si>
  <si>
    <r>
      <t>Θ</t>
    </r>
    <r>
      <rPr>
        <b/>
        <vertAlign val="subscript"/>
        <sz val="11"/>
        <color theme="1"/>
        <rFont val="Calibri"/>
        <family val="2"/>
        <scheme val="minor"/>
      </rPr>
      <t>1</t>
    </r>
  </si>
  <si>
    <t>σ</t>
  </si>
  <si>
    <t>d</t>
  </si>
  <si>
    <t>s</t>
  </si>
  <si>
    <t>D</t>
  </si>
  <si>
    <t>Goodness-of-fit</t>
  </si>
  <si>
    <t>LLF</t>
  </si>
  <si>
    <t>AIC</t>
  </si>
  <si>
    <t>CHECK</t>
  </si>
  <si>
    <t>Residuals (standardized) Analysis</t>
  </si>
  <si>
    <t>Target</t>
  </si>
  <si>
    <t>SIG?</t>
  </si>
  <si>
    <t>AVG</t>
  </si>
  <si>
    <t>STDEV</t>
  </si>
  <si>
    <t>SKEW</t>
  </si>
  <si>
    <t>KURTOSIS</t>
  </si>
  <si>
    <t>Noise?</t>
  </si>
  <si>
    <t>Normal?</t>
  </si>
  <si>
    <t>ARCH?</t>
  </si>
  <si>
    <t>Step</t>
  </si>
  <si>
    <t>Mean</t>
  </si>
  <si>
    <t>STD</t>
  </si>
  <si>
    <t>UL</t>
  </si>
  <si>
    <t>LL</t>
  </si>
  <si>
    <t>Range</t>
  </si>
  <si>
    <t>S[1]</t>
  </si>
  <si>
    <t>S[2]</t>
  </si>
  <si>
    <t>S[3]</t>
  </si>
  <si>
    <t>S[4]</t>
  </si>
  <si>
    <t>S[5]</t>
  </si>
  <si>
    <t>S[6]</t>
  </si>
  <si>
    <t>S[7]</t>
  </si>
  <si>
    <t>S[8]</t>
  </si>
  <si>
    <t>S[9]</t>
  </si>
  <si>
    <t>S[10]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</si>
</sst>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mmm\-yy;@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vertAlign val="subscript"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164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  <xf numFmtId="0" fontId="1" fillId="0" borderId="0" xfId="0" applyFont="1" applyAlignment="1">
      <alignment horizontal="left"/>
    </xf>
    <xf numFmtId="0" fontId="0" fillId="0" borderId="3" xfId="0" applyBorder="1"/>
    <xf numFmtId="0" fontId="1" fillId="0" borderId="0" xfId="0" applyFont="1" applyAlignment="1">
      <alignment horizontal="center"/>
    </xf>
    <xf numFmtId="2" fontId="0" fillId="0" borderId="0" xfId="0" applyNumberFormat="1" applyFont="1" applyAlignment="1">
      <alignment horizontal="center"/>
    </xf>
    <xf numFmtId="1" fontId="0" fillId="0" borderId="0" xfId="0" applyNumberFormat="1" applyFont="1" applyAlignment="1">
      <alignment horizontal="center"/>
    </xf>
    <xf numFmtId="2" fontId="0" fillId="0" borderId="0" xfId="0" applyNumberFormat="1"/>
    <xf numFmtId="1" fontId="0" fillId="0" borderId="0" xfId="0" applyNumberFormat="1"/>
    <xf numFmtId="0" fontId="1" fillId="0" borderId="0" xfId="0" applyFont="1" applyAlignment="1">
      <alignment horizontal="right"/>
    </xf>
    <xf numFmtId="0" fontId="1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800" b="1" i="0" baseline="0">
                <a:effectLst/>
              </a:rPr>
              <a:t>Log - International Airline Passenger</a:t>
            </a:r>
            <a:endParaRPr lang="en-US">
              <a:effectLst/>
            </a:endParaRPr>
          </a:p>
          <a:p>
            <a:pPr>
              <a:defRPr/>
            </a:pPr>
            <a:r>
              <a:rPr lang="en-US" sz="1800" b="1" i="1" baseline="0">
                <a:effectLst/>
              </a:rPr>
              <a:t>Jan 1949 - Dec 1960</a:t>
            </a:r>
            <a:endParaRPr lang="en-US">
              <a:effectLst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4.6401702756444944E-2"/>
          <c:y val="2.3952114313615946E-2"/>
          <c:w val="0.91748661209880489"/>
          <c:h val="0.81632774994342916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Sheet1!$D$2</c:f>
              <c:strCache>
                <c:ptCount val="1"/>
                <c:pt idx="0">
                  <c:v>Days/Mo</c:v>
                </c:pt>
              </c:strCache>
            </c:strRef>
          </c:tx>
          <c:spPr>
            <a:gradFill>
              <a:gsLst>
                <a:gs pos="28000">
                  <a:srgbClr val="E3EEF8"/>
                </a:gs>
                <a:gs pos="14504">
                  <a:srgbClr val="EAF2FA"/>
                </a:gs>
                <a:gs pos="0">
                  <a:schemeClr val="accent1">
                    <a:lumMod val="5000"/>
                    <a:lumOff val="95000"/>
                  </a:schemeClr>
                </a:gs>
                <a:gs pos="74000">
                  <a:schemeClr val="accent1">
                    <a:lumMod val="45000"/>
                    <a:lumOff val="55000"/>
                  </a:schemeClr>
                </a:gs>
                <a:gs pos="83000">
                  <a:schemeClr val="accent1">
                    <a:lumMod val="45000"/>
                    <a:lumOff val="55000"/>
                  </a:schemeClr>
                </a:gs>
                <a:gs pos="100000">
                  <a:schemeClr val="accent1">
                    <a:lumMod val="30000"/>
                    <a:lumOff val="70000"/>
                  </a:schemeClr>
                </a:gs>
              </a:gsLst>
              <a:lin ang="5400000" scaled="1"/>
            </a:gradFill>
            <a:ln>
              <a:noFill/>
            </a:ln>
            <a:effectLst/>
          </c:spPr>
          <c:invertIfNegative val="0"/>
          <c:val>
            <c:numRef>
              <c:f>Sheet1!$D$3:$D$146</c:f>
              <c:numCache>
                <c:formatCode>0</c:formatCode>
                <c:ptCount val="144"/>
                <c:pt idx="0">
                  <c:v>31</c:v>
                </c:pt>
                <c:pt idx="1">
                  <c:v>28</c:v>
                </c:pt>
                <c:pt idx="2">
                  <c:v>31</c:v>
                </c:pt>
                <c:pt idx="3">
                  <c:v>30</c:v>
                </c:pt>
                <c:pt idx="4">
                  <c:v>31</c:v>
                </c:pt>
                <c:pt idx="5">
                  <c:v>30</c:v>
                </c:pt>
                <c:pt idx="6">
                  <c:v>31</c:v>
                </c:pt>
                <c:pt idx="7">
                  <c:v>31</c:v>
                </c:pt>
                <c:pt idx="8">
                  <c:v>30</c:v>
                </c:pt>
                <c:pt idx="9">
                  <c:v>31</c:v>
                </c:pt>
                <c:pt idx="10">
                  <c:v>30</c:v>
                </c:pt>
                <c:pt idx="11">
                  <c:v>31</c:v>
                </c:pt>
                <c:pt idx="12">
                  <c:v>31</c:v>
                </c:pt>
                <c:pt idx="13">
                  <c:v>28</c:v>
                </c:pt>
                <c:pt idx="14">
                  <c:v>31</c:v>
                </c:pt>
                <c:pt idx="15">
                  <c:v>30</c:v>
                </c:pt>
                <c:pt idx="16">
                  <c:v>31</c:v>
                </c:pt>
                <c:pt idx="17">
                  <c:v>30</c:v>
                </c:pt>
                <c:pt idx="18">
                  <c:v>31</c:v>
                </c:pt>
                <c:pt idx="19">
                  <c:v>31</c:v>
                </c:pt>
                <c:pt idx="20">
                  <c:v>30</c:v>
                </c:pt>
                <c:pt idx="21">
                  <c:v>31</c:v>
                </c:pt>
                <c:pt idx="22">
                  <c:v>30</c:v>
                </c:pt>
                <c:pt idx="23">
                  <c:v>31</c:v>
                </c:pt>
                <c:pt idx="24">
                  <c:v>31</c:v>
                </c:pt>
                <c:pt idx="25">
                  <c:v>28</c:v>
                </c:pt>
                <c:pt idx="26">
                  <c:v>31</c:v>
                </c:pt>
                <c:pt idx="27">
                  <c:v>30</c:v>
                </c:pt>
                <c:pt idx="28">
                  <c:v>31</c:v>
                </c:pt>
                <c:pt idx="29">
                  <c:v>30</c:v>
                </c:pt>
                <c:pt idx="30">
                  <c:v>31</c:v>
                </c:pt>
                <c:pt idx="31">
                  <c:v>31</c:v>
                </c:pt>
                <c:pt idx="32">
                  <c:v>30</c:v>
                </c:pt>
                <c:pt idx="33">
                  <c:v>31</c:v>
                </c:pt>
                <c:pt idx="34">
                  <c:v>30</c:v>
                </c:pt>
                <c:pt idx="35">
                  <c:v>31</c:v>
                </c:pt>
                <c:pt idx="36">
                  <c:v>31</c:v>
                </c:pt>
                <c:pt idx="37">
                  <c:v>29</c:v>
                </c:pt>
                <c:pt idx="38">
                  <c:v>31</c:v>
                </c:pt>
                <c:pt idx="39">
                  <c:v>30</c:v>
                </c:pt>
                <c:pt idx="40">
                  <c:v>31</c:v>
                </c:pt>
                <c:pt idx="41">
                  <c:v>30</c:v>
                </c:pt>
                <c:pt idx="42">
                  <c:v>31</c:v>
                </c:pt>
                <c:pt idx="43">
                  <c:v>31</c:v>
                </c:pt>
                <c:pt idx="44">
                  <c:v>30</c:v>
                </c:pt>
                <c:pt idx="45">
                  <c:v>31</c:v>
                </c:pt>
                <c:pt idx="46">
                  <c:v>30</c:v>
                </c:pt>
                <c:pt idx="47">
                  <c:v>31</c:v>
                </c:pt>
                <c:pt idx="48">
                  <c:v>31</c:v>
                </c:pt>
                <c:pt idx="49">
                  <c:v>28</c:v>
                </c:pt>
                <c:pt idx="50">
                  <c:v>31</c:v>
                </c:pt>
                <c:pt idx="51">
                  <c:v>30</c:v>
                </c:pt>
                <c:pt idx="52">
                  <c:v>31</c:v>
                </c:pt>
                <c:pt idx="53">
                  <c:v>30</c:v>
                </c:pt>
                <c:pt idx="54">
                  <c:v>31</c:v>
                </c:pt>
                <c:pt idx="55">
                  <c:v>31</c:v>
                </c:pt>
                <c:pt idx="56">
                  <c:v>30</c:v>
                </c:pt>
                <c:pt idx="57">
                  <c:v>31</c:v>
                </c:pt>
                <c:pt idx="58">
                  <c:v>30</c:v>
                </c:pt>
                <c:pt idx="59">
                  <c:v>31</c:v>
                </c:pt>
                <c:pt idx="60">
                  <c:v>31</c:v>
                </c:pt>
                <c:pt idx="61">
                  <c:v>28</c:v>
                </c:pt>
                <c:pt idx="62">
                  <c:v>31</c:v>
                </c:pt>
                <c:pt idx="63">
                  <c:v>30</c:v>
                </c:pt>
                <c:pt idx="64">
                  <c:v>31</c:v>
                </c:pt>
                <c:pt idx="65">
                  <c:v>30</c:v>
                </c:pt>
                <c:pt idx="66">
                  <c:v>31</c:v>
                </c:pt>
                <c:pt idx="67">
                  <c:v>31</c:v>
                </c:pt>
                <c:pt idx="68">
                  <c:v>30</c:v>
                </c:pt>
                <c:pt idx="69">
                  <c:v>31</c:v>
                </c:pt>
                <c:pt idx="70">
                  <c:v>30</c:v>
                </c:pt>
                <c:pt idx="71">
                  <c:v>31</c:v>
                </c:pt>
                <c:pt idx="72">
                  <c:v>31</c:v>
                </c:pt>
                <c:pt idx="73">
                  <c:v>28</c:v>
                </c:pt>
                <c:pt idx="74">
                  <c:v>31</c:v>
                </c:pt>
                <c:pt idx="75">
                  <c:v>30</c:v>
                </c:pt>
                <c:pt idx="76">
                  <c:v>31</c:v>
                </c:pt>
                <c:pt idx="77">
                  <c:v>30</c:v>
                </c:pt>
                <c:pt idx="78">
                  <c:v>31</c:v>
                </c:pt>
                <c:pt idx="79">
                  <c:v>31</c:v>
                </c:pt>
                <c:pt idx="80">
                  <c:v>30</c:v>
                </c:pt>
                <c:pt idx="81">
                  <c:v>31</c:v>
                </c:pt>
                <c:pt idx="82">
                  <c:v>30</c:v>
                </c:pt>
                <c:pt idx="83">
                  <c:v>31</c:v>
                </c:pt>
                <c:pt idx="84">
                  <c:v>31</c:v>
                </c:pt>
                <c:pt idx="85">
                  <c:v>29</c:v>
                </c:pt>
                <c:pt idx="86">
                  <c:v>31</c:v>
                </c:pt>
                <c:pt idx="87">
                  <c:v>30</c:v>
                </c:pt>
                <c:pt idx="88">
                  <c:v>31</c:v>
                </c:pt>
                <c:pt idx="89">
                  <c:v>30</c:v>
                </c:pt>
                <c:pt idx="90">
                  <c:v>31</c:v>
                </c:pt>
                <c:pt idx="91">
                  <c:v>31</c:v>
                </c:pt>
                <c:pt idx="92">
                  <c:v>30</c:v>
                </c:pt>
                <c:pt idx="93">
                  <c:v>31</c:v>
                </c:pt>
                <c:pt idx="94">
                  <c:v>30</c:v>
                </c:pt>
                <c:pt idx="95">
                  <c:v>31</c:v>
                </c:pt>
                <c:pt idx="96">
                  <c:v>31</c:v>
                </c:pt>
                <c:pt idx="97">
                  <c:v>28</c:v>
                </c:pt>
                <c:pt idx="98">
                  <c:v>31</c:v>
                </c:pt>
                <c:pt idx="99">
                  <c:v>30</c:v>
                </c:pt>
                <c:pt idx="100">
                  <c:v>31</c:v>
                </c:pt>
                <c:pt idx="101">
                  <c:v>30</c:v>
                </c:pt>
                <c:pt idx="102">
                  <c:v>31</c:v>
                </c:pt>
                <c:pt idx="103">
                  <c:v>31</c:v>
                </c:pt>
                <c:pt idx="104">
                  <c:v>30</c:v>
                </c:pt>
                <c:pt idx="105">
                  <c:v>31</c:v>
                </c:pt>
                <c:pt idx="106">
                  <c:v>30</c:v>
                </c:pt>
                <c:pt idx="107">
                  <c:v>31</c:v>
                </c:pt>
                <c:pt idx="108">
                  <c:v>31</c:v>
                </c:pt>
                <c:pt idx="109">
                  <c:v>28</c:v>
                </c:pt>
                <c:pt idx="110">
                  <c:v>31</c:v>
                </c:pt>
                <c:pt idx="111">
                  <c:v>30</c:v>
                </c:pt>
                <c:pt idx="112">
                  <c:v>31</c:v>
                </c:pt>
                <c:pt idx="113">
                  <c:v>30</c:v>
                </c:pt>
                <c:pt idx="114">
                  <c:v>31</c:v>
                </c:pt>
                <c:pt idx="115">
                  <c:v>31</c:v>
                </c:pt>
                <c:pt idx="116">
                  <c:v>30</c:v>
                </c:pt>
                <c:pt idx="117">
                  <c:v>31</c:v>
                </c:pt>
                <c:pt idx="118">
                  <c:v>30</c:v>
                </c:pt>
                <c:pt idx="119">
                  <c:v>31</c:v>
                </c:pt>
                <c:pt idx="120">
                  <c:v>31</c:v>
                </c:pt>
                <c:pt idx="121">
                  <c:v>28</c:v>
                </c:pt>
                <c:pt idx="122">
                  <c:v>31</c:v>
                </c:pt>
                <c:pt idx="123">
                  <c:v>30</c:v>
                </c:pt>
                <c:pt idx="124">
                  <c:v>31</c:v>
                </c:pt>
                <c:pt idx="125">
                  <c:v>30</c:v>
                </c:pt>
                <c:pt idx="126">
                  <c:v>31</c:v>
                </c:pt>
                <c:pt idx="127">
                  <c:v>31</c:v>
                </c:pt>
                <c:pt idx="128">
                  <c:v>30</c:v>
                </c:pt>
                <c:pt idx="129">
                  <c:v>31</c:v>
                </c:pt>
                <c:pt idx="130">
                  <c:v>30</c:v>
                </c:pt>
                <c:pt idx="131">
                  <c:v>31</c:v>
                </c:pt>
                <c:pt idx="132">
                  <c:v>31</c:v>
                </c:pt>
                <c:pt idx="133">
                  <c:v>29</c:v>
                </c:pt>
                <c:pt idx="134">
                  <c:v>31</c:v>
                </c:pt>
                <c:pt idx="135">
                  <c:v>30</c:v>
                </c:pt>
                <c:pt idx="136">
                  <c:v>31</c:v>
                </c:pt>
                <c:pt idx="137">
                  <c:v>30</c:v>
                </c:pt>
                <c:pt idx="138">
                  <c:v>31</c:v>
                </c:pt>
                <c:pt idx="139">
                  <c:v>31</c:v>
                </c:pt>
                <c:pt idx="140">
                  <c:v>30</c:v>
                </c:pt>
                <c:pt idx="141">
                  <c:v>31</c:v>
                </c:pt>
                <c:pt idx="142">
                  <c:v>30</c:v>
                </c:pt>
                <c:pt idx="143">
                  <c:v>31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61146896"/>
        <c:axId val="1561152880"/>
      </c:barChart>
      <c:lineChart>
        <c:grouping val="standard"/>
        <c:varyColors val="0"/>
        <c:ser>
          <c:idx val="0"/>
          <c:order val="0"/>
          <c:tx>
            <c:strRef>
              <c:f>Sheet1!$C$2</c:f>
              <c:strCache>
                <c:ptCount val="1"/>
                <c:pt idx="0">
                  <c:v>LOG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Sheet1!$A$3:$A$146</c:f>
              <c:numCache>
                <c:formatCode>[$-409]mmm\-yy;@</c:formatCode>
                <c:ptCount val="144"/>
                <c:pt idx="0">
                  <c:v>17899</c:v>
                </c:pt>
                <c:pt idx="1">
                  <c:v>17930</c:v>
                </c:pt>
                <c:pt idx="2">
                  <c:v>17958</c:v>
                </c:pt>
                <c:pt idx="3">
                  <c:v>17989</c:v>
                </c:pt>
                <c:pt idx="4">
                  <c:v>18019</c:v>
                </c:pt>
                <c:pt idx="5">
                  <c:v>18050</c:v>
                </c:pt>
                <c:pt idx="6">
                  <c:v>18080</c:v>
                </c:pt>
                <c:pt idx="7">
                  <c:v>18111</c:v>
                </c:pt>
                <c:pt idx="8">
                  <c:v>18142</c:v>
                </c:pt>
                <c:pt idx="9">
                  <c:v>18172</c:v>
                </c:pt>
                <c:pt idx="10">
                  <c:v>18203</c:v>
                </c:pt>
                <c:pt idx="11">
                  <c:v>18233</c:v>
                </c:pt>
                <c:pt idx="12">
                  <c:v>18264</c:v>
                </c:pt>
                <c:pt idx="13">
                  <c:v>18295</c:v>
                </c:pt>
                <c:pt idx="14">
                  <c:v>18323</c:v>
                </c:pt>
                <c:pt idx="15">
                  <c:v>18354</c:v>
                </c:pt>
                <c:pt idx="16">
                  <c:v>18384</c:v>
                </c:pt>
                <c:pt idx="17">
                  <c:v>18415</c:v>
                </c:pt>
                <c:pt idx="18">
                  <c:v>18445</c:v>
                </c:pt>
                <c:pt idx="19">
                  <c:v>18476</c:v>
                </c:pt>
                <c:pt idx="20">
                  <c:v>18507</c:v>
                </c:pt>
                <c:pt idx="21">
                  <c:v>18537</c:v>
                </c:pt>
                <c:pt idx="22">
                  <c:v>18568</c:v>
                </c:pt>
                <c:pt idx="23">
                  <c:v>18598</c:v>
                </c:pt>
                <c:pt idx="24">
                  <c:v>18629</c:v>
                </c:pt>
                <c:pt idx="25">
                  <c:v>18660</c:v>
                </c:pt>
                <c:pt idx="26">
                  <c:v>18688</c:v>
                </c:pt>
                <c:pt idx="27">
                  <c:v>18719</c:v>
                </c:pt>
                <c:pt idx="28">
                  <c:v>18749</c:v>
                </c:pt>
                <c:pt idx="29">
                  <c:v>18780</c:v>
                </c:pt>
                <c:pt idx="30">
                  <c:v>18810</c:v>
                </c:pt>
                <c:pt idx="31">
                  <c:v>18841</c:v>
                </c:pt>
                <c:pt idx="32">
                  <c:v>18872</c:v>
                </c:pt>
                <c:pt idx="33">
                  <c:v>18902</c:v>
                </c:pt>
                <c:pt idx="34">
                  <c:v>18933</c:v>
                </c:pt>
                <c:pt idx="35">
                  <c:v>18963</c:v>
                </c:pt>
                <c:pt idx="36">
                  <c:v>18994</c:v>
                </c:pt>
                <c:pt idx="37">
                  <c:v>19025</c:v>
                </c:pt>
                <c:pt idx="38">
                  <c:v>19054</c:v>
                </c:pt>
                <c:pt idx="39">
                  <c:v>19085</c:v>
                </c:pt>
                <c:pt idx="40">
                  <c:v>19115</c:v>
                </c:pt>
                <c:pt idx="41">
                  <c:v>19146</c:v>
                </c:pt>
                <c:pt idx="42">
                  <c:v>19176</c:v>
                </c:pt>
                <c:pt idx="43">
                  <c:v>19207</c:v>
                </c:pt>
                <c:pt idx="44">
                  <c:v>19238</c:v>
                </c:pt>
                <c:pt idx="45">
                  <c:v>19268</c:v>
                </c:pt>
                <c:pt idx="46">
                  <c:v>19299</c:v>
                </c:pt>
                <c:pt idx="47">
                  <c:v>19329</c:v>
                </c:pt>
                <c:pt idx="48">
                  <c:v>19360</c:v>
                </c:pt>
                <c:pt idx="49">
                  <c:v>19391</c:v>
                </c:pt>
                <c:pt idx="50">
                  <c:v>19419</c:v>
                </c:pt>
                <c:pt idx="51">
                  <c:v>19450</c:v>
                </c:pt>
                <c:pt idx="52">
                  <c:v>19480</c:v>
                </c:pt>
                <c:pt idx="53">
                  <c:v>19511</c:v>
                </c:pt>
                <c:pt idx="54">
                  <c:v>19541</c:v>
                </c:pt>
                <c:pt idx="55">
                  <c:v>19572</c:v>
                </c:pt>
                <c:pt idx="56">
                  <c:v>19603</c:v>
                </c:pt>
                <c:pt idx="57">
                  <c:v>19633</c:v>
                </c:pt>
                <c:pt idx="58">
                  <c:v>19664</c:v>
                </c:pt>
                <c:pt idx="59">
                  <c:v>19694</c:v>
                </c:pt>
                <c:pt idx="60">
                  <c:v>19725</c:v>
                </c:pt>
                <c:pt idx="61">
                  <c:v>19756</c:v>
                </c:pt>
                <c:pt idx="62">
                  <c:v>19784</c:v>
                </c:pt>
                <c:pt idx="63">
                  <c:v>19815</c:v>
                </c:pt>
                <c:pt idx="64">
                  <c:v>19845</c:v>
                </c:pt>
                <c:pt idx="65">
                  <c:v>19876</c:v>
                </c:pt>
                <c:pt idx="66">
                  <c:v>19906</c:v>
                </c:pt>
                <c:pt idx="67">
                  <c:v>19937</c:v>
                </c:pt>
                <c:pt idx="68">
                  <c:v>19968</c:v>
                </c:pt>
                <c:pt idx="69">
                  <c:v>19998</c:v>
                </c:pt>
                <c:pt idx="70">
                  <c:v>20029</c:v>
                </c:pt>
                <c:pt idx="71">
                  <c:v>20059</c:v>
                </c:pt>
                <c:pt idx="72">
                  <c:v>20090</c:v>
                </c:pt>
                <c:pt idx="73">
                  <c:v>20121</c:v>
                </c:pt>
                <c:pt idx="74">
                  <c:v>20149</c:v>
                </c:pt>
                <c:pt idx="75">
                  <c:v>20180</c:v>
                </c:pt>
                <c:pt idx="76">
                  <c:v>20210</c:v>
                </c:pt>
                <c:pt idx="77">
                  <c:v>20241</c:v>
                </c:pt>
                <c:pt idx="78">
                  <c:v>20271</c:v>
                </c:pt>
                <c:pt idx="79">
                  <c:v>20302</c:v>
                </c:pt>
                <c:pt idx="80">
                  <c:v>20333</c:v>
                </c:pt>
                <c:pt idx="81">
                  <c:v>20363</c:v>
                </c:pt>
                <c:pt idx="82">
                  <c:v>20394</c:v>
                </c:pt>
                <c:pt idx="83">
                  <c:v>20424</c:v>
                </c:pt>
                <c:pt idx="84">
                  <c:v>20455</c:v>
                </c:pt>
                <c:pt idx="85">
                  <c:v>20486</c:v>
                </c:pt>
                <c:pt idx="86">
                  <c:v>20515</c:v>
                </c:pt>
                <c:pt idx="87">
                  <c:v>20546</c:v>
                </c:pt>
                <c:pt idx="88">
                  <c:v>20576</c:v>
                </c:pt>
                <c:pt idx="89">
                  <c:v>20607</c:v>
                </c:pt>
                <c:pt idx="90">
                  <c:v>20637</c:v>
                </c:pt>
                <c:pt idx="91">
                  <c:v>20668</c:v>
                </c:pt>
                <c:pt idx="92">
                  <c:v>20699</c:v>
                </c:pt>
                <c:pt idx="93">
                  <c:v>20729</c:v>
                </c:pt>
                <c:pt idx="94">
                  <c:v>20760</c:v>
                </c:pt>
                <c:pt idx="95">
                  <c:v>20790</c:v>
                </c:pt>
                <c:pt idx="96">
                  <c:v>20821</c:v>
                </c:pt>
                <c:pt idx="97">
                  <c:v>20852</c:v>
                </c:pt>
                <c:pt idx="98">
                  <c:v>20880</c:v>
                </c:pt>
                <c:pt idx="99">
                  <c:v>20911</c:v>
                </c:pt>
                <c:pt idx="100">
                  <c:v>20941</c:v>
                </c:pt>
                <c:pt idx="101">
                  <c:v>20972</c:v>
                </c:pt>
                <c:pt idx="102">
                  <c:v>21002</c:v>
                </c:pt>
                <c:pt idx="103">
                  <c:v>21033</c:v>
                </c:pt>
                <c:pt idx="104">
                  <c:v>21064</c:v>
                </c:pt>
                <c:pt idx="105">
                  <c:v>21094</c:v>
                </c:pt>
                <c:pt idx="106">
                  <c:v>21125</c:v>
                </c:pt>
                <c:pt idx="107">
                  <c:v>21155</c:v>
                </c:pt>
                <c:pt idx="108">
                  <c:v>21186</c:v>
                </c:pt>
                <c:pt idx="109">
                  <c:v>21217</c:v>
                </c:pt>
                <c:pt idx="110">
                  <c:v>21245</c:v>
                </c:pt>
                <c:pt idx="111">
                  <c:v>21276</c:v>
                </c:pt>
                <c:pt idx="112">
                  <c:v>21306</c:v>
                </c:pt>
                <c:pt idx="113">
                  <c:v>21337</c:v>
                </c:pt>
                <c:pt idx="114">
                  <c:v>21367</c:v>
                </c:pt>
                <c:pt idx="115">
                  <c:v>21398</c:v>
                </c:pt>
                <c:pt idx="116">
                  <c:v>21429</c:v>
                </c:pt>
                <c:pt idx="117">
                  <c:v>21459</c:v>
                </c:pt>
                <c:pt idx="118">
                  <c:v>21490</c:v>
                </c:pt>
                <c:pt idx="119">
                  <c:v>21520</c:v>
                </c:pt>
                <c:pt idx="120">
                  <c:v>21551</c:v>
                </c:pt>
                <c:pt idx="121">
                  <c:v>21582</c:v>
                </c:pt>
                <c:pt idx="122">
                  <c:v>21610</c:v>
                </c:pt>
                <c:pt idx="123">
                  <c:v>21641</c:v>
                </c:pt>
                <c:pt idx="124">
                  <c:v>21671</c:v>
                </c:pt>
                <c:pt idx="125">
                  <c:v>21702</c:v>
                </c:pt>
                <c:pt idx="126">
                  <c:v>21732</c:v>
                </c:pt>
                <c:pt idx="127">
                  <c:v>21763</c:v>
                </c:pt>
                <c:pt idx="128">
                  <c:v>21794</c:v>
                </c:pt>
                <c:pt idx="129">
                  <c:v>21824</c:v>
                </c:pt>
                <c:pt idx="130">
                  <c:v>21855</c:v>
                </c:pt>
                <c:pt idx="131">
                  <c:v>21885</c:v>
                </c:pt>
                <c:pt idx="132">
                  <c:v>21916</c:v>
                </c:pt>
                <c:pt idx="133">
                  <c:v>21947</c:v>
                </c:pt>
                <c:pt idx="134">
                  <c:v>21976</c:v>
                </c:pt>
                <c:pt idx="135">
                  <c:v>22007</c:v>
                </c:pt>
                <c:pt idx="136">
                  <c:v>22037</c:v>
                </c:pt>
                <c:pt idx="137">
                  <c:v>22068</c:v>
                </c:pt>
                <c:pt idx="138">
                  <c:v>22098</c:v>
                </c:pt>
                <c:pt idx="139">
                  <c:v>22129</c:v>
                </c:pt>
                <c:pt idx="140">
                  <c:v>22160</c:v>
                </c:pt>
                <c:pt idx="141">
                  <c:v>22190</c:v>
                </c:pt>
                <c:pt idx="142">
                  <c:v>22221</c:v>
                </c:pt>
                <c:pt idx="143">
                  <c:v>22251</c:v>
                </c:pt>
              </c:numCache>
            </c:numRef>
          </c:cat>
          <c:val>
            <c:numRef>
              <c:f>Sheet1!$C$3:$C$146</c:f>
              <c:numCache>
                <c:formatCode>0.00</c:formatCode>
                <c:ptCount val="144"/>
                <c:pt idx="0">
                  <c:v>4.7184988712950942</c:v>
                </c:pt>
                <c:pt idx="1">
                  <c:v>4.7706846244656651</c:v>
                </c:pt>
                <c:pt idx="2">
                  <c:v>4.8828019225863706</c:v>
                </c:pt>
                <c:pt idx="3">
                  <c:v>4.8598124043616719</c:v>
                </c:pt>
                <c:pt idx="4">
                  <c:v>4.7957905455967413</c:v>
                </c:pt>
                <c:pt idx="5">
                  <c:v>4.9052747784384296</c:v>
                </c:pt>
                <c:pt idx="6">
                  <c:v>4.9972122737641147</c:v>
                </c:pt>
                <c:pt idx="7">
                  <c:v>4.9972122737641147</c:v>
                </c:pt>
                <c:pt idx="8">
                  <c:v>4.9126548857360524</c:v>
                </c:pt>
                <c:pt idx="9">
                  <c:v>4.7791234931115296</c:v>
                </c:pt>
                <c:pt idx="10">
                  <c:v>4.6443908991413725</c:v>
                </c:pt>
                <c:pt idx="11">
                  <c:v>4.7706846244656651</c:v>
                </c:pt>
                <c:pt idx="12">
                  <c:v>4.7449321283632502</c:v>
                </c:pt>
                <c:pt idx="13">
                  <c:v>4.836281906951478</c:v>
                </c:pt>
                <c:pt idx="14">
                  <c:v>4.9487598903781684</c:v>
                </c:pt>
                <c:pt idx="15">
                  <c:v>4.9052747784384296</c:v>
                </c:pt>
                <c:pt idx="16">
                  <c:v>4.8283137373023015</c:v>
                </c:pt>
                <c:pt idx="17">
                  <c:v>5.0039463059454592</c:v>
                </c:pt>
                <c:pt idx="18">
                  <c:v>5.1357984370502621</c:v>
                </c:pt>
                <c:pt idx="19">
                  <c:v>5.1357984370502621</c:v>
                </c:pt>
                <c:pt idx="20">
                  <c:v>5.0625950330269669</c:v>
                </c:pt>
                <c:pt idx="21">
                  <c:v>4.8903491282217537</c:v>
                </c:pt>
                <c:pt idx="22">
                  <c:v>4.7361984483944957</c:v>
                </c:pt>
                <c:pt idx="23">
                  <c:v>4.9416424226093039</c:v>
                </c:pt>
                <c:pt idx="24">
                  <c:v>4.9767337424205742</c:v>
                </c:pt>
                <c:pt idx="25">
                  <c:v>5.0106352940962555</c:v>
                </c:pt>
                <c:pt idx="26">
                  <c:v>5.181783550292085</c:v>
                </c:pt>
                <c:pt idx="27">
                  <c:v>5.0937502008067623</c:v>
                </c:pt>
                <c:pt idx="28">
                  <c:v>5.1474944768134527</c:v>
                </c:pt>
                <c:pt idx="29">
                  <c:v>5.181783550292085</c:v>
                </c:pt>
                <c:pt idx="30">
                  <c:v>5.2933048247244923</c:v>
                </c:pt>
                <c:pt idx="31">
                  <c:v>5.2933048247244923</c:v>
                </c:pt>
                <c:pt idx="32">
                  <c:v>5.2149357576089859</c:v>
                </c:pt>
                <c:pt idx="33">
                  <c:v>5.0875963352323836</c:v>
                </c:pt>
                <c:pt idx="34">
                  <c:v>4.9836066217083363</c:v>
                </c:pt>
                <c:pt idx="35">
                  <c:v>5.1119877883565437</c:v>
                </c:pt>
                <c:pt idx="36">
                  <c:v>5.1416635565026603</c:v>
                </c:pt>
                <c:pt idx="37">
                  <c:v>5.1929568508902104</c:v>
                </c:pt>
                <c:pt idx="38">
                  <c:v>5.2626901889048856</c:v>
                </c:pt>
                <c:pt idx="39">
                  <c:v>5.1984970312658261</c:v>
                </c:pt>
                <c:pt idx="40">
                  <c:v>5.2094861528414214</c:v>
                </c:pt>
                <c:pt idx="41">
                  <c:v>5.3844950627890888</c:v>
                </c:pt>
                <c:pt idx="42">
                  <c:v>5.4380793089231956</c:v>
                </c:pt>
                <c:pt idx="43">
                  <c:v>5.4889377261566867</c:v>
                </c:pt>
                <c:pt idx="44">
                  <c:v>5.3423342519648109</c:v>
                </c:pt>
                <c:pt idx="45">
                  <c:v>5.2522734280466299</c:v>
                </c:pt>
                <c:pt idx="46">
                  <c:v>5.1474944768134527</c:v>
                </c:pt>
                <c:pt idx="47">
                  <c:v>5.2678581590633282</c:v>
                </c:pt>
                <c:pt idx="48">
                  <c:v>5.2781146592305168</c:v>
                </c:pt>
                <c:pt idx="49">
                  <c:v>5.2781146592305168</c:v>
                </c:pt>
                <c:pt idx="50">
                  <c:v>5.4638318050256105</c:v>
                </c:pt>
                <c:pt idx="51">
                  <c:v>5.4595855141441589</c:v>
                </c:pt>
                <c:pt idx="52">
                  <c:v>5.43372200355424</c:v>
                </c:pt>
                <c:pt idx="53">
                  <c:v>5.4930614433405482</c:v>
                </c:pt>
                <c:pt idx="54">
                  <c:v>5.575949103146316</c:v>
                </c:pt>
                <c:pt idx="55">
                  <c:v>5.6058020662959978</c:v>
                </c:pt>
                <c:pt idx="56">
                  <c:v>5.4680601411351315</c:v>
                </c:pt>
                <c:pt idx="57">
                  <c:v>5.3518581334760666</c:v>
                </c:pt>
                <c:pt idx="58">
                  <c:v>5.1929568508902104</c:v>
                </c:pt>
                <c:pt idx="59">
                  <c:v>5.3033049080590757</c:v>
                </c:pt>
                <c:pt idx="60">
                  <c:v>5.3181199938442161</c:v>
                </c:pt>
                <c:pt idx="61">
                  <c:v>5.2364419628299492</c:v>
                </c:pt>
                <c:pt idx="62">
                  <c:v>5.4595855141441589</c:v>
                </c:pt>
                <c:pt idx="63">
                  <c:v>5.4249500174814029</c:v>
                </c:pt>
                <c:pt idx="64">
                  <c:v>5.4553211153577017</c:v>
                </c:pt>
                <c:pt idx="65">
                  <c:v>5.575949103146316</c:v>
                </c:pt>
                <c:pt idx="66">
                  <c:v>5.7104270173748697</c:v>
                </c:pt>
                <c:pt idx="67">
                  <c:v>5.6801726090170677</c:v>
                </c:pt>
                <c:pt idx="68">
                  <c:v>5.5568280616995374</c:v>
                </c:pt>
                <c:pt idx="69">
                  <c:v>5.43372200355424</c:v>
                </c:pt>
                <c:pt idx="70">
                  <c:v>5.3132059790417872</c:v>
                </c:pt>
                <c:pt idx="71">
                  <c:v>5.43372200355424</c:v>
                </c:pt>
                <c:pt idx="72">
                  <c:v>5.4889377261566867</c:v>
                </c:pt>
                <c:pt idx="73">
                  <c:v>5.4510384535657002</c:v>
                </c:pt>
                <c:pt idx="74">
                  <c:v>5.5872486584002496</c:v>
                </c:pt>
                <c:pt idx="75">
                  <c:v>5.5947113796018391</c:v>
                </c:pt>
                <c:pt idx="76">
                  <c:v>5.598421958998375</c:v>
                </c:pt>
                <c:pt idx="77">
                  <c:v>5.7525726388256331</c:v>
                </c:pt>
                <c:pt idx="78">
                  <c:v>5.8971538676367405</c:v>
                </c:pt>
                <c:pt idx="79">
                  <c:v>5.8493247799468593</c:v>
                </c:pt>
                <c:pt idx="80">
                  <c:v>5.7430031878094825</c:v>
                </c:pt>
                <c:pt idx="81">
                  <c:v>5.6131281063880705</c:v>
                </c:pt>
                <c:pt idx="82">
                  <c:v>5.4680601411351315</c:v>
                </c:pt>
                <c:pt idx="83">
                  <c:v>5.6276211136906369</c:v>
                </c:pt>
                <c:pt idx="84">
                  <c:v>5.6489742381612063</c:v>
                </c:pt>
                <c:pt idx="85">
                  <c:v>5.6240175061873385</c:v>
                </c:pt>
                <c:pt idx="86">
                  <c:v>5.7589017738772803</c:v>
                </c:pt>
                <c:pt idx="87">
                  <c:v>5.7462031905401529</c:v>
                </c:pt>
                <c:pt idx="88">
                  <c:v>5.7620513827801769</c:v>
                </c:pt>
                <c:pt idx="89">
                  <c:v>5.9242557974145322</c:v>
                </c:pt>
                <c:pt idx="90">
                  <c:v>6.0234475929610332</c:v>
                </c:pt>
                <c:pt idx="91">
                  <c:v>6.0038870671065387</c:v>
                </c:pt>
                <c:pt idx="92">
                  <c:v>5.872117789475416</c:v>
                </c:pt>
                <c:pt idx="93">
                  <c:v>5.7235851019523807</c:v>
                </c:pt>
                <c:pt idx="94">
                  <c:v>5.602118820879701</c:v>
                </c:pt>
                <c:pt idx="95">
                  <c:v>5.7235851019523807</c:v>
                </c:pt>
                <c:pt idx="96">
                  <c:v>5.7525726388256331</c:v>
                </c:pt>
                <c:pt idx="97">
                  <c:v>5.7071102647488754</c:v>
                </c:pt>
                <c:pt idx="98">
                  <c:v>5.8749307308520304</c:v>
                </c:pt>
                <c:pt idx="99">
                  <c:v>5.8522024797744745</c:v>
                </c:pt>
                <c:pt idx="100">
                  <c:v>5.872117789475416</c:v>
                </c:pt>
                <c:pt idx="101">
                  <c:v>6.045005314036012</c:v>
                </c:pt>
                <c:pt idx="102">
                  <c:v>6.1420374055873559</c:v>
                </c:pt>
                <c:pt idx="103">
                  <c:v>6.1463292576688975</c:v>
                </c:pt>
                <c:pt idx="104">
                  <c:v>6.0014148779611505</c:v>
                </c:pt>
                <c:pt idx="105">
                  <c:v>5.8493247799468593</c:v>
                </c:pt>
                <c:pt idx="106">
                  <c:v>5.7203117766074119</c:v>
                </c:pt>
                <c:pt idx="107">
                  <c:v>5.8171111599632042</c:v>
                </c:pt>
                <c:pt idx="108">
                  <c:v>5.8289456176102075</c:v>
                </c:pt>
                <c:pt idx="109">
                  <c:v>5.7620513827801769</c:v>
                </c:pt>
                <c:pt idx="110">
                  <c:v>5.8916442118257715</c:v>
                </c:pt>
                <c:pt idx="111">
                  <c:v>5.8522024797744745</c:v>
                </c:pt>
                <c:pt idx="112">
                  <c:v>5.8944028342648505</c:v>
                </c:pt>
                <c:pt idx="113">
                  <c:v>6.0753460310886842</c:v>
                </c:pt>
                <c:pt idx="114">
                  <c:v>6.1964441277945204</c:v>
                </c:pt>
                <c:pt idx="115">
                  <c:v>6.2245584292753602</c:v>
                </c:pt>
                <c:pt idx="116">
                  <c:v>6.0014148779611505</c:v>
                </c:pt>
                <c:pt idx="117">
                  <c:v>5.8833223884882786</c:v>
                </c:pt>
                <c:pt idx="118">
                  <c:v>5.7365722974791922</c:v>
                </c:pt>
                <c:pt idx="119">
                  <c:v>5.8200829303523616</c:v>
                </c:pt>
                <c:pt idx="120">
                  <c:v>5.8861040314501558</c:v>
                </c:pt>
                <c:pt idx="121">
                  <c:v>5.8348107370626048</c:v>
                </c:pt>
                <c:pt idx="122">
                  <c:v>6.0063531596017325</c:v>
                </c:pt>
                <c:pt idx="123">
                  <c:v>5.9814142112544806</c:v>
                </c:pt>
                <c:pt idx="124">
                  <c:v>6.0402547112774139</c:v>
                </c:pt>
                <c:pt idx="125">
                  <c:v>6.156978985585555</c:v>
                </c:pt>
                <c:pt idx="126">
                  <c:v>6.3062752869480159</c:v>
                </c:pt>
                <c:pt idx="127">
                  <c:v>6.3261494731550991</c:v>
                </c:pt>
                <c:pt idx="128">
                  <c:v>6.1377270540862341</c:v>
                </c:pt>
                <c:pt idx="129">
                  <c:v>6.0088131854425946</c:v>
                </c:pt>
                <c:pt idx="130">
                  <c:v>5.8916442118257715</c:v>
                </c:pt>
                <c:pt idx="131">
                  <c:v>6.0038870671065387</c:v>
                </c:pt>
                <c:pt idx="132">
                  <c:v>6.0330862217988015</c:v>
                </c:pt>
                <c:pt idx="133">
                  <c:v>5.9687075599853658</c:v>
                </c:pt>
                <c:pt idx="134">
                  <c:v>6.0378709199221374</c:v>
                </c:pt>
                <c:pt idx="135">
                  <c:v>6.1333980429966486</c:v>
                </c:pt>
                <c:pt idx="136">
                  <c:v>6.156978985585555</c:v>
                </c:pt>
                <c:pt idx="137">
                  <c:v>6.2822667468960063</c:v>
                </c:pt>
                <c:pt idx="138">
                  <c:v>6.4329400927391793</c:v>
                </c:pt>
                <c:pt idx="139">
                  <c:v>6.4068799860693142</c:v>
                </c:pt>
                <c:pt idx="140">
                  <c:v>6.230481447578482</c:v>
                </c:pt>
                <c:pt idx="141">
                  <c:v>6.1333980429966486</c:v>
                </c:pt>
                <c:pt idx="142">
                  <c:v>5.9661467391236922</c:v>
                </c:pt>
                <c:pt idx="143">
                  <c:v>6.0684255882441107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61146352"/>
        <c:axId val="1561151792"/>
      </c:lineChart>
      <c:dateAx>
        <c:axId val="1561146352"/>
        <c:scaling>
          <c:orientation val="minMax"/>
        </c:scaling>
        <c:delete val="0"/>
        <c:axPos val="b"/>
        <c:numFmt formatCode="[$-409]mmm\-yy;@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61151792"/>
        <c:crosses val="autoZero"/>
        <c:auto val="1"/>
        <c:lblOffset val="100"/>
        <c:baseTimeUnit val="months"/>
      </c:dateAx>
      <c:valAx>
        <c:axId val="1561151792"/>
        <c:scaling>
          <c:orientation val="minMax"/>
          <c:max val="6.5"/>
          <c:min val="4.5"/>
        </c:scaling>
        <c:delete val="0"/>
        <c:axPos val="l"/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61146352"/>
        <c:crosses val="autoZero"/>
        <c:crossBetween val="between"/>
      </c:valAx>
      <c:valAx>
        <c:axId val="1561152880"/>
        <c:scaling>
          <c:orientation val="minMax"/>
          <c:max val="31"/>
          <c:min val="28"/>
        </c:scaling>
        <c:delete val="0"/>
        <c:axPos val="r"/>
        <c:numFmt formatCode="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61146896"/>
        <c:crosses val="max"/>
        <c:crossBetween val="between"/>
      </c:valAx>
      <c:catAx>
        <c:axId val="1561146896"/>
        <c:scaling>
          <c:orientation val="minMax"/>
        </c:scaling>
        <c:delete val="1"/>
        <c:axPos val="b"/>
        <c:majorTickMark val="out"/>
        <c:minorTickMark val="none"/>
        <c:tickLblPos val="nextTo"/>
        <c:crossAx val="1561152880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accent1"/>
          </a:solidFill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areaChart>
        <c:grouping val="stacked"/>
        <c:varyColors val="0"/>
        <c:ser>
          <c:idx val="0"/>
          <c:order val="0"/>
          <c:spPr>
            <a:noFill/>
            <a:ln>
              <a:noFill/>
            </a:ln>
            <a:effectLst/>
          </c:spPr>
          <c:val>
            <c:numRef>
              <c:f>Sheet1!$J$34:$J$51</c:f>
              <c:numCache>
                <c:formatCode>0.00</c:formatCode>
                <c:ptCount val="18"/>
                <c:pt idx="0">
                  <c:v>6.0342799489496493</c:v>
                </c:pt>
                <c:pt idx="1">
                  <c:v>5.912558666692914</c:v>
                </c:pt>
                <c:pt idx="2">
                  <c:v>6.0347301415150971</c:v>
                </c:pt>
                <c:pt idx="3">
                  <c:v>6.0769214524869213</c:v>
                </c:pt>
                <c:pt idx="4">
                  <c:v>6.1044812970380109</c:v>
                </c:pt>
                <c:pt idx="5">
                  <c:v>6.2185368951272135</c:v>
                </c:pt>
                <c:pt idx="6">
                  <c:v>6.3611278970200935</c:v>
                </c:pt>
                <c:pt idx="7">
                  <c:v>6.3445874472433408</c:v>
                </c:pt>
                <c:pt idx="8">
                  <c:v>6.1570821376335916</c:v>
                </c:pt>
                <c:pt idx="9">
                  <c:v>6.0420420717901182</c:v>
                </c:pt>
                <c:pt idx="10">
                  <c:v>5.8868148017906865</c:v>
                </c:pt>
                <c:pt idx="11">
                  <c:v>5.9868294086591973</c:v>
                </c:pt>
                <c:pt idx="12">
                  <c:v>6.0013596875707176</c:v>
                </c:pt>
                <c:pt idx="13">
                  <c:v>5.8798467456413572</c:v>
                </c:pt>
                <c:pt idx="14">
                  <c:v>6.0013128198177723</c:v>
                </c:pt>
                <c:pt idx="15">
                  <c:v>6.0422924456776519</c:v>
                </c:pt>
                <c:pt idx="16">
                  <c:v>6.0683400994743613</c:v>
                </c:pt>
                <c:pt idx="17">
                  <c:v>6.1806985313904015</c:v>
                </c:pt>
              </c:numCache>
            </c:numRef>
          </c:val>
        </c:ser>
        <c:ser>
          <c:idx val="1"/>
          <c:order val="1"/>
          <c:spPr>
            <a:gradFill>
              <a:gsLst>
                <a:gs pos="0">
                  <a:schemeClr val="accent1">
                    <a:lumMod val="5000"/>
                    <a:lumOff val="95000"/>
                  </a:schemeClr>
                </a:gs>
                <a:gs pos="74000">
                  <a:schemeClr val="accent1">
                    <a:lumMod val="45000"/>
                    <a:lumOff val="55000"/>
                  </a:schemeClr>
                </a:gs>
                <a:gs pos="83000">
                  <a:schemeClr val="accent1">
                    <a:lumMod val="45000"/>
                    <a:lumOff val="55000"/>
                  </a:schemeClr>
                </a:gs>
                <a:gs pos="100000">
                  <a:schemeClr val="accent1">
                    <a:lumMod val="30000"/>
                    <a:lumOff val="70000"/>
                  </a:schemeClr>
                </a:gs>
              </a:gsLst>
              <a:lin ang="5400000" scaled="1"/>
            </a:gradFill>
            <a:ln>
              <a:noFill/>
            </a:ln>
            <a:effectLst/>
          </c:spPr>
          <c:val>
            <c:numRef>
              <c:f>Sheet1!$K$34:$K$51</c:f>
              <c:numCache>
                <c:formatCode>0.00</c:formatCode>
                <c:ptCount val="18"/>
                <c:pt idx="0">
                  <c:v>0.14633935845112767</c:v>
                </c:pt>
                <c:pt idx="1">
                  <c:v>0.17221343372701092</c:v>
                </c:pt>
                <c:pt idx="2">
                  <c:v>0.19467851879497999</c:v>
                </c:pt>
                <c:pt idx="3">
                  <c:v>0.21480685418386258</c:v>
                </c:pt>
                <c:pt idx="4">
                  <c:v>0.23320429569055356</c:v>
                </c:pt>
                <c:pt idx="5">
                  <c:v>0.25025287701180865</c:v>
                </c:pt>
                <c:pt idx="6">
                  <c:v>0.26621187309518568</c:v>
                </c:pt>
                <c:pt idx="7">
                  <c:v>0.28126681336589954</c:v>
                </c:pt>
                <c:pt idx="8">
                  <c:v>0.29555588172994796</c:v>
                </c:pt>
                <c:pt idx="9">
                  <c:v>0.30918528126242961</c:v>
                </c:pt>
                <c:pt idx="10">
                  <c:v>0.32223872683693244</c:v>
                </c:pt>
                <c:pt idx="11">
                  <c:v>0.33478359577142847</c:v>
                </c:pt>
                <c:pt idx="12">
                  <c:v>0.37744087959625716</c:v>
                </c:pt>
                <c:pt idx="13">
                  <c:v>0.40348003397417642</c:v>
                </c:pt>
                <c:pt idx="14">
                  <c:v>0.42793768009046573</c:v>
                </c:pt>
                <c:pt idx="15">
                  <c:v>0.45107114546002158</c:v>
                </c:pt>
                <c:pt idx="16">
                  <c:v>0.47307472823225538</c:v>
                </c:pt>
                <c:pt idx="17">
                  <c:v>0.49409940165661759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13674608"/>
        <c:axId val="1813675152"/>
      </c:areaChart>
      <c:lineChart>
        <c:grouping val="stacked"/>
        <c:varyColors val="0"/>
        <c:ser>
          <c:idx val="2"/>
          <c:order val="2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val>
            <c:numRef>
              <c:f>Sheet1!$G$34:$G$51</c:f>
              <c:numCache>
                <c:formatCode>0.00</c:formatCode>
                <c:ptCount val="18"/>
                <c:pt idx="0">
                  <c:v>6.1074496281752131</c:v>
                </c:pt>
                <c:pt idx="1">
                  <c:v>5.9986653835564194</c:v>
                </c:pt>
                <c:pt idx="2">
                  <c:v>6.1320694009125871</c:v>
                </c:pt>
                <c:pt idx="3">
                  <c:v>6.1843248795788526</c:v>
                </c:pt>
                <c:pt idx="4">
                  <c:v>6.2210834448832877</c:v>
                </c:pt>
                <c:pt idx="5">
                  <c:v>6.3436633336331179</c:v>
                </c:pt>
                <c:pt idx="6">
                  <c:v>6.4942338335676864</c:v>
                </c:pt>
                <c:pt idx="7">
                  <c:v>6.4852208539262906</c:v>
                </c:pt>
                <c:pt idx="8">
                  <c:v>6.3048600784985656</c:v>
                </c:pt>
                <c:pt idx="9">
                  <c:v>6.196634712421333</c:v>
                </c:pt>
                <c:pt idx="10">
                  <c:v>6.0479341652091527</c:v>
                </c:pt>
                <c:pt idx="11">
                  <c:v>6.1542212065449116</c:v>
                </c:pt>
                <c:pt idx="12">
                  <c:v>6.1900801273688462</c:v>
                </c:pt>
                <c:pt idx="13">
                  <c:v>6.0815867626284454</c:v>
                </c:pt>
                <c:pt idx="14">
                  <c:v>6.2152816598630052</c:v>
                </c:pt>
                <c:pt idx="15">
                  <c:v>6.2678280184076627</c:v>
                </c:pt>
                <c:pt idx="16">
                  <c:v>6.304877463590489</c:v>
                </c:pt>
                <c:pt idx="17">
                  <c:v>6.4277482322187103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13674608"/>
        <c:axId val="1813675152"/>
      </c:lineChart>
      <c:catAx>
        <c:axId val="1813674608"/>
        <c:scaling>
          <c:orientation val="minMax"/>
        </c:scaling>
        <c:delete val="0"/>
        <c:axPos val="b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13675152"/>
        <c:crosses val="autoZero"/>
        <c:auto val="1"/>
        <c:lblAlgn val="ctr"/>
        <c:lblOffset val="100"/>
        <c:noMultiLvlLbl val="0"/>
      </c:catAx>
      <c:valAx>
        <c:axId val="1813675152"/>
        <c:scaling>
          <c:orientation val="minMax"/>
        </c:scaling>
        <c:delete val="0"/>
        <c:axPos val="l"/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13674608"/>
        <c:crosses val="autoZero"/>
        <c:crossBetween val="between"/>
      </c:valAx>
      <c:spPr>
        <a:noFill/>
        <a:ln>
          <a:solidFill>
            <a:schemeClr val="accent1"/>
          </a:solidFill>
        </a:ln>
        <a:effectLst/>
      </c:spPr>
    </c:plotArea>
    <c:plotVisOnly val="1"/>
    <c:dispBlanksAs val="zero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Sheet1!$G$57:$G$74</c:f>
              <c:numCache>
                <c:formatCode>0.00</c:formatCode>
                <c:ptCount val="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</c:numCache>
            </c:numRef>
          </c:val>
          <c:smooth val="0"/>
        </c:ser>
        <c:ser>
          <c:idx val="1"/>
          <c:order val="1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Sheet1!$H$57:$H$74</c:f>
              <c:numCache>
                <c:formatCode>0.00</c:formatCode>
                <c:ptCount val="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</c:numCache>
            </c:numRef>
          </c:val>
          <c:smooth val="0"/>
        </c:ser>
        <c:ser>
          <c:idx val="2"/>
          <c:order val="2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val>
            <c:numRef>
              <c:f>Sheet1!$I$57:$I$74</c:f>
              <c:numCache>
                <c:formatCode>0.00</c:formatCode>
                <c:ptCount val="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</c:numCache>
            </c:numRef>
          </c:val>
          <c:smooth val="0"/>
        </c:ser>
        <c:ser>
          <c:idx val="3"/>
          <c:order val="3"/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val>
            <c:numRef>
              <c:f>Sheet1!$J$57:$J$74</c:f>
              <c:numCache>
                <c:formatCode>0.00</c:formatCode>
                <c:ptCount val="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</c:numCache>
            </c:numRef>
          </c:val>
          <c:smooth val="0"/>
        </c:ser>
        <c:ser>
          <c:idx val="4"/>
          <c:order val="4"/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val>
            <c:numRef>
              <c:f>Sheet1!$K$57:$K$74</c:f>
              <c:numCache>
                <c:formatCode>0.00</c:formatCode>
                <c:ptCount val="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</c:numCache>
            </c:numRef>
          </c:val>
          <c:smooth val="0"/>
        </c:ser>
        <c:ser>
          <c:idx val="5"/>
          <c:order val="5"/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val>
            <c:numRef>
              <c:f>Sheet1!$L$57:$L$74</c:f>
              <c:numCache>
                <c:formatCode>0.00</c:formatCode>
                <c:ptCount val="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</c:numCache>
            </c:numRef>
          </c:val>
          <c:smooth val="0"/>
        </c:ser>
        <c:ser>
          <c:idx val="6"/>
          <c:order val="6"/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val>
            <c:numRef>
              <c:f>Sheet1!$M$57:$M$74</c:f>
              <c:numCache>
                <c:formatCode>0.00</c:formatCode>
                <c:ptCount val="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</c:numCache>
            </c:numRef>
          </c:val>
          <c:smooth val="0"/>
        </c:ser>
        <c:ser>
          <c:idx val="7"/>
          <c:order val="7"/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val>
            <c:numRef>
              <c:f>Sheet1!$N$57:$N$74</c:f>
              <c:numCache>
                <c:formatCode>0.00</c:formatCode>
                <c:ptCount val="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</c:numCache>
            </c:numRef>
          </c:val>
          <c:smooth val="0"/>
        </c:ser>
        <c:ser>
          <c:idx val="8"/>
          <c:order val="8"/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val>
            <c:numRef>
              <c:f>Sheet1!$O$57:$O$74</c:f>
              <c:numCache>
                <c:formatCode>0.00</c:formatCode>
                <c:ptCount val="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</c:numCache>
            </c:numRef>
          </c:val>
          <c:smooth val="0"/>
        </c:ser>
        <c:ser>
          <c:idx val="9"/>
          <c:order val="9"/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val>
            <c:numRef>
              <c:f>Sheet1!$P$57:$P$74</c:f>
              <c:numCache>
                <c:formatCode>0.00</c:formatCode>
                <c:ptCount val="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86418176"/>
        <c:axId val="1686409472"/>
      </c:lineChart>
      <c:catAx>
        <c:axId val="1686418176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86409472"/>
        <c:crosses val="autoZero"/>
        <c:auto val="1"/>
        <c:lblAlgn val="ctr"/>
        <c:lblOffset val="100"/>
        <c:noMultiLvlLbl val="0"/>
      </c:catAx>
      <c:valAx>
        <c:axId val="1686409472"/>
        <c:scaling>
          <c:orientation val="minMax"/>
        </c:scaling>
        <c:delete val="0"/>
        <c:axPos val="l"/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86418176"/>
        <c:crosses val="autoZero"/>
        <c:crossBetween val="between"/>
      </c:valAx>
      <c:spPr>
        <a:noFill/>
        <a:ln>
          <a:solidFill>
            <a:schemeClr val="accent1"/>
          </a:solidFill>
        </a:ln>
        <a:effectLst/>
      </c:spPr>
    </c:plotArea>
    <c:plotVisOnly val="1"/>
    <c:dispBlanksAs val="gap"/>
    <c:showDLblsOverMax val="0"/>
  </c:chart>
  <c:spPr>
    <a:noFill/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23811</xdr:colOff>
      <xdr:row>0</xdr:row>
      <xdr:rowOff>4762</xdr:rowOff>
    </xdr:from>
    <xdr:to>
      <xdr:col>16</xdr:col>
      <xdr:colOff>321469</xdr:colOff>
      <xdr:row>15</xdr:row>
      <xdr:rowOff>47625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196451</xdr:colOff>
      <xdr:row>32</xdr:row>
      <xdr:rowOff>27383</xdr:rowOff>
    </xdr:from>
    <xdr:to>
      <xdr:col>18</xdr:col>
      <xdr:colOff>607217</xdr:colOff>
      <xdr:row>51</xdr:row>
      <xdr:rowOff>35717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16</xdr:col>
      <xdr:colOff>446484</xdr:colOff>
      <xdr:row>55</xdr:row>
      <xdr:rowOff>15476</xdr:rowOff>
    </xdr:from>
    <xdr:to>
      <xdr:col>25</xdr:col>
      <xdr:colOff>226219</xdr:colOff>
      <xdr:row>75</xdr:row>
      <xdr:rowOff>178593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U164"/>
  <sheetViews>
    <sheetView tabSelected="1" topLeftCell="H54" zoomScale="80" zoomScaleNormal="80" workbookViewId="0">
      <selection activeCell="M76" sqref="M76"/>
    </sheetView>
  </sheetViews>
  <sheetFormatPr defaultRowHeight="15" x14ac:dyDescent="0.25"/>
  <cols>
    <col min="1" max="1" width="14.140625" customWidth="1"/>
    <col min="2" max="2" width="12.140625" customWidth="1"/>
    <col min="3" max="3" width="10.5703125" bestFit="1" customWidth="1"/>
    <col min="4" max="4" width="14.140625" customWidth="1"/>
  </cols>
  <sheetData>
    <row r="1" spans="1:4" x14ac:dyDescent="0.25">
      <c r="C1" s="1" t="s">
        <v>0</v>
      </c>
      <c r="D1" s="1" t="s">
        <v>1</v>
      </c>
    </row>
    <row r="2" spans="1:4" ht="15.75" thickBot="1" x14ac:dyDescent="0.3">
      <c r="A2" s="2" t="s">
        <v>2</v>
      </c>
      <c r="B2" s="3" t="s">
        <v>3</v>
      </c>
      <c r="C2" s="4" t="s">
        <v>4</v>
      </c>
      <c r="D2" s="2" t="s">
        <v>5</v>
      </c>
    </row>
    <row r="3" spans="1:4" x14ac:dyDescent="0.25">
      <c r="A3" s="5">
        <v>17899</v>
      </c>
      <c r="B3" s="1">
        <v>112</v>
      </c>
      <c r="C3" s="6">
        <f t="array" ref="C3:C146">LN($B$3:$B$146)</f>
        <v>4.7184988712950942</v>
      </c>
      <c r="D3" s="7">
        <f t="shared" ref="D3:D66" si="0">EOMONTH(A3,0)-EOMONTH(A3,-1)</f>
        <v>31</v>
      </c>
    </row>
    <row r="4" spans="1:4" x14ac:dyDescent="0.25">
      <c r="A4" s="5">
        <v>17930</v>
      </c>
      <c r="B4" s="1">
        <v>118</v>
      </c>
      <c r="C4" s="6">
        <v>4.7706846244656651</v>
      </c>
      <c r="D4" s="7">
        <f t="shared" si="0"/>
        <v>28</v>
      </c>
    </row>
    <row r="5" spans="1:4" x14ac:dyDescent="0.25">
      <c r="A5" s="5">
        <v>17958</v>
      </c>
      <c r="B5" s="1">
        <v>132</v>
      </c>
      <c r="C5" s="6">
        <v>4.8828019225863706</v>
      </c>
      <c r="D5" s="7">
        <f t="shared" si="0"/>
        <v>31</v>
      </c>
    </row>
    <row r="6" spans="1:4" x14ac:dyDescent="0.25">
      <c r="A6" s="5">
        <v>17989</v>
      </c>
      <c r="B6" s="1">
        <v>129</v>
      </c>
      <c r="C6" s="6">
        <v>4.8598124043616719</v>
      </c>
      <c r="D6" s="7">
        <f t="shared" si="0"/>
        <v>30</v>
      </c>
    </row>
    <row r="7" spans="1:4" x14ac:dyDescent="0.25">
      <c r="A7" s="5">
        <v>18019</v>
      </c>
      <c r="B7" s="1">
        <v>121</v>
      </c>
      <c r="C7" s="6">
        <v>4.7957905455967413</v>
      </c>
      <c r="D7" s="7">
        <f t="shared" si="0"/>
        <v>31</v>
      </c>
    </row>
    <row r="8" spans="1:4" x14ac:dyDescent="0.25">
      <c r="A8" s="5">
        <v>18050</v>
      </c>
      <c r="B8" s="1">
        <v>135</v>
      </c>
      <c r="C8" s="6">
        <v>4.9052747784384296</v>
      </c>
      <c r="D8" s="7">
        <f t="shared" si="0"/>
        <v>30</v>
      </c>
    </row>
    <row r="9" spans="1:4" x14ac:dyDescent="0.25">
      <c r="A9" s="5">
        <v>18080</v>
      </c>
      <c r="B9" s="1">
        <v>148</v>
      </c>
      <c r="C9" s="6">
        <v>4.9972122737641147</v>
      </c>
      <c r="D9" s="7">
        <f t="shared" si="0"/>
        <v>31</v>
      </c>
    </row>
    <row r="10" spans="1:4" x14ac:dyDescent="0.25">
      <c r="A10" s="5">
        <v>18111</v>
      </c>
      <c r="B10" s="1">
        <v>148</v>
      </c>
      <c r="C10" s="6">
        <v>4.9972122737641147</v>
      </c>
      <c r="D10" s="7">
        <f t="shared" si="0"/>
        <v>31</v>
      </c>
    </row>
    <row r="11" spans="1:4" x14ac:dyDescent="0.25">
      <c r="A11" s="5">
        <v>18142</v>
      </c>
      <c r="B11" s="1">
        <v>136</v>
      </c>
      <c r="C11" s="6">
        <v>4.9126548857360524</v>
      </c>
      <c r="D11" s="7">
        <f t="shared" si="0"/>
        <v>30</v>
      </c>
    </row>
    <row r="12" spans="1:4" x14ac:dyDescent="0.25">
      <c r="A12" s="5">
        <v>18172</v>
      </c>
      <c r="B12" s="1">
        <v>119</v>
      </c>
      <c r="C12" s="6">
        <v>4.7791234931115296</v>
      </c>
      <c r="D12" s="7">
        <f t="shared" si="0"/>
        <v>31</v>
      </c>
    </row>
    <row r="13" spans="1:4" x14ac:dyDescent="0.25">
      <c r="A13" s="5">
        <v>18203</v>
      </c>
      <c r="B13" s="1">
        <v>104</v>
      </c>
      <c r="C13" s="6">
        <v>4.6443908991413725</v>
      </c>
      <c r="D13" s="7">
        <f t="shared" si="0"/>
        <v>30</v>
      </c>
    </row>
    <row r="14" spans="1:4" x14ac:dyDescent="0.25">
      <c r="A14" s="5">
        <v>18233</v>
      </c>
      <c r="B14" s="1">
        <v>118</v>
      </c>
      <c r="C14" s="6">
        <v>4.7706846244656651</v>
      </c>
      <c r="D14" s="7">
        <f t="shared" si="0"/>
        <v>31</v>
      </c>
    </row>
    <row r="15" spans="1:4" x14ac:dyDescent="0.25">
      <c r="A15" s="5">
        <v>18264</v>
      </c>
      <c r="B15" s="1">
        <v>115</v>
      </c>
      <c r="C15" s="6">
        <v>4.7449321283632502</v>
      </c>
      <c r="D15" s="7">
        <f t="shared" si="0"/>
        <v>31</v>
      </c>
    </row>
    <row r="16" spans="1:4" x14ac:dyDescent="0.25">
      <c r="A16" s="5">
        <v>18295</v>
      </c>
      <c r="B16" s="1">
        <v>126</v>
      </c>
      <c r="C16" s="6">
        <v>4.836281906951478</v>
      </c>
      <c r="D16" s="7">
        <f t="shared" si="0"/>
        <v>28</v>
      </c>
    </row>
    <row r="17" spans="1:21" x14ac:dyDescent="0.25">
      <c r="A17" s="5">
        <v>18323</v>
      </c>
      <c r="B17" s="1">
        <v>141</v>
      </c>
      <c r="C17" s="6">
        <v>4.9487598903781684</v>
      </c>
      <c r="D17" s="7">
        <f t="shared" si="0"/>
        <v>31</v>
      </c>
    </row>
    <row r="18" spans="1:21" ht="15.75" thickBot="1" x14ac:dyDescent="0.3">
      <c r="A18" s="5">
        <v>18354</v>
      </c>
      <c r="B18" s="1">
        <v>135</v>
      </c>
      <c r="C18" s="6">
        <v>4.9052747784384296</v>
      </c>
      <c r="D18" s="7">
        <f t="shared" si="0"/>
        <v>30</v>
      </c>
      <c r="F18" s="8" t="str">
        <f>_xll.SARIMAX($H$20,$H$21,$H$24,1,,$H$22,12,1,,$H$23)</f>
        <v>SARIMAX(0,1,1)(0,1,1)12</v>
      </c>
      <c r="J18" s="8" t="s">
        <v>16</v>
      </c>
      <c r="N18" s="8" t="s">
        <v>16</v>
      </c>
      <c r="O18" s="8" t="s">
        <v>20</v>
      </c>
    </row>
    <row r="19" spans="1:21" ht="15.75" thickBot="1" x14ac:dyDescent="0.3">
      <c r="A19" s="5">
        <v>18384</v>
      </c>
      <c r="B19" s="1">
        <v>125</v>
      </c>
      <c r="C19" s="6">
        <v>4.8283137373023015</v>
      </c>
      <c r="D19" s="7">
        <f t="shared" si="0"/>
        <v>31</v>
      </c>
      <c r="F19" s="9"/>
      <c r="G19" s="9" t="s">
        <v>6</v>
      </c>
      <c r="H19" s="9" t="s">
        <v>7</v>
      </c>
      <c r="J19" s="9" t="s">
        <v>17</v>
      </c>
      <c r="K19" s="9" t="s">
        <v>18</v>
      </c>
      <c r="L19" s="9" t="s">
        <v>19</v>
      </c>
      <c r="N19" s="9"/>
      <c r="O19" s="16" t="s">
        <v>23</v>
      </c>
      <c r="P19" s="16" t="s">
        <v>24</v>
      </c>
      <c r="Q19" s="16" t="s">
        <v>25</v>
      </c>
      <c r="R19" s="16" t="s">
        <v>26</v>
      </c>
      <c r="S19" s="16" t="s">
        <v>27</v>
      </c>
      <c r="T19" s="16" t="s">
        <v>28</v>
      </c>
      <c r="U19" s="16" t="s">
        <v>29</v>
      </c>
    </row>
    <row r="20" spans="1:21" ht="18" x14ac:dyDescent="0.35">
      <c r="A20" s="5">
        <v>18415</v>
      </c>
      <c r="B20" s="1">
        <v>149</v>
      </c>
      <c r="C20" s="6">
        <v>5.0039463059454592</v>
      </c>
      <c r="D20" s="7">
        <f t="shared" si="0"/>
        <v>30</v>
      </c>
      <c r="G20" s="10" t="s">
        <v>8</v>
      </c>
      <c r="H20" s="11">
        <v>4.1933207880038084E-2</v>
      </c>
      <c r="J20" s="13">
        <f>_xll.SARIMAX_GOF(Sheet1!$C$3:$C$146,Sheet1!$D$3:$D$146,1,$H$20,$H$21,$H$24,1,,$H$22,12,1,,$H$23,1)</f>
        <v>243.8177643413978</v>
      </c>
      <c r="K20" s="13">
        <f>_xll.SARIMAX_GOF(Sheet1!$C$3:$C$146,Sheet1!$D$3:$D$146,1,$H$20,$H$21,$H$24,1,,$H$22,12,1,,$H$23,2)</f>
        <v>-477.63552868279561</v>
      </c>
      <c r="L20" s="14">
        <f>_xll.SARIMAX_CHECK($H$21,$H$24,1,,$H$22,12,1,,$H$23)</f>
        <v>1</v>
      </c>
      <c r="O20" s="6">
        <f>AVERAGE(_xll.RMNA(_xll.SARIMAX_FIT(Sheet1!$C$3:$C$146,Sheet1!$D$3:$D$146,1,$H$20,$H$21,$H$24,1,,$H$22,12,1,,$H$23,4)))</f>
        <v>1.7673643287280921E-3</v>
      </c>
      <c r="P20" s="6">
        <f>STDEV(_xll.RMNA(_xll.SARIMAX_FIT(Sheet1!$C$3:$C$146,Sheet1!$D$3:$D$146,1,$H$20,$H$21,$H$24,1,,$H$22,12,1,,$H$23,4)))</f>
        <v>0.98205612692235023</v>
      </c>
      <c r="Q20" s="6">
        <f>SKEW(_xll.RMNA(_xll.SARIMAX_FIT(Sheet1!$C$3:$C$146,Sheet1!$D$3:$D$146,1,$H$20,$H$21,$H$24,1,,$H$22,12,1,,$H$23,4)))</f>
        <v>0.27465842941218938</v>
      </c>
      <c r="R20" s="6">
        <f>KURT(_xll.RMNA(_xll.SARIMAX_FIT(Sheet1!$C$3:$C$146,Sheet1!$D$3:$D$146,1,$H$20,$H$21,$H$24,1,,$H$22,12,1,,$H$23,4)))</f>
        <v>0.46163989161201124</v>
      </c>
      <c r="S20" s="6" t="b">
        <f>IF(_xll.WNTest(_xll.RMNA(_xll.SARIMAX_FIT(Sheet1!$C$3:$C$146,Sheet1!$D$3:$D$146,1,$H$20,$H$21,$H$24,1,,$H$22,12,1,,$H$23,4)),1) &gt;0.05, TRUE, FALSE)</f>
        <v>1</v>
      </c>
      <c r="T20" s="6" t="b">
        <f>IF(_xll.NormalityTest(_xll.RMNA(_xll.SARIMAX_FIT(Sheet1!$C$3:$C$146,Sheet1!$D$3:$D$146,1,$H$20,$H$21,$H$24,1,,$H$22,12,1,,$H$23,4)),1) &gt;0.05, TRUE, FALSE)</f>
        <v>1</v>
      </c>
      <c r="U20" s="6" t="b">
        <f>IF(_xll.ARCHTest(_xll.RMNA(_xll.SARIMAX_FIT(Sheet1!$C$3:$C$146,Sheet1!$D$3:$D$146,1,$H$20,$H$21,$H$24,1,,$H$22,12,1,,$H$23,4)),1) &lt;0.05, TRUE, FALSE)</f>
        <v>0</v>
      </c>
    </row>
    <row r="21" spans="1:21" x14ac:dyDescent="0.25">
      <c r="A21" s="5">
        <v>18445</v>
      </c>
      <c r="B21" s="1">
        <v>170</v>
      </c>
      <c r="C21" s="6">
        <v>5.1357984370502621</v>
      </c>
      <c r="D21" s="7">
        <f t="shared" si="0"/>
        <v>31</v>
      </c>
      <c r="G21" s="10" t="s">
        <v>9</v>
      </c>
      <c r="H21" s="11">
        <v>2.908798783924881E-4</v>
      </c>
      <c r="N21" s="15" t="s">
        <v>21</v>
      </c>
      <c r="O21" s="6">
        <v>0</v>
      </c>
      <c r="P21" s="6">
        <v>1</v>
      </c>
      <c r="Q21" s="6">
        <v>0</v>
      </c>
      <c r="R21" s="6">
        <v>0</v>
      </c>
    </row>
    <row r="22" spans="1:21" ht="18" x14ac:dyDescent="0.35">
      <c r="A22" s="5">
        <v>18476</v>
      </c>
      <c r="B22" s="1">
        <v>170</v>
      </c>
      <c r="C22" s="6">
        <v>5.1357984370502621</v>
      </c>
      <c r="D22" s="7">
        <f t="shared" si="0"/>
        <v>31</v>
      </c>
      <c r="G22" s="10" t="s">
        <v>10</v>
      </c>
      <c r="H22" s="11">
        <v>-0.37961401250497845</v>
      </c>
      <c r="N22" s="15" t="s">
        <v>22</v>
      </c>
      <c r="O22" s="1" t="b">
        <f>IF( _xll.TEST_MEAN(_xll.RMNA(_xll.SARIMAX_FIT(Sheet1!$C$3:$C$146,Sheet1!$D$3:$D$146,1,$H$20,$H$21,$H$24,1,,$H$22,12,1,,$H$23,4)),O21) &gt;0.05/2, FALSE, TRUE)</f>
        <v>0</v>
      </c>
      <c r="P22" s="1" t="b">
        <f>IF( _xll.TEST_STDEV(_xll.RMNA(_xll.SARIMAX_FIT(Sheet1!$C$3:$C$146,Sheet1!$D$3:$D$146,1,$H$20,$H$21,$H$24,1,,$H$22,12,1,,$H$23,4)),P21) &gt;0.05, FALSE, TRUE)</f>
        <v>0</v>
      </c>
      <c r="Q22" s="1" t="b">
        <f>IF( _xll.TEST_SKEW(_xll.RMNA(_xll.SARIMAX_FIT(Sheet1!$C$3:$C$146,Sheet1!$D$3:$D$146,1,$H$20,$H$21,$H$24,1,,$H$22,12,1,,$H$23,4))) &gt;0.05/2, FALSE, TRUE)</f>
        <v>0</v>
      </c>
      <c r="R22" s="1" t="b">
        <f>IF( _xll.TEST_XKURT(_xll.RMNA(_xll.SARIMAX_FIT(Sheet1!$C$3:$C$146,Sheet1!$D$3:$D$146,1,$H$20,$H$21,$H$24,1,,$H$22,12,1,,$H$23,4))) &gt;0.05/2, FALSE, TRUE)</f>
        <v>0</v>
      </c>
    </row>
    <row r="23" spans="1:21" ht="18" x14ac:dyDescent="0.35">
      <c r="A23" s="5">
        <v>18507</v>
      </c>
      <c r="B23" s="1">
        <v>158</v>
      </c>
      <c r="C23" s="6">
        <v>5.0625950330269669</v>
      </c>
      <c r="D23" s="7">
        <f t="shared" si="0"/>
        <v>30</v>
      </c>
      <c r="G23" s="10" t="s">
        <v>11</v>
      </c>
      <c r="H23" s="11">
        <v>-0.42929784957187955</v>
      </c>
    </row>
    <row r="24" spans="1:21" x14ac:dyDescent="0.25">
      <c r="A24" s="5">
        <v>18537</v>
      </c>
      <c r="B24" s="1">
        <v>133</v>
      </c>
      <c r="C24" s="6">
        <v>4.8903491282217537</v>
      </c>
      <c r="D24" s="7">
        <f t="shared" si="0"/>
        <v>31</v>
      </c>
      <c r="G24" s="10" t="s">
        <v>12</v>
      </c>
      <c r="H24" s="11">
        <v>3.7332154979743057E-2</v>
      </c>
    </row>
    <row r="25" spans="1:21" x14ac:dyDescent="0.25">
      <c r="A25" s="5">
        <v>18568</v>
      </c>
      <c r="B25" s="1">
        <v>114</v>
      </c>
      <c r="C25" s="6">
        <v>4.7361984483944957</v>
      </c>
      <c r="D25" s="7">
        <f t="shared" si="0"/>
        <v>30</v>
      </c>
    </row>
    <row r="26" spans="1:21" x14ac:dyDescent="0.25">
      <c r="A26" s="5">
        <v>18598</v>
      </c>
      <c r="B26" s="1">
        <v>140</v>
      </c>
      <c r="C26" s="6">
        <v>4.9416424226093039</v>
      </c>
      <c r="D26" s="7">
        <f t="shared" si="0"/>
        <v>31</v>
      </c>
      <c r="G26" s="10" t="s">
        <v>13</v>
      </c>
      <c r="H26" s="12">
        <v>1</v>
      </c>
    </row>
    <row r="27" spans="1:21" x14ac:dyDescent="0.25">
      <c r="A27" s="5">
        <v>18629</v>
      </c>
      <c r="B27" s="1">
        <v>145</v>
      </c>
      <c r="C27" s="6">
        <v>4.9767337424205742</v>
      </c>
      <c r="D27" s="7">
        <f t="shared" si="0"/>
        <v>31</v>
      </c>
      <c r="G27" s="10" t="s">
        <v>14</v>
      </c>
      <c r="H27" s="12">
        <v>12</v>
      </c>
    </row>
    <row r="28" spans="1:21" x14ac:dyDescent="0.25">
      <c r="A28" s="5">
        <v>18660</v>
      </c>
      <c r="B28" s="1">
        <v>150</v>
      </c>
      <c r="C28" s="6">
        <v>5.0106352940962555</v>
      </c>
      <c r="D28" s="7">
        <f t="shared" si="0"/>
        <v>28</v>
      </c>
      <c r="G28" s="10" t="s">
        <v>15</v>
      </c>
      <c r="H28" s="12">
        <v>1</v>
      </c>
    </row>
    <row r="29" spans="1:21" x14ac:dyDescent="0.25">
      <c r="A29" s="5">
        <v>18688</v>
      </c>
      <c r="B29" s="1">
        <v>178</v>
      </c>
      <c r="C29" s="6">
        <v>5.181783550292085</v>
      </c>
      <c r="D29" s="7">
        <f t="shared" si="0"/>
        <v>31</v>
      </c>
    </row>
    <row r="30" spans="1:21" x14ac:dyDescent="0.25">
      <c r="A30" s="5">
        <v>18719</v>
      </c>
      <c r="B30" s="1">
        <v>163</v>
      </c>
      <c r="C30" s="6">
        <v>5.0937502008067623</v>
      </c>
      <c r="D30" s="7">
        <f t="shared" si="0"/>
        <v>30</v>
      </c>
    </row>
    <row r="31" spans="1:21" x14ac:dyDescent="0.25">
      <c r="A31" s="5">
        <v>18749</v>
      </c>
      <c r="B31" s="1">
        <v>172</v>
      </c>
      <c r="C31" s="6">
        <v>5.1474944768134527</v>
      </c>
      <c r="D31" s="7">
        <f t="shared" si="0"/>
        <v>31</v>
      </c>
    </row>
    <row r="32" spans="1:21" ht="15.75" thickBot="1" x14ac:dyDescent="0.3">
      <c r="A32" s="5">
        <v>18780</v>
      </c>
      <c r="B32" s="1">
        <v>178</v>
      </c>
      <c r="C32" s="6">
        <v>5.181783550292085</v>
      </c>
      <c r="D32" s="7">
        <f t="shared" si="0"/>
        <v>30</v>
      </c>
    </row>
    <row r="33" spans="1:11" ht="15.75" thickBot="1" x14ac:dyDescent="0.3">
      <c r="A33" s="5">
        <v>18810</v>
      </c>
      <c r="B33" s="1">
        <v>199</v>
      </c>
      <c r="C33" s="6">
        <v>5.2933048247244923</v>
      </c>
      <c r="D33" s="7">
        <f t="shared" si="0"/>
        <v>31</v>
      </c>
      <c r="F33" s="16" t="s">
        <v>30</v>
      </c>
      <c r="G33" s="16" t="s">
        <v>31</v>
      </c>
      <c r="H33" s="16" t="s">
        <v>32</v>
      </c>
      <c r="I33" s="16" t="s">
        <v>33</v>
      </c>
      <c r="J33" s="16" t="s">
        <v>34</v>
      </c>
      <c r="K33" s="16" t="s">
        <v>35</v>
      </c>
    </row>
    <row r="34" spans="1:11" x14ac:dyDescent="0.25">
      <c r="A34" s="5">
        <v>18841</v>
      </c>
      <c r="B34" s="1">
        <v>199</v>
      </c>
      <c r="C34" s="6">
        <v>5.2933048247244923</v>
      </c>
      <c r="D34" s="7">
        <f t="shared" si="0"/>
        <v>31</v>
      </c>
      <c r="F34" s="10">
        <v>1</v>
      </c>
      <c r="G34" s="6">
        <f>_xll.SARIMAX_FORE($C$124:$C$146,$D$124:$D$164,1,$H$20,$H$21,$H$24,1,,$H$22,12,1,,$H$23,$F34,1,0.05)</f>
        <v>6.1074496281752131</v>
      </c>
      <c r="H34" s="6">
        <f>_xll.SARIMAX_FORE($C$124:$C$146,$D$124:$D$164,1,$H$20,$H$21,$H$24,1,,$H$22,12,1,,$H$23,$F34,2,0.05)</f>
        <v>3.7332154979743057E-2</v>
      </c>
      <c r="I34" s="6">
        <f>_xll.SARIMAX_FORE($C$124:$C$146,$D$124:$D$164,1,$H$20,$H$21,$H$24,1,,$H$22,12,1,,$H$23,$F34,5,0.05)</f>
        <v>6.1806193074007769</v>
      </c>
      <c r="J34" s="6">
        <f>_xll.SARIMAX_FORE($C$124:$C$146,$D$124:$D$164,1,$H$20,$H$21,$H$24,1,,$H$22,12,1,,$H$23,$F34,4,0.05)</f>
        <v>6.0342799489496493</v>
      </c>
      <c r="K34" s="6">
        <f>I34-J34</f>
        <v>0.14633935845112767</v>
      </c>
    </row>
    <row r="35" spans="1:11" x14ac:dyDescent="0.25">
      <c r="A35" s="5">
        <v>18872</v>
      </c>
      <c r="B35" s="1">
        <v>184</v>
      </c>
      <c r="C35" s="6">
        <v>5.2149357576089859</v>
      </c>
      <c r="D35" s="7">
        <f t="shared" si="0"/>
        <v>30</v>
      </c>
      <c r="F35" s="10">
        <v>2</v>
      </c>
      <c r="G35" s="6">
        <f>_xll.SARIMAX_FORE($C$124:$C$146,$D$124:$D$164,1,$H$20,$H$21,$H$24,1,,$H$22,12,1,,$H$23,$F35,1,0.05)</f>
        <v>5.9986653835564194</v>
      </c>
      <c r="H35" s="6">
        <f>_xll.SARIMAX_FORE($C$124:$C$146,$D$124:$D$164,1,$H$20,$H$21,$H$24,1,,$H$22,12,1,,$H$23,$F35,2,0.05)</f>
        <v>4.3932805675361591E-2</v>
      </c>
      <c r="I35" s="6">
        <f>_xll.SARIMAX_FORE($C$124:$C$146,$D$124:$D$164,1,$H$20,$H$21,$H$24,1,,$H$22,12,1,,$H$23,$F35,5,0.05)</f>
        <v>6.0847721004199249</v>
      </c>
      <c r="J35" s="6">
        <f>_xll.SARIMAX_FORE($C$124:$C$146,$D$124:$D$164,1,$H$20,$H$21,$H$24,1,,$H$22,12,1,,$H$23,$F35,4,0.05)</f>
        <v>5.912558666692914</v>
      </c>
      <c r="K35" s="6">
        <f t="shared" ref="K35:K51" si="1">I35-J35</f>
        <v>0.17221343372701092</v>
      </c>
    </row>
    <row r="36" spans="1:11" x14ac:dyDescent="0.25">
      <c r="A36" s="5">
        <v>18902</v>
      </c>
      <c r="B36" s="1">
        <v>162</v>
      </c>
      <c r="C36" s="6">
        <v>5.0875963352323836</v>
      </c>
      <c r="D36" s="7">
        <f t="shared" si="0"/>
        <v>31</v>
      </c>
      <c r="F36" s="10">
        <v>3</v>
      </c>
      <c r="G36" s="6">
        <f>_xll.SARIMAX_FORE($C$124:$C$146,$D$124:$D$164,1,$H$20,$H$21,$H$24,1,,$H$22,12,1,,$H$23,$F36,1,0.05)</f>
        <v>6.1320694009125871</v>
      </c>
      <c r="H36" s="6">
        <f>_xll.SARIMAX_FORE($C$124:$C$146,$D$124:$D$164,1,$H$20,$H$21,$H$24,1,,$H$22,12,1,,$H$23,$F36,2,0.05)</f>
        <v>4.9663800031679146E-2</v>
      </c>
      <c r="I36" s="6">
        <f>_xll.SARIMAX_FORE($C$124:$C$146,$D$124:$D$164,1,$H$20,$H$21,$H$24,1,,$H$22,12,1,,$H$23,$F36,5,0.05)</f>
        <v>6.2294086603100771</v>
      </c>
      <c r="J36" s="6">
        <f>_xll.SARIMAX_FORE($C$124:$C$146,$D$124:$D$164,1,$H$20,$H$21,$H$24,1,,$H$22,12,1,,$H$23,$F36,4,0.05)</f>
        <v>6.0347301415150971</v>
      </c>
      <c r="K36" s="6">
        <f t="shared" si="1"/>
        <v>0.19467851879497999</v>
      </c>
    </row>
    <row r="37" spans="1:11" x14ac:dyDescent="0.25">
      <c r="A37" s="5">
        <v>18933</v>
      </c>
      <c r="B37" s="1">
        <v>146</v>
      </c>
      <c r="C37" s="6">
        <v>4.9836066217083363</v>
      </c>
      <c r="D37" s="7">
        <f t="shared" si="0"/>
        <v>30</v>
      </c>
      <c r="F37" s="10">
        <v>4</v>
      </c>
      <c r="G37" s="6">
        <f>_xll.SARIMAX_FORE($C$124:$C$146,$D$124:$D$164,1,$H$20,$H$21,$H$24,1,,$H$22,12,1,,$H$23,$F37,1,0.05)</f>
        <v>6.1843248795788526</v>
      </c>
      <c r="H37" s="6">
        <f>_xll.SARIMAX_FORE($C$124:$C$146,$D$124:$D$164,1,$H$20,$H$21,$H$24,1,,$H$22,12,1,,$H$23,$F37,2,0.05)</f>
        <v>5.4798673822129523E-2</v>
      </c>
      <c r="I37" s="6">
        <f>_xll.SARIMAX_FORE($C$124:$C$146,$D$124:$D$164,1,$H$20,$H$21,$H$24,1,,$H$22,12,1,,$H$23,$F37,5,0.05)</f>
        <v>6.2917283066707839</v>
      </c>
      <c r="J37" s="6">
        <f>_xll.SARIMAX_FORE($C$124:$C$146,$D$124:$D$164,1,$H$20,$H$21,$H$24,1,,$H$22,12,1,,$H$23,$F37,4,0.05)</f>
        <v>6.0769214524869213</v>
      </c>
      <c r="K37" s="6">
        <f t="shared" si="1"/>
        <v>0.21480685418386258</v>
      </c>
    </row>
    <row r="38" spans="1:11" x14ac:dyDescent="0.25">
      <c r="A38" s="5">
        <v>18963</v>
      </c>
      <c r="B38" s="1">
        <v>166</v>
      </c>
      <c r="C38" s="6">
        <v>5.1119877883565437</v>
      </c>
      <c r="D38" s="7">
        <f t="shared" si="0"/>
        <v>31</v>
      </c>
      <c r="F38" s="10">
        <v>5</v>
      </c>
      <c r="G38" s="6">
        <f>_xll.SARIMAX_FORE($C$124:$C$146,$D$124:$D$164,1,$H$20,$H$21,$H$24,1,,$H$22,12,1,,$H$23,$F38,1,0.05)</f>
        <v>6.2210834448832877</v>
      </c>
      <c r="H38" s="6">
        <f>_xll.SARIMAX_FORE($C$124:$C$146,$D$124:$D$164,1,$H$20,$H$21,$H$24,1,,$H$22,12,1,,$H$23,$F38,2,0.05)</f>
        <v>5.9491984936978472E-2</v>
      </c>
      <c r="I38" s="6">
        <f>_xll.SARIMAX_FORE($C$124:$C$146,$D$124:$D$164,1,$H$20,$H$21,$H$24,1,,$H$22,12,1,,$H$23,$F38,5,0.05)</f>
        <v>6.3376855927285645</v>
      </c>
      <c r="J38" s="6">
        <f>_xll.SARIMAX_FORE($C$124:$C$146,$D$124:$D$164,1,$H$20,$H$21,$H$24,1,,$H$22,12,1,,$H$23,$F38,4,0.05)</f>
        <v>6.1044812970380109</v>
      </c>
      <c r="K38" s="6">
        <f t="shared" si="1"/>
        <v>0.23320429569055356</v>
      </c>
    </row>
    <row r="39" spans="1:11" x14ac:dyDescent="0.25">
      <c r="A39" s="5">
        <v>18994</v>
      </c>
      <c r="B39" s="1">
        <v>171</v>
      </c>
      <c r="C39" s="6">
        <v>5.1416635565026603</v>
      </c>
      <c r="D39" s="7">
        <f t="shared" si="0"/>
        <v>31</v>
      </c>
      <c r="F39" s="10">
        <v>6</v>
      </c>
      <c r="G39" s="6">
        <f>_xll.SARIMAX_FORE($C$124:$C$146,$D$124:$D$164,1,$H$20,$H$21,$H$24,1,,$H$22,12,1,,$H$23,$F39,1,0.05)</f>
        <v>6.3436633336331179</v>
      </c>
      <c r="H39" s="6">
        <f>_xll.SARIMAX_FORE($C$124:$C$146,$D$124:$D$164,1,$H$20,$H$21,$H$24,1,,$H$22,12,1,,$H$23,$F39,2,0.05)</f>
        <v>6.3841192742767602E-2</v>
      </c>
      <c r="I39" s="6">
        <f>_xll.SARIMAX_FORE($C$124:$C$146,$D$124:$D$164,1,$H$20,$H$21,$H$24,1,,$H$22,12,1,,$H$23,$F39,5,0.05)</f>
        <v>6.4687897721390222</v>
      </c>
      <c r="J39" s="6">
        <f>_xll.SARIMAX_FORE($C$124:$C$146,$D$124:$D$164,1,$H$20,$H$21,$H$24,1,,$H$22,12,1,,$H$23,$F39,4,0.05)</f>
        <v>6.2185368951272135</v>
      </c>
      <c r="K39" s="6">
        <f t="shared" si="1"/>
        <v>0.25025287701180865</v>
      </c>
    </row>
    <row r="40" spans="1:11" x14ac:dyDescent="0.25">
      <c r="A40" s="5">
        <v>19025</v>
      </c>
      <c r="B40" s="1">
        <v>180</v>
      </c>
      <c r="C40" s="6">
        <v>5.1929568508902104</v>
      </c>
      <c r="D40" s="7">
        <f t="shared" si="0"/>
        <v>29</v>
      </c>
      <c r="F40" s="10">
        <v>7</v>
      </c>
      <c r="G40" s="6">
        <f>_xll.SARIMAX_FORE($C$124:$C$146,$D$124:$D$164,1,$H$20,$H$21,$H$24,1,,$H$22,12,1,,$H$23,$F40,1,0.05)</f>
        <v>6.4942338335676864</v>
      </c>
      <c r="H40" s="6">
        <f>_xll.SARIMAX_FORE($C$124:$C$146,$D$124:$D$164,1,$H$20,$H$21,$H$24,1,,$H$22,12,1,,$H$23,$F40,2,0.05)</f>
        <v>6.7912440023141063E-2</v>
      </c>
      <c r="I40" s="6">
        <f>_xll.SARIMAX_FORE($C$124:$C$146,$D$124:$D$164,1,$H$20,$H$21,$H$24,1,,$H$22,12,1,,$H$23,$F40,5,0.05)</f>
        <v>6.6273397701152792</v>
      </c>
      <c r="J40" s="6">
        <f>_xll.SARIMAX_FORE($C$124:$C$146,$D$124:$D$164,1,$H$20,$H$21,$H$24,1,,$H$22,12,1,,$H$23,$F40,4,0.05)</f>
        <v>6.3611278970200935</v>
      </c>
      <c r="K40" s="6">
        <f t="shared" si="1"/>
        <v>0.26621187309518568</v>
      </c>
    </row>
    <row r="41" spans="1:11" x14ac:dyDescent="0.25">
      <c r="A41" s="5">
        <v>19054</v>
      </c>
      <c r="B41" s="1">
        <v>193</v>
      </c>
      <c r="C41" s="6">
        <v>5.2626901889048856</v>
      </c>
      <c r="D41" s="7">
        <f t="shared" si="0"/>
        <v>31</v>
      </c>
      <c r="F41" s="10">
        <v>8</v>
      </c>
      <c r="G41" s="6">
        <f>_xll.SARIMAX_FORE($C$124:$C$146,$D$124:$D$164,1,$H$20,$H$21,$H$24,1,,$H$22,12,1,,$H$23,$F41,1,0.05)</f>
        <v>6.4852208539262906</v>
      </c>
      <c r="H41" s="6">
        <f>_xll.SARIMAX_FORE($C$124:$C$146,$D$124:$D$164,1,$H$20,$H$21,$H$24,1,,$H$22,12,1,,$H$23,$F41,2,0.05)</f>
        <v>7.1753056582798347E-2</v>
      </c>
      <c r="I41" s="6">
        <f>_xll.SARIMAX_FORE($C$124:$C$146,$D$124:$D$164,1,$H$20,$H$21,$H$24,1,,$H$22,12,1,,$H$23,$F41,5,0.05)</f>
        <v>6.6258542606092403</v>
      </c>
      <c r="J41" s="6">
        <f>_xll.SARIMAX_FORE($C$124:$C$146,$D$124:$D$164,1,$H$20,$H$21,$H$24,1,,$H$22,12,1,,$H$23,$F41,4,0.05)</f>
        <v>6.3445874472433408</v>
      </c>
      <c r="K41" s="6">
        <f t="shared" si="1"/>
        <v>0.28126681336589954</v>
      </c>
    </row>
    <row r="42" spans="1:11" x14ac:dyDescent="0.25">
      <c r="A42" s="5">
        <v>19085</v>
      </c>
      <c r="B42" s="1">
        <v>181</v>
      </c>
      <c r="C42" s="6">
        <v>5.1984970312658261</v>
      </c>
      <c r="D42" s="7">
        <f t="shared" si="0"/>
        <v>30</v>
      </c>
      <c r="F42" s="10">
        <v>9</v>
      </c>
      <c r="G42" s="6">
        <f>_xll.SARIMAX_FORE($C$124:$C$146,$D$124:$D$164,1,$H$20,$H$21,$H$24,1,,$H$22,12,1,,$H$23,$F42,1,0.05)</f>
        <v>6.3048600784985656</v>
      </c>
      <c r="H42" s="6">
        <f>_xll.SARIMAX_FORE($C$124:$C$146,$D$124:$D$164,1,$H$20,$H$21,$H$24,1,,$H$22,12,1,,$H$23,$F42,2,0.05)</f>
        <v>7.5398294065925603E-2</v>
      </c>
      <c r="I42" s="6">
        <f>_xll.SARIMAX_FORE($C$124:$C$146,$D$124:$D$164,1,$H$20,$H$21,$H$24,1,,$H$22,12,1,,$H$23,$F42,5,0.05)</f>
        <v>6.4526380193635395</v>
      </c>
      <c r="J42" s="6">
        <f>_xll.SARIMAX_FORE($C$124:$C$146,$D$124:$D$164,1,$H$20,$H$21,$H$24,1,,$H$22,12,1,,$H$23,$F42,4,0.05)</f>
        <v>6.1570821376335916</v>
      </c>
      <c r="K42" s="6">
        <f t="shared" si="1"/>
        <v>0.29555588172994796</v>
      </c>
    </row>
    <row r="43" spans="1:11" x14ac:dyDescent="0.25">
      <c r="A43" s="5">
        <v>19115</v>
      </c>
      <c r="B43" s="1">
        <v>183</v>
      </c>
      <c r="C43" s="6">
        <v>5.2094861528414214</v>
      </c>
      <c r="D43" s="7">
        <f t="shared" si="0"/>
        <v>31</v>
      </c>
      <c r="F43" s="10">
        <v>10</v>
      </c>
      <c r="G43" s="6">
        <f>_xll.SARIMAX_FORE($C$124:$C$146,$D$124:$D$164,1,$H$20,$H$21,$H$24,1,,$H$22,12,1,,$H$23,$F43,1,0.05)</f>
        <v>6.196634712421333</v>
      </c>
      <c r="H43" s="6">
        <f>_xll.SARIMAX_FORE($C$124:$C$146,$D$124:$D$164,1,$H$20,$H$21,$H$24,1,,$H$22,12,1,,$H$23,$F43,2,0.05)</f>
        <v>7.8875245591562629E-2</v>
      </c>
      <c r="I43" s="6">
        <f>_xll.SARIMAX_FORE($C$124:$C$146,$D$124:$D$164,1,$H$20,$H$21,$H$24,1,,$H$22,12,1,,$H$23,$F43,5,0.05)</f>
        <v>6.3512273530525478</v>
      </c>
      <c r="J43" s="6">
        <f>_xll.SARIMAX_FORE($C$124:$C$146,$D$124:$D$164,1,$H$20,$H$21,$H$24,1,,$H$22,12,1,,$H$23,$F43,4,0.05)</f>
        <v>6.0420420717901182</v>
      </c>
      <c r="K43" s="6">
        <f t="shared" si="1"/>
        <v>0.30918528126242961</v>
      </c>
    </row>
    <row r="44" spans="1:11" x14ac:dyDescent="0.25">
      <c r="A44" s="5">
        <v>19146</v>
      </c>
      <c r="B44" s="1">
        <v>218</v>
      </c>
      <c r="C44" s="6">
        <v>5.3844950627890888</v>
      </c>
      <c r="D44" s="7">
        <f t="shared" si="0"/>
        <v>30</v>
      </c>
      <c r="F44" s="10">
        <v>11</v>
      </c>
      <c r="G44" s="6">
        <f>_xll.SARIMAX_FORE($C$124:$C$146,$D$124:$D$164,1,$H$20,$H$21,$H$24,1,,$H$22,12,1,,$H$23,$F44,1,0.05)</f>
        <v>6.0479341652091527</v>
      </c>
      <c r="H44" s="6">
        <f>_xll.SARIMAX_FORE($C$124:$C$146,$D$124:$D$164,1,$H$20,$H$21,$H$24,1,,$H$22,12,1,,$H$23,$F44,2,0.05)</f>
        <v>8.2205267387235284E-2</v>
      </c>
      <c r="I44" s="6">
        <f>_xll.SARIMAX_FORE($C$124:$C$146,$D$124:$D$164,1,$H$20,$H$21,$H$24,1,,$H$22,12,1,,$H$23,$F44,5,0.05)</f>
        <v>6.2090535286276189</v>
      </c>
      <c r="J44" s="6">
        <f>_xll.SARIMAX_FORE($C$124:$C$146,$D$124:$D$164,1,$H$20,$H$21,$H$24,1,,$H$22,12,1,,$H$23,$F44,4,0.05)</f>
        <v>5.8868148017906865</v>
      </c>
      <c r="K44" s="6">
        <f t="shared" si="1"/>
        <v>0.32223872683693244</v>
      </c>
    </row>
    <row r="45" spans="1:11" x14ac:dyDescent="0.25">
      <c r="A45" s="5">
        <v>19176</v>
      </c>
      <c r="B45" s="1">
        <v>230</v>
      </c>
      <c r="C45" s="6">
        <v>5.4380793089231956</v>
      </c>
      <c r="D45" s="7">
        <f t="shared" si="0"/>
        <v>31</v>
      </c>
      <c r="F45" s="10">
        <v>12</v>
      </c>
      <c r="G45" s="6">
        <f>_xll.SARIMAX_FORE($C$124:$C$146,$D$124:$D$164,1,$H$20,$H$21,$H$24,1,,$H$22,12,1,,$H$23,$F45,1,0.05)</f>
        <v>6.1542212065449116</v>
      </c>
      <c r="H45" s="6">
        <f>_xll.SARIMAX_FORE($C$124:$C$146,$D$124:$D$164,1,$H$20,$H$21,$H$24,1,,$H$22,12,1,,$H$23,$F45,2,0.05)</f>
        <v>8.5405547860103209E-2</v>
      </c>
      <c r="I45" s="6">
        <f>_xll.SARIMAX_FORE($C$124:$C$146,$D$124:$D$164,1,$H$20,$H$21,$H$24,1,,$H$22,12,1,,$H$23,$F45,5,0.05)</f>
        <v>6.3216130044306258</v>
      </c>
      <c r="J45" s="6">
        <f>_xll.SARIMAX_FORE($C$124:$C$146,$D$124:$D$164,1,$H$20,$H$21,$H$24,1,,$H$22,12,1,,$H$23,$F45,4,0.05)</f>
        <v>5.9868294086591973</v>
      </c>
      <c r="K45" s="6">
        <f t="shared" si="1"/>
        <v>0.33478359577142847</v>
      </c>
    </row>
    <row r="46" spans="1:11" x14ac:dyDescent="0.25">
      <c r="A46" s="5">
        <v>19207</v>
      </c>
      <c r="B46" s="1">
        <v>242</v>
      </c>
      <c r="C46" s="6">
        <v>5.4889377261566867</v>
      </c>
      <c r="D46" s="7">
        <f t="shared" si="0"/>
        <v>31</v>
      </c>
      <c r="F46" s="10">
        <v>13</v>
      </c>
      <c r="G46" s="6">
        <f>_xll.SARIMAX_FORE($C$124:$C$146,$D$124:$D$164,1,$H$20,$H$21,$H$24,1,,$H$22,12,1,,$H$23,$F46,1,0.05)</f>
        <v>6.1900801273688462</v>
      </c>
      <c r="H46" s="6">
        <f>_xll.SARIMAX_FORE($C$124:$C$146,$D$124:$D$164,1,$H$20,$H$21,$H$24,1,,$H$22,12,1,,$H$23,$F46,2,0.05)</f>
        <v>9.6287707981744283E-2</v>
      </c>
      <c r="I46" s="6">
        <f>_xll.SARIMAX_FORE($C$124:$C$146,$D$124:$D$164,1,$H$20,$H$21,$H$24,1,,$H$22,12,1,,$H$23,$F46,5,0.05)</f>
        <v>6.3788005671669747</v>
      </c>
      <c r="J46" s="6">
        <f>_xll.SARIMAX_FORE($C$124:$C$146,$D$124:$D$164,1,$H$20,$H$21,$H$24,1,,$H$22,12,1,,$H$23,$F46,4,0.05)</f>
        <v>6.0013596875707176</v>
      </c>
      <c r="K46" s="6">
        <f t="shared" si="1"/>
        <v>0.37744087959625716</v>
      </c>
    </row>
    <row r="47" spans="1:11" x14ac:dyDescent="0.25">
      <c r="A47" s="5">
        <v>19238</v>
      </c>
      <c r="B47" s="1">
        <v>209</v>
      </c>
      <c r="C47" s="6">
        <v>5.3423342519648109</v>
      </c>
      <c r="D47" s="7">
        <f t="shared" si="0"/>
        <v>30</v>
      </c>
      <c r="F47" s="10">
        <v>14</v>
      </c>
      <c r="G47" s="6">
        <f>_xll.SARIMAX_FORE($C$124:$C$146,$D$124:$D$164,1,$H$20,$H$21,$H$24,1,,$H$22,12,1,,$H$23,$F47,1,0.05)</f>
        <v>6.0815867626284454</v>
      </c>
      <c r="H47" s="6">
        <f>_xll.SARIMAX_FORE($C$124:$C$146,$D$124:$D$164,1,$H$20,$H$21,$H$24,1,,$H$22,12,1,,$H$23,$F47,2,0.05)</f>
        <v>0.10293047146702076</v>
      </c>
      <c r="I47" s="6">
        <f>_xll.SARIMAX_FORE($C$124:$C$146,$D$124:$D$164,1,$H$20,$H$21,$H$24,1,,$H$22,12,1,,$H$23,$F47,5,0.05)</f>
        <v>6.2833267796155337</v>
      </c>
      <c r="J47" s="6">
        <f>_xll.SARIMAX_FORE($C$124:$C$146,$D$124:$D$164,1,$H$20,$H$21,$H$24,1,,$H$22,12,1,,$H$23,$F47,4,0.05)</f>
        <v>5.8798467456413572</v>
      </c>
      <c r="K47" s="6">
        <f t="shared" si="1"/>
        <v>0.40348003397417642</v>
      </c>
    </row>
    <row r="48" spans="1:11" x14ac:dyDescent="0.25">
      <c r="A48" s="5">
        <v>19268</v>
      </c>
      <c r="B48" s="1">
        <v>191</v>
      </c>
      <c r="C48" s="6">
        <v>5.2522734280466299</v>
      </c>
      <c r="D48" s="7">
        <f t="shared" si="0"/>
        <v>31</v>
      </c>
      <c r="F48" s="10">
        <v>15</v>
      </c>
      <c r="G48" s="6">
        <f>_xll.SARIMAX_FORE($C$124:$C$146,$D$124:$D$164,1,$H$20,$H$21,$H$24,1,,$H$22,12,1,,$H$23,$F48,1,0.05)</f>
        <v>6.2152816598630052</v>
      </c>
      <c r="H48" s="6">
        <f>_xll.SARIMAX_FORE($C$124:$C$146,$D$124:$D$164,1,$H$20,$H$21,$H$24,1,,$H$22,12,1,,$H$23,$F48,2,0.05)</f>
        <v>0.10916978155363639</v>
      </c>
      <c r="I48" s="6">
        <f>_xll.SARIMAX_FORE($C$124:$C$146,$D$124:$D$164,1,$H$20,$H$21,$H$24,1,,$H$22,12,1,,$H$23,$F48,5,0.05)</f>
        <v>6.429250499908238</v>
      </c>
      <c r="J48" s="6">
        <f>_xll.SARIMAX_FORE($C$124:$C$146,$D$124:$D$164,1,$H$20,$H$21,$H$24,1,,$H$22,12,1,,$H$23,$F48,4,0.05)</f>
        <v>6.0013128198177723</v>
      </c>
      <c r="K48" s="6">
        <f t="shared" si="1"/>
        <v>0.42793768009046573</v>
      </c>
    </row>
    <row r="49" spans="1:16" x14ac:dyDescent="0.25">
      <c r="A49" s="5">
        <v>19299</v>
      </c>
      <c r="B49" s="1">
        <v>172</v>
      </c>
      <c r="C49" s="6">
        <v>5.1474944768134527</v>
      </c>
      <c r="D49" s="7">
        <f t="shared" si="0"/>
        <v>30</v>
      </c>
      <c r="F49" s="10">
        <v>16</v>
      </c>
      <c r="G49" s="6">
        <f>_xll.SARIMAX_FORE($C$124:$C$146,$D$124:$D$164,1,$H$20,$H$21,$H$24,1,,$H$22,12,1,,$H$23,$F49,1,0.05)</f>
        <v>6.2678280184076627</v>
      </c>
      <c r="H49" s="6">
        <f>_xll.SARIMAX_FORE($C$124:$C$146,$D$124:$D$164,1,$H$20,$H$21,$H$24,1,,$H$22,12,1,,$H$23,$F49,2,0.05)</f>
        <v>0.11507128422206038</v>
      </c>
      <c r="I49" s="6">
        <f>_xll.SARIMAX_FORE($C$124:$C$146,$D$124:$D$164,1,$H$20,$H$21,$H$24,1,,$H$22,12,1,,$H$23,$F49,5,0.05)</f>
        <v>6.4933635911376735</v>
      </c>
      <c r="J49" s="6">
        <f>_xll.SARIMAX_FORE($C$124:$C$146,$D$124:$D$164,1,$H$20,$H$21,$H$24,1,,$H$22,12,1,,$H$23,$F49,4,0.05)</f>
        <v>6.0422924456776519</v>
      </c>
      <c r="K49" s="6">
        <f t="shared" si="1"/>
        <v>0.45107114546002158</v>
      </c>
    </row>
    <row r="50" spans="1:16" x14ac:dyDescent="0.25">
      <c r="A50" s="5">
        <v>19329</v>
      </c>
      <c r="B50" s="1">
        <v>194</v>
      </c>
      <c r="C50" s="6">
        <v>5.2678581590633282</v>
      </c>
      <c r="D50" s="7">
        <f t="shared" si="0"/>
        <v>31</v>
      </c>
      <c r="F50" s="10">
        <v>17</v>
      </c>
      <c r="G50" s="6">
        <f>_xll.SARIMAX_FORE($C$124:$C$146,$D$124:$D$164,1,$H$20,$H$21,$H$24,1,,$H$22,12,1,,$H$23,$F50,1,0.05)</f>
        <v>6.304877463590489</v>
      </c>
      <c r="H50" s="6">
        <f>_xll.SARIMAX_FORE($C$124:$C$146,$D$124:$D$164,1,$H$20,$H$21,$H$24,1,,$H$22,12,1,,$H$23,$F50,2,0.05)</f>
        <v>0.12068454623753498</v>
      </c>
      <c r="I50" s="6">
        <f>_xll.SARIMAX_FORE($C$124:$C$146,$D$124:$D$164,1,$H$20,$H$21,$H$24,1,,$H$22,12,1,,$H$23,$F50,5,0.05)</f>
        <v>6.5414148277066166</v>
      </c>
      <c r="J50" s="6">
        <f>_xll.SARIMAX_FORE($C$124:$C$146,$D$124:$D$164,1,$H$20,$H$21,$H$24,1,,$H$22,12,1,,$H$23,$F50,4,0.05)</f>
        <v>6.0683400994743613</v>
      </c>
      <c r="K50" s="6">
        <f t="shared" si="1"/>
        <v>0.47307472823225538</v>
      </c>
    </row>
    <row r="51" spans="1:16" x14ac:dyDescent="0.25">
      <c r="A51" s="5">
        <v>19360</v>
      </c>
      <c r="B51" s="1">
        <v>196</v>
      </c>
      <c r="C51" s="6">
        <v>5.2781146592305168</v>
      </c>
      <c r="D51" s="7">
        <f t="shared" si="0"/>
        <v>31</v>
      </c>
      <c r="F51" s="10">
        <v>18</v>
      </c>
      <c r="G51" s="6">
        <f>_xll.SARIMAX_FORE($C$124:$C$146,$D$124:$D$164,1,$H$20,$H$21,$H$24,1,,$H$22,12,1,,$H$23,$F51,1,0.05)</f>
        <v>6.4277482322187103</v>
      </c>
      <c r="H51" s="6">
        <f>_xll.SARIMAX_FORE($C$124:$C$146,$D$124:$D$164,1,$H$20,$H$21,$H$24,1,,$H$22,12,1,,$H$23,$F51,2,0.05)</f>
        <v>0.12604808189181313</v>
      </c>
      <c r="I51" s="6">
        <f>_xll.SARIMAX_FORE($C$124:$C$146,$D$124:$D$164,1,$H$20,$H$21,$H$24,1,,$H$22,12,1,,$H$23,$F51,5,0.05)</f>
        <v>6.6747979330470191</v>
      </c>
      <c r="J51" s="6">
        <f>_xll.SARIMAX_FORE($C$124:$C$146,$D$124:$D$164,1,$H$20,$H$21,$H$24,1,,$H$22,12,1,,$H$23,$F51,4,0.05)</f>
        <v>6.1806985313904015</v>
      </c>
      <c r="K51" s="6">
        <f t="shared" si="1"/>
        <v>0.49409940165661759</v>
      </c>
    </row>
    <row r="52" spans="1:16" x14ac:dyDescent="0.25">
      <c r="A52" s="5">
        <v>19391</v>
      </c>
      <c r="B52" s="1">
        <v>196</v>
      </c>
      <c r="C52" s="6">
        <v>5.2781146592305168</v>
      </c>
      <c r="D52" s="7">
        <f t="shared" si="0"/>
        <v>28</v>
      </c>
    </row>
    <row r="53" spans="1:16" x14ac:dyDescent="0.25">
      <c r="A53" s="5">
        <v>19419</v>
      </c>
      <c r="B53" s="1">
        <v>236</v>
      </c>
      <c r="C53" s="6">
        <v>5.4638318050256105</v>
      </c>
      <c r="D53" s="7">
        <f t="shared" si="0"/>
        <v>31</v>
      </c>
    </row>
    <row r="54" spans="1:16" x14ac:dyDescent="0.25">
      <c r="A54" s="5">
        <v>19450</v>
      </c>
      <c r="B54" s="1">
        <v>235</v>
      </c>
      <c r="C54" s="6">
        <v>5.4595855141441589</v>
      </c>
      <c r="D54" s="7">
        <f t="shared" si="0"/>
        <v>30</v>
      </c>
    </row>
    <row r="55" spans="1:16" ht="15.75" thickBot="1" x14ac:dyDescent="0.3">
      <c r="A55" s="5">
        <v>19480</v>
      </c>
      <c r="B55" s="1">
        <v>229</v>
      </c>
      <c r="C55" s="6">
        <v>5.43372200355424</v>
      </c>
      <c r="D55" s="7">
        <f t="shared" si="0"/>
        <v>31</v>
      </c>
    </row>
    <row r="56" spans="1:16" ht="15.75" thickBot="1" x14ac:dyDescent="0.3">
      <c r="A56" s="5">
        <v>19511</v>
      </c>
      <c r="B56" s="1">
        <v>243</v>
      </c>
      <c r="C56" s="6">
        <v>5.4930614433405482</v>
      </c>
      <c r="D56" s="7">
        <f t="shared" si="0"/>
        <v>30</v>
      </c>
      <c r="F56" s="16" t="s">
        <v>30</v>
      </c>
      <c r="G56" s="16" t="s">
        <v>36</v>
      </c>
      <c r="H56" s="16" t="s">
        <v>37</v>
      </c>
      <c r="I56" s="16" t="s">
        <v>38</v>
      </c>
      <c r="J56" s="16" t="s">
        <v>39</v>
      </c>
      <c r="K56" s="16" t="s">
        <v>40</v>
      </c>
      <c r="L56" s="16" t="s">
        <v>41</v>
      </c>
      <c r="M56" s="16" t="s">
        <v>42</v>
      </c>
      <c r="N56" s="16" t="s">
        <v>43</v>
      </c>
      <c r="O56" s="16" t="s">
        <v>44</v>
      </c>
      <c r="P56" s="16" t="s">
        <v>45</v>
      </c>
    </row>
    <row r="57" spans="1:16" x14ac:dyDescent="0.25">
      <c r="A57" s="5">
        <v>19541</v>
      </c>
      <c r="B57" s="1">
        <v>264</v>
      </c>
      <c r="C57" s="6">
        <v>5.575949103146316</v>
      </c>
      <c r="D57" s="7">
        <f t="shared" si="0"/>
        <v>31</v>
      </c>
      <c r="F57" s="10">
        <v>1</v>
      </c>
      <c r="G57" s="11" t="e">
        <f t="array" aca="1" ref="G57:G74" ca="1">_xll.SARIMAX_SIM(Sheet1!$C$124:$C$146,Sheet1!$D$124:$D$164,1,$H$20,$H$21,$H$24,1,,$H$22,12,1,,$H$23,18,100)</f>
        <v>#VALUE!</v>
      </c>
      <c r="H57" s="11" t="e">
        <f t="array" aca="1" ref="H57:H74" ca="1">_xll.SARIMAX_SIM(Sheet1!$C$124:$C$146,Sheet1!$D$124:$D$164,1,$H$20,$H$21,$H$24,1,,$H$22,12,1,,$H$23,18,101)</f>
        <v>#VALUE!</v>
      </c>
      <c r="I57" s="11" t="e">
        <f t="array" aca="1" ref="I57:I74" ca="1">_xll.SARIMAX_SIM(Sheet1!$C$124:$C$146,Sheet1!$D$124:$D$164,1,$H$20,$H$21,$H$24,1,,$H$22,12,1,,$H$23,18,102)</f>
        <v>#VALUE!</v>
      </c>
      <c r="J57" s="11" t="e">
        <f t="array" aca="1" ref="J57:J74" ca="1">_xll.SARIMAX_SIM(Sheet1!$C$124:$C$146,Sheet1!$D$124:$D$164,1,$H$20,$H$21,$H$24,1,,$H$22,12,1,,$H$23,18,103)</f>
        <v>#VALUE!</v>
      </c>
      <c r="K57" s="11" t="e">
        <f t="array" aca="1" ref="K57:K74" ca="1">_xll.SARIMAX_SIM(Sheet1!$C$124:$C$146,Sheet1!$D$124:$D$164,1,$H$20,$H$21,$H$24,1,,$H$22,12,1,,$H$23,18,104)</f>
        <v>#VALUE!</v>
      </c>
      <c r="L57" s="11" t="e">
        <f t="array" aca="1" ref="L57:L74" ca="1">_xll.SARIMAX_SIM(Sheet1!$C$124:$C$146,Sheet1!$D$124:$D$164,1,$H$20,$H$21,$H$24,1,,$H$22,12,1,,$H$23,18,105)</f>
        <v>#VALUE!</v>
      </c>
      <c r="M57" s="11" t="e">
        <f t="array" aca="1" ref="M57:M74" ca="1">_xll.SARIMAX_SIM(Sheet1!$C$124:$C$146,Sheet1!$D$124:$D$164,1,$H$20,$H$21,$H$24,1,,$H$22,12,1,,$H$23,18,106)</f>
        <v>#VALUE!</v>
      </c>
      <c r="N57" s="11" t="e">
        <f t="array" aca="1" ref="N57:N74" ca="1">_xll.SARIMAX_SIM(Sheet1!$C$124:$C$146,Sheet1!$D$124:$D$164,1,$H$20,$H$21,$H$24,1,,$H$22,12,1,,$H$23,18,107)</f>
        <v>#VALUE!</v>
      </c>
      <c r="O57" s="11" t="e">
        <f t="array" aca="1" ref="O57:O74" ca="1">_xll.SARIMAX_SIM(Sheet1!$C$124:$C$146,Sheet1!$D$124:$D$164,1,$H$20,$H$21,$H$24,1,,$H$22,12,1,,$H$23,18,108)</f>
        <v>#VALUE!</v>
      </c>
      <c r="P57" s="11" t="e">
        <f t="array" aca="1" ref="P57:P74" ca="1">_xll.SARIMAX_SIM(Sheet1!$C$124:$C$146,Sheet1!$D$124:$D$164,1,$H$20,$H$21,$H$24,1,,$H$22,12,1,,$H$23,18,109)</f>
        <v>#VALUE!</v>
      </c>
    </row>
    <row r="58" spans="1:16" x14ac:dyDescent="0.25">
      <c r="A58" s="5">
        <v>19572</v>
      </c>
      <c r="B58" s="1">
        <v>272</v>
      </c>
      <c r="C58" s="6">
        <v>5.6058020662959978</v>
      </c>
      <c r="D58" s="7">
        <f t="shared" si="0"/>
        <v>31</v>
      </c>
      <c r="F58" s="10">
        <v>2</v>
      </c>
      <c r="G58" s="11" t="e">
        <f ca="1"/>
        <v>#VALUE!</v>
      </c>
      <c r="H58" s="11" t="e">
        <f ca="1"/>
        <v>#VALUE!</v>
      </c>
      <c r="I58" s="11" t="e">
        <f ca="1"/>
        <v>#VALUE!</v>
      </c>
      <c r="J58" s="11" t="e">
        <f ca="1"/>
        <v>#VALUE!</v>
      </c>
      <c r="K58" s="11" t="e">
        <f ca="1"/>
        <v>#VALUE!</v>
      </c>
      <c r="L58" s="11" t="e">
        <f ca="1"/>
        <v>#VALUE!</v>
      </c>
      <c r="M58" s="11" t="e">
        <f ca="1"/>
        <v>#VALUE!</v>
      </c>
      <c r="N58" s="11" t="e">
        <f ca="1"/>
        <v>#VALUE!</v>
      </c>
      <c r="O58" s="11" t="e">
        <f ca="1"/>
        <v>#VALUE!</v>
      </c>
      <c r="P58" s="11" t="e">
        <f ca="1"/>
        <v>#VALUE!</v>
      </c>
    </row>
    <row r="59" spans="1:16" x14ac:dyDescent="0.25">
      <c r="A59" s="5">
        <v>19603</v>
      </c>
      <c r="B59" s="1">
        <v>237</v>
      </c>
      <c r="C59" s="6">
        <v>5.4680601411351315</v>
      </c>
      <c r="D59" s="7">
        <f t="shared" si="0"/>
        <v>30</v>
      </c>
      <c r="F59" s="10">
        <v>3</v>
      </c>
      <c r="G59" s="11" t="e">
        <f ca="1"/>
        <v>#VALUE!</v>
      </c>
      <c r="H59" s="11" t="e">
        <f ca="1"/>
        <v>#VALUE!</v>
      </c>
      <c r="I59" s="11" t="e">
        <f ca="1"/>
        <v>#VALUE!</v>
      </c>
      <c r="J59" s="11" t="e">
        <f ca="1"/>
        <v>#VALUE!</v>
      </c>
      <c r="K59" s="11" t="e">
        <f ca="1"/>
        <v>#VALUE!</v>
      </c>
      <c r="L59" s="11" t="e">
        <f ca="1"/>
        <v>#VALUE!</v>
      </c>
      <c r="M59" s="11" t="e">
        <f ca="1"/>
        <v>#VALUE!</v>
      </c>
      <c r="N59" s="11" t="e">
        <f ca="1"/>
        <v>#VALUE!</v>
      </c>
      <c r="O59" s="11" t="e">
        <f ca="1"/>
        <v>#VALUE!</v>
      </c>
      <c r="P59" s="11" t="e">
        <f ca="1"/>
        <v>#VALUE!</v>
      </c>
    </row>
    <row r="60" spans="1:16" x14ac:dyDescent="0.25">
      <c r="A60" s="5">
        <v>19633</v>
      </c>
      <c r="B60" s="1">
        <v>211</v>
      </c>
      <c r="C60" s="6">
        <v>5.3518581334760666</v>
      </c>
      <c r="D60" s="7">
        <f t="shared" si="0"/>
        <v>31</v>
      </c>
      <c r="F60" s="10">
        <v>4</v>
      </c>
      <c r="G60" s="11" t="e">
        <f ca="1"/>
        <v>#VALUE!</v>
      </c>
      <c r="H60" s="11" t="e">
        <f ca="1"/>
        <v>#VALUE!</v>
      </c>
      <c r="I60" s="11" t="e">
        <f ca="1"/>
        <v>#VALUE!</v>
      </c>
      <c r="J60" s="11" t="e">
        <f ca="1"/>
        <v>#VALUE!</v>
      </c>
      <c r="K60" s="11" t="e">
        <f ca="1"/>
        <v>#VALUE!</v>
      </c>
      <c r="L60" s="11" t="e">
        <f ca="1"/>
        <v>#VALUE!</v>
      </c>
      <c r="M60" s="11" t="e">
        <f ca="1"/>
        <v>#VALUE!</v>
      </c>
      <c r="N60" s="11" t="e">
        <f ca="1"/>
        <v>#VALUE!</v>
      </c>
      <c r="O60" s="11" t="e">
        <f ca="1"/>
        <v>#VALUE!</v>
      </c>
      <c r="P60" s="11" t="e">
        <f ca="1"/>
        <v>#VALUE!</v>
      </c>
    </row>
    <row r="61" spans="1:16" x14ac:dyDescent="0.25">
      <c r="A61" s="5">
        <v>19664</v>
      </c>
      <c r="B61" s="1">
        <v>180</v>
      </c>
      <c r="C61" s="6">
        <v>5.1929568508902104</v>
      </c>
      <c r="D61" s="7">
        <f t="shared" si="0"/>
        <v>30</v>
      </c>
      <c r="F61" s="10">
        <v>5</v>
      </c>
      <c r="G61" s="11" t="e">
        <f ca="1"/>
        <v>#VALUE!</v>
      </c>
      <c r="H61" s="11" t="e">
        <f ca="1"/>
        <v>#VALUE!</v>
      </c>
      <c r="I61" s="11" t="e">
        <f ca="1"/>
        <v>#VALUE!</v>
      </c>
      <c r="J61" s="11" t="e">
        <f ca="1"/>
        <v>#VALUE!</v>
      </c>
      <c r="K61" s="11" t="e">
        <f ca="1"/>
        <v>#VALUE!</v>
      </c>
      <c r="L61" s="11" t="e">
        <f ca="1"/>
        <v>#VALUE!</v>
      </c>
      <c r="M61" s="11" t="e">
        <f ca="1"/>
        <v>#VALUE!</v>
      </c>
      <c r="N61" s="11" t="e">
        <f ca="1"/>
        <v>#VALUE!</v>
      </c>
      <c r="O61" s="11" t="e">
        <f ca="1"/>
        <v>#VALUE!</v>
      </c>
      <c r="P61" s="11" t="e">
        <f ca="1"/>
        <v>#VALUE!</v>
      </c>
    </row>
    <row r="62" spans="1:16" x14ac:dyDescent="0.25">
      <c r="A62" s="5">
        <v>19694</v>
      </c>
      <c r="B62" s="1">
        <v>201</v>
      </c>
      <c r="C62" s="6">
        <v>5.3033049080590757</v>
      </c>
      <c r="D62" s="7">
        <f t="shared" si="0"/>
        <v>31</v>
      </c>
      <c r="F62" s="10">
        <v>6</v>
      </c>
      <c r="G62" s="11" t="e">
        <f ca="1"/>
        <v>#VALUE!</v>
      </c>
      <c r="H62" s="11" t="e">
        <f ca="1"/>
        <v>#VALUE!</v>
      </c>
      <c r="I62" s="11" t="e">
        <f ca="1"/>
        <v>#VALUE!</v>
      </c>
      <c r="J62" s="11" t="e">
        <f ca="1"/>
        <v>#VALUE!</v>
      </c>
      <c r="K62" s="11" t="e">
        <f ca="1"/>
        <v>#VALUE!</v>
      </c>
      <c r="L62" s="11" t="e">
        <f ca="1"/>
        <v>#VALUE!</v>
      </c>
      <c r="M62" s="11" t="e">
        <f ca="1"/>
        <v>#VALUE!</v>
      </c>
      <c r="N62" s="11" t="e">
        <f ca="1"/>
        <v>#VALUE!</v>
      </c>
      <c r="O62" s="11" t="e">
        <f ca="1"/>
        <v>#VALUE!</v>
      </c>
      <c r="P62" s="11" t="e">
        <f ca="1"/>
        <v>#VALUE!</v>
      </c>
    </row>
    <row r="63" spans="1:16" x14ac:dyDescent="0.25">
      <c r="A63" s="5">
        <v>19725</v>
      </c>
      <c r="B63" s="1">
        <v>204</v>
      </c>
      <c r="C63" s="6">
        <v>5.3181199938442161</v>
      </c>
      <c r="D63" s="7">
        <f t="shared" si="0"/>
        <v>31</v>
      </c>
      <c r="F63" s="10">
        <v>7</v>
      </c>
      <c r="G63" s="11" t="e">
        <f ca="1"/>
        <v>#VALUE!</v>
      </c>
      <c r="H63" s="11" t="e">
        <f ca="1"/>
        <v>#VALUE!</v>
      </c>
      <c r="I63" s="11" t="e">
        <f ca="1"/>
        <v>#VALUE!</v>
      </c>
      <c r="J63" s="11" t="e">
        <f ca="1"/>
        <v>#VALUE!</v>
      </c>
      <c r="K63" s="11" t="e">
        <f ca="1"/>
        <v>#VALUE!</v>
      </c>
      <c r="L63" s="11" t="e">
        <f ca="1"/>
        <v>#VALUE!</v>
      </c>
      <c r="M63" s="11" t="e">
        <f ca="1"/>
        <v>#VALUE!</v>
      </c>
      <c r="N63" s="11" t="e">
        <f ca="1"/>
        <v>#VALUE!</v>
      </c>
      <c r="O63" s="11" t="e">
        <f ca="1"/>
        <v>#VALUE!</v>
      </c>
      <c r="P63" s="11" t="e">
        <f ca="1"/>
        <v>#VALUE!</v>
      </c>
    </row>
    <row r="64" spans="1:16" x14ac:dyDescent="0.25">
      <c r="A64" s="5">
        <v>19756</v>
      </c>
      <c r="B64" s="1">
        <v>188</v>
      </c>
      <c r="C64" s="6">
        <v>5.2364419628299492</v>
      </c>
      <c r="D64" s="7">
        <f t="shared" si="0"/>
        <v>28</v>
      </c>
      <c r="F64" s="10">
        <v>8</v>
      </c>
      <c r="G64" s="11" t="e">
        <f ca="1"/>
        <v>#VALUE!</v>
      </c>
      <c r="H64" s="11" t="e">
        <f ca="1"/>
        <v>#VALUE!</v>
      </c>
      <c r="I64" s="11" t="e">
        <f ca="1"/>
        <v>#VALUE!</v>
      </c>
      <c r="J64" s="11" t="e">
        <f ca="1"/>
        <v>#VALUE!</v>
      </c>
      <c r="K64" s="11" t="e">
        <f ca="1"/>
        <v>#VALUE!</v>
      </c>
      <c r="L64" s="11" t="e">
        <f ca="1"/>
        <v>#VALUE!</v>
      </c>
      <c r="M64" s="11" t="e">
        <f ca="1"/>
        <v>#VALUE!</v>
      </c>
      <c r="N64" s="11" t="e">
        <f ca="1"/>
        <v>#VALUE!</v>
      </c>
      <c r="O64" s="11" t="e">
        <f ca="1"/>
        <v>#VALUE!</v>
      </c>
      <c r="P64" s="11" t="e">
        <f ca="1"/>
        <v>#VALUE!</v>
      </c>
    </row>
    <row r="65" spans="1:16" x14ac:dyDescent="0.25">
      <c r="A65" s="5">
        <v>19784</v>
      </c>
      <c r="B65" s="1">
        <v>235</v>
      </c>
      <c r="C65" s="6">
        <v>5.4595855141441589</v>
      </c>
      <c r="D65" s="7">
        <f t="shared" si="0"/>
        <v>31</v>
      </c>
      <c r="F65" s="10">
        <v>9</v>
      </c>
      <c r="G65" s="11" t="e">
        <f ca="1"/>
        <v>#VALUE!</v>
      </c>
      <c r="H65" s="11" t="e">
        <f ca="1"/>
        <v>#VALUE!</v>
      </c>
      <c r="I65" s="11" t="e">
        <f ca="1"/>
        <v>#VALUE!</v>
      </c>
      <c r="J65" s="11" t="e">
        <f ca="1"/>
        <v>#VALUE!</v>
      </c>
      <c r="K65" s="11" t="e">
        <f ca="1"/>
        <v>#VALUE!</v>
      </c>
      <c r="L65" s="11" t="e">
        <f ca="1"/>
        <v>#VALUE!</v>
      </c>
      <c r="M65" s="11" t="e">
        <f ca="1"/>
        <v>#VALUE!</v>
      </c>
      <c r="N65" s="11" t="e">
        <f ca="1"/>
        <v>#VALUE!</v>
      </c>
      <c r="O65" s="11" t="e">
        <f ca="1"/>
        <v>#VALUE!</v>
      </c>
      <c r="P65" s="11" t="e">
        <f ca="1"/>
        <v>#VALUE!</v>
      </c>
    </row>
    <row r="66" spans="1:16" x14ac:dyDescent="0.25">
      <c r="A66" s="5">
        <v>19815</v>
      </c>
      <c r="B66" s="1">
        <v>227</v>
      </c>
      <c r="C66" s="6">
        <v>5.4249500174814029</v>
      </c>
      <c r="D66" s="7">
        <f t="shared" si="0"/>
        <v>30</v>
      </c>
      <c r="F66" s="10">
        <v>10</v>
      </c>
      <c r="G66" s="11" t="e">
        <f ca="1"/>
        <v>#VALUE!</v>
      </c>
      <c r="H66" s="11" t="e">
        <f ca="1"/>
        <v>#VALUE!</v>
      </c>
      <c r="I66" s="11" t="e">
        <f ca="1"/>
        <v>#VALUE!</v>
      </c>
      <c r="J66" s="11" t="e">
        <f ca="1"/>
        <v>#VALUE!</v>
      </c>
      <c r="K66" s="11" t="e">
        <f ca="1"/>
        <v>#VALUE!</v>
      </c>
      <c r="L66" s="11" t="e">
        <f ca="1"/>
        <v>#VALUE!</v>
      </c>
      <c r="M66" s="11" t="e">
        <f ca="1"/>
        <v>#VALUE!</v>
      </c>
      <c r="N66" s="11" t="e">
        <f ca="1"/>
        <v>#VALUE!</v>
      </c>
      <c r="O66" s="11" t="e">
        <f ca="1"/>
        <v>#VALUE!</v>
      </c>
      <c r="P66" s="11" t="e">
        <f ca="1"/>
        <v>#VALUE!</v>
      </c>
    </row>
    <row r="67" spans="1:16" x14ac:dyDescent="0.25">
      <c r="A67" s="5">
        <v>19845</v>
      </c>
      <c r="B67" s="1">
        <v>234</v>
      </c>
      <c r="C67" s="6">
        <v>5.4553211153577017</v>
      </c>
      <c r="D67" s="7">
        <f t="shared" ref="D67:D130" si="2">EOMONTH(A67,0)-EOMONTH(A67,-1)</f>
        <v>31</v>
      </c>
      <c r="F67" s="10">
        <v>11</v>
      </c>
      <c r="G67" s="11" t="e">
        <f ca="1"/>
        <v>#VALUE!</v>
      </c>
      <c r="H67" s="11" t="e">
        <f ca="1"/>
        <v>#VALUE!</v>
      </c>
      <c r="I67" s="11" t="e">
        <f ca="1"/>
        <v>#VALUE!</v>
      </c>
      <c r="J67" s="11" t="e">
        <f ca="1"/>
        <v>#VALUE!</v>
      </c>
      <c r="K67" s="11" t="e">
        <f ca="1"/>
        <v>#VALUE!</v>
      </c>
      <c r="L67" s="11" t="e">
        <f ca="1"/>
        <v>#VALUE!</v>
      </c>
      <c r="M67" s="11" t="e">
        <f ca="1"/>
        <v>#VALUE!</v>
      </c>
      <c r="N67" s="11" t="e">
        <f ca="1"/>
        <v>#VALUE!</v>
      </c>
      <c r="O67" s="11" t="e">
        <f ca="1"/>
        <v>#VALUE!</v>
      </c>
      <c r="P67" s="11" t="e">
        <f ca="1"/>
        <v>#VALUE!</v>
      </c>
    </row>
    <row r="68" spans="1:16" x14ac:dyDescent="0.25">
      <c r="A68" s="5">
        <v>19876</v>
      </c>
      <c r="B68" s="1">
        <v>264</v>
      </c>
      <c r="C68" s="6">
        <v>5.575949103146316</v>
      </c>
      <c r="D68" s="7">
        <f t="shared" si="2"/>
        <v>30</v>
      </c>
      <c r="F68" s="10">
        <v>12</v>
      </c>
      <c r="G68" s="11" t="e">
        <f ca="1"/>
        <v>#VALUE!</v>
      </c>
      <c r="H68" s="11" t="e">
        <f ca="1"/>
        <v>#VALUE!</v>
      </c>
      <c r="I68" s="11" t="e">
        <f ca="1"/>
        <v>#VALUE!</v>
      </c>
      <c r="J68" s="11" t="e">
        <f ca="1"/>
        <v>#VALUE!</v>
      </c>
      <c r="K68" s="11" t="e">
        <f ca="1"/>
        <v>#VALUE!</v>
      </c>
      <c r="L68" s="11" t="e">
        <f ca="1"/>
        <v>#VALUE!</v>
      </c>
      <c r="M68" s="11" t="e">
        <f ca="1"/>
        <v>#VALUE!</v>
      </c>
      <c r="N68" s="11" t="e">
        <f ca="1"/>
        <v>#VALUE!</v>
      </c>
      <c r="O68" s="11" t="e">
        <f ca="1"/>
        <v>#VALUE!</v>
      </c>
      <c r="P68" s="11" t="e">
        <f ca="1"/>
        <v>#VALUE!</v>
      </c>
    </row>
    <row r="69" spans="1:16" x14ac:dyDescent="0.25">
      <c r="A69" s="5">
        <v>19906</v>
      </c>
      <c r="B69" s="1">
        <v>302</v>
      </c>
      <c r="C69" s="6">
        <v>5.7104270173748697</v>
      </c>
      <c r="D69" s="7">
        <f t="shared" si="2"/>
        <v>31</v>
      </c>
      <c r="F69" s="10">
        <v>13</v>
      </c>
      <c r="G69" s="11" t="e">
        <f ca="1"/>
        <v>#VALUE!</v>
      </c>
      <c r="H69" s="11" t="e">
        <f ca="1"/>
        <v>#VALUE!</v>
      </c>
      <c r="I69" s="11" t="e">
        <f ca="1"/>
        <v>#VALUE!</v>
      </c>
      <c r="J69" s="11" t="e">
        <f ca="1"/>
        <v>#VALUE!</v>
      </c>
      <c r="K69" s="11" t="e">
        <f ca="1"/>
        <v>#VALUE!</v>
      </c>
      <c r="L69" s="11" t="e">
        <f ca="1"/>
        <v>#VALUE!</v>
      </c>
      <c r="M69" s="11" t="e">
        <f ca="1"/>
        <v>#VALUE!</v>
      </c>
      <c r="N69" s="11" t="e">
        <f ca="1"/>
        <v>#VALUE!</v>
      </c>
      <c r="O69" s="11" t="e">
        <f ca="1"/>
        <v>#VALUE!</v>
      </c>
      <c r="P69" s="11" t="e">
        <f ca="1"/>
        <v>#VALUE!</v>
      </c>
    </row>
    <row r="70" spans="1:16" x14ac:dyDescent="0.25">
      <c r="A70" s="5">
        <v>19937</v>
      </c>
      <c r="B70" s="1">
        <v>293</v>
      </c>
      <c r="C70" s="6">
        <v>5.6801726090170677</v>
      </c>
      <c r="D70" s="7">
        <f t="shared" si="2"/>
        <v>31</v>
      </c>
      <c r="F70" s="10">
        <v>14</v>
      </c>
      <c r="G70" s="11" t="e">
        <f ca="1"/>
        <v>#VALUE!</v>
      </c>
      <c r="H70" s="11" t="e">
        <f ca="1"/>
        <v>#VALUE!</v>
      </c>
      <c r="I70" s="11" t="e">
        <f ca="1"/>
        <v>#VALUE!</v>
      </c>
      <c r="J70" s="11" t="e">
        <f ca="1"/>
        <v>#VALUE!</v>
      </c>
      <c r="K70" s="11" t="e">
        <f ca="1"/>
        <v>#VALUE!</v>
      </c>
      <c r="L70" s="11" t="e">
        <f ca="1"/>
        <v>#VALUE!</v>
      </c>
      <c r="M70" s="11" t="e">
        <f ca="1"/>
        <v>#VALUE!</v>
      </c>
      <c r="N70" s="11" t="e">
        <f ca="1"/>
        <v>#VALUE!</v>
      </c>
      <c r="O70" s="11" t="e">
        <f ca="1"/>
        <v>#VALUE!</v>
      </c>
      <c r="P70" s="11" t="e">
        <f ca="1"/>
        <v>#VALUE!</v>
      </c>
    </row>
    <row r="71" spans="1:16" x14ac:dyDescent="0.25">
      <c r="A71" s="5">
        <v>19968</v>
      </c>
      <c r="B71" s="1">
        <v>259</v>
      </c>
      <c r="C71" s="6">
        <v>5.5568280616995374</v>
      </c>
      <c r="D71" s="7">
        <f t="shared" si="2"/>
        <v>30</v>
      </c>
      <c r="F71" s="10">
        <v>15</v>
      </c>
      <c r="G71" s="11" t="e">
        <f ca="1"/>
        <v>#VALUE!</v>
      </c>
      <c r="H71" s="11" t="e">
        <f ca="1"/>
        <v>#VALUE!</v>
      </c>
      <c r="I71" s="11" t="e">
        <f ca="1"/>
        <v>#VALUE!</v>
      </c>
      <c r="J71" s="11" t="e">
        <f ca="1"/>
        <v>#VALUE!</v>
      </c>
      <c r="K71" s="11" t="e">
        <f ca="1"/>
        <v>#VALUE!</v>
      </c>
      <c r="L71" s="11" t="e">
        <f ca="1"/>
        <v>#VALUE!</v>
      </c>
      <c r="M71" s="11" t="e">
        <f ca="1"/>
        <v>#VALUE!</v>
      </c>
      <c r="N71" s="11" t="e">
        <f ca="1"/>
        <v>#VALUE!</v>
      </c>
      <c r="O71" s="11" t="e">
        <f ca="1"/>
        <v>#VALUE!</v>
      </c>
      <c r="P71" s="11" t="e">
        <f ca="1"/>
        <v>#VALUE!</v>
      </c>
    </row>
    <row r="72" spans="1:16" x14ac:dyDescent="0.25">
      <c r="A72" s="5">
        <v>19998</v>
      </c>
      <c r="B72" s="1">
        <v>229</v>
      </c>
      <c r="C72" s="6">
        <v>5.43372200355424</v>
      </c>
      <c r="D72" s="7">
        <f t="shared" si="2"/>
        <v>31</v>
      </c>
      <c r="F72" s="10">
        <v>16</v>
      </c>
      <c r="G72" s="11" t="e">
        <f ca="1"/>
        <v>#VALUE!</v>
      </c>
      <c r="H72" s="11" t="e">
        <f ca="1"/>
        <v>#VALUE!</v>
      </c>
      <c r="I72" s="11" t="e">
        <f ca="1"/>
        <v>#VALUE!</v>
      </c>
      <c r="J72" s="11" t="e">
        <f ca="1"/>
        <v>#VALUE!</v>
      </c>
      <c r="K72" s="11" t="e">
        <f ca="1"/>
        <v>#VALUE!</v>
      </c>
      <c r="L72" s="11" t="e">
        <f ca="1"/>
        <v>#VALUE!</v>
      </c>
      <c r="M72" s="11" t="e">
        <f ca="1"/>
        <v>#VALUE!</v>
      </c>
      <c r="N72" s="11" t="e">
        <f ca="1"/>
        <v>#VALUE!</v>
      </c>
      <c r="O72" s="11" t="e">
        <f ca="1"/>
        <v>#VALUE!</v>
      </c>
      <c r="P72" s="11" t="e">
        <f ca="1"/>
        <v>#VALUE!</v>
      </c>
    </row>
    <row r="73" spans="1:16" x14ac:dyDescent="0.25">
      <c r="A73" s="5">
        <v>20029</v>
      </c>
      <c r="B73" s="1">
        <v>203</v>
      </c>
      <c r="C73" s="6">
        <v>5.3132059790417872</v>
      </c>
      <c r="D73" s="7">
        <f t="shared" si="2"/>
        <v>30</v>
      </c>
      <c r="F73" s="10">
        <v>17</v>
      </c>
      <c r="G73" s="11" t="e">
        <f ca="1"/>
        <v>#VALUE!</v>
      </c>
      <c r="H73" s="11" t="e">
        <f ca="1"/>
        <v>#VALUE!</v>
      </c>
      <c r="I73" s="11" t="e">
        <f ca="1"/>
        <v>#VALUE!</v>
      </c>
      <c r="J73" s="11" t="e">
        <f ca="1"/>
        <v>#VALUE!</v>
      </c>
      <c r="K73" s="11" t="e">
        <f ca="1"/>
        <v>#VALUE!</v>
      </c>
      <c r="L73" s="11" t="e">
        <f ca="1"/>
        <v>#VALUE!</v>
      </c>
      <c r="M73" s="11" t="e">
        <f ca="1"/>
        <v>#VALUE!</v>
      </c>
      <c r="N73" s="11" t="e">
        <f ca="1"/>
        <v>#VALUE!</v>
      </c>
      <c r="O73" s="11" t="e">
        <f ca="1"/>
        <v>#VALUE!</v>
      </c>
      <c r="P73" s="11" t="e">
        <f ca="1"/>
        <v>#VALUE!</v>
      </c>
    </row>
    <row r="74" spans="1:16" x14ac:dyDescent="0.25">
      <c r="A74" s="5">
        <v>20059</v>
      </c>
      <c r="B74" s="1">
        <v>229</v>
      </c>
      <c r="C74" s="6">
        <v>5.43372200355424</v>
      </c>
      <c r="D74" s="7">
        <f t="shared" si="2"/>
        <v>31</v>
      </c>
      <c r="F74" s="10">
        <v>18</v>
      </c>
      <c r="G74" s="11" t="e">
        <f ca="1"/>
        <v>#VALUE!</v>
      </c>
      <c r="H74" s="11" t="e">
        <f ca="1"/>
        <v>#VALUE!</v>
      </c>
      <c r="I74" s="11" t="e">
        <f ca="1"/>
        <v>#VALUE!</v>
      </c>
      <c r="J74" s="11" t="e">
        <f ca="1"/>
        <v>#VALUE!</v>
      </c>
      <c r="K74" s="11" t="e">
        <f ca="1"/>
        <v>#VALUE!</v>
      </c>
      <c r="L74" s="11" t="e">
        <f ca="1"/>
        <v>#VALUE!</v>
      </c>
      <c r="M74" s="11" t="e">
        <f ca="1"/>
        <v>#VALUE!</v>
      </c>
      <c r="N74" s="11" t="e">
        <f ca="1"/>
        <v>#VALUE!</v>
      </c>
      <c r="O74" s="11" t="e">
        <f ca="1"/>
        <v>#VALUE!</v>
      </c>
      <c r="P74" s="11" t="e">
        <f ca="1"/>
        <v>#VALUE!</v>
      </c>
    </row>
    <row r="75" spans="1:16" x14ac:dyDescent="0.25">
      <c r="A75" s="5">
        <v>20090</v>
      </c>
      <c r="B75" s="1">
        <v>242</v>
      </c>
      <c r="C75" s="6">
        <v>5.4889377261566867</v>
      </c>
      <c r="D75" s="7">
        <f t="shared" si="2"/>
        <v>31</v>
      </c>
    </row>
    <row r="76" spans="1:16" x14ac:dyDescent="0.25">
      <c r="A76" s="5">
        <v>20121</v>
      </c>
      <c r="B76" s="1">
        <v>233</v>
      </c>
      <c r="C76" s="6">
        <v>5.4510384535657002</v>
      </c>
      <c r="D76" s="7">
        <f t="shared" si="2"/>
        <v>28</v>
      </c>
    </row>
    <row r="77" spans="1:16" x14ac:dyDescent="0.25">
      <c r="A77" s="5">
        <v>20149</v>
      </c>
      <c r="B77" s="1">
        <v>267</v>
      </c>
      <c r="C77" s="6">
        <v>5.5872486584002496</v>
      </c>
      <c r="D77" s="7">
        <f t="shared" si="2"/>
        <v>31</v>
      </c>
    </row>
    <row r="78" spans="1:16" x14ac:dyDescent="0.25">
      <c r="A78" s="5">
        <v>20180</v>
      </c>
      <c r="B78" s="1">
        <v>269</v>
      </c>
      <c r="C78" s="6">
        <v>5.5947113796018391</v>
      </c>
      <c r="D78" s="7">
        <f t="shared" si="2"/>
        <v>30</v>
      </c>
    </row>
    <row r="79" spans="1:16" x14ac:dyDescent="0.25">
      <c r="A79" s="5">
        <v>20210</v>
      </c>
      <c r="B79" s="1">
        <v>270</v>
      </c>
      <c r="C79" s="6">
        <v>5.598421958998375</v>
      </c>
      <c r="D79" s="7">
        <f t="shared" si="2"/>
        <v>31</v>
      </c>
    </row>
    <row r="80" spans="1:16" x14ac:dyDescent="0.25">
      <c r="A80" s="5">
        <v>20241</v>
      </c>
      <c r="B80" s="1">
        <v>315</v>
      </c>
      <c r="C80" s="6">
        <v>5.7525726388256331</v>
      </c>
      <c r="D80" s="7">
        <f t="shared" si="2"/>
        <v>30</v>
      </c>
    </row>
    <row r="81" spans="1:4" x14ac:dyDescent="0.25">
      <c r="A81" s="5">
        <v>20271</v>
      </c>
      <c r="B81" s="1">
        <v>364</v>
      </c>
      <c r="C81" s="6">
        <v>5.8971538676367405</v>
      </c>
      <c r="D81" s="7">
        <f t="shared" si="2"/>
        <v>31</v>
      </c>
    </row>
    <row r="82" spans="1:4" x14ac:dyDescent="0.25">
      <c r="A82" s="5">
        <v>20302</v>
      </c>
      <c r="B82" s="1">
        <v>347</v>
      </c>
      <c r="C82" s="6">
        <v>5.8493247799468593</v>
      </c>
      <c r="D82" s="7">
        <f t="shared" si="2"/>
        <v>31</v>
      </c>
    </row>
    <row r="83" spans="1:4" x14ac:dyDescent="0.25">
      <c r="A83" s="5">
        <v>20333</v>
      </c>
      <c r="B83" s="1">
        <v>312</v>
      </c>
      <c r="C83" s="6">
        <v>5.7430031878094825</v>
      </c>
      <c r="D83" s="7">
        <f t="shared" si="2"/>
        <v>30</v>
      </c>
    </row>
    <row r="84" spans="1:4" x14ac:dyDescent="0.25">
      <c r="A84" s="5">
        <v>20363</v>
      </c>
      <c r="B84" s="1">
        <v>274</v>
      </c>
      <c r="C84" s="6">
        <v>5.6131281063880705</v>
      </c>
      <c r="D84" s="7">
        <f t="shared" si="2"/>
        <v>31</v>
      </c>
    </row>
    <row r="85" spans="1:4" x14ac:dyDescent="0.25">
      <c r="A85" s="5">
        <v>20394</v>
      </c>
      <c r="B85" s="1">
        <v>237</v>
      </c>
      <c r="C85" s="6">
        <v>5.4680601411351315</v>
      </c>
      <c r="D85" s="7">
        <f t="shared" si="2"/>
        <v>30</v>
      </c>
    </row>
    <row r="86" spans="1:4" x14ac:dyDescent="0.25">
      <c r="A86" s="5">
        <v>20424</v>
      </c>
      <c r="B86" s="1">
        <v>278</v>
      </c>
      <c r="C86" s="6">
        <v>5.6276211136906369</v>
      </c>
      <c r="D86" s="7">
        <f t="shared" si="2"/>
        <v>31</v>
      </c>
    </row>
    <row r="87" spans="1:4" x14ac:dyDescent="0.25">
      <c r="A87" s="5">
        <v>20455</v>
      </c>
      <c r="B87" s="1">
        <v>284</v>
      </c>
      <c r="C87" s="6">
        <v>5.6489742381612063</v>
      </c>
      <c r="D87" s="7">
        <f t="shared" si="2"/>
        <v>31</v>
      </c>
    </row>
    <row r="88" spans="1:4" x14ac:dyDescent="0.25">
      <c r="A88" s="5">
        <v>20486</v>
      </c>
      <c r="B88" s="1">
        <v>277</v>
      </c>
      <c r="C88" s="6">
        <v>5.6240175061873385</v>
      </c>
      <c r="D88" s="7">
        <f t="shared" si="2"/>
        <v>29</v>
      </c>
    </row>
    <row r="89" spans="1:4" x14ac:dyDescent="0.25">
      <c r="A89" s="5">
        <v>20515</v>
      </c>
      <c r="B89" s="1">
        <v>317</v>
      </c>
      <c r="C89" s="6">
        <v>5.7589017738772803</v>
      </c>
      <c r="D89" s="7">
        <f t="shared" si="2"/>
        <v>31</v>
      </c>
    </row>
    <row r="90" spans="1:4" x14ac:dyDescent="0.25">
      <c r="A90" s="5">
        <v>20546</v>
      </c>
      <c r="B90" s="1">
        <v>313</v>
      </c>
      <c r="C90" s="6">
        <v>5.7462031905401529</v>
      </c>
      <c r="D90" s="7">
        <f t="shared" si="2"/>
        <v>30</v>
      </c>
    </row>
    <row r="91" spans="1:4" x14ac:dyDescent="0.25">
      <c r="A91" s="5">
        <v>20576</v>
      </c>
      <c r="B91" s="1">
        <v>318</v>
      </c>
      <c r="C91" s="6">
        <v>5.7620513827801769</v>
      </c>
      <c r="D91" s="7">
        <f t="shared" si="2"/>
        <v>31</v>
      </c>
    </row>
    <row r="92" spans="1:4" x14ac:dyDescent="0.25">
      <c r="A92" s="5">
        <v>20607</v>
      </c>
      <c r="B92" s="1">
        <v>374</v>
      </c>
      <c r="C92" s="6">
        <v>5.9242557974145322</v>
      </c>
      <c r="D92" s="7">
        <f t="shared" si="2"/>
        <v>30</v>
      </c>
    </row>
    <row r="93" spans="1:4" x14ac:dyDescent="0.25">
      <c r="A93" s="5">
        <v>20637</v>
      </c>
      <c r="B93" s="1">
        <v>413</v>
      </c>
      <c r="C93" s="6">
        <v>6.0234475929610332</v>
      </c>
      <c r="D93" s="7">
        <f t="shared" si="2"/>
        <v>31</v>
      </c>
    </row>
    <row r="94" spans="1:4" x14ac:dyDescent="0.25">
      <c r="A94" s="5">
        <v>20668</v>
      </c>
      <c r="B94" s="1">
        <v>405</v>
      </c>
      <c r="C94" s="6">
        <v>6.0038870671065387</v>
      </c>
      <c r="D94" s="7">
        <f t="shared" si="2"/>
        <v>31</v>
      </c>
    </row>
    <row r="95" spans="1:4" x14ac:dyDescent="0.25">
      <c r="A95" s="5">
        <v>20699</v>
      </c>
      <c r="B95" s="1">
        <v>355</v>
      </c>
      <c r="C95" s="6">
        <v>5.872117789475416</v>
      </c>
      <c r="D95" s="7">
        <f t="shared" si="2"/>
        <v>30</v>
      </c>
    </row>
    <row r="96" spans="1:4" x14ac:dyDescent="0.25">
      <c r="A96" s="5">
        <v>20729</v>
      </c>
      <c r="B96" s="1">
        <v>306</v>
      </c>
      <c r="C96" s="6">
        <v>5.7235851019523807</v>
      </c>
      <c r="D96" s="7">
        <f t="shared" si="2"/>
        <v>31</v>
      </c>
    </row>
    <row r="97" spans="1:4" x14ac:dyDescent="0.25">
      <c r="A97" s="5">
        <v>20760</v>
      </c>
      <c r="B97" s="1">
        <v>271</v>
      </c>
      <c r="C97" s="6">
        <v>5.602118820879701</v>
      </c>
      <c r="D97" s="7">
        <f t="shared" si="2"/>
        <v>30</v>
      </c>
    </row>
    <row r="98" spans="1:4" x14ac:dyDescent="0.25">
      <c r="A98" s="5">
        <v>20790</v>
      </c>
      <c r="B98" s="1">
        <v>306</v>
      </c>
      <c r="C98" s="6">
        <v>5.7235851019523807</v>
      </c>
      <c r="D98" s="7">
        <f t="shared" si="2"/>
        <v>31</v>
      </c>
    </row>
    <row r="99" spans="1:4" x14ac:dyDescent="0.25">
      <c r="A99" s="5">
        <v>20821</v>
      </c>
      <c r="B99" s="1">
        <v>315</v>
      </c>
      <c r="C99" s="6">
        <v>5.7525726388256331</v>
      </c>
      <c r="D99" s="7">
        <f t="shared" si="2"/>
        <v>31</v>
      </c>
    </row>
    <row r="100" spans="1:4" x14ac:dyDescent="0.25">
      <c r="A100" s="5">
        <v>20852</v>
      </c>
      <c r="B100" s="1">
        <v>301</v>
      </c>
      <c r="C100" s="6">
        <v>5.7071102647488754</v>
      </c>
      <c r="D100" s="7">
        <f t="shared" si="2"/>
        <v>28</v>
      </c>
    </row>
    <row r="101" spans="1:4" x14ac:dyDescent="0.25">
      <c r="A101" s="5">
        <v>20880</v>
      </c>
      <c r="B101" s="1">
        <v>356</v>
      </c>
      <c r="C101" s="6">
        <v>5.8749307308520304</v>
      </c>
      <c r="D101" s="7">
        <f t="shared" si="2"/>
        <v>31</v>
      </c>
    </row>
    <row r="102" spans="1:4" x14ac:dyDescent="0.25">
      <c r="A102" s="5">
        <v>20911</v>
      </c>
      <c r="B102" s="1">
        <v>348</v>
      </c>
      <c r="C102" s="6">
        <v>5.8522024797744745</v>
      </c>
      <c r="D102" s="7">
        <f t="shared" si="2"/>
        <v>30</v>
      </c>
    </row>
    <row r="103" spans="1:4" x14ac:dyDescent="0.25">
      <c r="A103" s="5">
        <v>20941</v>
      </c>
      <c r="B103" s="1">
        <v>355</v>
      </c>
      <c r="C103" s="6">
        <v>5.872117789475416</v>
      </c>
      <c r="D103" s="7">
        <f t="shared" si="2"/>
        <v>31</v>
      </c>
    </row>
    <row r="104" spans="1:4" x14ac:dyDescent="0.25">
      <c r="A104" s="5">
        <v>20972</v>
      </c>
      <c r="B104" s="1">
        <v>422</v>
      </c>
      <c r="C104" s="6">
        <v>6.045005314036012</v>
      </c>
      <c r="D104" s="7">
        <f t="shared" si="2"/>
        <v>30</v>
      </c>
    </row>
    <row r="105" spans="1:4" x14ac:dyDescent="0.25">
      <c r="A105" s="5">
        <v>21002</v>
      </c>
      <c r="B105" s="1">
        <v>465</v>
      </c>
      <c r="C105" s="6">
        <v>6.1420374055873559</v>
      </c>
      <c r="D105" s="7">
        <f t="shared" si="2"/>
        <v>31</v>
      </c>
    </row>
    <row r="106" spans="1:4" x14ac:dyDescent="0.25">
      <c r="A106" s="5">
        <v>21033</v>
      </c>
      <c r="B106" s="1">
        <v>467</v>
      </c>
      <c r="C106" s="6">
        <v>6.1463292576688975</v>
      </c>
      <c r="D106" s="7">
        <f t="shared" si="2"/>
        <v>31</v>
      </c>
    </row>
    <row r="107" spans="1:4" x14ac:dyDescent="0.25">
      <c r="A107" s="5">
        <v>21064</v>
      </c>
      <c r="B107" s="1">
        <v>404</v>
      </c>
      <c r="C107" s="6">
        <v>6.0014148779611505</v>
      </c>
      <c r="D107" s="7">
        <f t="shared" si="2"/>
        <v>30</v>
      </c>
    </row>
    <row r="108" spans="1:4" x14ac:dyDescent="0.25">
      <c r="A108" s="5">
        <v>21094</v>
      </c>
      <c r="B108" s="1">
        <v>347</v>
      </c>
      <c r="C108" s="6">
        <v>5.8493247799468593</v>
      </c>
      <c r="D108" s="7">
        <f t="shared" si="2"/>
        <v>31</v>
      </c>
    </row>
    <row r="109" spans="1:4" x14ac:dyDescent="0.25">
      <c r="A109" s="5">
        <v>21125</v>
      </c>
      <c r="B109" s="1">
        <v>305</v>
      </c>
      <c r="C109" s="6">
        <v>5.7203117766074119</v>
      </c>
      <c r="D109" s="7">
        <f t="shared" si="2"/>
        <v>30</v>
      </c>
    </row>
    <row r="110" spans="1:4" x14ac:dyDescent="0.25">
      <c r="A110" s="5">
        <v>21155</v>
      </c>
      <c r="B110" s="1">
        <v>336</v>
      </c>
      <c r="C110" s="6">
        <v>5.8171111599632042</v>
      </c>
      <c r="D110" s="7">
        <f t="shared" si="2"/>
        <v>31</v>
      </c>
    </row>
    <row r="111" spans="1:4" x14ac:dyDescent="0.25">
      <c r="A111" s="5">
        <v>21186</v>
      </c>
      <c r="B111" s="1">
        <v>340</v>
      </c>
      <c r="C111" s="6">
        <v>5.8289456176102075</v>
      </c>
      <c r="D111" s="7">
        <f t="shared" si="2"/>
        <v>31</v>
      </c>
    </row>
    <row r="112" spans="1:4" x14ac:dyDescent="0.25">
      <c r="A112" s="5">
        <v>21217</v>
      </c>
      <c r="B112" s="1">
        <v>318</v>
      </c>
      <c r="C112" s="6">
        <v>5.7620513827801769</v>
      </c>
      <c r="D112" s="7">
        <f t="shared" si="2"/>
        <v>28</v>
      </c>
    </row>
    <row r="113" spans="1:4" x14ac:dyDescent="0.25">
      <c r="A113" s="5">
        <v>21245</v>
      </c>
      <c r="B113" s="1">
        <v>362</v>
      </c>
      <c r="C113" s="6">
        <v>5.8916442118257715</v>
      </c>
      <c r="D113" s="7">
        <f t="shared" si="2"/>
        <v>31</v>
      </c>
    </row>
    <row r="114" spans="1:4" x14ac:dyDescent="0.25">
      <c r="A114" s="5">
        <v>21276</v>
      </c>
      <c r="B114" s="1">
        <v>348</v>
      </c>
      <c r="C114" s="6">
        <v>5.8522024797744745</v>
      </c>
      <c r="D114" s="7">
        <f t="shared" si="2"/>
        <v>30</v>
      </c>
    </row>
    <row r="115" spans="1:4" x14ac:dyDescent="0.25">
      <c r="A115" s="5">
        <v>21306</v>
      </c>
      <c r="B115" s="1">
        <v>363</v>
      </c>
      <c r="C115" s="6">
        <v>5.8944028342648505</v>
      </c>
      <c r="D115" s="7">
        <f t="shared" si="2"/>
        <v>31</v>
      </c>
    </row>
    <row r="116" spans="1:4" x14ac:dyDescent="0.25">
      <c r="A116" s="5">
        <v>21337</v>
      </c>
      <c r="B116" s="1">
        <v>435</v>
      </c>
      <c r="C116" s="6">
        <v>6.0753460310886842</v>
      </c>
      <c r="D116" s="7">
        <f t="shared" si="2"/>
        <v>30</v>
      </c>
    </row>
    <row r="117" spans="1:4" x14ac:dyDescent="0.25">
      <c r="A117" s="5">
        <v>21367</v>
      </c>
      <c r="B117" s="1">
        <v>491</v>
      </c>
      <c r="C117" s="6">
        <v>6.1964441277945204</v>
      </c>
      <c r="D117" s="7">
        <f t="shared" si="2"/>
        <v>31</v>
      </c>
    </row>
    <row r="118" spans="1:4" x14ac:dyDescent="0.25">
      <c r="A118" s="5">
        <v>21398</v>
      </c>
      <c r="B118" s="1">
        <v>505</v>
      </c>
      <c r="C118" s="6">
        <v>6.2245584292753602</v>
      </c>
      <c r="D118" s="7">
        <f t="shared" si="2"/>
        <v>31</v>
      </c>
    </row>
    <row r="119" spans="1:4" x14ac:dyDescent="0.25">
      <c r="A119" s="5">
        <v>21429</v>
      </c>
      <c r="B119" s="1">
        <v>404</v>
      </c>
      <c r="C119" s="6">
        <v>6.0014148779611505</v>
      </c>
      <c r="D119" s="7">
        <f t="shared" si="2"/>
        <v>30</v>
      </c>
    </row>
    <row r="120" spans="1:4" x14ac:dyDescent="0.25">
      <c r="A120" s="5">
        <v>21459</v>
      </c>
      <c r="B120" s="1">
        <v>359</v>
      </c>
      <c r="C120" s="6">
        <v>5.8833223884882786</v>
      </c>
      <c r="D120" s="7">
        <f t="shared" si="2"/>
        <v>31</v>
      </c>
    </row>
    <row r="121" spans="1:4" x14ac:dyDescent="0.25">
      <c r="A121" s="5">
        <v>21490</v>
      </c>
      <c r="B121" s="1">
        <v>310</v>
      </c>
      <c r="C121" s="6">
        <v>5.7365722974791922</v>
      </c>
      <c r="D121" s="7">
        <f t="shared" si="2"/>
        <v>30</v>
      </c>
    </row>
    <row r="122" spans="1:4" x14ac:dyDescent="0.25">
      <c r="A122" s="5">
        <v>21520</v>
      </c>
      <c r="B122" s="1">
        <v>337</v>
      </c>
      <c r="C122" s="6">
        <v>5.8200829303523616</v>
      </c>
      <c r="D122" s="7">
        <f t="shared" si="2"/>
        <v>31</v>
      </c>
    </row>
    <row r="123" spans="1:4" x14ac:dyDescent="0.25">
      <c r="A123" s="5">
        <v>21551</v>
      </c>
      <c r="B123" s="1">
        <v>360</v>
      </c>
      <c r="C123" s="6">
        <v>5.8861040314501558</v>
      </c>
      <c r="D123" s="7">
        <f t="shared" si="2"/>
        <v>31</v>
      </c>
    </row>
    <row r="124" spans="1:4" x14ac:dyDescent="0.25">
      <c r="A124" s="5">
        <v>21582</v>
      </c>
      <c r="B124" s="1">
        <v>342</v>
      </c>
      <c r="C124" s="6">
        <v>5.8348107370626048</v>
      </c>
      <c r="D124" s="7">
        <f t="shared" si="2"/>
        <v>28</v>
      </c>
    </row>
    <row r="125" spans="1:4" x14ac:dyDescent="0.25">
      <c r="A125" s="5">
        <v>21610</v>
      </c>
      <c r="B125" s="1">
        <v>406</v>
      </c>
      <c r="C125" s="6">
        <v>6.0063531596017325</v>
      </c>
      <c r="D125" s="7">
        <f t="shared" si="2"/>
        <v>31</v>
      </c>
    </row>
    <row r="126" spans="1:4" x14ac:dyDescent="0.25">
      <c r="A126" s="5">
        <v>21641</v>
      </c>
      <c r="B126" s="1">
        <v>396</v>
      </c>
      <c r="C126" s="6">
        <v>5.9814142112544806</v>
      </c>
      <c r="D126" s="7">
        <f t="shared" si="2"/>
        <v>30</v>
      </c>
    </row>
    <row r="127" spans="1:4" x14ac:dyDescent="0.25">
      <c r="A127" s="5">
        <v>21671</v>
      </c>
      <c r="B127" s="1">
        <v>420</v>
      </c>
      <c r="C127" s="6">
        <v>6.0402547112774139</v>
      </c>
      <c r="D127" s="7">
        <f t="shared" si="2"/>
        <v>31</v>
      </c>
    </row>
    <row r="128" spans="1:4" x14ac:dyDescent="0.25">
      <c r="A128" s="5">
        <v>21702</v>
      </c>
      <c r="B128" s="1">
        <v>472</v>
      </c>
      <c r="C128" s="6">
        <v>6.156978985585555</v>
      </c>
      <c r="D128" s="7">
        <f t="shared" si="2"/>
        <v>30</v>
      </c>
    </row>
    <row r="129" spans="1:4" x14ac:dyDescent="0.25">
      <c r="A129" s="5">
        <v>21732</v>
      </c>
      <c r="B129" s="1">
        <v>548</v>
      </c>
      <c r="C129" s="6">
        <v>6.3062752869480159</v>
      </c>
      <c r="D129" s="7">
        <f t="shared" si="2"/>
        <v>31</v>
      </c>
    </row>
    <row r="130" spans="1:4" x14ac:dyDescent="0.25">
      <c r="A130" s="5">
        <v>21763</v>
      </c>
      <c r="B130" s="1">
        <v>559</v>
      </c>
      <c r="C130" s="6">
        <v>6.3261494731550991</v>
      </c>
      <c r="D130" s="7">
        <f t="shared" si="2"/>
        <v>31</v>
      </c>
    </row>
    <row r="131" spans="1:4" x14ac:dyDescent="0.25">
      <c r="A131" s="5">
        <v>21794</v>
      </c>
      <c r="B131" s="1">
        <v>463</v>
      </c>
      <c r="C131" s="6">
        <v>6.1377270540862341</v>
      </c>
      <c r="D131" s="7">
        <f t="shared" ref="D131:D164" si="3">EOMONTH(A131,0)-EOMONTH(A131,-1)</f>
        <v>30</v>
      </c>
    </row>
    <row r="132" spans="1:4" x14ac:dyDescent="0.25">
      <c r="A132" s="5">
        <v>21824</v>
      </c>
      <c r="B132" s="1">
        <v>407</v>
      </c>
      <c r="C132" s="6">
        <v>6.0088131854425946</v>
      </c>
      <c r="D132" s="7">
        <f t="shared" si="3"/>
        <v>31</v>
      </c>
    </row>
    <row r="133" spans="1:4" x14ac:dyDescent="0.25">
      <c r="A133" s="5">
        <v>21855</v>
      </c>
      <c r="B133" s="1">
        <v>362</v>
      </c>
      <c r="C133" s="6">
        <v>5.8916442118257715</v>
      </c>
      <c r="D133" s="7">
        <f t="shared" si="3"/>
        <v>30</v>
      </c>
    </row>
    <row r="134" spans="1:4" x14ac:dyDescent="0.25">
      <c r="A134" s="5">
        <v>21885</v>
      </c>
      <c r="B134" s="1">
        <v>405</v>
      </c>
      <c r="C134" s="6">
        <v>6.0038870671065387</v>
      </c>
      <c r="D134" s="7">
        <f t="shared" si="3"/>
        <v>31</v>
      </c>
    </row>
    <row r="135" spans="1:4" x14ac:dyDescent="0.25">
      <c r="A135" s="5">
        <v>21916</v>
      </c>
      <c r="B135" s="1">
        <v>417</v>
      </c>
      <c r="C135" s="6">
        <v>6.0330862217988015</v>
      </c>
      <c r="D135" s="7">
        <f t="shared" si="3"/>
        <v>31</v>
      </c>
    </row>
    <row r="136" spans="1:4" x14ac:dyDescent="0.25">
      <c r="A136" s="5">
        <v>21947</v>
      </c>
      <c r="B136" s="1">
        <v>391</v>
      </c>
      <c r="C136" s="6">
        <v>5.9687075599853658</v>
      </c>
      <c r="D136" s="7">
        <f t="shared" si="3"/>
        <v>29</v>
      </c>
    </row>
    <row r="137" spans="1:4" x14ac:dyDescent="0.25">
      <c r="A137" s="5">
        <v>21976</v>
      </c>
      <c r="B137" s="1">
        <v>419</v>
      </c>
      <c r="C137" s="6">
        <v>6.0378709199221374</v>
      </c>
      <c r="D137" s="7">
        <f t="shared" si="3"/>
        <v>31</v>
      </c>
    </row>
    <row r="138" spans="1:4" x14ac:dyDescent="0.25">
      <c r="A138" s="5">
        <v>22007</v>
      </c>
      <c r="B138" s="1">
        <v>461</v>
      </c>
      <c r="C138" s="6">
        <v>6.1333980429966486</v>
      </c>
      <c r="D138" s="7">
        <f t="shared" si="3"/>
        <v>30</v>
      </c>
    </row>
    <row r="139" spans="1:4" x14ac:dyDescent="0.25">
      <c r="A139" s="5">
        <v>22037</v>
      </c>
      <c r="B139" s="1">
        <v>472</v>
      </c>
      <c r="C139" s="6">
        <v>6.156978985585555</v>
      </c>
      <c r="D139" s="7">
        <f t="shared" si="3"/>
        <v>31</v>
      </c>
    </row>
    <row r="140" spans="1:4" x14ac:dyDescent="0.25">
      <c r="A140" s="5">
        <v>22068</v>
      </c>
      <c r="B140" s="1">
        <v>535</v>
      </c>
      <c r="C140" s="6">
        <v>6.2822667468960063</v>
      </c>
      <c r="D140" s="7">
        <f t="shared" si="3"/>
        <v>30</v>
      </c>
    </row>
    <row r="141" spans="1:4" x14ac:dyDescent="0.25">
      <c r="A141" s="5">
        <v>22098</v>
      </c>
      <c r="B141" s="1">
        <v>622</v>
      </c>
      <c r="C141" s="6">
        <v>6.4329400927391793</v>
      </c>
      <c r="D141" s="7">
        <f t="shared" si="3"/>
        <v>31</v>
      </c>
    </row>
    <row r="142" spans="1:4" x14ac:dyDescent="0.25">
      <c r="A142" s="5">
        <v>22129</v>
      </c>
      <c r="B142" s="1">
        <v>606</v>
      </c>
      <c r="C142" s="6">
        <v>6.4068799860693142</v>
      </c>
      <c r="D142" s="7">
        <f t="shared" si="3"/>
        <v>31</v>
      </c>
    </row>
    <row r="143" spans="1:4" x14ac:dyDescent="0.25">
      <c r="A143" s="5">
        <v>22160</v>
      </c>
      <c r="B143" s="1">
        <v>508</v>
      </c>
      <c r="C143" s="6">
        <v>6.230481447578482</v>
      </c>
      <c r="D143" s="7">
        <f t="shared" si="3"/>
        <v>30</v>
      </c>
    </row>
    <row r="144" spans="1:4" x14ac:dyDescent="0.25">
      <c r="A144" s="5">
        <v>22190</v>
      </c>
      <c r="B144" s="1">
        <v>461</v>
      </c>
      <c r="C144" s="6">
        <v>6.1333980429966486</v>
      </c>
      <c r="D144" s="7">
        <f t="shared" si="3"/>
        <v>31</v>
      </c>
    </row>
    <row r="145" spans="1:4" x14ac:dyDescent="0.25">
      <c r="A145" s="5">
        <v>22221</v>
      </c>
      <c r="B145" s="1">
        <v>390</v>
      </c>
      <c r="C145" s="6">
        <v>5.9661467391236922</v>
      </c>
      <c r="D145" s="7">
        <f t="shared" si="3"/>
        <v>30</v>
      </c>
    </row>
    <row r="146" spans="1:4" x14ac:dyDescent="0.25">
      <c r="A146" s="5">
        <v>22251</v>
      </c>
      <c r="B146" s="1">
        <v>432</v>
      </c>
      <c r="C146" s="6">
        <v>6.0684255882441107</v>
      </c>
      <c r="D146" s="7">
        <f t="shared" si="3"/>
        <v>31</v>
      </c>
    </row>
    <row r="147" spans="1:4" x14ac:dyDescent="0.25">
      <c r="A147" s="5">
        <v>22282</v>
      </c>
      <c r="D147" s="7">
        <f t="shared" si="3"/>
        <v>31</v>
      </c>
    </row>
    <row r="148" spans="1:4" x14ac:dyDescent="0.25">
      <c r="A148" s="5">
        <v>22313</v>
      </c>
      <c r="D148" s="7">
        <f t="shared" si="3"/>
        <v>28</v>
      </c>
    </row>
    <row r="149" spans="1:4" x14ac:dyDescent="0.25">
      <c r="A149" s="5">
        <v>22341</v>
      </c>
      <c r="D149" s="7">
        <f t="shared" si="3"/>
        <v>31</v>
      </c>
    </row>
    <row r="150" spans="1:4" x14ac:dyDescent="0.25">
      <c r="A150" s="5">
        <v>22372</v>
      </c>
      <c r="D150" s="7">
        <f t="shared" si="3"/>
        <v>30</v>
      </c>
    </row>
    <row r="151" spans="1:4" x14ac:dyDescent="0.25">
      <c r="A151" s="5">
        <v>22402</v>
      </c>
      <c r="D151" s="7">
        <f t="shared" si="3"/>
        <v>31</v>
      </c>
    </row>
    <row r="152" spans="1:4" x14ac:dyDescent="0.25">
      <c r="A152" s="5">
        <v>22433</v>
      </c>
      <c r="D152" s="7">
        <f t="shared" si="3"/>
        <v>30</v>
      </c>
    </row>
    <row r="153" spans="1:4" x14ac:dyDescent="0.25">
      <c r="A153" s="5">
        <v>22463</v>
      </c>
      <c r="D153" s="7">
        <f t="shared" si="3"/>
        <v>31</v>
      </c>
    </row>
    <row r="154" spans="1:4" x14ac:dyDescent="0.25">
      <c r="A154" s="5">
        <v>22494</v>
      </c>
      <c r="D154" s="7">
        <f t="shared" si="3"/>
        <v>31</v>
      </c>
    </row>
    <row r="155" spans="1:4" x14ac:dyDescent="0.25">
      <c r="A155" s="5">
        <v>22525</v>
      </c>
      <c r="D155" s="7">
        <f t="shared" si="3"/>
        <v>30</v>
      </c>
    </row>
    <row r="156" spans="1:4" x14ac:dyDescent="0.25">
      <c r="A156" s="5">
        <v>22555</v>
      </c>
      <c r="D156" s="7">
        <f t="shared" si="3"/>
        <v>31</v>
      </c>
    </row>
    <row r="157" spans="1:4" x14ac:dyDescent="0.25">
      <c r="A157" s="5">
        <v>22586</v>
      </c>
      <c r="D157" s="7">
        <f t="shared" si="3"/>
        <v>30</v>
      </c>
    </row>
    <row r="158" spans="1:4" x14ac:dyDescent="0.25">
      <c r="A158" s="5">
        <v>22616</v>
      </c>
      <c r="D158" s="7">
        <f t="shared" si="3"/>
        <v>31</v>
      </c>
    </row>
    <row r="159" spans="1:4" x14ac:dyDescent="0.25">
      <c r="A159" s="5">
        <v>22647</v>
      </c>
      <c r="D159" s="7">
        <f t="shared" si="3"/>
        <v>31</v>
      </c>
    </row>
    <row r="160" spans="1:4" x14ac:dyDescent="0.25">
      <c r="A160" s="5">
        <v>22678</v>
      </c>
      <c r="D160" s="7">
        <f t="shared" si="3"/>
        <v>28</v>
      </c>
    </row>
    <row r="161" spans="1:4" x14ac:dyDescent="0.25">
      <c r="A161" s="5">
        <v>22706</v>
      </c>
      <c r="D161" s="7">
        <f t="shared" si="3"/>
        <v>31</v>
      </c>
    </row>
    <row r="162" spans="1:4" x14ac:dyDescent="0.25">
      <c r="A162" s="5">
        <v>22737</v>
      </c>
      <c r="D162" s="7">
        <f t="shared" si="3"/>
        <v>30</v>
      </c>
    </row>
    <row r="163" spans="1:4" x14ac:dyDescent="0.25">
      <c r="A163" s="5">
        <v>22767</v>
      </c>
      <c r="D163" s="7">
        <f t="shared" si="3"/>
        <v>31</v>
      </c>
    </row>
    <row r="164" spans="1:4" x14ac:dyDescent="0.25">
      <c r="A164" s="5">
        <v>22798</v>
      </c>
      <c r="D164" s="7">
        <f t="shared" si="3"/>
        <v>30</v>
      </c>
    </row>
  </sheetData>
  <pageMargins left="0.7" right="0.7" top="0.75" bottom="0.75" header="0.3" footer="0.3"/>
  <pageSetup orientation="portrait" horizontalDpi="1200" verticalDpi="120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Mohamad F. EL-Bawab</dc:creator>
  <cp:lastModifiedBy>Mohamad F. EL-Bawab</cp:lastModifiedBy>
  <dcterms:created xsi:type="dcterms:W3CDTF">2014-05-24T19:22:43Z</dcterms:created>
  <dcterms:modified xsi:type="dcterms:W3CDTF">2014-05-24T20:15:32Z</dcterms:modified>
</cp:coreProperties>
</file>