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hamad.SPIDERXL.000\SPIDER FINANCIAL CORP\Marketing - Documents\NumXL\User Guide\Spectral Analysis\Periodogram\"/>
    </mc:Choice>
  </mc:AlternateContent>
  <xr:revisionPtr revIDLastSave="0" documentId="11_283B9BD14B542A451CAB55270447C2017AB8D822" xr6:coauthVersionLast="45" xr6:coauthVersionMax="45" xr10:uidLastSave="{00000000-0000-0000-0000-000000000000}"/>
  <bookViews>
    <workbookView xWindow="25080" yWindow="-120" windowWidth="28110" windowHeight="16440" xr2:uid="{00000000-000D-0000-FFFF-FFFF00000000}"/>
  </bookViews>
  <sheets>
    <sheet name="Modeling" sheetId="1" r:id="rId1"/>
    <sheet name="Forecast" sheetId="2" r:id="rId2"/>
    <sheet name="Sheet3" sheetId="3" r:id="rId3"/>
  </sheets>
  <definedNames>
    <definedName name="solver_adj" localSheetId="0" hidden="1">Modeling!$N$55:$N$58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100</definedName>
    <definedName name="solver_lhs1" localSheetId="0" hidden="1">Modeling!$R$55</definedName>
    <definedName name="solver_lin" localSheetId="0" hidden="1">2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2</definedName>
    <definedName name="solver_nod" localSheetId="0" hidden="1">2147483647</definedName>
    <definedName name="solver_num" localSheetId="0" hidden="1">1</definedName>
    <definedName name="solver_nwt" localSheetId="0" hidden="1">1</definedName>
    <definedName name="solver_opt" localSheetId="0" hidden="1">Modeling!$P$55</definedName>
    <definedName name="solver_pre" localSheetId="0" hidden="1">0.000001</definedName>
    <definedName name="solver_rbv" localSheetId="0" hidden="1">1</definedName>
    <definedName name="solver_rel1" localSheetId="0" hidden="1">3</definedName>
    <definedName name="solver_rhs1" localSheetId="0" hidden="1">0.99999</definedName>
    <definedName name="solver_rlx" localSheetId="0" hidden="1">1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100</definedName>
    <definedName name="solver_tol" localSheetId="0" hidden="1">0.05</definedName>
    <definedName name="solver_typ" localSheetId="0" hidden="1">1</definedName>
    <definedName name="solver_val" localSheetId="0" hidden="1">0</definedName>
    <definedName name="solver_ver" localSheetId="0" hidden="1">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55" i="1" l="1"/>
  <c r="L53" i="1"/>
  <c r="I30" i="1" a="1"/>
  <c r="I30" i="1" s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2" i="1"/>
  <c r="X57" i="1" s="1"/>
  <c r="X55" i="1" l="1"/>
  <c r="U57" i="1"/>
  <c r="U55" i="1"/>
  <c r="Y55" i="1"/>
  <c r="V57" i="1"/>
  <c r="W57" i="1"/>
  <c r="P55" i="1"/>
  <c r="V55" i="1"/>
  <c r="Z55" i="1"/>
  <c r="Q55" i="1"/>
  <c r="W55" i="1"/>
  <c r="AA55" i="1"/>
  <c r="I69" i="1"/>
  <c r="I37" i="1"/>
  <c r="I52" i="1"/>
  <c r="I67" i="1"/>
  <c r="I51" i="1"/>
  <c r="I66" i="1"/>
  <c r="I42" i="1"/>
  <c r="I65" i="1"/>
  <c r="I57" i="1"/>
  <c r="I49" i="1"/>
  <c r="I41" i="1"/>
  <c r="I33" i="1"/>
  <c r="I53" i="1"/>
  <c r="I44" i="1"/>
  <c r="I43" i="1"/>
  <c r="I58" i="1"/>
  <c r="I34" i="1"/>
  <c r="I72" i="1"/>
  <c r="I64" i="1"/>
  <c r="I56" i="1"/>
  <c r="I48" i="1"/>
  <c r="I40" i="1"/>
  <c r="I32" i="1"/>
  <c r="I45" i="1"/>
  <c r="I60" i="1"/>
  <c r="I59" i="1"/>
  <c r="I50" i="1"/>
  <c r="I71" i="1"/>
  <c r="I63" i="1"/>
  <c r="I55" i="1"/>
  <c r="I47" i="1"/>
  <c r="I39" i="1"/>
  <c r="I31" i="1"/>
  <c r="I61" i="1"/>
  <c r="I68" i="1"/>
  <c r="I36" i="1"/>
  <c r="I35" i="1"/>
  <c r="I70" i="1"/>
  <c r="I62" i="1"/>
  <c r="I54" i="1"/>
  <c r="I46" i="1"/>
  <c r="I38" i="1"/>
  <c r="G48" i="2"/>
  <c r="H48" i="2" s="1"/>
  <c r="G37" i="2"/>
  <c r="H37" i="2" s="1"/>
  <c r="G49" i="2"/>
  <c r="H49" i="2" s="1"/>
  <c r="G47" i="2"/>
  <c r="H47" i="2" s="1"/>
  <c r="G46" i="2"/>
  <c r="H46" i="2" s="1"/>
  <c r="G45" i="2"/>
  <c r="H45" i="2" s="1"/>
  <c r="G44" i="2"/>
  <c r="H44" i="2" s="1"/>
  <c r="G43" i="2"/>
  <c r="H43" i="2" s="1"/>
  <c r="G42" i="2"/>
  <c r="H42" i="2" s="1"/>
  <c r="G41" i="2"/>
  <c r="H41" i="2" s="1"/>
  <c r="G40" i="2"/>
  <c r="H40" i="2" s="1"/>
  <c r="G39" i="2"/>
  <c r="H39" i="2" s="1"/>
  <c r="G38" i="2"/>
  <c r="H38" i="2" s="1"/>
  <c r="G50" i="2"/>
  <c r="H50" i="2" s="1"/>
  <c r="G51" i="2"/>
  <c r="H51" i="2" s="1"/>
  <c r="G52" i="2"/>
  <c r="H52" i="2" s="1"/>
  <c r="G53" i="2"/>
  <c r="H53" i="2" s="1"/>
  <c r="G54" i="2"/>
  <c r="H54" i="2" s="1"/>
  <c r="G55" i="2"/>
  <c r="H55" i="2" s="1"/>
  <c r="G56" i="2"/>
  <c r="H56" i="2" s="1"/>
  <c r="G57" i="2"/>
  <c r="H57" i="2" s="1"/>
  <c r="G58" i="2"/>
  <c r="H58" i="2" s="1"/>
  <c r="G59" i="2"/>
  <c r="H59" i="2" s="1"/>
  <c r="G60" i="2"/>
  <c r="H60" i="2" s="1"/>
  <c r="G61" i="2"/>
  <c r="H61" i="2" s="1"/>
  <c r="G62" i="2"/>
  <c r="H62" i="2" s="1"/>
  <c r="G63" i="2"/>
  <c r="H63" i="2" s="1"/>
  <c r="G64" i="2"/>
  <c r="H64" i="2" s="1"/>
  <c r="G65" i="2"/>
  <c r="H65" i="2" s="1"/>
  <c r="G66" i="2"/>
  <c r="H66" i="2" s="1"/>
  <c r="G67" i="2"/>
  <c r="H67" i="2" s="1"/>
  <c r="G68" i="2"/>
  <c r="H68" i="2" s="1"/>
  <c r="G69" i="2"/>
  <c r="H69" i="2" s="1"/>
  <c r="G70" i="2"/>
  <c r="H70" i="2" s="1"/>
  <c r="G71" i="2"/>
  <c r="H71" i="2" s="1"/>
  <c r="G72" i="2"/>
  <c r="H72" i="2" s="1"/>
  <c r="G73" i="2"/>
  <c r="H73" i="2" s="1"/>
  <c r="G74" i="2"/>
  <c r="H74" i="2" s="1"/>
  <c r="G75" i="2"/>
  <c r="H75" i="2" s="1"/>
  <c r="G76" i="2"/>
  <c r="H76" i="2" s="1"/>
  <c r="G77" i="2"/>
  <c r="H77" i="2" s="1"/>
  <c r="G78" i="2"/>
  <c r="H78" i="2" s="1"/>
  <c r="BK2" i="2"/>
  <c r="G79" i="2"/>
  <c r="H79" i="2" s="1"/>
  <c r="G80" i="2"/>
  <c r="H80" i="2" s="1"/>
  <c r="G81" i="2"/>
  <c r="H81" i="2" s="1"/>
  <c r="G82" i="2"/>
  <c r="H82" i="2" s="1"/>
  <c r="G83" i="2"/>
  <c r="H83" i="2" s="1"/>
  <c r="G84" i="2"/>
  <c r="H84" i="2" s="1"/>
  <c r="G85" i="2"/>
  <c r="H85" i="2" s="1"/>
  <c r="G86" i="2"/>
  <c r="H86" i="2" s="1"/>
  <c r="G87" i="2"/>
  <c r="H87" i="2" s="1"/>
  <c r="G88" i="2"/>
  <c r="H88" i="2" s="1"/>
  <c r="H31" i="2"/>
  <c r="H30" i="2"/>
  <c r="H29" i="2"/>
  <c r="H28" i="2"/>
  <c r="H27" i="2"/>
  <c r="H26" i="2"/>
  <c r="H25" i="2"/>
  <c r="H36" i="2"/>
  <c r="H24" i="2"/>
  <c r="H32" i="2"/>
  <c r="H33" i="2"/>
  <c r="H34" i="2"/>
  <c r="H35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H12" i="2"/>
  <c r="H13" i="2"/>
  <c r="H14" i="2"/>
  <c r="H15" i="2"/>
  <c r="H16" i="2"/>
  <c r="H17" i="2"/>
  <c r="H18" i="2"/>
  <c r="H19" i="2"/>
  <c r="H20" i="2"/>
  <c r="H21" i="2"/>
  <c r="H22" i="2"/>
  <c r="H23" i="2"/>
  <c r="H11" i="2"/>
  <c r="C2" i="1" a="1"/>
  <c r="I37" i="2" l="1"/>
  <c r="J37" i="2" s="1"/>
  <c r="M29" i="2" s="1"/>
  <c r="BK29" i="2" s="1"/>
  <c r="I79" i="2"/>
  <c r="I52" i="2"/>
  <c r="I72" i="2"/>
  <c r="I76" i="2"/>
  <c r="I68" i="2"/>
  <c r="I56" i="2"/>
  <c r="I60" i="2"/>
  <c r="I64" i="2"/>
  <c r="I74" i="2"/>
  <c r="I59" i="2"/>
  <c r="I66" i="2"/>
  <c r="I51" i="2"/>
  <c r="I54" i="2"/>
  <c r="I78" i="2"/>
  <c r="I70" i="2"/>
  <c r="I55" i="2"/>
  <c r="I62" i="2"/>
  <c r="I58" i="2"/>
  <c r="I50" i="2"/>
  <c r="I88" i="2"/>
  <c r="I75" i="2"/>
  <c r="I77" i="2"/>
  <c r="I61" i="2"/>
  <c r="I57" i="2"/>
  <c r="I53" i="2"/>
  <c r="C3" i="1"/>
  <c r="C5" i="1"/>
  <c r="C7" i="1"/>
  <c r="C9" i="1"/>
  <c r="C11" i="1"/>
  <c r="C13" i="1"/>
  <c r="C15" i="1"/>
  <c r="C17" i="1"/>
  <c r="C19" i="1"/>
  <c r="C21" i="1"/>
  <c r="C23" i="1"/>
  <c r="C25" i="1"/>
  <c r="C27" i="1"/>
  <c r="C29" i="1"/>
  <c r="C31" i="1"/>
  <c r="C33" i="1"/>
  <c r="C35" i="1"/>
  <c r="C37" i="1"/>
  <c r="C39" i="1"/>
  <c r="C41" i="1"/>
  <c r="C43" i="1"/>
  <c r="C45" i="1"/>
  <c r="C47" i="1"/>
  <c r="C49" i="1"/>
  <c r="C51" i="1"/>
  <c r="C53" i="1"/>
  <c r="C55" i="1"/>
  <c r="C57" i="1"/>
  <c r="C2" i="1"/>
  <c r="C4" i="1"/>
  <c r="C6" i="1"/>
  <c r="C8" i="1"/>
  <c r="C10" i="1"/>
  <c r="C12" i="1"/>
  <c r="C14" i="1"/>
  <c r="C16" i="1"/>
  <c r="C18" i="1"/>
  <c r="C20" i="1"/>
  <c r="C22" i="1"/>
  <c r="C24" i="1"/>
  <c r="C26" i="1"/>
  <c r="C28" i="1"/>
  <c r="C30" i="1"/>
  <c r="C32" i="1"/>
  <c r="C34" i="1"/>
  <c r="C36" i="1"/>
  <c r="C38" i="1"/>
  <c r="C40" i="1"/>
  <c r="C42" i="1"/>
  <c r="C44" i="1"/>
  <c r="C46" i="1"/>
  <c r="C48" i="1"/>
  <c r="C50" i="1"/>
  <c r="C52" i="1"/>
  <c r="C54" i="1"/>
  <c r="C56" i="1"/>
  <c r="C58" i="1"/>
  <c r="C60" i="1"/>
  <c r="C62" i="1"/>
  <c r="C64" i="1"/>
  <c r="C66" i="1"/>
  <c r="C68" i="1"/>
  <c r="C70" i="1"/>
  <c r="C72" i="1"/>
  <c r="C74" i="1"/>
  <c r="C76" i="1"/>
  <c r="C78" i="1"/>
  <c r="C80" i="1"/>
  <c r="C82" i="1"/>
  <c r="C84" i="1"/>
  <c r="C86" i="1"/>
  <c r="C88" i="1"/>
  <c r="C90" i="1"/>
  <c r="C92" i="1"/>
  <c r="C94" i="1"/>
  <c r="C96" i="1"/>
  <c r="C61" i="1"/>
  <c r="C65" i="1"/>
  <c r="C69" i="1"/>
  <c r="C73" i="1"/>
  <c r="C77" i="1"/>
  <c r="C81" i="1"/>
  <c r="C85" i="1"/>
  <c r="C89" i="1"/>
  <c r="C93" i="1"/>
  <c r="C97" i="1"/>
  <c r="C59" i="1"/>
  <c r="C63" i="1"/>
  <c r="C67" i="1"/>
  <c r="C71" i="1"/>
  <c r="C75" i="1"/>
  <c r="C79" i="1"/>
  <c r="C83" i="1"/>
  <c r="C87" i="1"/>
  <c r="C91" i="1"/>
  <c r="C95" i="1"/>
  <c r="I86" i="2"/>
  <c r="I87" i="2"/>
  <c r="I84" i="2"/>
  <c r="I85" i="2"/>
  <c r="I82" i="2"/>
  <c r="I83" i="2"/>
  <c r="I80" i="2"/>
  <c r="I81" i="2"/>
  <c r="I73" i="2"/>
  <c r="I71" i="2"/>
  <c r="I69" i="2"/>
  <c r="I67" i="2"/>
  <c r="I65" i="2"/>
  <c r="I63" i="2"/>
  <c r="I39" i="2"/>
  <c r="I43" i="2"/>
  <c r="I47" i="2"/>
  <c r="I41" i="2"/>
  <c r="I45" i="2"/>
  <c r="I49" i="2"/>
  <c r="I40" i="2"/>
  <c r="I42" i="2"/>
  <c r="I44" i="2"/>
  <c r="I46" i="2"/>
  <c r="I48" i="2"/>
  <c r="I38" i="2"/>
  <c r="J38" i="2" l="1"/>
  <c r="M30" i="2" s="1"/>
  <c r="BK30" i="2" s="1"/>
  <c r="BL29" i="2"/>
  <c r="BN29" i="2" s="1"/>
  <c r="J39" i="2" l="1"/>
  <c r="M31" i="2" s="1"/>
  <c r="BK31" i="2" s="1"/>
  <c r="BL30" i="2"/>
  <c r="BM30" i="2" s="1"/>
  <c r="BM29" i="2"/>
  <c r="BO29" i="2" s="1"/>
  <c r="J40" i="2" l="1"/>
  <c r="M32" i="2" s="1"/>
  <c r="BL31" i="2"/>
  <c r="BM31" i="2" s="1"/>
  <c r="BN30" i="2"/>
  <c r="BO30" i="2" s="1"/>
  <c r="J41" i="2" l="1"/>
  <c r="J42" i="2" s="1"/>
  <c r="BN31" i="2"/>
  <c r="BO31" i="2" s="1"/>
  <c r="BK32" i="2"/>
  <c r="BL32" i="2"/>
  <c r="M33" i="2" l="1"/>
  <c r="BK33" i="2" s="1"/>
  <c r="BM32" i="2"/>
  <c r="BN32" i="2"/>
  <c r="M34" i="2"/>
  <c r="J43" i="2"/>
  <c r="BL33" i="2" l="1"/>
  <c r="BM33" i="2" s="1"/>
  <c r="BO32" i="2"/>
  <c r="BK34" i="2"/>
  <c r="BL34" i="2"/>
  <c r="M35" i="2"/>
  <c r="J44" i="2"/>
  <c r="BN33" i="2" l="1"/>
  <c r="BO33" i="2" s="1"/>
  <c r="BK35" i="2"/>
  <c r="BL35" i="2"/>
  <c r="BM34" i="2"/>
  <c r="BN34" i="2"/>
  <c r="M36" i="2"/>
  <c r="J45" i="2"/>
  <c r="BO34" i="2" l="1"/>
  <c r="BK36" i="2"/>
  <c r="BL36" i="2"/>
  <c r="BM35" i="2"/>
  <c r="BN35" i="2"/>
  <c r="M37" i="2"/>
  <c r="J46" i="2"/>
  <c r="BO35" i="2" l="1"/>
  <c r="BK37" i="2"/>
  <c r="BL37" i="2"/>
  <c r="BM36" i="2"/>
  <c r="BN36" i="2"/>
  <c r="M38" i="2"/>
  <c r="J47" i="2"/>
  <c r="BO36" i="2" l="1"/>
  <c r="BK38" i="2"/>
  <c r="BL38" i="2"/>
  <c r="BM37" i="2"/>
  <c r="BN37" i="2"/>
  <c r="M39" i="2"/>
  <c r="J48" i="2"/>
  <c r="BO37" i="2" l="1"/>
  <c r="BK39" i="2"/>
  <c r="BL39" i="2"/>
  <c r="BM38" i="2"/>
  <c r="BN38" i="2"/>
  <c r="M40" i="2"/>
  <c r="J49" i="2"/>
  <c r="BO38" i="2" l="1"/>
  <c r="BK40" i="2"/>
  <c r="BL40" i="2"/>
  <c r="BM39" i="2"/>
  <c r="BN39" i="2"/>
  <c r="M41" i="2"/>
  <c r="J50" i="2"/>
  <c r="BO39" i="2" l="1"/>
  <c r="BK41" i="2"/>
  <c r="BL41" i="2"/>
  <c r="BM40" i="2"/>
  <c r="BN40" i="2"/>
  <c r="M42" i="2"/>
  <c r="J51" i="2"/>
  <c r="BO40" i="2" l="1"/>
  <c r="BK42" i="2"/>
  <c r="BL42" i="2"/>
  <c r="BM41" i="2"/>
  <c r="BN41" i="2"/>
  <c r="M43" i="2"/>
  <c r="J52" i="2"/>
  <c r="BO41" i="2" l="1"/>
  <c r="BK43" i="2"/>
  <c r="BL43" i="2"/>
  <c r="BM42" i="2"/>
  <c r="BN42" i="2"/>
  <c r="M44" i="2"/>
  <c r="J53" i="2"/>
  <c r="BO42" i="2" l="1"/>
  <c r="BK44" i="2"/>
  <c r="BL44" i="2"/>
  <c r="M45" i="2"/>
  <c r="J54" i="2"/>
  <c r="BM43" i="2"/>
  <c r="BN43" i="2"/>
  <c r="BO43" i="2" l="1"/>
  <c r="BK45" i="2"/>
  <c r="BL45" i="2"/>
  <c r="BM44" i="2"/>
  <c r="BN44" i="2"/>
  <c r="M46" i="2"/>
  <c r="J55" i="2"/>
  <c r="BO44" i="2" l="1"/>
  <c r="BK46" i="2"/>
  <c r="BL46" i="2"/>
  <c r="BM45" i="2"/>
  <c r="BN45" i="2"/>
  <c r="M47" i="2"/>
  <c r="J56" i="2"/>
  <c r="BO45" i="2" l="1"/>
  <c r="BK47" i="2"/>
  <c r="BL47" i="2"/>
  <c r="BM46" i="2"/>
  <c r="BN46" i="2"/>
  <c r="M48" i="2"/>
  <c r="J57" i="2"/>
  <c r="BO46" i="2" l="1"/>
  <c r="BK48" i="2"/>
  <c r="BL48" i="2"/>
  <c r="BM47" i="2"/>
  <c r="BN47" i="2"/>
  <c r="M49" i="2"/>
  <c r="J58" i="2"/>
  <c r="BO47" i="2" l="1"/>
  <c r="BK49" i="2"/>
  <c r="BL49" i="2"/>
  <c r="BM48" i="2"/>
  <c r="BN48" i="2"/>
  <c r="M50" i="2"/>
  <c r="J59" i="2"/>
  <c r="BO48" i="2" l="1"/>
  <c r="BK50" i="2"/>
  <c r="BL50" i="2"/>
  <c r="BM49" i="2"/>
  <c r="BN49" i="2"/>
  <c r="M51" i="2"/>
  <c r="J60" i="2"/>
  <c r="BO49" i="2" l="1"/>
  <c r="BK51" i="2"/>
  <c r="BL51" i="2"/>
  <c r="BM50" i="2"/>
  <c r="BN50" i="2"/>
  <c r="M52" i="2"/>
  <c r="J61" i="2"/>
  <c r="BO50" i="2" l="1"/>
  <c r="BK52" i="2"/>
  <c r="BL52" i="2"/>
  <c r="BM51" i="2"/>
  <c r="BN51" i="2"/>
  <c r="M53" i="2"/>
  <c r="J62" i="2"/>
  <c r="BO51" i="2" l="1"/>
  <c r="BK53" i="2"/>
  <c r="BL53" i="2"/>
  <c r="BM52" i="2"/>
  <c r="BN52" i="2"/>
  <c r="M54" i="2"/>
  <c r="J63" i="2"/>
  <c r="BO52" i="2" l="1"/>
  <c r="BK54" i="2"/>
  <c r="BL54" i="2"/>
  <c r="BM53" i="2"/>
  <c r="BN53" i="2"/>
  <c r="M55" i="2"/>
  <c r="J64" i="2"/>
  <c r="BO53" i="2" l="1"/>
  <c r="BK55" i="2"/>
  <c r="BL55" i="2"/>
  <c r="BM54" i="2"/>
  <c r="BN54" i="2"/>
  <c r="M56" i="2"/>
  <c r="J65" i="2"/>
  <c r="BO54" i="2" l="1"/>
  <c r="BK56" i="2"/>
  <c r="BL56" i="2"/>
  <c r="BM55" i="2"/>
  <c r="BN55" i="2"/>
  <c r="M57" i="2"/>
  <c r="J66" i="2"/>
  <c r="BO55" i="2" l="1"/>
  <c r="BK57" i="2"/>
  <c r="BL57" i="2"/>
  <c r="BM56" i="2"/>
  <c r="BN56" i="2"/>
  <c r="M58" i="2"/>
  <c r="J67" i="2"/>
  <c r="BO56" i="2" l="1"/>
  <c r="BK58" i="2"/>
  <c r="BL58" i="2"/>
  <c r="BM57" i="2"/>
  <c r="BN57" i="2"/>
  <c r="M59" i="2"/>
  <c r="J68" i="2"/>
  <c r="BO57" i="2" l="1"/>
  <c r="BK59" i="2"/>
  <c r="BL59" i="2"/>
  <c r="BM58" i="2"/>
  <c r="BN58" i="2"/>
  <c r="M60" i="2"/>
  <c r="J69" i="2"/>
  <c r="BO58" i="2" l="1"/>
  <c r="BK60" i="2"/>
  <c r="BL60" i="2"/>
  <c r="BM59" i="2"/>
  <c r="BN59" i="2"/>
  <c r="M61" i="2"/>
  <c r="J70" i="2"/>
  <c r="BO59" i="2" l="1"/>
  <c r="BK61" i="2"/>
  <c r="BL61" i="2"/>
  <c r="BM60" i="2"/>
  <c r="BN60" i="2"/>
  <c r="M62" i="2"/>
  <c r="J71" i="2"/>
  <c r="BO60" i="2" l="1"/>
  <c r="BK62" i="2"/>
  <c r="BL62" i="2"/>
  <c r="BM61" i="2"/>
  <c r="BN61" i="2"/>
  <c r="M63" i="2"/>
  <c r="J72" i="2"/>
  <c r="BO61" i="2" l="1"/>
  <c r="BK63" i="2"/>
  <c r="BL63" i="2"/>
  <c r="BM62" i="2"/>
  <c r="BN62" i="2"/>
  <c r="M64" i="2"/>
  <c r="J73" i="2"/>
  <c r="BO62" i="2" l="1"/>
  <c r="BK64" i="2"/>
  <c r="BL64" i="2"/>
  <c r="BM63" i="2"/>
  <c r="BN63" i="2"/>
  <c r="M65" i="2"/>
  <c r="J74" i="2"/>
  <c r="BO63" i="2" l="1"/>
  <c r="BK65" i="2"/>
  <c r="BL65" i="2"/>
  <c r="BM64" i="2"/>
  <c r="BN64" i="2"/>
  <c r="M66" i="2"/>
  <c r="J75" i="2"/>
  <c r="BO64" i="2" l="1"/>
  <c r="BK66" i="2"/>
  <c r="BL66" i="2"/>
  <c r="BM65" i="2"/>
  <c r="BN65" i="2"/>
  <c r="M67" i="2"/>
  <c r="J76" i="2"/>
  <c r="BO65" i="2" l="1"/>
  <c r="BK67" i="2"/>
  <c r="BL67" i="2"/>
  <c r="BM66" i="2"/>
  <c r="BN66" i="2"/>
  <c r="M68" i="2"/>
  <c r="J77" i="2"/>
  <c r="BO66" i="2" l="1"/>
  <c r="BK68" i="2"/>
  <c r="BL68" i="2"/>
  <c r="BM67" i="2"/>
  <c r="BN67" i="2"/>
  <c r="M69" i="2"/>
  <c r="J78" i="2"/>
  <c r="BO67" i="2" l="1"/>
  <c r="BK69" i="2"/>
  <c r="BL69" i="2"/>
  <c r="BM68" i="2"/>
  <c r="BN68" i="2"/>
  <c r="M70" i="2"/>
  <c r="J79" i="2"/>
  <c r="J80" i="2" s="1"/>
  <c r="J81" i="2" s="1"/>
  <c r="J82" i="2" s="1"/>
  <c r="J83" i="2" s="1"/>
  <c r="J84" i="2" s="1"/>
  <c r="J85" i="2" s="1"/>
  <c r="J86" i="2" s="1"/>
  <c r="J87" i="2" s="1"/>
  <c r="J88" i="2" s="1"/>
  <c r="BO68" i="2" l="1"/>
  <c r="BK70" i="2"/>
  <c r="BL70" i="2"/>
  <c r="BM69" i="2"/>
  <c r="BN69" i="2"/>
  <c r="BO69" i="2" l="1"/>
  <c r="BM70" i="2"/>
  <c r="BN70" i="2"/>
  <c r="BO7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Mohamad F. EL-Bawab</author>
  </authors>
  <commentList>
    <comment ref="P54" authorId="0" shapeId="0" xr:uid="{00000000-0006-0000-0000-000001000000}">
      <text>
        <r>
          <rPr>
            <sz val="9"/>
            <color indexed="81"/>
            <rFont val="Tahoma"/>
            <family val="2"/>
          </rPr>
          <t>Uses the log-likelihood method to measure goodness of fit</t>
        </r>
      </text>
    </comment>
    <comment ref="Q54" authorId="0" shapeId="0" xr:uid="{00000000-0006-0000-0000-000002000000}">
      <text>
        <r>
          <rPr>
            <sz val="9"/>
            <color indexed="81"/>
            <rFont val="Tahoma"/>
            <family val="2"/>
          </rPr>
          <t>Uses the Akaike-Information Criterion (AIC) method to measure goodness of fit</t>
        </r>
      </text>
    </comment>
    <comment ref="R54" authorId="0" shapeId="0" xr:uid="{00000000-0006-0000-0000-000003000000}">
      <text>
        <r>
          <rPr>
            <sz val="9"/>
            <color indexed="81"/>
            <rFont val="Tahoma"/>
            <family val="2"/>
          </rPr>
          <t>Examines the values of the model's parameters for stability: stationarity, invertibility, and causality</t>
        </r>
      </text>
    </comment>
    <comment ref="U54" authorId="0" shapeId="0" xr:uid="{00000000-0006-0000-0000-000004000000}">
      <text>
        <r>
          <rPr>
            <sz val="9"/>
            <color indexed="81"/>
            <rFont val="Tahoma"/>
            <family val="2"/>
          </rPr>
          <t>Average</t>
        </r>
      </text>
    </comment>
    <comment ref="V54" authorId="0" shapeId="0" xr:uid="{00000000-0006-0000-0000-000005000000}">
      <text>
        <r>
          <rPr>
            <sz val="9"/>
            <color indexed="81"/>
            <rFont val="Tahoma"/>
            <family val="2"/>
          </rPr>
          <t>Standard Deviation</t>
        </r>
      </text>
    </comment>
    <comment ref="W54" authorId="0" shapeId="0" xr:uid="{00000000-0006-0000-0000-000006000000}">
      <text>
        <r>
          <rPr>
            <sz val="9"/>
            <color indexed="81"/>
            <rFont val="Tahoma"/>
            <family val="2"/>
          </rPr>
          <t>Skewness</t>
        </r>
      </text>
    </comment>
    <comment ref="X54" authorId="0" shapeId="0" xr:uid="{00000000-0006-0000-0000-000007000000}">
      <text>
        <r>
          <rPr>
            <sz val="9"/>
            <color indexed="81"/>
            <rFont val="Tahoma"/>
            <family val="2"/>
          </rPr>
          <t>Excess Kurtosis (aka fat-tails)</t>
        </r>
      </text>
    </comment>
    <comment ref="Y54" authorId="0" shapeId="0" xr:uid="{00000000-0006-0000-0000-000008000000}">
      <text>
        <r>
          <rPr>
            <sz val="9"/>
            <color indexed="81"/>
            <rFont val="Tahoma"/>
            <family val="2"/>
          </rPr>
          <t>Determines if observations are not significantly autocorrelated</t>
        </r>
      </text>
    </comment>
    <comment ref="Z54" authorId="0" shapeId="0" xr:uid="{00000000-0006-0000-0000-000009000000}">
      <text>
        <r>
          <rPr>
            <sz val="9"/>
            <color indexed="81"/>
            <rFont val="Tahoma"/>
            <family val="2"/>
          </rPr>
          <t>Determines if observations are normaly distributed</t>
        </r>
      </text>
    </comment>
    <comment ref="AA54" authorId="0" shapeId="0" xr:uid="{00000000-0006-0000-0000-00000A000000}">
      <text>
        <r>
          <rPr>
            <sz val="9"/>
            <color indexed="81"/>
            <rFont val="Tahoma"/>
            <family val="2"/>
          </rPr>
          <t>Determines if observations exhibit a significant ARCH effect</t>
        </r>
      </text>
    </comment>
    <comment ref="M55" authorId="0" shapeId="0" xr:uid="{00000000-0006-0000-0000-00000B000000}">
      <text>
        <r>
          <rPr>
            <sz val="9"/>
            <color indexed="81"/>
            <rFont val="Tahoma"/>
            <family val="2"/>
          </rPr>
          <t>ARMA long-run mean (mu)</t>
        </r>
      </text>
    </comment>
    <comment ref="M56" authorId="0" shapeId="0" xr:uid="{00000000-0006-0000-0000-00000C000000}">
      <text>
        <r>
          <rPr>
            <sz val="9"/>
            <color indexed="81"/>
            <rFont val="Tahoma"/>
            <family val="2"/>
          </rPr>
          <t>Non-seasonal moving average coefficient (small theta)</t>
        </r>
      </text>
    </comment>
    <comment ref="T56" authorId="0" shapeId="0" xr:uid="{00000000-0006-0000-0000-00000D000000}">
      <text>
        <r>
          <rPr>
            <sz val="9"/>
            <color indexed="81"/>
            <rFont val="Tahoma"/>
            <family val="2"/>
          </rPr>
          <t>Targets the desired sample statistics value</t>
        </r>
      </text>
    </comment>
    <comment ref="M57" authorId="0" shapeId="0" xr:uid="{00000000-0006-0000-0000-00000E000000}">
      <text>
        <r>
          <rPr>
            <sz val="9"/>
            <color indexed="81"/>
            <rFont val="Tahoma"/>
            <family val="2"/>
          </rPr>
          <t>Seasonal moving average coefficient (big theta)</t>
        </r>
      </text>
    </comment>
    <comment ref="T57" authorId="0" shapeId="0" xr:uid="{00000000-0006-0000-0000-00000F000000}">
      <text>
        <r>
          <rPr>
            <sz val="9"/>
            <color indexed="81"/>
            <rFont val="Tahoma"/>
            <family val="2"/>
          </rPr>
          <t>Determines if the calculated statistics (e.g. mean, stdev, etc.) are significantly different from the target value</t>
        </r>
      </text>
    </comment>
    <comment ref="M58" authorId="0" shapeId="0" xr:uid="{00000000-0006-0000-0000-000010000000}">
      <text>
        <r>
          <rPr>
            <sz val="9"/>
            <color indexed="81"/>
            <rFont val="Tahoma"/>
            <family val="2"/>
          </rPr>
          <t>Standard deviation of the residuals/innovations</t>
        </r>
      </text>
    </comment>
    <comment ref="M60" authorId="0" shapeId="0" xr:uid="{00000000-0006-0000-0000-000011000000}">
      <text>
        <r>
          <rPr>
            <sz val="9"/>
            <color indexed="81"/>
            <rFont val="Tahoma"/>
            <family val="2"/>
          </rPr>
          <t>Period/season length</t>
        </r>
      </text>
    </comment>
  </commentList>
</comments>
</file>

<file path=xl/sharedStrings.xml><?xml version="1.0" encoding="utf-8"?>
<sst xmlns="http://schemas.openxmlformats.org/spreadsheetml/2006/main" count="47" uniqueCount="36">
  <si>
    <t>Date</t>
  </si>
  <si>
    <t>MWH</t>
  </si>
  <si>
    <t>Target</t>
  </si>
  <si>
    <t>UL</t>
  </si>
  <si>
    <t>LL</t>
  </si>
  <si>
    <t>AIRLINE(12)</t>
  </si>
  <si>
    <t>Param</t>
  </si>
  <si>
    <t>Value</t>
  </si>
  <si>
    <t>μ</t>
  </si>
  <si>
    <t>θ</t>
  </si>
  <si>
    <t>Θ</t>
  </si>
  <si>
    <t>σ</t>
  </si>
  <si>
    <t>s</t>
  </si>
  <si>
    <t>Goodness-of-fit</t>
  </si>
  <si>
    <t>LLF</t>
  </si>
  <si>
    <t>AIC</t>
  </si>
  <si>
    <t>CHECK</t>
  </si>
  <si>
    <t>Residuals (standardized) Analysis</t>
  </si>
  <si>
    <t>AVG</t>
  </si>
  <si>
    <t>STDEV</t>
  </si>
  <si>
    <t>SKEW</t>
  </si>
  <si>
    <t>KURTOSIS</t>
  </si>
  <si>
    <t>Noise?</t>
  </si>
  <si>
    <t>Normal?</t>
  </si>
  <si>
    <t>ARCH?</t>
  </si>
  <si>
    <t>AIRLINE</t>
  </si>
  <si>
    <t>Demand</t>
  </si>
  <si>
    <t>Epsilon</t>
  </si>
  <si>
    <t>Residuals</t>
  </si>
  <si>
    <t>Z_t</t>
  </si>
  <si>
    <t>SD</t>
  </si>
  <si>
    <t>Diff</t>
  </si>
  <si>
    <t>SIG?</t>
  </si>
  <si>
    <t>Periodogram Table</t>
  </si>
  <si>
    <t>Comp</t>
  </si>
  <si>
    <t>LOG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</si>
</sst>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[$-409]mmm\-yy;@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2" xfId="0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3" xfId="0" applyBorder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3" fillId="0" borderId="0" xfId="0" applyFont="1"/>
    <xf numFmtId="165" fontId="0" fillId="0" borderId="0" xfId="0" applyNumberFormat="1"/>
    <xf numFmtId="1" fontId="0" fillId="0" borderId="0" xfId="0" applyNumberFormat="1"/>
    <xf numFmtId="0" fontId="3" fillId="0" borderId="1" xfId="0" applyFont="1" applyBorder="1"/>
    <xf numFmtId="0" fontId="0" fillId="0" borderId="4" xfId="0" applyBorder="1"/>
    <xf numFmtId="1" fontId="0" fillId="0" borderId="0" xfId="0" applyNumberFormat="1" applyBorder="1"/>
    <xf numFmtId="1" fontId="0" fillId="0" borderId="5" xfId="0" applyNumberFormat="1" applyBorder="1"/>
    <xf numFmtId="0" fontId="0" fillId="0" borderId="6" xfId="0" applyBorder="1"/>
    <xf numFmtId="165" fontId="0" fillId="0" borderId="7" xfId="0" applyNumberFormat="1" applyBorder="1"/>
    <xf numFmtId="165" fontId="0" fillId="0" borderId="8" xfId="0" applyNumberFormat="1" applyBorder="1"/>
    <xf numFmtId="165" fontId="0" fillId="0" borderId="9" xfId="0" applyNumberFormat="1" applyBorder="1"/>
    <xf numFmtId="1" fontId="0" fillId="0" borderId="10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1" fontId="0" fillId="0" borderId="5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2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LN(Residential Power</a:t>
            </a:r>
            <a:r>
              <a:rPr lang="en-US" baseline="0"/>
              <a:t> </a:t>
            </a:r>
            <a:r>
              <a:rPr lang="en-US"/>
              <a:t>Demand)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6989366329208867E-2"/>
          <c:y val="6.0185428210362595E-2"/>
          <c:w val="0.88564582103223488"/>
          <c:h val="0.78009435604373845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Modeling!$A$2:$A$97</c:f>
              <c:numCache>
                <c:formatCode>mmm\-yyyy</c:formatCode>
                <c:ptCount val="96"/>
                <c:pt idx="0">
                  <c:v>37622</c:v>
                </c:pt>
                <c:pt idx="1">
                  <c:v>37653</c:v>
                </c:pt>
                <c:pt idx="2">
                  <c:v>37681</c:v>
                </c:pt>
                <c:pt idx="3">
                  <c:v>37712</c:v>
                </c:pt>
                <c:pt idx="4">
                  <c:v>37742</c:v>
                </c:pt>
                <c:pt idx="5">
                  <c:v>37773</c:v>
                </c:pt>
                <c:pt idx="6">
                  <c:v>37803</c:v>
                </c:pt>
                <c:pt idx="7">
                  <c:v>37834</c:v>
                </c:pt>
                <c:pt idx="8">
                  <c:v>37865</c:v>
                </c:pt>
                <c:pt idx="9">
                  <c:v>37895</c:v>
                </c:pt>
                <c:pt idx="10">
                  <c:v>37926</c:v>
                </c:pt>
                <c:pt idx="11">
                  <c:v>37956</c:v>
                </c:pt>
                <c:pt idx="12">
                  <c:v>37987</c:v>
                </c:pt>
                <c:pt idx="13">
                  <c:v>38018</c:v>
                </c:pt>
                <c:pt idx="14">
                  <c:v>38047</c:v>
                </c:pt>
                <c:pt idx="15">
                  <c:v>38078</c:v>
                </c:pt>
                <c:pt idx="16">
                  <c:v>38108</c:v>
                </c:pt>
                <c:pt idx="17">
                  <c:v>38139</c:v>
                </c:pt>
                <c:pt idx="18">
                  <c:v>38169</c:v>
                </c:pt>
                <c:pt idx="19">
                  <c:v>38200</c:v>
                </c:pt>
                <c:pt idx="20">
                  <c:v>38231</c:v>
                </c:pt>
                <c:pt idx="21">
                  <c:v>38261</c:v>
                </c:pt>
                <c:pt idx="22">
                  <c:v>38292</c:v>
                </c:pt>
                <c:pt idx="23">
                  <c:v>38322</c:v>
                </c:pt>
                <c:pt idx="24">
                  <c:v>38353</c:v>
                </c:pt>
                <c:pt idx="25">
                  <c:v>38384</c:v>
                </c:pt>
                <c:pt idx="26">
                  <c:v>38412</c:v>
                </c:pt>
                <c:pt idx="27">
                  <c:v>38443</c:v>
                </c:pt>
                <c:pt idx="28">
                  <c:v>38473</c:v>
                </c:pt>
                <c:pt idx="29">
                  <c:v>38504</c:v>
                </c:pt>
                <c:pt idx="30">
                  <c:v>38534</c:v>
                </c:pt>
                <c:pt idx="31">
                  <c:v>38565</c:v>
                </c:pt>
                <c:pt idx="32">
                  <c:v>38596</c:v>
                </c:pt>
                <c:pt idx="33">
                  <c:v>38626</c:v>
                </c:pt>
                <c:pt idx="34">
                  <c:v>38657</c:v>
                </c:pt>
                <c:pt idx="35">
                  <c:v>38687</c:v>
                </c:pt>
                <c:pt idx="36">
                  <c:v>38718</c:v>
                </c:pt>
                <c:pt idx="37">
                  <c:v>38749</c:v>
                </c:pt>
                <c:pt idx="38">
                  <c:v>38777</c:v>
                </c:pt>
                <c:pt idx="39">
                  <c:v>38808</c:v>
                </c:pt>
                <c:pt idx="40">
                  <c:v>38838</c:v>
                </c:pt>
                <c:pt idx="41">
                  <c:v>38869</c:v>
                </c:pt>
                <c:pt idx="42">
                  <c:v>38899</c:v>
                </c:pt>
                <c:pt idx="43">
                  <c:v>38930</c:v>
                </c:pt>
                <c:pt idx="44">
                  <c:v>38961</c:v>
                </c:pt>
                <c:pt idx="45">
                  <c:v>38991</c:v>
                </c:pt>
                <c:pt idx="46">
                  <c:v>39022</c:v>
                </c:pt>
                <c:pt idx="47">
                  <c:v>39052</c:v>
                </c:pt>
                <c:pt idx="48">
                  <c:v>39083</c:v>
                </c:pt>
                <c:pt idx="49">
                  <c:v>39114</c:v>
                </c:pt>
                <c:pt idx="50">
                  <c:v>39142</c:v>
                </c:pt>
                <c:pt idx="51">
                  <c:v>39173</c:v>
                </c:pt>
                <c:pt idx="52">
                  <c:v>39203</c:v>
                </c:pt>
                <c:pt idx="53">
                  <c:v>39234</c:v>
                </c:pt>
                <c:pt idx="54">
                  <c:v>39264</c:v>
                </c:pt>
                <c:pt idx="55">
                  <c:v>39295</c:v>
                </c:pt>
                <c:pt idx="56">
                  <c:v>39326</c:v>
                </c:pt>
                <c:pt idx="57">
                  <c:v>39356</c:v>
                </c:pt>
                <c:pt idx="58">
                  <c:v>39387</c:v>
                </c:pt>
                <c:pt idx="59">
                  <c:v>39417</c:v>
                </c:pt>
                <c:pt idx="60">
                  <c:v>39448</c:v>
                </c:pt>
                <c:pt idx="61">
                  <c:v>39479</c:v>
                </c:pt>
                <c:pt idx="62">
                  <c:v>39508</c:v>
                </c:pt>
                <c:pt idx="63">
                  <c:v>39539</c:v>
                </c:pt>
                <c:pt idx="64">
                  <c:v>39569</c:v>
                </c:pt>
                <c:pt idx="65">
                  <c:v>39600</c:v>
                </c:pt>
                <c:pt idx="66">
                  <c:v>39630</c:v>
                </c:pt>
                <c:pt idx="67">
                  <c:v>39661</c:v>
                </c:pt>
                <c:pt idx="68">
                  <c:v>39692</c:v>
                </c:pt>
                <c:pt idx="69">
                  <c:v>39722</c:v>
                </c:pt>
                <c:pt idx="70">
                  <c:v>39753</c:v>
                </c:pt>
                <c:pt idx="71">
                  <c:v>39783</c:v>
                </c:pt>
                <c:pt idx="72">
                  <c:v>39814</c:v>
                </c:pt>
                <c:pt idx="73">
                  <c:v>39845</c:v>
                </c:pt>
                <c:pt idx="74">
                  <c:v>39873</c:v>
                </c:pt>
                <c:pt idx="75">
                  <c:v>39904</c:v>
                </c:pt>
                <c:pt idx="76">
                  <c:v>39934</c:v>
                </c:pt>
                <c:pt idx="77">
                  <c:v>39965</c:v>
                </c:pt>
                <c:pt idx="78">
                  <c:v>39995</c:v>
                </c:pt>
                <c:pt idx="79">
                  <c:v>40026</c:v>
                </c:pt>
                <c:pt idx="80">
                  <c:v>40057</c:v>
                </c:pt>
                <c:pt idx="81">
                  <c:v>40087</c:v>
                </c:pt>
                <c:pt idx="82">
                  <c:v>40118</c:v>
                </c:pt>
                <c:pt idx="83">
                  <c:v>40148</c:v>
                </c:pt>
                <c:pt idx="84">
                  <c:v>40179</c:v>
                </c:pt>
                <c:pt idx="85">
                  <c:v>40210</c:v>
                </c:pt>
                <c:pt idx="86">
                  <c:v>40238</c:v>
                </c:pt>
                <c:pt idx="87">
                  <c:v>40269</c:v>
                </c:pt>
                <c:pt idx="88">
                  <c:v>40299</c:v>
                </c:pt>
                <c:pt idx="89">
                  <c:v>40330</c:v>
                </c:pt>
                <c:pt idx="90">
                  <c:v>40360</c:v>
                </c:pt>
                <c:pt idx="91">
                  <c:v>40391</c:v>
                </c:pt>
                <c:pt idx="92">
                  <c:v>40422</c:v>
                </c:pt>
                <c:pt idx="93">
                  <c:v>40452</c:v>
                </c:pt>
                <c:pt idx="94">
                  <c:v>40483</c:v>
                </c:pt>
                <c:pt idx="95">
                  <c:v>40513</c:v>
                </c:pt>
              </c:numCache>
            </c:numRef>
          </c:cat>
          <c:val>
            <c:numRef>
              <c:f>Modeling!$D$2:$D$97</c:f>
              <c:numCache>
                <c:formatCode>0.00</c:formatCode>
                <c:ptCount val="96"/>
                <c:pt idx="0">
                  <c:v>10.864522178219675</c:v>
                </c:pt>
                <c:pt idx="1">
                  <c:v>10.774194972788317</c:v>
                </c:pt>
                <c:pt idx="2">
                  <c:v>11.082096393966498</c:v>
                </c:pt>
                <c:pt idx="3">
                  <c:v>11.25897470748246</c:v>
                </c:pt>
                <c:pt idx="4">
                  <c:v>11.410870590765557</c:v>
                </c:pt>
                <c:pt idx="5">
                  <c:v>11.434780122826425</c:v>
                </c:pt>
                <c:pt idx="6">
                  <c:v>11.500660557550157</c:v>
                </c:pt>
                <c:pt idx="7">
                  <c:v>11.552223098242004</c:v>
                </c:pt>
                <c:pt idx="8">
                  <c:v>11.539878934530487</c:v>
                </c:pt>
                <c:pt idx="9">
                  <c:v>11.480774104953143</c:v>
                </c:pt>
                <c:pt idx="10">
                  <c:v>11.23875174254324</c:v>
                </c:pt>
                <c:pt idx="11">
                  <c:v>11.09874246624234</c:v>
                </c:pt>
                <c:pt idx="12">
                  <c:v>10.872086064033628</c:v>
                </c:pt>
                <c:pt idx="13">
                  <c:v>10.91512482718983</c:v>
                </c:pt>
                <c:pt idx="14">
                  <c:v>11.156221949194753</c:v>
                </c:pt>
                <c:pt idx="15">
                  <c:v>11.272915471546117</c:v>
                </c:pt>
                <c:pt idx="16">
                  <c:v>11.377311906141381</c:v>
                </c:pt>
                <c:pt idx="17">
                  <c:v>11.473363093458376</c:v>
                </c:pt>
                <c:pt idx="18">
                  <c:v>11.571420762560514</c:v>
                </c:pt>
                <c:pt idx="19">
                  <c:v>11.60206208203649</c:v>
                </c:pt>
                <c:pt idx="20">
                  <c:v>11.582460855933538</c:v>
                </c:pt>
                <c:pt idx="21">
                  <c:v>11.533933248127209</c:v>
                </c:pt>
                <c:pt idx="22">
                  <c:v>11.350453593188751</c:v>
                </c:pt>
                <c:pt idx="23">
                  <c:v>11.080556676662296</c:v>
                </c:pt>
                <c:pt idx="24">
                  <c:v>11.036372435146333</c:v>
                </c:pt>
                <c:pt idx="25">
                  <c:v>10.872807071958002</c:v>
                </c:pt>
                <c:pt idx="26">
                  <c:v>11.078860244930077</c:v>
                </c:pt>
                <c:pt idx="27">
                  <c:v>11.355557950005679</c:v>
                </c:pt>
                <c:pt idx="28">
                  <c:v>11.399398359979342</c:v>
                </c:pt>
                <c:pt idx="29">
                  <c:v>11.586426824600343</c:v>
                </c:pt>
                <c:pt idx="30">
                  <c:v>11.620918512473422</c:v>
                </c:pt>
                <c:pt idx="31">
                  <c:v>11.664847949928335</c:v>
                </c:pt>
                <c:pt idx="32">
                  <c:v>11.640535611567286</c:v>
                </c:pt>
                <c:pt idx="33">
                  <c:v>11.604474033322271</c:v>
                </c:pt>
                <c:pt idx="34">
                  <c:v>11.364634251557947</c:v>
                </c:pt>
                <c:pt idx="35">
                  <c:v>11.236512984776679</c:v>
                </c:pt>
                <c:pt idx="36">
                  <c:v>11.087451508303742</c:v>
                </c:pt>
                <c:pt idx="37">
                  <c:v>11.009621482603084</c:v>
                </c:pt>
                <c:pt idx="38">
                  <c:v>11.078860244930077</c:v>
                </c:pt>
                <c:pt idx="39">
                  <c:v>11.411003475244845</c:v>
                </c:pt>
                <c:pt idx="40">
                  <c:v>11.592983557140807</c:v>
                </c:pt>
                <c:pt idx="41">
                  <c:v>11.608453802794545</c:v>
                </c:pt>
                <c:pt idx="42">
                  <c:v>11.674287225205827</c:v>
                </c:pt>
                <c:pt idx="43">
                  <c:v>11.664358168730438</c:v>
                </c:pt>
                <c:pt idx="44">
                  <c:v>11.672805415423854</c:v>
                </c:pt>
                <c:pt idx="45">
                  <c:v>11.650563414137544</c:v>
                </c:pt>
                <c:pt idx="46">
                  <c:v>11.43700508216134</c:v>
                </c:pt>
                <c:pt idx="47">
                  <c:v>11.22259990157303</c:v>
                </c:pt>
                <c:pt idx="48">
                  <c:v>11.055261389318471</c:v>
                </c:pt>
                <c:pt idx="49">
                  <c:v>11.103377031424428</c:v>
                </c:pt>
                <c:pt idx="50">
                  <c:v>11.320699016290741</c:v>
                </c:pt>
                <c:pt idx="51">
                  <c:v>11.530735913116191</c:v>
                </c:pt>
                <c:pt idx="52">
                  <c:v>11.612662196757764</c:v>
                </c:pt>
                <c:pt idx="53">
                  <c:v>11.701767384587416</c:v>
                </c:pt>
                <c:pt idx="54">
                  <c:v>11.724765370113046</c:v>
                </c:pt>
                <c:pt idx="55">
                  <c:v>11.795868827449835</c:v>
                </c:pt>
                <c:pt idx="56">
                  <c:v>11.760917714253829</c:v>
                </c:pt>
                <c:pt idx="57">
                  <c:v>11.70560980879973</c:v>
                </c:pt>
                <c:pt idx="58">
                  <c:v>11.426495736971841</c:v>
                </c:pt>
                <c:pt idx="59">
                  <c:v>11.40737604258176</c:v>
                </c:pt>
                <c:pt idx="60">
                  <c:v>11.256444857795005</c:v>
                </c:pt>
                <c:pt idx="61">
                  <c:v>11.200404102504802</c:v>
                </c:pt>
                <c:pt idx="62">
                  <c:v>11.375546680616813</c:v>
                </c:pt>
                <c:pt idx="63">
                  <c:v>11.457687558715612</c:v>
                </c:pt>
                <c:pt idx="64">
                  <c:v>11.70723323260197</c:v>
                </c:pt>
                <c:pt idx="65">
                  <c:v>11.737108475859101</c:v>
                </c:pt>
                <c:pt idx="66">
                  <c:v>11.769784604003227</c:v>
                </c:pt>
                <c:pt idx="67">
                  <c:v>11.830702603615325</c:v>
                </c:pt>
                <c:pt idx="68">
                  <c:v>11.825617172926037</c:v>
                </c:pt>
                <c:pt idx="69">
                  <c:v>11.725509459891072</c:v>
                </c:pt>
                <c:pt idx="70">
                  <c:v>11.504863050880184</c:v>
                </c:pt>
                <c:pt idx="71">
                  <c:v>11.239527553074003</c:v>
                </c:pt>
                <c:pt idx="72">
                  <c:v>11.194385480131949</c:v>
                </c:pt>
                <c:pt idx="73">
                  <c:v>11.173950098130897</c:v>
                </c:pt>
                <c:pt idx="74">
                  <c:v>11.373870272788306</c:v>
                </c:pt>
                <c:pt idx="75">
                  <c:v>11.537130153667047</c:v>
                </c:pt>
                <c:pt idx="76">
                  <c:v>11.807682451093971</c:v>
                </c:pt>
                <c:pt idx="77">
                  <c:v>11.77945795338676</c:v>
                </c:pt>
                <c:pt idx="78">
                  <c:v>11.871871827283963</c:v>
                </c:pt>
                <c:pt idx="79">
                  <c:v>11.862052998728103</c:v>
                </c:pt>
                <c:pt idx="80">
                  <c:v>11.835371217358301</c:v>
                </c:pt>
                <c:pt idx="81">
                  <c:v>11.752265147986506</c:v>
                </c:pt>
                <c:pt idx="82">
                  <c:v>11.599653468480053</c:v>
                </c:pt>
                <c:pt idx="83">
                  <c:v>11.474797754272078</c:v>
                </c:pt>
                <c:pt idx="84">
                  <c:v>11.315912516233272</c:v>
                </c:pt>
                <c:pt idx="85">
                  <c:v>11.297328367411419</c:v>
                </c:pt>
                <c:pt idx="86">
                  <c:v>11.570864129890674</c:v>
                </c:pt>
                <c:pt idx="87">
                  <c:v>11.67064690489595</c:v>
                </c:pt>
                <c:pt idx="88">
                  <c:v>11.780950599512616</c:v>
                </c:pt>
                <c:pt idx="89">
                  <c:v>11.852706507165991</c:v>
                </c:pt>
                <c:pt idx="90">
                  <c:v>11.915085116069667</c:v>
                </c:pt>
                <c:pt idx="91">
                  <c:v>11.905575476031549</c:v>
                </c:pt>
                <c:pt idx="92">
                  <c:v>11.918083859379887</c:v>
                </c:pt>
                <c:pt idx="93">
                  <c:v>11.806117330595606</c:v>
                </c:pt>
                <c:pt idx="94">
                  <c:v>11.629641264666189</c:v>
                </c:pt>
                <c:pt idx="95">
                  <c:v>11.450847913162018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7F5-41C9-83B2-C0074752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292864"/>
        <c:axId val="1162291776"/>
      </c:lineChart>
      <c:dateAx>
        <c:axId val="116229286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62291776"/>
        <c:crosses val="autoZero"/>
        <c:auto val="1"/>
        <c:lblOffset val="100"/>
        <c:baseTimeUnit val="months"/>
        <c:majorUnit val="4"/>
        <c:majorTimeUnit val="months"/>
        <c:minorUnit val="2"/>
        <c:minorTimeUnit val="months"/>
      </c:dateAx>
      <c:valAx>
        <c:axId val="116229177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162292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aseline="0"/>
            </a:pPr>
            <a:r>
              <a:rPr lang="en-US" sz="1200" baseline="0"/>
              <a:t>Periodogram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/>
          </c:spPr>
          <c:marker>
            <c:spPr>
              <a:ln w="19050"/>
            </c:spPr>
          </c:marker>
          <c:dPt>
            <c:idx val="7"/>
            <c:marker>
              <c:symbol val="square"/>
              <c:size val="11"/>
              <c:spPr>
                <a:solidFill>
                  <a:srgbClr val="FF0000"/>
                </a:solidFill>
                <a:ln w="19050"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8E9D-4BE3-8024-DCC299CA3863}"/>
              </c:ext>
            </c:extLst>
          </c:dPt>
          <c:dPt>
            <c:idx val="14"/>
            <c:marker>
              <c:symbol val="diamond"/>
              <c:size val="10"/>
              <c:spPr>
                <a:solidFill>
                  <a:srgbClr val="FF0000"/>
                </a:solidFill>
                <a:ln w="19050"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8E9D-4BE3-8024-DCC299CA3863}"/>
              </c:ext>
            </c:extLst>
          </c:dPt>
          <c:dLbls>
            <c:dLbl>
              <c:idx val="7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0-8E9D-4BE3-8024-DCC299CA3863}"/>
                </c:ext>
              </c:extLst>
            </c:dLbl>
            <c:dLbl>
              <c:idx val="14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65000"/>
                      <a:lumOff val="35000"/>
                    </a:sys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8E9D-4BE3-8024-DCC299CA386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Modeling!$H$30:$H$72</c:f>
              <c:numCache>
                <c:formatCode>0</c:formatCode>
                <c:ptCount val="4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</c:numCache>
            </c:numRef>
          </c:xVal>
          <c:yVal>
            <c:numRef>
              <c:f>Modeling!$I$30:$I$72</c:f>
              <c:numCache>
                <c:formatCode>0.00</c:formatCode>
                <c:ptCount val="43"/>
                <c:pt idx="0">
                  <c:v>4.1119612293351632E-28</c:v>
                </c:pt>
                <c:pt idx="1">
                  <c:v>1.3725969965357331E-3</c:v>
                </c:pt>
                <c:pt idx="2">
                  <c:v>8.1337374545273639E-3</c:v>
                </c:pt>
                <c:pt idx="3">
                  <c:v>1.3835042592597517E-3</c:v>
                </c:pt>
                <c:pt idx="4">
                  <c:v>6.5389709439291187E-3</c:v>
                </c:pt>
                <c:pt idx="5">
                  <c:v>9.7291499326004789E-3</c:v>
                </c:pt>
                <c:pt idx="6">
                  <c:v>8.5234357877079399E-3</c:v>
                </c:pt>
                <c:pt idx="7">
                  <c:v>1.9776545746526581</c:v>
                </c:pt>
                <c:pt idx="8">
                  <c:v>2.3540087964791403E-3</c:v>
                </c:pt>
                <c:pt idx="9">
                  <c:v>2.7294225721945838E-3</c:v>
                </c:pt>
                <c:pt idx="10">
                  <c:v>4.078944286418083E-3</c:v>
                </c:pt>
                <c:pt idx="11">
                  <c:v>1.9036807047839012E-3</c:v>
                </c:pt>
                <c:pt idx="12">
                  <c:v>1.7100818265712303E-3</c:v>
                </c:pt>
                <c:pt idx="13">
                  <c:v>1.8863239424874835E-3</c:v>
                </c:pt>
                <c:pt idx="14">
                  <c:v>0.1000669036323836</c:v>
                </c:pt>
                <c:pt idx="15">
                  <c:v>2.372762543616515E-4</c:v>
                </c:pt>
                <c:pt idx="16">
                  <c:v>6.1005259347128513E-3</c:v>
                </c:pt>
                <c:pt idx="17">
                  <c:v>2.7446288497913409E-3</c:v>
                </c:pt>
                <c:pt idx="18">
                  <c:v>4.6162849390620009E-3</c:v>
                </c:pt>
                <c:pt idx="19">
                  <c:v>2.5078238190583515E-4</c:v>
                </c:pt>
                <c:pt idx="20">
                  <c:v>3.2445235232130424E-3</c:v>
                </c:pt>
                <c:pt idx="21">
                  <c:v>1.3517441348620813E-3</c:v>
                </c:pt>
                <c:pt idx="22">
                  <c:v>7.7782654928633193E-4</c:v>
                </c:pt>
                <c:pt idx="23">
                  <c:v>3.3649554868980863E-3</c:v>
                </c:pt>
                <c:pt idx="24">
                  <c:v>6.1848802072963528E-4</c:v>
                </c:pt>
                <c:pt idx="25">
                  <c:v>2.3215543842085126E-3</c:v>
                </c:pt>
                <c:pt idx="26">
                  <c:v>1.0622412608221083E-3</c:v>
                </c:pt>
                <c:pt idx="27">
                  <c:v>2.4486734502500228E-3</c:v>
                </c:pt>
                <c:pt idx="28">
                  <c:v>5.1247163075964115E-3</c:v>
                </c:pt>
                <c:pt idx="29">
                  <c:v>8.4046889963446884E-4</c:v>
                </c:pt>
                <c:pt idx="30">
                  <c:v>1.2157244000345166E-3</c:v>
                </c:pt>
                <c:pt idx="31">
                  <c:v>2.9854964299775451E-3</c:v>
                </c:pt>
                <c:pt idx="32">
                  <c:v>1.1804063698362878E-3</c:v>
                </c:pt>
                <c:pt idx="33">
                  <c:v>3.5695950272766519E-3</c:v>
                </c:pt>
                <c:pt idx="34">
                  <c:v>8.0370193196445492E-4</c:v>
                </c:pt>
                <c:pt idx="35">
                  <c:v>6.1724986810711502E-3</c:v>
                </c:pt>
                <c:pt idx="36">
                  <c:v>2.6217056149601499E-4</c:v>
                </c:pt>
                <c:pt idx="37">
                  <c:v>2.5710488870723955E-4</c:v>
                </c:pt>
                <c:pt idx="38">
                  <c:v>2.2823075017728432E-3</c:v>
                </c:pt>
                <c:pt idx="39">
                  <c:v>1.0031729423358293E-3</c:v>
                </c:pt>
                <c:pt idx="40">
                  <c:v>3.902416658854861E-3</c:v>
                </c:pt>
                <c:pt idx="41">
                  <c:v>9.6099695864261937E-4</c:v>
                </c:pt>
                <c:pt idx="42">
                  <c:v>9.6099695864261937E-4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E9D-4BE3-8024-DCC299CA38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3521312"/>
        <c:axId val="1153519136"/>
      </c:scatterChart>
      <c:valAx>
        <c:axId val="1153521312"/>
        <c:scaling>
          <c:orientation val="minMax"/>
          <c:max val="42"/>
          <c:min val="0"/>
        </c:scaling>
        <c:delete val="0"/>
        <c:axPos val="b"/>
        <c:numFmt formatCode="0" sourceLinked="1"/>
        <c:majorTickMark val="out"/>
        <c:minorTickMark val="none"/>
        <c:tickLblPos val="low"/>
        <c:spPr>
          <a:ln w="9525">
            <a:noFill/>
          </a:ln>
        </c:spPr>
        <c:crossAx val="1153519136"/>
        <c:crosses val="autoZero"/>
        <c:crossBetween val="midCat"/>
      </c:valAx>
      <c:valAx>
        <c:axId val="1153519136"/>
        <c:scaling>
          <c:orientation val="minMax"/>
          <c:min val="0"/>
        </c:scaling>
        <c:delete val="0"/>
        <c:axPos val="l"/>
        <c:numFmt formatCode="General" sourceLinked="0"/>
        <c:majorTickMark val="out"/>
        <c:minorTickMark val="none"/>
        <c:tickLblPos val="low"/>
        <c:spPr>
          <a:ln w="9525">
            <a:noFill/>
          </a:ln>
        </c:spPr>
        <c:crossAx val="115352131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plotVisOnly val="1"/>
    <c:dispBlanksAs val="gap"/>
    <c:showDLblsOverMax val="0"/>
  </c:chart>
  <c:spPr>
    <a:noFill/>
    <a:ln w="9525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51048951048958E-2"/>
          <c:y val="3.2407407407407426E-2"/>
          <c:w val="0.88671328671328653"/>
          <c:h val="0.82870370370370372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Forecast!$F$11:$F$48</c:f>
              <c:numCache>
                <c:formatCode>mmm\-yyyy</c:formatCode>
                <c:ptCount val="38"/>
                <c:pt idx="0">
                  <c:v>39753</c:v>
                </c:pt>
                <c:pt idx="1">
                  <c:v>39783</c:v>
                </c:pt>
                <c:pt idx="2">
                  <c:v>39814</c:v>
                </c:pt>
                <c:pt idx="3">
                  <c:v>39845</c:v>
                </c:pt>
                <c:pt idx="4">
                  <c:v>39873</c:v>
                </c:pt>
                <c:pt idx="5">
                  <c:v>39904</c:v>
                </c:pt>
                <c:pt idx="6">
                  <c:v>39934</c:v>
                </c:pt>
                <c:pt idx="7">
                  <c:v>39965</c:v>
                </c:pt>
                <c:pt idx="8">
                  <c:v>39995</c:v>
                </c:pt>
                <c:pt idx="9">
                  <c:v>40026</c:v>
                </c:pt>
                <c:pt idx="10">
                  <c:v>40057</c:v>
                </c:pt>
                <c:pt idx="11">
                  <c:v>40087</c:v>
                </c:pt>
                <c:pt idx="12">
                  <c:v>40118</c:v>
                </c:pt>
                <c:pt idx="13">
                  <c:v>40148</c:v>
                </c:pt>
                <c:pt idx="14">
                  <c:v>40179</c:v>
                </c:pt>
                <c:pt idx="15">
                  <c:v>40210</c:v>
                </c:pt>
                <c:pt idx="16">
                  <c:v>40238</c:v>
                </c:pt>
                <c:pt idx="17">
                  <c:v>40269</c:v>
                </c:pt>
                <c:pt idx="18">
                  <c:v>40299</c:v>
                </c:pt>
                <c:pt idx="19">
                  <c:v>40330</c:v>
                </c:pt>
                <c:pt idx="20">
                  <c:v>40360</c:v>
                </c:pt>
                <c:pt idx="21">
                  <c:v>40391</c:v>
                </c:pt>
                <c:pt idx="22">
                  <c:v>40422</c:v>
                </c:pt>
                <c:pt idx="23">
                  <c:v>40452</c:v>
                </c:pt>
                <c:pt idx="24">
                  <c:v>40483</c:v>
                </c:pt>
                <c:pt idx="25">
                  <c:v>40513</c:v>
                </c:pt>
                <c:pt idx="26" formatCode="[$-409]mmm\-yy;@">
                  <c:v>40544</c:v>
                </c:pt>
                <c:pt idx="27" formatCode="[$-409]mmm\-yy;@">
                  <c:v>40575</c:v>
                </c:pt>
                <c:pt idx="28" formatCode="[$-409]mmm\-yy;@">
                  <c:v>40603</c:v>
                </c:pt>
                <c:pt idx="29" formatCode="[$-409]mmm\-yy;@">
                  <c:v>40634</c:v>
                </c:pt>
                <c:pt idx="30" formatCode="[$-409]mmm\-yy;@">
                  <c:v>40664</c:v>
                </c:pt>
                <c:pt idx="31" formatCode="[$-409]mmm\-yy;@">
                  <c:v>40695</c:v>
                </c:pt>
                <c:pt idx="32" formatCode="[$-409]mmm\-yy;@">
                  <c:v>40725</c:v>
                </c:pt>
                <c:pt idx="33" formatCode="[$-409]mmm\-yy;@">
                  <c:v>40756</c:v>
                </c:pt>
                <c:pt idx="34" formatCode="[$-409]mmm\-yy;@">
                  <c:v>40787</c:v>
                </c:pt>
                <c:pt idx="35" formatCode="[$-409]mmm\-yy;@">
                  <c:v>40817</c:v>
                </c:pt>
                <c:pt idx="36" formatCode="[$-409]mmm\-yy;@">
                  <c:v>40848</c:v>
                </c:pt>
                <c:pt idx="37" formatCode="[$-409]mmm\-yy;@">
                  <c:v>40878</c:v>
                </c:pt>
              </c:numCache>
            </c:numRef>
          </c:cat>
          <c:val>
            <c:numRef>
              <c:f>Forecast!$J$11:$J$48</c:f>
              <c:numCache>
                <c:formatCode>General</c:formatCode>
                <c:ptCount val="38"/>
                <c:pt idx="0">
                  <c:v>99197</c:v>
                </c:pt>
                <c:pt idx="1">
                  <c:v>76079</c:v>
                </c:pt>
                <c:pt idx="2">
                  <c:v>72721</c:v>
                </c:pt>
                <c:pt idx="3">
                  <c:v>71250</c:v>
                </c:pt>
                <c:pt idx="4">
                  <c:v>87018</c:v>
                </c:pt>
                <c:pt idx="5">
                  <c:v>102450</c:v>
                </c:pt>
                <c:pt idx="6">
                  <c:v>134280</c:v>
                </c:pt>
                <c:pt idx="7">
                  <c:v>130543</c:v>
                </c:pt>
                <c:pt idx="8">
                  <c:v>143182</c:v>
                </c:pt>
                <c:pt idx="9">
                  <c:v>141783</c:v>
                </c:pt>
                <c:pt idx="10">
                  <c:v>138050</c:v>
                </c:pt>
                <c:pt idx="11">
                  <c:v>127041</c:v>
                </c:pt>
                <c:pt idx="12">
                  <c:v>109060</c:v>
                </c:pt>
                <c:pt idx="13">
                  <c:v>96259</c:v>
                </c:pt>
                <c:pt idx="14">
                  <c:v>82118</c:v>
                </c:pt>
                <c:pt idx="15">
                  <c:v>80606</c:v>
                </c:pt>
                <c:pt idx="16">
                  <c:v>105965</c:v>
                </c:pt>
                <c:pt idx="17">
                  <c:v>117084</c:v>
                </c:pt>
                <c:pt idx="18">
                  <c:v>130738</c:v>
                </c:pt>
                <c:pt idx="19">
                  <c:v>140464</c:v>
                </c:pt>
                <c:pt idx="20">
                  <c:v>149505</c:v>
                </c:pt>
                <c:pt idx="21">
                  <c:v>148090</c:v>
                </c:pt>
                <c:pt idx="22">
                  <c:v>149954</c:v>
                </c:pt>
                <c:pt idx="23">
                  <c:v>134070</c:v>
                </c:pt>
                <c:pt idx="24">
                  <c:v>112380</c:v>
                </c:pt>
                <c:pt idx="25">
                  <c:v>93981</c:v>
                </c:pt>
                <c:pt idx="26" formatCode="0">
                  <c:v>82490.842228440219</c:v>
                </c:pt>
                <c:pt idx="27" formatCode="0">
                  <c:v>77000.733391781832</c:v>
                </c:pt>
                <c:pt idx="28" formatCode="0">
                  <c:v>111796.29665887542</c:v>
                </c:pt>
                <c:pt idx="29" formatCode="0">
                  <c:v>120477.44097875303</c:v>
                </c:pt>
                <c:pt idx="30" formatCode="0">
                  <c:v>134986.50309197078</c:v>
                </c:pt>
                <c:pt idx="31" formatCode="0">
                  <c:v>140908.77812902594</c:v>
                </c:pt>
                <c:pt idx="32" formatCode="0">
                  <c:v>146654.1888006003</c:v>
                </c:pt>
                <c:pt idx="33" formatCode="0">
                  <c:v>140407.86786622985</c:v>
                </c:pt>
                <c:pt idx="34" formatCode="0">
                  <c:v>159173.25176702184</c:v>
                </c:pt>
                <c:pt idx="35" formatCode="0">
                  <c:v>132909.32220945216</c:v>
                </c:pt>
                <c:pt idx="36" formatCode="0">
                  <c:v>113680.66536872208</c:v>
                </c:pt>
                <c:pt idx="37" formatCode="0">
                  <c:v>89484.25311145169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93-4DEB-B9BE-D27FD5A7B7B0}"/>
            </c:ext>
          </c:extLst>
        </c:ser>
        <c:ser>
          <c:idx val="1"/>
          <c:order val="1"/>
          <c:tx>
            <c:v>Simulation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cat>
            <c:numRef>
              <c:f>Forecast!$F$11:$F$48</c:f>
              <c:numCache>
                <c:formatCode>mmm\-yyyy</c:formatCode>
                <c:ptCount val="38"/>
                <c:pt idx="0">
                  <c:v>39753</c:v>
                </c:pt>
                <c:pt idx="1">
                  <c:v>39783</c:v>
                </c:pt>
                <c:pt idx="2">
                  <c:v>39814</c:v>
                </c:pt>
                <c:pt idx="3">
                  <c:v>39845</c:v>
                </c:pt>
                <c:pt idx="4">
                  <c:v>39873</c:v>
                </c:pt>
                <c:pt idx="5">
                  <c:v>39904</c:v>
                </c:pt>
                <c:pt idx="6">
                  <c:v>39934</c:v>
                </c:pt>
                <c:pt idx="7">
                  <c:v>39965</c:v>
                </c:pt>
                <c:pt idx="8">
                  <c:v>39995</c:v>
                </c:pt>
                <c:pt idx="9">
                  <c:v>40026</c:v>
                </c:pt>
                <c:pt idx="10">
                  <c:v>40057</c:v>
                </c:pt>
                <c:pt idx="11">
                  <c:v>40087</c:v>
                </c:pt>
                <c:pt idx="12">
                  <c:v>40118</c:v>
                </c:pt>
                <c:pt idx="13">
                  <c:v>40148</c:v>
                </c:pt>
                <c:pt idx="14">
                  <c:v>40179</c:v>
                </c:pt>
                <c:pt idx="15">
                  <c:v>40210</c:v>
                </c:pt>
                <c:pt idx="16">
                  <c:v>40238</c:v>
                </c:pt>
                <c:pt idx="17">
                  <c:v>40269</c:v>
                </c:pt>
                <c:pt idx="18">
                  <c:v>40299</c:v>
                </c:pt>
                <c:pt idx="19">
                  <c:v>40330</c:v>
                </c:pt>
                <c:pt idx="20">
                  <c:v>40360</c:v>
                </c:pt>
                <c:pt idx="21">
                  <c:v>40391</c:v>
                </c:pt>
                <c:pt idx="22">
                  <c:v>40422</c:v>
                </c:pt>
                <c:pt idx="23">
                  <c:v>40452</c:v>
                </c:pt>
                <c:pt idx="24">
                  <c:v>40483</c:v>
                </c:pt>
                <c:pt idx="25">
                  <c:v>40513</c:v>
                </c:pt>
                <c:pt idx="26" formatCode="[$-409]mmm\-yy;@">
                  <c:v>40544</c:v>
                </c:pt>
                <c:pt idx="27" formatCode="[$-409]mmm\-yy;@">
                  <c:v>40575</c:v>
                </c:pt>
                <c:pt idx="28" formatCode="[$-409]mmm\-yy;@">
                  <c:v>40603</c:v>
                </c:pt>
                <c:pt idx="29" formatCode="[$-409]mmm\-yy;@">
                  <c:v>40634</c:v>
                </c:pt>
                <c:pt idx="30" formatCode="[$-409]mmm\-yy;@">
                  <c:v>40664</c:v>
                </c:pt>
                <c:pt idx="31" formatCode="[$-409]mmm\-yy;@">
                  <c:v>40695</c:v>
                </c:pt>
                <c:pt idx="32" formatCode="[$-409]mmm\-yy;@">
                  <c:v>40725</c:v>
                </c:pt>
                <c:pt idx="33" formatCode="[$-409]mmm\-yy;@">
                  <c:v>40756</c:v>
                </c:pt>
                <c:pt idx="34" formatCode="[$-409]mmm\-yy;@">
                  <c:v>40787</c:v>
                </c:pt>
                <c:pt idx="35" formatCode="[$-409]mmm\-yy;@">
                  <c:v>40817</c:v>
                </c:pt>
                <c:pt idx="36" formatCode="[$-409]mmm\-yy;@">
                  <c:v>40848</c:v>
                </c:pt>
                <c:pt idx="37" formatCode="[$-409]mmm\-yy;@">
                  <c:v>40878</c:v>
                </c:pt>
              </c:numCache>
            </c:numRef>
          </c:cat>
          <c:val>
            <c:numRef>
              <c:f>Forecast!$BK$3:$BK$40</c:f>
              <c:numCache>
                <c:formatCode>General</c:formatCode>
                <c:ptCount val="3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 formatCode="0">
                  <c:v>78149.701393476105</c:v>
                </c:pt>
                <c:pt idx="27" formatCode="0">
                  <c:v>78565.201913416066</c:v>
                </c:pt>
                <c:pt idx="28" formatCode="0">
                  <c:v>103417.06102761773</c:v>
                </c:pt>
                <c:pt idx="29" formatCode="0">
                  <c:v>114552.98084885612</c:v>
                </c:pt>
                <c:pt idx="30" formatCode="0">
                  <c:v>127887.55240422864</c:v>
                </c:pt>
                <c:pt idx="31" formatCode="0">
                  <c:v>137265.46716261061</c:v>
                </c:pt>
                <c:pt idx="32" formatCode="0">
                  <c:v>146006.1246405167</c:v>
                </c:pt>
                <c:pt idx="33" formatCode="0">
                  <c:v>143993.73577152629</c:v>
                </c:pt>
                <c:pt idx="34" formatCode="0">
                  <c:v>147483.20624650214</c:v>
                </c:pt>
                <c:pt idx="35" formatCode="0">
                  <c:v>130798.44702843344</c:v>
                </c:pt>
                <c:pt idx="36" formatCode="0">
                  <c:v>109074.14180161564</c:v>
                </c:pt>
                <c:pt idx="37" formatCode="0">
                  <c:v>91198.941036157456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93-4DEB-B9BE-D27FD5A7B7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2019312"/>
        <c:axId val="1042020944"/>
      </c:lineChart>
      <c:dateAx>
        <c:axId val="104201931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2020944"/>
        <c:crosses val="autoZero"/>
        <c:auto val="1"/>
        <c:lblOffset val="100"/>
        <c:baseTimeUnit val="months"/>
        <c:majorUnit val="2"/>
        <c:majorTimeUnit val="months"/>
        <c:minorUnit val="1"/>
        <c:minorTimeUnit val="months"/>
      </c:dateAx>
      <c:valAx>
        <c:axId val="1042020944"/>
        <c:scaling>
          <c:orientation val="minMax"/>
          <c:max val="160000"/>
          <c:min val="4000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2019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1" r="0.750000000000001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017114914425477E-2"/>
          <c:y val="3.2407407407407426E-2"/>
          <c:w val="0.90464547677261642"/>
          <c:h val="0.83564814814814858"/>
        </c:manualLayout>
      </c:layout>
      <c:areaChart>
        <c:grouping val="stacked"/>
        <c:varyColors val="0"/>
        <c:ser>
          <c:idx val="0"/>
          <c:order val="0"/>
          <c:tx>
            <c:v>LL</c:v>
          </c:tx>
          <c:spPr>
            <a:noFill/>
            <a:ln w="25400">
              <a:noFill/>
            </a:ln>
          </c:spPr>
          <c:cat>
            <c:numRef>
              <c:f>Forecast!$L$29:$L$70</c:f>
              <c:numCache>
                <c:formatCode>[$-409]mmm\-yy;@</c:formatCode>
                <c:ptCount val="4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</c:numCache>
            </c:numRef>
          </c:cat>
          <c:val>
            <c:numRef>
              <c:f>Forecast!$BN$29:$BN$70</c:f>
              <c:numCache>
                <c:formatCode>0</c:formatCode>
                <c:ptCount val="42"/>
                <c:pt idx="0">
                  <c:v>68107.388915307005</c:v>
                </c:pt>
                <c:pt idx="1">
                  <c:v>68293.054622270603</c:v>
                </c:pt>
                <c:pt idx="2">
                  <c:v>91266.25604365539</c:v>
                </c:pt>
                <c:pt idx="3">
                  <c:v>104754.76577263529</c:v>
                </c:pt>
                <c:pt idx="4">
                  <c:v>117665.87506076285</c:v>
                </c:pt>
                <c:pt idx="5">
                  <c:v>126119.21912822123</c:v>
                </c:pt>
                <c:pt idx="6">
                  <c:v>133555.87527033931</c:v>
                </c:pt>
                <c:pt idx="7">
                  <c:v>131418.05850473963</c:v>
                </c:pt>
                <c:pt idx="8">
                  <c:v>133394.32086614301</c:v>
                </c:pt>
                <c:pt idx="9">
                  <c:v>120570.0022487668</c:v>
                </c:pt>
                <c:pt idx="10">
                  <c:v>96203.877428990279</c:v>
                </c:pt>
                <c:pt idx="11">
                  <c:v>79558.103586084748</c:v>
                </c:pt>
                <c:pt idx="12">
                  <c:v>61105.962818904096</c:v>
                </c:pt>
                <c:pt idx="13">
                  <c:v>60882.465040895942</c:v>
                </c:pt>
                <c:pt idx="14">
                  <c:v>84149.860447175975</c:v>
                </c:pt>
                <c:pt idx="15">
                  <c:v>95119.247759630889</c:v>
                </c:pt>
                <c:pt idx="16">
                  <c:v>108716.30015985455</c:v>
                </c:pt>
                <c:pt idx="17">
                  <c:v>116390.01781268168</c:v>
                </c:pt>
                <c:pt idx="18">
                  <c:v>124722.66815541878</c:v>
                </c:pt>
                <c:pt idx="19">
                  <c:v>126852.72118848648</c:v>
                </c:pt>
                <c:pt idx="20">
                  <c:v>125569.7927782473</c:v>
                </c:pt>
                <c:pt idx="21">
                  <c:v>109043.17806540689</c:v>
                </c:pt>
                <c:pt idx="22">
                  <c:v>86736.626619445029</c:v>
                </c:pt>
                <c:pt idx="23">
                  <c:v>70464.116330330478</c:v>
                </c:pt>
                <c:pt idx="24">
                  <c:v>51886.96917874564</c:v>
                </c:pt>
                <c:pt idx="25">
                  <c:v>49646.620644299554</c:v>
                </c:pt>
                <c:pt idx="26">
                  <c:v>72013.73428529696</c:v>
                </c:pt>
                <c:pt idx="27">
                  <c:v>83699.282290669071</c:v>
                </c:pt>
                <c:pt idx="28">
                  <c:v>99670.376889118939</c:v>
                </c:pt>
                <c:pt idx="29">
                  <c:v>108486.36474463069</c:v>
                </c:pt>
                <c:pt idx="30">
                  <c:v>112880.5443282716</c:v>
                </c:pt>
                <c:pt idx="31">
                  <c:v>114820.1695239562</c:v>
                </c:pt>
                <c:pt idx="32">
                  <c:v>116621.79327229678</c:v>
                </c:pt>
                <c:pt idx="33">
                  <c:v>100761.85013041472</c:v>
                </c:pt>
                <c:pt idx="34">
                  <c:v>77225.770082499963</c:v>
                </c:pt>
                <c:pt idx="35">
                  <c:v>59944.737182666635</c:v>
                </c:pt>
                <c:pt idx="36">
                  <c:v>41791.660835786468</c:v>
                </c:pt>
                <c:pt idx="37">
                  <c:v>41645.897589270535</c:v>
                </c:pt>
                <c:pt idx="38">
                  <c:v>62952.943991607608</c:v>
                </c:pt>
                <c:pt idx="39">
                  <c:v>73027.668565949876</c:v>
                </c:pt>
                <c:pt idx="40">
                  <c:v>88852.408529816501</c:v>
                </c:pt>
                <c:pt idx="41">
                  <c:v>95673.175240640892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2C-4CAD-B229-0F435505DF02}"/>
            </c:ext>
          </c:extLst>
        </c:ser>
        <c:ser>
          <c:idx val="1"/>
          <c:order val="1"/>
          <c:tx>
            <c:v>UL</c:v>
          </c:tx>
          <c:spPr>
            <a:solidFill>
              <a:srgbClr val="CCFFFF"/>
            </a:solidFill>
            <a:ln w="25400">
              <a:noFill/>
            </a:ln>
          </c:spPr>
          <c:cat>
            <c:numRef>
              <c:f>Forecast!$L$29:$L$70</c:f>
              <c:numCache>
                <c:formatCode>[$-409]mmm\-yy;@</c:formatCode>
                <c:ptCount val="4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</c:numCache>
            </c:numRef>
          </c:cat>
          <c:val>
            <c:numRef>
              <c:f>Forecast!$BO$29:$BO$70</c:f>
              <c:numCache>
                <c:formatCode>0</c:formatCode>
                <c:ptCount val="42"/>
                <c:pt idx="0">
                  <c:v>20084.624956338201</c:v>
                </c:pt>
                <c:pt idx="1">
                  <c:v>20544.294582290924</c:v>
                </c:pt>
                <c:pt idx="2">
                  <c:v>24301.609967924684</c:v>
                </c:pt>
                <c:pt idx="3">
                  <c:v>19596.430152441666</c:v>
                </c:pt>
                <c:pt idx="4">
                  <c:v>20443.354686931605</c:v>
                </c:pt>
                <c:pt idx="5">
                  <c:v>22292.496068778753</c:v>
                </c:pt>
                <c:pt idx="6">
                  <c:v>24900.498740354786</c:v>
                </c:pt>
                <c:pt idx="7">
                  <c:v>25151.354533573322</c:v>
                </c:pt>
                <c:pt idx="8">
                  <c:v>28177.770760718267</c:v>
                </c:pt>
                <c:pt idx="9">
                  <c:v>20456.889559333271</c:v>
                </c:pt>
                <c:pt idx="10">
                  <c:v>25740.528745250718</c:v>
                </c:pt>
                <c:pt idx="11">
                  <c:v>23281.674900145415</c:v>
                </c:pt>
                <c:pt idx="12">
                  <c:v>29294.385561560426</c:v>
                </c:pt>
                <c:pt idx="13">
                  <c:v>28255.445649806294</c:v>
                </c:pt>
                <c:pt idx="14">
                  <c:v>31945.154664035945</c:v>
                </c:pt>
                <c:pt idx="15">
                  <c:v>33774.62861206755</c:v>
                </c:pt>
                <c:pt idx="16">
                  <c:v>32709.548462204373</c:v>
                </c:pt>
                <c:pt idx="17">
                  <c:v>34970.588570321095</c:v>
                </c:pt>
                <c:pt idx="18">
                  <c:v>35432.412381964867</c:v>
                </c:pt>
                <c:pt idx="19">
                  <c:v>30547.316695824338</c:v>
                </c:pt>
                <c:pt idx="20">
                  <c:v>35919.974261707335</c:v>
                </c:pt>
                <c:pt idx="21">
                  <c:v>38038.437163616152</c:v>
                </c:pt>
                <c:pt idx="22">
                  <c:v>35954.700495793775</c:v>
                </c:pt>
                <c:pt idx="23">
                  <c:v>34145.731196136301</c:v>
                </c:pt>
                <c:pt idx="24">
                  <c:v>41492.533240930847</c:v>
                </c:pt>
                <c:pt idx="25">
                  <c:v>42541.638247130169</c:v>
                </c:pt>
                <c:pt idx="26">
                  <c:v>46199.0103832233</c:v>
                </c:pt>
                <c:pt idx="27">
                  <c:v>49861.839630486706</c:v>
                </c:pt>
                <c:pt idx="28">
                  <c:v>44065.76277362449</c:v>
                </c:pt>
                <c:pt idx="29">
                  <c:v>43610.493556623012</c:v>
                </c:pt>
                <c:pt idx="30">
                  <c:v>52595.417533836429</c:v>
                </c:pt>
                <c:pt idx="31">
                  <c:v>46926.140023751126</c:v>
                </c:pt>
                <c:pt idx="32">
                  <c:v>45776.09711560345</c:v>
                </c:pt>
                <c:pt idx="33">
                  <c:v>46671.425786612657</c:v>
                </c:pt>
                <c:pt idx="34">
                  <c:v>47075.45830991093</c:v>
                </c:pt>
                <c:pt idx="35">
                  <c:v>48001.32560700443</c:v>
                </c:pt>
                <c:pt idx="36">
                  <c:v>53496.851933949707</c:v>
                </c:pt>
                <c:pt idx="37">
                  <c:v>53164.672781685193</c:v>
                </c:pt>
                <c:pt idx="38">
                  <c:v>57096.391705071117</c:v>
                </c:pt>
                <c:pt idx="39">
                  <c:v>62116.21169947162</c:v>
                </c:pt>
                <c:pt idx="40">
                  <c:v>55450.369109305626</c:v>
                </c:pt>
                <c:pt idx="41">
                  <c:v>59960.035796700671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2C-4CAD-B229-0F435505D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2018224"/>
        <c:axId val="1042022032"/>
      </c:areaChart>
      <c:lineChart>
        <c:grouping val="standard"/>
        <c:varyColors val="0"/>
        <c:ser>
          <c:idx val="2"/>
          <c:order val="2"/>
          <c:tx>
            <c:v>Forecast</c:v>
          </c:tx>
          <c:spPr>
            <a:ln w="25400">
              <a:solidFill>
                <a:srgbClr val="000000"/>
              </a:solidFill>
              <a:prstDash val="sysDash"/>
            </a:ln>
          </c:spPr>
          <c:marker>
            <c:symbol val="diamond"/>
            <c:size val="5"/>
            <c:spPr>
              <a:noFill/>
              <a:ln w="9525">
                <a:noFill/>
              </a:ln>
            </c:spPr>
          </c:marker>
          <c:cat>
            <c:numRef>
              <c:f>Forecast!$L$29:$L$70</c:f>
              <c:numCache>
                <c:formatCode>[$-409]mmm\-yy;@</c:formatCode>
                <c:ptCount val="42"/>
                <c:pt idx="0">
                  <c:v>40544</c:v>
                </c:pt>
                <c:pt idx="1">
                  <c:v>40575</c:v>
                </c:pt>
                <c:pt idx="2">
                  <c:v>40603</c:v>
                </c:pt>
                <c:pt idx="3">
                  <c:v>40634</c:v>
                </c:pt>
                <c:pt idx="4">
                  <c:v>40664</c:v>
                </c:pt>
                <c:pt idx="5">
                  <c:v>40695</c:v>
                </c:pt>
                <c:pt idx="6">
                  <c:v>40725</c:v>
                </c:pt>
                <c:pt idx="7">
                  <c:v>40756</c:v>
                </c:pt>
                <c:pt idx="8">
                  <c:v>40787</c:v>
                </c:pt>
                <c:pt idx="9">
                  <c:v>40817</c:v>
                </c:pt>
                <c:pt idx="10">
                  <c:v>40848</c:v>
                </c:pt>
                <c:pt idx="11">
                  <c:v>40878</c:v>
                </c:pt>
                <c:pt idx="12">
                  <c:v>40909</c:v>
                </c:pt>
                <c:pt idx="13">
                  <c:v>40940</c:v>
                </c:pt>
                <c:pt idx="14">
                  <c:v>40969</c:v>
                </c:pt>
                <c:pt idx="15">
                  <c:v>41000</c:v>
                </c:pt>
                <c:pt idx="16">
                  <c:v>41030</c:v>
                </c:pt>
                <c:pt idx="17">
                  <c:v>41061</c:v>
                </c:pt>
                <c:pt idx="18">
                  <c:v>41091</c:v>
                </c:pt>
                <c:pt idx="19">
                  <c:v>41122</c:v>
                </c:pt>
                <c:pt idx="20">
                  <c:v>41153</c:v>
                </c:pt>
                <c:pt idx="21">
                  <c:v>41183</c:v>
                </c:pt>
                <c:pt idx="22">
                  <c:v>41214</c:v>
                </c:pt>
                <c:pt idx="23">
                  <c:v>41244</c:v>
                </c:pt>
                <c:pt idx="24">
                  <c:v>41275</c:v>
                </c:pt>
                <c:pt idx="25">
                  <c:v>41306</c:v>
                </c:pt>
                <c:pt idx="26">
                  <c:v>41334</c:v>
                </c:pt>
                <c:pt idx="27">
                  <c:v>41365</c:v>
                </c:pt>
                <c:pt idx="28">
                  <c:v>41395</c:v>
                </c:pt>
                <c:pt idx="29">
                  <c:v>41426</c:v>
                </c:pt>
                <c:pt idx="30">
                  <c:v>41456</c:v>
                </c:pt>
                <c:pt idx="31">
                  <c:v>41487</c:v>
                </c:pt>
                <c:pt idx="32">
                  <c:v>41518</c:v>
                </c:pt>
                <c:pt idx="33">
                  <c:v>41548</c:v>
                </c:pt>
                <c:pt idx="34">
                  <c:v>41579</c:v>
                </c:pt>
                <c:pt idx="35">
                  <c:v>41609</c:v>
                </c:pt>
                <c:pt idx="36">
                  <c:v>41640</c:v>
                </c:pt>
                <c:pt idx="37">
                  <c:v>41671</c:v>
                </c:pt>
                <c:pt idx="38">
                  <c:v>41699</c:v>
                </c:pt>
                <c:pt idx="39">
                  <c:v>41730</c:v>
                </c:pt>
                <c:pt idx="40">
                  <c:v>41760</c:v>
                </c:pt>
                <c:pt idx="41">
                  <c:v>41791</c:v>
                </c:pt>
              </c:numCache>
            </c:numRef>
          </c:cat>
          <c:val>
            <c:numRef>
              <c:f>Forecast!$BK$29:$BK$70</c:f>
              <c:numCache>
                <c:formatCode>0</c:formatCode>
                <c:ptCount val="42"/>
                <c:pt idx="0">
                  <c:v>78149.701393476105</c:v>
                </c:pt>
                <c:pt idx="1">
                  <c:v>78565.201913416066</c:v>
                </c:pt>
                <c:pt idx="2">
                  <c:v>103417.06102761773</c:v>
                </c:pt>
                <c:pt idx="3">
                  <c:v>114552.98084885612</c:v>
                </c:pt>
                <c:pt idx="4">
                  <c:v>127887.55240422864</c:v>
                </c:pt>
                <c:pt idx="5">
                  <c:v>137265.46716261061</c:v>
                </c:pt>
                <c:pt idx="6">
                  <c:v>146006.1246405167</c:v>
                </c:pt>
                <c:pt idx="7">
                  <c:v>143993.73577152629</c:v>
                </c:pt>
                <c:pt idx="8">
                  <c:v>147483.20624650214</c:v>
                </c:pt>
                <c:pt idx="9">
                  <c:v>130798.44702843344</c:v>
                </c:pt>
                <c:pt idx="10">
                  <c:v>109074.14180161564</c:v>
                </c:pt>
                <c:pt idx="11">
                  <c:v>91198.941036157456</c:v>
                </c:pt>
                <c:pt idx="12">
                  <c:v>75753.155599684309</c:v>
                </c:pt>
                <c:pt idx="13">
                  <c:v>75010.187865799089</c:v>
                </c:pt>
                <c:pt idx="14">
                  <c:v>100122.43777919395</c:v>
                </c:pt>
                <c:pt idx="15">
                  <c:v>112006.56206566466</c:v>
                </c:pt>
                <c:pt idx="16">
                  <c:v>125071.07439095674</c:v>
                </c:pt>
                <c:pt idx="17">
                  <c:v>133875.31209784222</c:v>
                </c:pt>
                <c:pt idx="18">
                  <c:v>142438.87434640122</c:v>
                </c:pt>
                <c:pt idx="19">
                  <c:v>142126.37953639866</c:v>
                </c:pt>
                <c:pt idx="20">
                  <c:v>143529.77990910097</c:v>
                </c:pt>
                <c:pt idx="21">
                  <c:v>128062.39664721496</c:v>
                </c:pt>
                <c:pt idx="22">
                  <c:v>104713.97686734192</c:v>
                </c:pt>
                <c:pt idx="23">
                  <c:v>87536.981928398629</c:v>
                </c:pt>
                <c:pt idx="24">
                  <c:v>72633.235799211063</c:v>
                </c:pt>
                <c:pt idx="25">
                  <c:v>70917.439767864635</c:v>
                </c:pt>
                <c:pt idx="26">
                  <c:v>95113.23947690861</c:v>
                </c:pt>
                <c:pt idx="27">
                  <c:v>108630.20210591242</c:v>
                </c:pt>
                <c:pt idx="28">
                  <c:v>121703.25827593118</c:v>
                </c:pt>
                <c:pt idx="29">
                  <c:v>130291.61152294218</c:v>
                </c:pt>
                <c:pt idx="30">
                  <c:v>139178.25309518981</c:v>
                </c:pt>
                <c:pt idx="31">
                  <c:v>138283.23953583176</c:v>
                </c:pt>
                <c:pt idx="32">
                  <c:v>139509.84183009851</c:v>
                </c:pt>
                <c:pt idx="33">
                  <c:v>124097.56302372104</c:v>
                </c:pt>
                <c:pt idx="34">
                  <c:v>100763.49923745543</c:v>
                </c:pt>
                <c:pt idx="35">
                  <c:v>83945.39998616885</c:v>
                </c:pt>
                <c:pt idx="36">
                  <c:v>68540.086802761318</c:v>
                </c:pt>
                <c:pt idx="37">
                  <c:v>68228.233980113131</c:v>
                </c:pt>
                <c:pt idx="38">
                  <c:v>91501.139844143167</c:v>
                </c:pt>
                <c:pt idx="39">
                  <c:v>104085.77441568568</c:v>
                </c:pt>
                <c:pt idx="40">
                  <c:v>116577.59308446932</c:v>
                </c:pt>
                <c:pt idx="41">
                  <c:v>125653.19313899122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2C-4CAD-B229-0F435505DF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2018224"/>
        <c:axId val="1042022032"/>
      </c:lineChart>
      <c:dateAx>
        <c:axId val="1042018224"/>
        <c:scaling>
          <c:orientation val="minMax"/>
        </c:scaling>
        <c:delete val="0"/>
        <c:axPos val="b"/>
        <c:numFmt formatCode="[$-409]mmm\-yy;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2022032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042022032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042018224"/>
        <c:crosses val="autoZero"/>
        <c:crossBetween val="midCat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9.4132029339853304E-2"/>
          <c:y val="0.67129629629629628"/>
          <c:w val="0.21271393643031786"/>
          <c:h val="0.819444444444444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89" r="0.75000000000000089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1</xdr:row>
      <xdr:rowOff>28575</xdr:rowOff>
    </xdr:from>
    <xdr:to>
      <xdr:col>18</xdr:col>
      <xdr:colOff>514350</xdr:colOff>
      <xdr:row>22</xdr:row>
      <xdr:rowOff>142875</xdr:rowOff>
    </xdr:to>
    <xdr:graphicFrame macro="">
      <xdr:nvGraphicFramePr>
        <xdr:cNvPr id="1025" name="Chart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-1</xdr:colOff>
      <xdr:row>27</xdr:row>
      <xdr:rowOff>0</xdr:rowOff>
    </xdr:from>
    <xdr:to>
      <xdr:col>20</xdr:col>
      <xdr:colOff>273842</xdr:colOff>
      <xdr:row>49</xdr:row>
      <xdr:rowOff>23812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514350</xdr:colOff>
      <xdr:row>1</xdr:row>
      <xdr:rowOff>180975</xdr:rowOff>
    </xdr:from>
    <xdr:to>
      <xdr:col>24</xdr:col>
      <xdr:colOff>9525</xdr:colOff>
      <xdr:row>23</xdr:row>
      <xdr:rowOff>76200</xdr:rowOff>
    </xdr:to>
    <xdr:graphicFrame macro="">
      <xdr:nvGraphicFramePr>
        <xdr:cNvPr id="7169" name="Chart 1">
          <a:extLst>
            <a:ext uri="{FF2B5EF4-FFF2-40B4-BE49-F238E27FC236}">
              <a16:creationId xmlns:a16="http://schemas.microsoft.com/office/drawing/2014/main" id="{00000000-0008-0000-0100-000001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190500</xdr:colOff>
      <xdr:row>2</xdr:row>
      <xdr:rowOff>76200</xdr:rowOff>
    </xdr:from>
    <xdr:to>
      <xdr:col>56</xdr:col>
      <xdr:colOff>57150</xdr:colOff>
      <xdr:row>23</xdr:row>
      <xdr:rowOff>171450</xdr:rowOff>
    </xdr:to>
    <xdr:graphicFrame macro="">
      <xdr:nvGraphicFramePr>
        <xdr:cNvPr id="7170" name="Chart 2">
          <a:extLst>
            <a:ext uri="{FF2B5EF4-FFF2-40B4-BE49-F238E27FC236}">
              <a16:creationId xmlns:a16="http://schemas.microsoft.com/office/drawing/2014/main" id="{00000000-0008-0000-0100-000002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68"/>
  <sheetViews>
    <sheetView tabSelected="1" zoomScale="80" zoomScaleNormal="80" workbookViewId="0">
      <pane ySplit="1" topLeftCell="A20" activePane="bottomLeft" state="frozen"/>
      <selection pane="bottomLeft" activeCell="W36" sqref="W36"/>
    </sheetView>
  </sheetViews>
  <sheetFormatPr defaultRowHeight="15" x14ac:dyDescent="0.25"/>
  <cols>
    <col min="1" max="1" width="12.85546875" customWidth="1"/>
    <col min="2" max="2" width="12.42578125" customWidth="1"/>
    <col min="3" max="3" width="0" hidden="1" customWidth="1"/>
    <col min="7" max="7" width="13" customWidth="1"/>
    <col min="8" max="8" width="11.42578125" customWidth="1"/>
    <col min="12" max="12" width="11.42578125" bestFit="1" customWidth="1"/>
  </cols>
  <sheetData>
    <row r="1" spans="1:6" ht="15.75" thickBot="1" x14ac:dyDescent="0.3">
      <c r="A1" s="4" t="s">
        <v>0</v>
      </c>
      <c r="B1" s="4" t="s">
        <v>1</v>
      </c>
      <c r="C1" s="12" t="s">
        <v>25</v>
      </c>
      <c r="D1" s="4" t="s">
        <v>35</v>
      </c>
      <c r="E1" s="42"/>
    </row>
    <row r="2" spans="1:6" x14ac:dyDescent="0.25">
      <c r="A2" s="2">
        <v>37622</v>
      </c>
      <c r="B2" s="3">
        <v>52288</v>
      </c>
      <c r="C2" t="e">
        <f t="array" ref="C2:C97">_xll.AIRLINE_MEAN($B$2:$B$97,1,#REF!,#REF!,#REF!,#REF!,#REF!)</f>
        <v>#VALUE!</v>
      </c>
      <c r="D2" s="11">
        <f>LN(B2)</f>
        <v>10.864522178219675</v>
      </c>
      <c r="E2" s="11"/>
      <c r="F2" s="11"/>
    </row>
    <row r="3" spans="1:6" x14ac:dyDescent="0.25">
      <c r="A3" s="2">
        <v>37653</v>
      </c>
      <c r="B3" s="3">
        <v>47772</v>
      </c>
      <c r="C3" t="e">
        <v>#VALUE!</v>
      </c>
      <c r="D3" s="11">
        <f t="shared" ref="D3:D66" si="0">LN(B3)</f>
        <v>10.774194972788317</v>
      </c>
      <c r="E3" s="11"/>
      <c r="F3" s="11"/>
    </row>
    <row r="4" spans="1:6" x14ac:dyDescent="0.25">
      <c r="A4" s="2">
        <v>37681</v>
      </c>
      <c r="B4" s="3">
        <v>64997</v>
      </c>
      <c r="C4" t="e">
        <v>#VALUE!</v>
      </c>
      <c r="D4" s="11">
        <f t="shared" si="0"/>
        <v>11.082096393966498</v>
      </c>
      <c r="E4" s="11"/>
      <c r="F4" s="11"/>
    </row>
    <row r="5" spans="1:6" x14ac:dyDescent="0.25">
      <c r="A5" s="2">
        <v>37712</v>
      </c>
      <c r="B5" s="3">
        <v>77573</v>
      </c>
      <c r="C5" t="e">
        <v>#VALUE!</v>
      </c>
      <c r="D5" s="11">
        <f t="shared" si="0"/>
        <v>11.25897470748246</v>
      </c>
      <c r="E5" s="11"/>
      <c r="F5" s="11"/>
    </row>
    <row r="6" spans="1:6" x14ac:dyDescent="0.25">
      <c r="A6" s="2">
        <v>37742</v>
      </c>
      <c r="B6" s="3">
        <v>90298</v>
      </c>
      <c r="C6" t="e">
        <v>#VALUE!</v>
      </c>
      <c r="D6" s="11">
        <f t="shared" si="0"/>
        <v>11.410870590765557</v>
      </c>
      <c r="E6" s="11"/>
      <c r="F6" s="11"/>
    </row>
    <row r="7" spans="1:6" x14ac:dyDescent="0.25">
      <c r="A7" s="2">
        <v>37773</v>
      </c>
      <c r="B7" s="3">
        <v>92483</v>
      </c>
      <c r="C7" t="e">
        <v>#VALUE!</v>
      </c>
      <c r="D7" s="11">
        <f t="shared" si="0"/>
        <v>11.434780122826425</v>
      </c>
      <c r="E7" s="11"/>
      <c r="F7" s="11"/>
    </row>
    <row r="8" spans="1:6" x14ac:dyDescent="0.25">
      <c r="A8" s="2">
        <v>37803</v>
      </c>
      <c r="B8" s="3">
        <v>98781</v>
      </c>
      <c r="C8" t="e">
        <v>#VALUE!</v>
      </c>
      <c r="D8" s="11">
        <f t="shared" si="0"/>
        <v>11.500660557550157</v>
      </c>
      <c r="E8" s="11"/>
      <c r="F8" s="11"/>
    </row>
    <row r="9" spans="1:6" x14ac:dyDescent="0.25">
      <c r="A9" s="2">
        <v>37834</v>
      </c>
      <c r="B9" s="3">
        <v>104008</v>
      </c>
      <c r="C9" t="e">
        <v>#VALUE!</v>
      </c>
      <c r="D9" s="11">
        <f t="shared" si="0"/>
        <v>11.552223098242004</v>
      </c>
      <c r="E9" s="11"/>
      <c r="F9" s="11"/>
    </row>
    <row r="10" spans="1:6" x14ac:dyDescent="0.25">
      <c r="A10" s="2">
        <v>37865</v>
      </c>
      <c r="B10" s="3">
        <v>102732</v>
      </c>
      <c r="C10" t="e">
        <v>#VALUE!</v>
      </c>
      <c r="D10" s="11">
        <f t="shared" si="0"/>
        <v>11.539878934530487</v>
      </c>
      <c r="E10" s="11"/>
      <c r="F10" s="11"/>
    </row>
    <row r="11" spans="1:6" x14ac:dyDescent="0.25">
      <c r="A11" s="2">
        <v>37895</v>
      </c>
      <c r="B11" s="3">
        <v>96836</v>
      </c>
      <c r="C11" t="e">
        <v>#VALUE!</v>
      </c>
      <c r="D11" s="11">
        <f t="shared" si="0"/>
        <v>11.480774104953143</v>
      </c>
      <c r="E11" s="11"/>
      <c r="F11" s="11"/>
    </row>
    <row r="12" spans="1:6" x14ac:dyDescent="0.25">
      <c r="A12" s="2">
        <v>37926</v>
      </c>
      <c r="B12" s="3">
        <v>76020</v>
      </c>
      <c r="C12" t="e">
        <v>#VALUE!</v>
      </c>
      <c r="D12" s="11">
        <f t="shared" si="0"/>
        <v>11.23875174254324</v>
      </c>
      <c r="E12" s="11"/>
      <c r="F12" s="11"/>
    </row>
    <row r="13" spans="1:6" x14ac:dyDescent="0.25">
      <c r="A13" s="2">
        <v>37956</v>
      </c>
      <c r="B13" s="3">
        <v>66088</v>
      </c>
      <c r="C13" t="e">
        <v>#VALUE!</v>
      </c>
      <c r="D13" s="11">
        <f t="shared" si="0"/>
        <v>11.09874246624234</v>
      </c>
      <c r="E13" s="11"/>
      <c r="F13" s="11"/>
    </row>
    <row r="14" spans="1:6" x14ac:dyDescent="0.25">
      <c r="A14" s="2">
        <v>37987</v>
      </c>
      <c r="B14" s="3">
        <v>52685</v>
      </c>
      <c r="C14" t="e">
        <v>#VALUE!</v>
      </c>
      <c r="D14" s="11">
        <f t="shared" si="0"/>
        <v>10.872086064033628</v>
      </c>
      <c r="E14" s="11"/>
      <c r="F14" s="11"/>
    </row>
    <row r="15" spans="1:6" x14ac:dyDescent="0.25">
      <c r="A15" s="2">
        <v>38018</v>
      </c>
      <c r="B15" s="3">
        <v>55002</v>
      </c>
      <c r="C15" t="e">
        <v>#VALUE!</v>
      </c>
      <c r="D15" s="11">
        <f t="shared" si="0"/>
        <v>10.91512482718983</v>
      </c>
      <c r="E15" s="11"/>
      <c r="F15" s="11"/>
    </row>
    <row r="16" spans="1:6" x14ac:dyDescent="0.25">
      <c r="A16" s="2">
        <v>38047</v>
      </c>
      <c r="B16" s="3">
        <v>69998</v>
      </c>
      <c r="C16" t="e">
        <v>#VALUE!</v>
      </c>
      <c r="D16" s="11">
        <f t="shared" si="0"/>
        <v>11.156221949194753</v>
      </c>
      <c r="E16" s="11"/>
      <c r="F16" s="11"/>
    </row>
    <row r="17" spans="1:9" x14ac:dyDescent="0.25">
      <c r="A17" s="2">
        <v>38078</v>
      </c>
      <c r="B17" s="3">
        <v>78662</v>
      </c>
      <c r="C17" t="e">
        <v>#VALUE!</v>
      </c>
      <c r="D17" s="11">
        <f t="shared" si="0"/>
        <v>11.272915471546117</v>
      </c>
      <c r="E17" s="11"/>
      <c r="F17" s="11"/>
    </row>
    <row r="18" spans="1:9" x14ac:dyDescent="0.25">
      <c r="A18" s="2">
        <v>38108</v>
      </c>
      <c r="B18" s="3">
        <v>87318</v>
      </c>
      <c r="C18" t="e">
        <v>#VALUE!</v>
      </c>
      <c r="D18" s="11">
        <f t="shared" si="0"/>
        <v>11.377311906141381</v>
      </c>
      <c r="E18" s="11"/>
      <c r="F18" s="11"/>
    </row>
    <row r="19" spans="1:9" x14ac:dyDescent="0.25">
      <c r="A19" s="2">
        <v>38139</v>
      </c>
      <c r="B19" s="3">
        <v>96121</v>
      </c>
      <c r="C19" t="e">
        <v>#VALUE!</v>
      </c>
      <c r="D19" s="11">
        <f t="shared" si="0"/>
        <v>11.473363093458376</v>
      </c>
      <c r="E19" s="11"/>
      <c r="F19" s="11"/>
    </row>
    <row r="20" spans="1:9" x14ac:dyDescent="0.25">
      <c r="A20" s="2">
        <v>38169</v>
      </c>
      <c r="B20" s="3">
        <v>106024</v>
      </c>
      <c r="C20" t="e">
        <v>#VALUE!</v>
      </c>
      <c r="D20" s="11">
        <f t="shared" si="0"/>
        <v>11.571420762560514</v>
      </c>
      <c r="E20" s="11"/>
      <c r="F20" s="11"/>
    </row>
    <row r="21" spans="1:9" x14ac:dyDescent="0.25">
      <c r="A21" s="2">
        <v>38200</v>
      </c>
      <c r="B21" s="3">
        <v>109323</v>
      </c>
      <c r="C21" t="e">
        <v>#VALUE!</v>
      </c>
      <c r="D21" s="11">
        <f t="shared" si="0"/>
        <v>11.60206208203649</v>
      </c>
      <c r="E21" s="11"/>
      <c r="F21" s="11"/>
    </row>
    <row r="22" spans="1:9" x14ac:dyDescent="0.25">
      <c r="A22" s="2">
        <v>38231</v>
      </c>
      <c r="B22" s="3">
        <v>107201</v>
      </c>
      <c r="C22" t="e">
        <v>#VALUE!</v>
      </c>
      <c r="D22" s="11">
        <f t="shared" si="0"/>
        <v>11.582460855933538</v>
      </c>
      <c r="E22" s="11"/>
      <c r="F22" s="11"/>
    </row>
    <row r="23" spans="1:9" x14ac:dyDescent="0.25">
      <c r="A23" s="2">
        <v>38261</v>
      </c>
      <c r="B23" s="3">
        <v>102123</v>
      </c>
      <c r="C23" t="e">
        <v>#VALUE!</v>
      </c>
      <c r="D23" s="11">
        <f t="shared" si="0"/>
        <v>11.533933248127209</v>
      </c>
      <c r="E23" s="11"/>
      <c r="F23" s="11"/>
    </row>
    <row r="24" spans="1:9" x14ac:dyDescent="0.25">
      <c r="A24" s="2">
        <v>38292</v>
      </c>
      <c r="B24" s="3">
        <v>85004</v>
      </c>
      <c r="C24" t="e">
        <v>#VALUE!</v>
      </c>
      <c r="D24" s="11">
        <f t="shared" si="0"/>
        <v>11.350453593188751</v>
      </c>
      <c r="E24" s="11"/>
      <c r="F24" s="11"/>
    </row>
    <row r="25" spans="1:9" x14ac:dyDescent="0.25">
      <c r="A25" s="2">
        <v>38322</v>
      </c>
      <c r="B25" s="3">
        <v>64897</v>
      </c>
      <c r="C25" t="e">
        <v>#VALUE!</v>
      </c>
      <c r="D25" s="11">
        <f t="shared" si="0"/>
        <v>11.080556676662296</v>
      </c>
      <c r="E25" s="11"/>
      <c r="F25" s="11"/>
    </row>
    <row r="26" spans="1:9" x14ac:dyDescent="0.25">
      <c r="A26" s="2">
        <v>38353</v>
      </c>
      <c r="B26" s="3">
        <v>62092</v>
      </c>
      <c r="C26" t="e">
        <v>#VALUE!</v>
      </c>
      <c r="D26" s="11">
        <f t="shared" si="0"/>
        <v>11.036372435146333</v>
      </c>
      <c r="E26" s="11"/>
      <c r="F26" s="11"/>
    </row>
    <row r="27" spans="1:9" x14ac:dyDescent="0.25">
      <c r="A27" s="2">
        <v>38384</v>
      </c>
      <c r="B27" s="3">
        <v>52723</v>
      </c>
      <c r="C27" t="e">
        <v>#VALUE!</v>
      </c>
      <c r="D27" s="11">
        <f t="shared" si="0"/>
        <v>10.872807071958002</v>
      </c>
      <c r="E27" s="11"/>
      <c r="F27" s="11"/>
    </row>
    <row r="28" spans="1:9" x14ac:dyDescent="0.25">
      <c r="A28" s="2">
        <v>38412</v>
      </c>
      <c r="B28" s="3">
        <v>64787</v>
      </c>
      <c r="C28" t="e">
        <v>#VALUE!</v>
      </c>
      <c r="D28" s="11">
        <f t="shared" si="0"/>
        <v>11.078860244930077</v>
      </c>
      <c r="E28" s="11"/>
      <c r="F28" s="11"/>
      <c r="H28" s="32" t="s">
        <v>33</v>
      </c>
    </row>
    <row r="29" spans="1:9" ht="15.75" thickBot="1" x14ac:dyDescent="0.3">
      <c r="A29" s="2">
        <v>38443</v>
      </c>
      <c r="B29" s="3">
        <v>85439</v>
      </c>
      <c r="C29" t="e">
        <v>#VALUE!</v>
      </c>
      <c r="D29" s="11">
        <f t="shared" si="0"/>
        <v>11.355557950005679</v>
      </c>
      <c r="E29" s="11"/>
      <c r="F29" s="11"/>
      <c r="H29" s="37" t="s">
        <v>34</v>
      </c>
      <c r="I29" s="37" t="s">
        <v>7</v>
      </c>
    </row>
    <row r="30" spans="1:9" x14ac:dyDescent="0.25">
      <c r="A30" s="2">
        <v>38473</v>
      </c>
      <c r="B30" s="3">
        <v>89268</v>
      </c>
      <c r="C30" t="e">
        <v>#VALUE!</v>
      </c>
      <c r="D30" s="11">
        <f t="shared" si="0"/>
        <v>11.399398359979342</v>
      </c>
      <c r="E30" s="11"/>
      <c r="F30" s="11"/>
      <c r="H30" s="41">
        <v>0</v>
      </c>
      <c r="I30" s="40">
        <f t="array" ref="I30:I72">_xll.Periodogram(Modeling!$D$15:$D$97,1,4,0.05)</f>
        <v>4.1119612293351632E-28</v>
      </c>
    </row>
    <row r="31" spans="1:9" x14ac:dyDescent="0.25">
      <c r="A31" s="2">
        <v>38504</v>
      </c>
      <c r="B31" s="3">
        <v>107627</v>
      </c>
      <c r="C31" t="e">
        <v>#VALUE!</v>
      </c>
      <c r="D31" s="11">
        <f t="shared" si="0"/>
        <v>11.586426824600343</v>
      </c>
      <c r="E31" s="11"/>
      <c r="F31" s="11"/>
      <c r="H31" s="41">
        <v>1</v>
      </c>
      <c r="I31" s="40">
        <v>1.3725969965357331E-3</v>
      </c>
    </row>
    <row r="32" spans="1:9" x14ac:dyDescent="0.25">
      <c r="A32" s="2">
        <v>38534</v>
      </c>
      <c r="B32" s="3">
        <v>111404</v>
      </c>
      <c r="C32" t="e">
        <v>#VALUE!</v>
      </c>
      <c r="D32" s="11">
        <f t="shared" si="0"/>
        <v>11.620918512473422</v>
      </c>
      <c r="E32" s="11"/>
      <c r="F32" s="11"/>
      <c r="H32" s="41">
        <v>2</v>
      </c>
      <c r="I32" s="40">
        <v>8.1337374545273639E-3</v>
      </c>
    </row>
    <row r="33" spans="1:9" x14ac:dyDescent="0.25">
      <c r="A33" s="2">
        <v>38565</v>
      </c>
      <c r="B33" s="3">
        <v>116407</v>
      </c>
      <c r="C33" t="e">
        <v>#VALUE!</v>
      </c>
      <c r="D33" s="11">
        <f t="shared" si="0"/>
        <v>11.664847949928335</v>
      </c>
      <c r="E33" s="11"/>
      <c r="F33" s="11"/>
      <c r="H33" s="41">
        <v>3</v>
      </c>
      <c r="I33" s="40">
        <v>1.3835042592597517E-3</v>
      </c>
    </row>
    <row r="34" spans="1:9" x14ac:dyDescent="0.25">
      <c r="A34" s="2">
        <v>38596</v>
      </c>
      <c r="B34" s="3">
        <v>113611</v>
      </c>
      <c r="C34" t="e">
        <v>#VALUE!</v>
      </c>
      <c r="D34" s="11">
        <f t="shared" si="0"/>
        <v>11.640535611567286</v>
      </c>
      <c r="E34" s="11"/>
      <c r="F34" s="11"/>
      <c r="G34" s="34"/>
      <c r="H34" s="41">
        <v>4</v>
      </c>
      <c r="I34" s="40">
        <v>6.5389709439291187E-3</v>
      </c>
    </row>
    <row r="35" spans="1:9" x14ac:dyDescent="0.25">
      <c r="A35" s="2">
        <v>38626</v>
      </c>
      <c r="B35" s="3">
        <v>109587</v>
      </c>
      <c r="C35" t="e">
        <v>#VALUE!</v>
      </c>
      <c r="D35" s="11">
        <f t="shared" si="0"/>
        <v>11.604474033322271</v>
      </c>
      <c r="E35" s="11"/>
      <c r="F35" s="11"/>
      <c r="G35" s="34"/>
      <c r="H35" s="41">
        <v>5</v>
      </c>
      <c r="I35" s="40">
        <v>9.7291499326004789E-3</v>
      </c>
    </row>
    <row r="36" spans="1:9" x14ac:dyDescent="0.25">
      <c r="A36" s="2">
        <v>38657</v>
      </c>
      <c r="B36" s="3">
        <v>86218</v>
      </c>
      <c r="C36" t="e">
        <v>#VALUE!</v>
      </c>
      <c r="D36" s="11">
        <f t="shared" si="0"/>
        <v>11.364634251557947</v>
      </c>
      <c r="E36" s="11"/>
      <c r="F36" s="11"/>
      <c r="G36" s="34"/>
      <c r="H36" s="41">
        <v>6</v>
      </c>
      <c r="I36" s="40">
        <v>8.5234357877079399E-3</v>
      </c>
    </row>
    <row r="37" spans="1:9" x14ac:dyDescent="0.25">
      <c r="A37" s="2">
        <v>38687</v>
      </c>
      <c r="B37" s="3">
        <v>75850</v>
      </c>
      <c r="C37" t="e">
        <v>#VALUE!</v>
      </c>
      <c r="D37" s="11">
        <f t="shared" si="0"/>
        <v>11.236512984776679</v>
      </c>
      <c r="E37" s="11"/>
      <c r="F37" s="11"/>
      <c r="G37" s="34"/>
      <c r="H37" s="41">
        <v>7</v>
      </c>
      <c r="I37" s="40">
        <v>1.9776545746526581</v>
      </c>
    </row>
    <row r="38" spans="1:9" x14ac:dyDescent="0.25">
      <c r="A38" s="2">
        <v>38718</v>
      </c>
      <c r="B38" s="3">
        <v>65346</v>
      </c>
      <c r="C38" t="e">
        <v>#VALUE!</v>
      </c>
      <c r="D38" s="11">
        <f t="shared" si="0"/>
        <v>11.087451508303742</v>
      </c>
      <c r="E38" s="11"/>
      <c r="F38" s="11"/>
      <c r="G38" s="34"/>
      <c r="H38" s="41">
        <v>8</v>
      </c>
      <c r="I38" s="40">
        <v>2.3540087964791403E-3</v>
      </c>
    </row>
    <row r="39" spans="1:9" x14ac:dyDescent="0.25">
      <c r="A39" s="2">
        <v>38749</v>
      </c>
      <c r="B39" s="3">
        <v>60453</v>
      </c>
      <c r="C39" t="e">
        <v>#VALUE!</v>
      </c>
      <c r="D39" s="11">
        <f t="shared" si="0"/>
        <v>11.009621482603084</v>
      </c>
      <c r="E39" s="11"/>
      <c r="F39" s="11"/>
      <c r="G39" s="34"/>
      <c r="H39" s="41">
        <v>9</v>
      </c>
      <c r="I39" s="40">
        <v>2.7294225721945838E-3</v>
      </c>
    </row>
    <row r="40" spans="1:9" x14ac:dyDescent="0.25">
      <c r="A40" s="2">
        <v>38777</v>
      </c>
      <c r="B40" s="3">
        <v>64787</v>
      </c>
      <c r="C40" t="e">
        <v>#VALUE!</v>
      </c>
      <c r="D40" s="11">
        <f t="shared" si="0"/>
        <v>11.078860244930077</v>
      </c>
      <c r="E40" s="11"/>
      <c r="F40" s="11"/>
      <c r="G40" s="34"/>
      <c r="H40" s="41">
        <v>10</v>
      </c>
      <c r="I40" s="40">
        <v>4.078944286418083E-3</v>
      </c>
    </row>
    <row r="41" spans="1:9" x14ac:dyDescent="0.25">
      <c r="A41" s="2">
        <v>38808</v>
      </c>
      <c r="B41" s="3">
        <v>90310</v>
      </c>
      <c r="C41" t="e">
        <v>#VALUE!</v>
      </c>
      <c r="D41" s="11">
        <f t="shared" si="0"/>
        <v>11.411003475244845</v>
      </c>
      <c r="E41" s="11"/>
      <c r="F41" s="11"/>
      <c r="G41" s="34"/>
      <c r="H41" s="41">
        <v>11</v>
      </c>
      <c r="I41" s="40">
        <v>1.9036807047839012E-3</v>
      </c>
    </row>
    <row r="42" spans="1:9" x14ac:dyDescent="0.25">
      <c r="A42" s="2">
        <v>38838</v>
      </c>
      <c r="B42" s="3">
        <v>108335</v>
      </c>
      <c r="C42" t="e">
        <v>#VALUE!</v>
      </c>
      <c r="D42" s="11">
        <f t="shared" si="0"/>
        <v>11.592983557140807</v>
      </c>
      <c r="E42" s="11"/>
      <c r="F42" s="11"/>
      <c r="G42" s="34"/>
      <c r="H42" s="41">
        <v>12</v>
      </c>
      <c r="I42" s="40">
        <v>1.7100818265712303E-3</v>
      </c>
    </row>
    <row r="43" spans="1:9" x14ac:dyDescent="0.25">
      <c r="A43" s="2">
        <v>38869</v>
      </c>
      <c r="B43" s="3">
        <v>110024</v>
      </c>
      <c r="C43" t="e">
        <v>#VALUE!</v>
      </c>
      <c r="D43" s="11">
        <f t="shared" si="0"/>
        <v>11.608453802794545</v>
      </c>
      <c r="E43" s="11"/>
      <c r="F43" s="11"/>
      <c r="G43" s="34"/>
      <c r="H43" s="41">
        <v>13</v>
      </c>
      <c r="I43" s="40">
        <v>1.8863239424874835E-3</v>
      </c>
    </row>
    <row r="44" spans="1:9" x14ac:dyDescent="0.25">
      <c r="A44" s="2">
        <v>38899</v>
      </c>
      <c r="B44" s="3">
        <v>117511</v>
      </c>
      <c r="C44" t="e">
        <v>#VALUE!</v>
      </c>
      <c r="D44" s="11">
        <f t="shared" si="0"/>
        <v>11.674287225205827</v>
      </c>
      <c r="E44" s="11"/>
      <c r="F44" s="11"/>
      <c r="G44" s="34"/>
      <c r="H44" s="41">
        <v>14</v>
      </c>
      <c r="I44" s="40">
        <v>0.1000669036323836</v>
      </c>
    </row>
    <row r="45" spans="1:9" x14ac:dyDescent="0.25">
      <c r="A45" s="2">
        <v>38930</v>
      </c>
      <c r="B45" s="3">
        <v>116350</v>
      </c>
      <c r="C45" t="e">
        <v>#VALUE!</v>
      </c>
      <c r="D45" s="11">
        <f t="shared" si="0"/>
        <v>11.664358168730438</v>
      </c>
      <c r="E45" s="11"/>
      <c r="F45" s="11"/>
      <c r="G45" s="34"/>
      <c r="H45" s="41">
        <v>15</v>
      </c>
      <c r="I45" s="40">
        <v>2.372762543616515E-4</v>
      </c>
    </row>
    <row r="46" spans="1:9" x14ac:dyDescent="0.25">
      <c r="A46" s="2">
        <v>38961</v>
      </c>
      <c r="B46" s="3">
        <v>117337</v>
      </c>
      <c r="C46" t="e">
        <v>#VALUE!</v>
      </c>
      <c r="D46" s="11">
        <f t="shared" si="0"/>
        <v>11.672805415423854</v>
      </c>
      <c r="E46" s="11"/>
      <c r="F46" s="11"/>
      <c r="G46" s="34"/>
      <c r="H46" s="41">
        <v>16</v>
      </c>
      <c r="I46" s="40">
        <v>6.1005259347128513E-3</v>
      </c>
    </row>
    <row r="47" spans="1:9" x14ac:dyDescent="0.25">
      <c r="A47" s="2">
        <v>38991</v>
      </c>
      <c r="B47" s="3">
        <v>114756</v>
      </c>
      <c r="C47" t="e">
        <v>#VALUE!</v>
      </c>
      <c r="D47" s="11">
        <f t="shared" si="0"/>
        <v>11.650563414137544</v>
      </c>
      <c r="E47" s="11"/>
      <c r="F47" s="11"/>
      <c r="G47" s="34"/>
      <c r="H47" s="41">
        <v>17</v>
      </c>
      <c r="I47" s="40">
        <v>2.7446288497913409E-3</v>
      </c>
    </row>
    <row r="48" spans="1:9" x14ac:dyDescent="0.25">
      <c r="A48" s="2">
        <v>39022</v>
      </c>
      <c r="B48" s="3">
        <v>92689</v>
      </c>
      <c r="C48" t="e">
        <v>#VALUE!</v>
      </c>
      <c r="D48" s="11">
        <f t="shared" si="0"/>
        <v>11.43700508216134</v>
      </c>
      <c r="E48" s="11"/>
      <c r="F48" s="11"/>
      <c r="G48" s="34"/>
      <c r="H48" s="41">
        <v>18</v>
      </c>
      <c r="I48" s="40">
        <v>4.6162849390620009E-3</v>
      </c>
    </row>
    <row r="49" spans="1:27" x14ac:dyDescent="0.25">
      <c r="A49" s="2">
        <v>39052</v>
      </c>
      <c r="B49" s="3">
        <v>74802</v>
      </c>
      <c r="C49" t="e">
        <v>#VALUE!</v>
      </c>
      <c r="D49" s="11">
        <f t="shared" si="0"/>
        <v>11.22259990157303</v>
      </c>
      <c r="E49" s="11"/>
      <c r="F49" s="11"/>
      <c r="G49" s="34"/>
      <c r="H49" s="41">
        <v>19</v>
      </c>
      <c r="I49" s="40">
        <v>2.5078238190583515E-4</v>
      </c>
    </row>
    <row r="50" spans="1:27" x14ac:dyDescent="0.25">
      <c r="A50" s="2">
        <v>39083</v>
      </c>
      <c r="B50" s="3">
        <v>63276</v>
      </c>
      <c r="C50" t="e">
        <v>#VALUE!</v>
      </c>
      <c r="D50" s="11">
        <f t="shared" si="0"/>
        <v>11.055261389318471</v>
      </c>
      <c r="E50" s="11"/>
      <c r="F50" s="11"/>
      <c r="G50" s="34"/>
      <c r="H50" s="41">
        <v>20</v>
      </c>
      <c r="I50" s="40">
        <v>3.2445235232130424E-3</v>
      </c>
    </row>
    <row r="51" spans="1:27" x14ac:dyDescent="0.25">
      <c r="A51" s="2">
        <v>39114</v>
      </c>
      <c r="B51" s="3">
        <v>66395</v>
      </c>
      <c r="C51" t="e">
        <v>#VALUE!</v>
      </c>
      <c r="D51" s="11">
        <f t="shared" si="0"/>
        <v>11.103377031424428</v>
      </c>
      <c r="E51" s="11"/>
      <c r="F51" s="11"/>
      <c r="G51" s="34"/>
      <c r="H51" s="41">
        <v>21</v>
      </c>
      <c r="I51" s="40">
        <v>1.3517441348620813E-3</v>
      </c>
    </row>
    <row r="52" spans="1:27" x14ac:dyDescent="0.25">
      <c r="A52" s="2">
        <v>39142</v>
      </c>
      <c r="B52" s="3">
        <v>82512</v>
      </c>
      <c r="C52" t="e">
        <v>#VALUE!</v>
      </c>
      <c r="D52" s="11">
        <f t="shared" si="0"/>
        <v>11.320699016290741</v>
      </c>
      <c r="E52" s="11"/>
      <c r="F52" s="11"/>
      <c r="G52" s="34"/>
      <c r="H52" s="41">
        <v>22</v>
      </c>
      <c r="I52" s="40">
        <v>7.7782654928633193E-4</v>
      </c>
    </row>
    <row r="53" spans="1:27" ht="15.75" thickBot="1" x14ac:dyDescent="0.3">
      <c r="A53" s="2">
        <v>39173</v>
      </c>
      <c r="B53" s="3">
        <v>101797</v>
      </c>
      <c r="C53" t="e">
        <v>#VALUE!</v>
      </c>
      <c r="D53" s="11">
        <f t="shared" si="0"/>
        <v>11.530735913116191</v>
      </c>
      <c r="E53" s="11"/>
      <c r="F53" s="11"/>
      <c r="G53" s="34"/>
      <c r="H53" s="41">
        <v>23</v>
      </c>
      <c r="I53" s="40">
        <v>3.3649554868980863E-3</v>
      </c>
      <c r="L53" s="32" t="str">
        <f>_xll.AIRLINE($N$55,$N$58,7,$N$56,$N$57)</f>
        <v>AIRLINE(7)</v>
      </c>
      <c r="P53" s="32" t="s">
        <v>13</v>
      </c>
      <c r="U53" s="32" t="s">
        <v>17</v>
      </c>
    </row>
    <row r="54" spans="1:27" ht="15.75" thickBot="1" x14ac:dyDescent="0.3">
      <c r="A54" s="2">
        <v>39203</v>
      </c>
      <c r="B54" s="3">
        <v>110488</v>
      </c>
      <c r="C54" t="e">
        <v>#VALUE!</v>
      </c>
      <c r="D54" s="11">
        <f t="shared" si="0"/>
        <v>11.612662196757764</v>
      </c>
      <c r="E54" s="11"/>
      <c r="F54" s="11"/>
      <c r="G54" s="34"/>
      <c r="H54" s="41">
        <v>24</v>
      </c>
      <c r="I54" s="40">
        <v>6.1848802072963528E-4</v>
      </c>
      <c r="L54" s="6"/>
      <c r="M54" s="6" t="s">
        <v>6</v>
      </c>
      <c r="N54" s="6" t="s">
        <v>7</v>
      </c>
      <c r="P54" s="6" t="s">
        <v>14</v>
      </c>
      <c r="Q54" s="6" t="s">
        <v>15</v>
      </c>
      <c r="R54" s="6" t="s">
        <v>16</v>
      </c>
      <c r="U54" s="36" t="s">
        <v>18</v>
      </c>
      <c r="V54" s="36" t="s">
        <v>19</v>
      </c>
      <c r="W54" s="36" t="s">
        <v>20</v>
      </c>
      <c r="X54" s="36" t="s">
        <v>21</v>
      </c>
      <c r="Y54" s="36" t="s">
        <v>22</v>
      </c>
      <c r="Z54" s="36" t="s">
        <v>23</v>
      </c>
      <c r="AA54" s="36" t="s">
        <v>24</v>
      </c>
    </row>
    <row r="55" spans="1:27" x14ac:dyDescent="0.25">
      <c r="A55" s="2">
        <v>39234</v>
      </c>
      <c r="B55" s="3">
        <v>120785</v>
      </c>
      <c r="C55" t="e">
        <v>#VALUE!</v>
      </c>
      <c r="D55" s="11">
        <f t="shared" si="0"/>
        <v>11.701767384587416</v>
      </c>
      <c r="E55" s="11"/>
      <c r="F55" s="11"/>
      <c r="G55" s="34"/>
      <c r="H55" s="41">
        <v>25</v>
      </c>
      <c r="I55" s="40">
        <v>2.3215543842085126E-3</v>
      </c>
      <c r="M55" s="33" t="s">
        <v>8</v>
      </c>
      <c r="N55" s="38">
        <v>-1.1565950049638804E-2</v>
      </c>
      <c r="P55" s="10">
        <f>_xll.AIRLINE_LLF(Modeling!$D$2:$D$97,1,$N$55,$N$58,$N$60,$N$56,$N$57)</f>
        <v>35.866402088974681</v>
      </c>
      <c r="Q55" s="10">
        <f>_xll.AIRLINE_AIC(Modeling!$D$2:$D$97,1,$N$55,$N$58,$N$60,$N$56,$N$57)</f>
        <v>-63.732804177949362</v>
      </c>
      <c r="R55" s="31">
        <f>_xll.AIRLINE_CHECK($N$55,$N$58,$N$60,$N$56,$N$57)</f>
        <v>1</v>
      </c>
      <c r="U55" s="11">
        <f>AVERAGE(_xll.RMNA(_xll.AIRLINE_RESID(Modeling!$D$2:$D$97,1,$N$55,$N$58,$N$60,$N$56,$N$57)))</f>
        <v>6.2573306680724181E-2</v>
      </c>
      <c r="V55" s="11">
        <f>STDEV(_xll.RMNA(_xll.AIRLINE_RESID(Modeling!$D$2:$D$97,1,$N$55,$N$58,$N$60,$N$56,$N$57)))</f>
        <v>0.93524005704814928</v>
      </c>
      <c r="W55" s="11">
        <f>SKEW(_xll.RMNA(_xll.AIRLINE_RESID(Modeling!$D$2:$D$97,1,$N$55,$N$58,$N$60,$N$56,$N$57)))</f>
        <v>1.9318035995855586E-2</v>
      </c>
      <c r="X55" s="11">
        <f>KURT(_xll.RMNA(_xll.AIRLINE_RESID(Modeling!$D$2:$D$97,1,$N$55,$N$58,$N$60,$N$56,$N$57)))</f>
        <v>-0.12339179804706246</v>
      </c>
      <c r="Y55" s="11" t="b">
        <f>IF(_xll.WNTest(_xll.RMNA(_xll.AIRLINE_RESID(Modeling!$D$2:$D$97,1,$N$55,$N$58,$N$60,$N$56,$N$57)),1) &gt;0.05, TRUE, FALSE)</f>
        <v>0</v>
      </c>
      <c r="Z55" s="11" t="b">
        <f>IF(_xll.NormalityTest(_xll.RMNA(_xll.AIRLINE_RESID(Modeling!$D$2:$D$97,1,$N$55,$N$58,$N$60,$N$56,$N$57)),1) &gt;0.05, TRUE, FALSE)</f>
        <v>1</v>
      </c>
      <c r="AA55" s="11" t="b">
        <f>IF(_xll.ARCHTest(_xll.RMNA(_xll.AIRLINE_RESID(Modeling!$D$2:$D$97,1,$N$55,$N$58,$N$60,$N$56,$N$57)),1) &lt;0.05, TRUE, FALSE)</f>
        <v>0</v>
      </c>
    </row>
    <row r="56" spans="1:27" x14ac:dyDescent="0.25">
      <c r="A56" s="2">
        <v>39264</v>
      </c>
      <c r="B56" s="3">
        <v>123595</v>
      </c>
      <c r="C56" t="e">
        <v>#VALUE!</v>
      </c>
      <c r="D56" s="11">
        <f t="shared" si="0"/>
        <v>11.724765370113046</v>
      </c>
      <c r="E56" s="11"/>
      <c r="F56" s="11"/>
      <c r="G56" s="34"/>
      <c r="H56" s="41">
        <v>26</v>
      </c>
      <c r="I56" s="40">
        <v>1.0622412608221083E-3</v>
      </c>
      <c r="M56" s="33" t="s">
        <v>9</v>
      </c>
      <c r="N56" s="38">
        <v>-0.37601243427052805</v>
      </c>
      <c r="T56" s="35" t="s">
        <v>2</v>
      </c>
      <c r="U56" s="11">
        <v>0</v>
      </c>
      <c r="V56" s="11">
        <v>1</v>
      </c>
      <c r="W56" s="11">
        <v>0</v>
      </c>
      <c r="X56" s="11">
        <v>0</v>
      </c>
    </row>
    <row r="57" spans="1:27" x14ac:dyDescent="0.25">
      <c r="A57" s="2">
        <v>39295</v>
      </c>
      <c r="B57" s="3">
        <v>132703</v>
      </c>
      <c r="C57" t="e">
        <v>#VALUE!</v>
      </c>
      <c r="D57" s="11">
        <f t="shared" si="0"/>
        <v>11.795868827449835</v>
      </c>
      <c r="E57" s="11"/>
      <c r="F57" s="11"/>
      <c r="G57" s="34"/>
      <c r="H57" s="41">
        <v>27</v>
      </c>
      <c r="I57" s="40">
        <v>2.4486734502500228E-3</v>
      </c>
      <c r="M57" s="33" t="s">
        <v>10</v>
      </c>
      <c r="N57" s="38">
        <v>0.70747717439178348</v>
      </c>
      <c r="T57" s="35" t="s">
        <v>32</v>
      </c>
      <c r="U57" s="1" t="b">
        <f>IF( _xll.TEST_MEAN(_xll.RMNA(_xll.AIRLINE_RESID(Modeling!$D$2:$D$97,1,$N$55,$N$58,$N$60,$N$56,$N$57)),U56) &gt;0.05/2, FALSE, TRUE)</f>
        <v>0</v>
      </c>
      <c r="V57" s="1" t="b">
        <f>IF( _xll.TEST_STDEV(_xll.RMNA(_xll.AIRLINE_RESID(Modeling!$D$2:$D$97,1,$N$55,$N$58,$N$60,$N$56,$N$57)),V56) &gt;0.05, FALSE, TRUE)</f>
        <v>0</v>
      </c>
      <c r="W57" s="1" t="b">
        <f>IF( _xll.TEST_SKEW(_xll.RMNA(_xll.AIRLINE_RESID(Modeling!$D$2:$D$97,1,$N$55,$N$58,$N$60,$N$56,$N$57))) &gt;0.05/2, FALSE, TRUE)</f>
        <v>0</v>
      </c>
      <c r="X57" s="1" t="b">
        <f>IF( _xll.TEST_XKURT(_xll.RMNA(_xll.AIRLINE_RESID(Modeling!$D$2:$D$97,1,$N$55,$N$58,$N$60,$N$56,$N$57))) &gt;0.05/2, FALSE, TRUE)</f>
        <v>0</v>
      </c>
    </row>
    <row r="58" spans="1:27" x14ac:dyDescent="0.25">
      <c r="A58" s="2">
        <v>39326</v>
      </c>
      <c r="B58" s="3">
        <v>128145</v>
      </c>
      <c r="C58" t="e">
        <v>#VALUE!</v>
      </c>
      <c r="D58" s="11">
        <f t="shared" si="0"/>
        <v>11.760917714253829</v>
      </c>
      <c r="E58" s="11"/>
      <c r="F58" s="11"/>
      <c r="G58" s="34"/>
      <c r="H58" s="41">
        <v>28</v>
      </c>
      <c r="I58" s="40">
        <v>5.1247163075964115E-3</v>
      </c>
      <c r="M58" s="33" t="s">
        <v>11</v>
      </c>
      <c r="N58" s="38">
        <v>0.1593179252600041</v>
      </c>
    </row>
    <row r="59" spans="1:27" x14ac:dyDescent="0.25">
      <c r="A59" s="2">
        <v>39356</v>
      </c>
      <c r="B59" s="3">
        <v>121250</v>
      </c>
      <c r="C59" t="e">
        <v>#VALUE!</v>
      </c>
      <c r="D59" s="11">
        <f t="shared" si="0"/>
        <v>11.70560980879973</v>
      </c>
      <c r="E59" s="11"/>
      <c r="F59" s="11"/>
      <c r="G59" s="34"/>
      <c r="H59" s="41">
        <v>29</v>
      </c>
      <c r="I59" s="40">
        <v>8.4046889963446884E-4</v>
      </c>
    </row>
    <row r="60" spans="1:27" x14ac:dyDescent="0.25">
      <c r="A60" s="2">
        <v>39387</v>
      </c>
      <c r="B60" s="3">
        <v>91720</v>
      </c>
      <c r="C60" t="e">
        <v>#VALUE!</v>
      </c>
      <c r="D60" s="11">
        <f t="shared" si="0"/>
        <v>11.426495736971841</v>
      </c>
      <c r="E60" s="11"/>
      <c r="F60" s="11"/>
      <c r="G60" s="34"/>
      <c r="H60" s="41">
        <v>30</v>
      </c>
      <c r="I60" s="40">
        <v>1.2157244000345166E-3</v>
      </c>
      <c r="M60" s="33" t="s">
        <v>12</v>
      </c>
      <c r="N60" s="39">
        <v>7</v>
      </c>
    </row>
    <row r="61" spans="1:27" x14ac:dyDescent="0.25">
      <c r="A61" s="2">
        <v>39417</v>
      </c>
      <c r="B61" s="3">
        <v>89983</v>
      </c>
      <c r="C61" t="e">
        <v>#VALUE!</v>
      </c>
      <c r="D61" s="11">
        <f t="shared" si="0"/>
        <v>11.40737604258176</v>
      </c>
      <c r="E61" s="11"/>
      <c r="F61" s="11"/>
      <c r="G61" s="34"/>
      <c r="H61" s="41">
        <v>31</v>
      </c>
      <c r="I61" s="40">
        <v>2.9854964299775451E-3</v>
      </c>
    </row>
    <row r="62" spans="1:27" x14ac:dyDescent="0.25">
      <c r="A62" s="2">
        <v>39448</v>
      </c>
      <c r="B62" s="3">
        <v>77377</v>
      </c>
      <c r="C62" t="e">
        <v>#VALUE!</v>
      </c>
      <c r="D62" s="11">
        <f t="shared" si="0"/>
        <v>11.256444857795005</v>
      </c>
      <c r="E62" s="11"/>
      <c r="F62" s="11"/>
      <c r="G62" s="34"/>
      <c r="H62" s="41">
        <v>32</v>
      </c>
      <c r="I62" s="40">
        <v>1.1804063698362878E-3</v>
      </c>
    </row>
    <row r="63" spans="1:27" x14ac:dyDescent="0.25">
      <c r="A63" s="2">
        <v>39479</v>
      </c>
      <c r="B63" s="3">
        <v>73160</v>
      </c>
      <c r="C63" t="e">
        <v>#VALUE!</v>
      </c>
      <c r="D63" s="11">
        <f t="shared" si="0"/>
        <v>11.200404102504802</v>
      </c>
      <c r="E63" s="11"/>
      <c r="F63" s="11"/>
      <c r="G63" s="34"/>
      <c r="H63" s="41">
        <v>33</v>
      </c>
      <c r="I63" s="40">
        <v>3.5695950272766519E-3</v>
      </c>
    </row>
    <row r="64" spans="1:27" x14ac:dyDescent="0.25">
      <c r="A64" s="2">
        <v>39508</v>
      </c>
      <c r="B64" s="3">
        <v>87164</v>
      </c>
      <c r="C64" t="e">
        <v>#VALUE!</v>
      </c>
      <c r="D64" s="11">
        <f t="shared" si="0"/>
        <v>11.375546680616813</v>
      </c>
      <c r="E64" s="11"/>
      <c r="F64" s="11"/>
      <c r="G64" s="34"/>
      <c r="H64" s="41">
        <v>34</v>
      </c>
      <c r="I64" s="40">
        <v>8.0370193196445492E-4</v>
      </c>
    </row>
    <row r="65" spans="1:9" x14ac:dyDescent="0.25">
      <c r="A65" s="2">
        <v>39539</v>
      </c>
      <c r="B65" s="3">
        <v>94626</v>
      </c>
      <c r="C65" t="e">
        <v>#VALUE!</v>
      </c>
      <c r="D65" s="11">
        <f t="shared" si="0"/>
        <v>11.457687558715612</v>
      </c>
      <c r="E65" s="11"/>
      <c r="F65" s="11"/>
      <c r="G65" s="34"/>
      <c r="H65" s="41">
        <v>35</v>
      </c>
      <c r="I65" s="40">
        <v>6.1724986810711502E-3</v>
      </c>
    </row>
    <row r="66" spans="1:9" x14ac:dyDescent="0.25">
      <c r="A66" s="2">
        <v>39569</v>
      </c>
      <c r="B66" s="3">
        <v>121447</v>
      </c>
      <c r="C66" t="e">
        <v>#VALUE!</v>
      </c>
      <c r="D66" s="11">
        <f t="shared" si="0"/>
        <v>11.70723323260197</v>
      </c>
      <c r="E66" s="11"/>
      <c r="F66" s="11"/>
      <c r="G66" s="34"/>
      <c r="H66" s="41">
        <v>36</v>
      </c>
      <c r="I66" s="40">
        <v>2.6217056149601499E-4</v>
      </c>
    </row>
    <row r="67" spans="1:9" x14ac:dyDescent="0.25">
      <c r="A67" s="2">
        <v>39600</v>
      </c>
      <c r="B67" s="3">
        <v>125130</v>
      </c>
      <c r="C67" t="e">
        <v>#VALUE!</v>
      </c>
      <c r="D67" s="11">
        <f t="shared" ref="D67:D97" si="1">LN(B67)</f>
        <v>11.737108475859101</v>
      </c>
      <c r="E67" s="11"/>
      <c r="F67" s="11"/>
      <c r="G67" s="34"/>
      <c r="H67" s="41">
        <v>37</v>
      </c>
      <c r="I67" s="40">
        <v>2.5710488870723955E-4</v>
      </c>
    </row>
    <row r="68" spans="1:9" x14ac:dyDescent="0.25">
      <c r="A68" s="2">
        <v>39630</v>
      </c>
      <c r="B68" s="3">
        <v>129286.3</v>
      </c>
      <c r="C68" t="e">
        <v>#VALUE!</v>
      </c>
      <c r="D68" s="11">
        <f t="shared" si="1"/>
        <v>11.769784604003227</v>
      </c>
      <c r="E68" s="11"/>
      <c r="F68" s="11"/>
      <c r="G68" s="34"/>
      <c r="H68" s="41">
        <v>38</v>
      </c>
      <c r="I68" s="40">
        <v>2.2823075017728432E-3</v>
      </c>
    </row>
    <row r="69" spans="1:9" x14ac:dyDescent="0.25">
      <c r="A69" s="2">
        <v>39661</v>
      </c>
      <c r="B69" s="3">
        <v>137407</v>
      </c>
      <c r="C69" t="e">
        <v>#VALUE!</v>
      </c>
      <c r="D69" s="11">
        <f t="shared" si="1"/>
        <v>11.830702603615325</v>
      </c>
      <c r="E69" s="11"/>
      <c r="F69" s="11"/>
      <c r="G69" s="34"/>
      <c r="H69" s="41">
        <v>39</v>
      </c>
      <c r="I69" s="40">
        <v>1.0031729423358293E-3</v>
      </c>
    </row>
    <row r="70" spans="1:9" x14ac:dyDescent="0.25">
      <c r="A70" s="2">
        <v>39692</v>
      </c>
      <c r="B70" s="3">
        <v>136710</v>
      </c>
      <c r="C70" t="e">
        <v>#VALUE!</v>
      </c>
      <c r="D70" s="11">
        <f t="shared" si="1"/>
        <v>11.825617172926037</v>
      </c>
      <c r="E70" s="11"/>
      <c r="F70" s="11"/>
      <c r="G70" s="34"/>
      <c r="H70" s="41">
        <v>40</v>
      </c>
      <c r="I70" s="40">
        <v>3.902416658854861E-3</v>
      </c>
    </row>
    <row r="71" spans="1:9" x14ac:dyDescent="0.25">
      <c r="A71" s="2">
        <v>39722</v>
      </c>
      <c r="B71" s="3">
        <v>123687</v>
      </c>
      <c r="C71" t="e">
        <v>#VALUE!</v>
      </c>
      <c r="D71" s="11">
        <f t="shared" si="1"/>
        <v>11.725509459891072</v>
      </c>
      <c r="E71" s="11"/>
      <c r="F71" s="11"/>
      <c r="G71" s="34"/>
      <c r="H71" s="41">
        <v>41</v>
      </c>
      <c r="I71" s="40">
        <v>9.6099695864261937E-4</v>
      </c>
    </row>
    <row r="72" spans="1:9" x14ac:dyDescent="0.25">
      <c r="A72" s="2">
        <v>39753</v>
      </c>
      <c r="B72" s="3">
        <v>99197</v>
      </c>
      <c r="C72" t="e">
        <v>#VALUE!</v>
      </c>
      <c r="D72" s="11">
        <f t="shared" si="1"/>
        <v>11.504863050880184</v>
      </c>
      <c r="E72" s="11"/>
      <c r="F72" s="11"/>
      <c r="G72" s="34"/>
      <c r="H72" s="41">
        <v>42</v>
      </c>
      <c r="I72" s="40">
        <v>9.6099695864261937E-4</v>
      </c>
    </row>
    <row r="73" spans="1:9" x14ac:dyDescent="0.25">
      <c r="A73" s="2">
        <v>39783</v>
      </c>
      <c r="B73" s="3">
        <v>76079</v>
      </c>
      <c r="C73" t="e">
        <v>#VALUE!</v>
      </c>
      <c r="D73" s="11">
        <f t="shared" si="1"/>
        <v>11.239527553074003</v>
      </c>
      <c r="E73" s="11"/>
      <c r="F73" s="11"/>
      <c r="G73" s="34"/>
      <c r="H73" s="40"/>
    </row>
    <row r="74" spans="1:9" x14ac:dyDescent="0.25">
      <c r="A74" s="2">
        <v>39814</v>
      </c>
      <c r="B74" s="3">
        <v>72721</v>
      </c>
      <c r="C74" t="e">
        <v>#VALUE!</v>
      </c>
      <c r="D74" s="11">
        <f t="shared" si="1"/>
        <v>11.194385480131949</v>
      </c>
      <c r="E74" s="11"/>
      <c r="F74" s="11"/>
      <c r="G74" s="34"/>
      <c r="H74" s="40"/>
    </row>
    <row r="75" spans="1:9" x14ac:dyDescent="0.25">
      <c r="A75" s="2">
        <v>39845</v>
      </c>
      <c r="B75" s="3">
        <v>71250</v>
      </c>
      <c r="C75" t="e">
        <v>#VALUE!</v>
      </c>
      <c r="D75" s="11">
        <f t="shared" si="1"/>
        <v>11.173950098130897</v>
      </c>
      <c r="E75" s="11"/>
      <c r="F75" s="11"/>
      <c r="G75" s="34"/>
      <c r="H75" s="40"/>
    </row>
    <row r="76" spans="1:9" x14ac:dyDescent="0.25">
      <c r="A76" s="2">
        <v>39873</v>
      </c>
      <c r="B76" s="3">
        <v>87018</v>
      </c>
      <c r="C76" t="e">
        <v>#VALUE!</v>
      </c>
      <c r="D76" s="11">
        <f t="shared" si="1"/>
        <v>11.373870272788306</v>
      </c>
      <c r="E76" s="11"/>
      <c r="F76" s="11"/>
      <c r="G76" s="34"/>
      <c r="H76" s="40"/>
    </row>
    <row r="77" spans="1:9" x14ac:dyDescent="0.25">
      <c r="A77" s="2">
        <v>39904</v>
      </c>
      <c r="B77" s="3">
        <v>102450</v>
      </c>
      <c r="C77" t="e">
        <v>#VALUE!</v>
      </c>
      <c r="D77" s="11">
        <f t="shared" si="1"/>
        <v>11.537130153667047</v>
      </c>
      <c r="E77" s="11"/>
      <c r="F77" s="11"/>
      <c r="G77" s="2"/>
    </row>
    <row r="78" spans="1:9" x14ac:dyDescent="0.25">
      <c r="A78" s="2">
        <v>39934</v>
      </c>
      <c r="B78" s="3">
        <v>134280</v>
      </c>
      <c r="C78" t="e">
        <v>#VALUE!</v>
      </c>
      <c r="D78" s="11">
        <f t="shared" si="1"/>
        <v>11.807682451093971</v>
      </c>
      <c r="E78" s="11"/>
      <c r="F78" s="11"/>
      <c r="G78" s="2"/>
    </row>
    <row r="79" spans="1:9" x14ac:dyDescent="0.25">
      <c r="A79" s="2">
        <v>39965</v>
      </c>
      <c r="B79" s="3">
        <v>130543</v>
      </c>
      <c r="C79" t="e">
        <v>#VALUE!</v>
      </c>
      <c r="D79" s="11">
        <f t="shared" si="1"/>
        <v>11.77945795338676</v>
      </c>
      <c r="E79" s="11"/>
      <c r="F79" s="11"/>
      <c r="G79" s="2"/>
    </row>
    <row r="80" spans="1:9" x14ac:dyDescent="0.25">
      <c r="A80" s="2">
        <v>39995</v>
      </c>
      <c r="B80" s="3">
        <v>143182</v>
      </c>
      <c r="C80" t="e">
        <v>#VALUE!</v>
      </c>
      <c r="D80" s="11">
        <f t="shared" si="1"/>
        <v>11.871871827283963</v>
      </c>
      <c r="E80" s="11"/>
      <c r="F80" s="11"/>
      <c r="G80" s="2"/>
    </row>
    <row r="81" spans="1:7" x14ac:dyDescent="0.25">
      <c r="A81" s="2">
        <v>40026</v>
      </c>
      <c r="B81" s="3">
        <v>141783</v>
      </c>
      <c r="C81" t="e">
        <v>#VALUE!</v>
      </c>
      <c r="D81" s="11">
        <f t="shared" si="1"/>
        <v>11.862052998728103</v>
      </c>
      <c r="E81" s="11"/>
      <c r="F81" s="11"/>
      <c r="G81" s="2"/>
    </row>
    <row r="82" spans="1:7" x14ac:dyDescent="0.25">
      <c r="A82" s="2">
        <v>40057</v>
      </c>
      <c r="B82" s="3">
        <v>138050</v>
      </c>
      <c r="C82" t="e">
        <v>#VALUE!</v>
      </c>
      <c r="D82" s="11">
        <f t="shared" si="1"/>
        <v>11.835371217358301</v>
      </c>
      <c r="E82" s="11"/>
      <c r="F82" s="11"/>
      <c r="G82" s="2"/>
    </row>
    <row r="83" spans="1:7" x14ac:dyDescent="0.25">
      <c r="A83" s="2">
        <v>40087</v>
      </c>
      <c r="B83" s="3">
        <v>127041</v>
      </c>
      <c r="C83" t="e">
        <v>#VALUE!</v>
      </c>
      <c r="D83" s="11">
        <f t="shared" si="1"/>
        <v>11.752265147986506</v>
      </c>
      <c r="E83" s="11"/>
      <c r="F83" s="11"/>
      <c r="G83" s="2"/>
    </row>
    <row r="84" spans="1:7" x14ac:dyDescent="0.25">
      <c r="A84" s="2">
        <v>40118</v>
      </c>
      <c r="B84" s="3">
        <v>109060</v>
      </c>
      <c r="C84" t="e">
        <v>#VALUE!</v>
      </c>
      <c r="D84" s="11">
        <f t="shared" si="1"/>
        <v>11.599653468480053</v>
      </c>
      <c r="E84" s="11"/>
      <c r="F84" s="11"/>
      <c r="G84" s="2"/>
    </row>
    <row r="85" spans="1:7" x14ac:dyDescent="0.25">
      <c r="A85" s="2">
        <v>40148</v>
      </c>
      <c r="B85" s="3">
        <v>96259</v>
      </c>
      <c r="C85" t="e">
        <v>#VALUE!</v>
      </c>
      <c r="D85" s="11">
        <f t="shared" si="1"/>
        <v>11.474797754272078</v>
      </c>
      <c r="E85" s="11"/>
      <c r="F85" s="11"/>
      <c r="G85" s="2"/>
    </row>
    <row r="86" spans="1:7" x14ac:dyDescent="0.25">
      <c r="A86" s="2">
        <v>40179</v>
      </c>
      <c r="B86" s="3">
        <v>82118</v>
      </c>
      <c r="C86" t="e">
        <v>#VALUE!</v>
      </c>
      <c r="D86" s="11">
        <f t="shared" si="1"/>
        <v>11.315912516233272</v>
      </c>
      <c r="E86" s="11"/>
      <c r="F86" s="11"/>
      <c r="G86" s="2"/>
    </row>
    <row r="87" spans="1:7" x14ac:dyDescent="0.25">
      <c r="A87" s="2">
        <v>40210</v>
      </c>
      <c r="B87" s="3">
        <v>80606</v>
      </c>
      <c r="C87" t="e">
        <v>#VALUE!</v>
      </c>
      <c r="D87" s="11">
        <f t="shared" si="1"/>
        <v>11.297328367411419</v>
      </c>
      <c r="E87" s="11"/>
      <c r="F87" s="11"/>
      <c r="G87" s="2"/>
    </row>
    <row r="88" spans="1:7" x14ac:dyDescent="0.25">
      <c r="A88" s="2">
        <v>40238</v>
      </c>
      <c r="B88" s="3">
        <v>105965</v>
      </c>
      <c r="C88" t="e">
        <v>#VALUE!</v>
      </c>
      <c r="D88" s="11">
        <f t="shared" si="1"/>
        <v>11.570864129890674</v>
      </c>
      <c r="E88" s="11"/>
      <c r="F88" s="11"/>
      <c r="G88" s="2"/>
    </row>
    <row r="89" spans="1:7" x14ac:dyDescent="0.25">
      <c r="A89" s="2">
        <v>40269</v>
      </c>
      <c r="B89" s="3">
        <v>117084</v>
      </c>
      <c r="C89" t="e">
        <v>#VALUE!</v>
      </c>
      <c r="D89" s="11">
        <f t="shared" si="1"/>
        <v>11.67064690489595</v>
      </c>
      <c r="E89" s="11"/>
      <c r="F89" s="11"/>
      <c r="G89" s="2"/>
    </row>
    <row r="90" spans="1:7" x14ac:dyDescent="0.25">
      <c r="A90" s="2">
        <v>40299</v>
      </c>
      <c r="B90" s="3">
        <v>130738</v>
      </c>
      <c r="C90" t="e">
        <v>#VALUE!</v>
      </c>
      <c r="D90" s="11">
        <f t="shared" si="1"/>
        <v>11.780950599512616</v>
      </c>
      <c r="E90" s="11"/>
      <c r="F90" s="11"/>
      <c r="G90" s="2"/>
    </row>
    <row r="91" spans="1:7" x14ac:dyDescent="0.25">
      <c r="A91" s="2">
        <v>40330</v>
      </c>
      <c r="B91" s="3">
        <v>140464</v>
      </c>
      <c r="C91" t="e">
        <v>#VALUE!</v>
      </c>
      <c r="D91" s="11">
        <f t="shared" si="1"/>
        <v>11.852706507165991</v>
      </c>
      <c r="E91" s="11"/>
      <c r="F91" s="11"/>
      <c r="G91" s="2"/>
    </row>
    <row r="92" spans="1:7" x14ac:dyDescent="0.25">
      <c r="A92" s="2">
        <v>40360</v>
      </c>
      <c r="B92" s="3">
        <v>149505</v>
      </c>
      <c r="C92" t="e">
        <v>#VALUE!</v>
      </c>
      <c r="D92" s="11">
        <f t="shared" si="1"/>
        <v>11.915085116069667</v>
      </c>
      <c r="E92" s="11"/>
      <c r="F92" s="11"/>
      <c r="G92" s="2"/>
    </row>
    <row r="93" spans="1:7" x14ac:dyDescent="0.25">
      <c r="A93" s="2">
        <v>40391</v>
      </c>
      <c r="B93" s="3">
        <v>148090</v>
      </c>
      <c r="C93" t="e">
        <v>#VALUE!</v>
      </c>
      <c r="D93" s="11">
        <f t="shared" si="1"/>
        <v>11.905575476031549</v>
      </c>
      <c r="E93" s="11"/>
      <c r="F93" s="11"/>
      <c r="G93" s="2"/>
    </row>
    <row r="94" spans="1:7" x14ac:dyDescent="0.25">
      <c r="A94" s="2">
        <v>40422</v>
      </c>
      <c r="B94" s="3">
        <v>149954</v>
      </c>
      <c r="C94" t="e">
        <v>#VALUE!</v>
      </c>
      <c r="D94" s="11">
        <f t="shared" si="1"/>
        <v>11.918083859379887</v>
      </c>
      <c r="E94" s="11"/>
      <c r="F94" s="11"/>
      <c r="G94" s="2"/>
    </row>
    <row r="95" spans="1:7" x14ac:dyDescent="0.25">
      <c r="A95" s="2">
        <v>40452</v>
      </c>
      <c r="B95" s="3">
        <v>134070</v>
      </c>
      <c r="C95" t="e">
        <v>#VALUE!</v>
      </c>
      <c r="D95" s="11">
        <f t="shared" si="1"/>
        <v>11.806117330595606</v>
      </c>
      <c r="E95" s="11"/>
      <c r="F95" s="11"/>
      <c r="G95" s="2"/>
    </row>
    <row r="96" spans="1:7" x14ac:dyDescent="0.25">
      <c r="A96" s="2">
        <v>40483</v>
      </c>
      <c r="B96" s="3">
        <v>112380</v>
      </c>
      <c r="C96" t="e">
        <v>#VALUE!</v>
      </c>
      <c r="D96" s="11">
        <f t="shared" si="1"/>
        <v>11.629641264666189</v>
      </c>
      <c r="E96" s="11"/>
      <c r="F96" s="11"/>
      <c r="G96" s="2"/>
    </row>
    <row r="97" spans="1:7" x14ac:dyDescent="0.25">
      <c r="A97" s="2">
        <v>40513</v>
      </c>
      <c r="B97" s="3">
        <v>93981</v>
      </c>
      <c r="C97" t="e">
        <v>#VALUE!</v>
      </c>
      <c r="D97" s="11">
        <f t="shared" si="1"/>
        <v>11.450847913162018</v>
      </c>
      <c r="E97" s="11"/>
      <c r="F97" s="11"/>
      <c r="G97" s="2"/>
    </row>
    <row r="98" spans="1:7" x14ac:dyDescent="0.25">
      <c r="G98" s="2"/>
    </row>
    <row r="99" spans="1:7" x14ac:dyDescent="0.25">
      <c r="G99" s="2"/>
    </row>
    <row r="100" spans="1:7" x14ac:dyDescent="0.25">
      <c r="G100" s="2"/>
    </row>
    <row r="101" spans="1:7" x14ac:dyDescent="0.25">
      <c r="G101" s="2"/>
    </row>
    <row r="102" spans="1:7" x14ac:dyDescent="0.25">
      <c r="G102" s="2"/>
    </row>
    <row r="103" spans="1:7" x14ac:dyDescent="0.25">
      <c r="G103" s="2"/>
    </row>
    <row r="104" spans="1:7" x14ac:dyDescent="0.25">
      <c r="G104" s="2"/>
    </row>
    <row r="105" spans="1:7" x14ac:dyDescent="0.25">
      <c r="G105" s="2"/>
    </row>
    <row r="106" spans="1:7" x14ac:dyDescent="0.25">
      <c r="G106" s="2"/>
    </row>
    <row r="107" spans="1:7" x14ac:dyDescent="0.25">
      <c r="G107" s="2"/>
    </row>
    <row r="108" spans="1:7" x14ac:dyDescent="0.25">
      <c r="G108" s="2"/>
    </row>
    <row r="109" spans="1:7" x14ac:dyDescent="0.25">
      <c r="G109" s="2"/>
    </row>
    <row r="110" spans="1:7" x14ac:dyDescent="0.25">
      <c r="G110" s="2"/>
    </row>
    <row r="111" spans="1:7" x14ac:dyDescent="0.25">
      <c r="G111" s="2"/>
    </row>
    <row r="112" spans="1:7" x14ac:dyDescent="0.25">
      <c r="G112" s="2"/>
    </row>
    <row r="113" spans="7:7" x14ac:dyDescent="0.25">
      <c r="G113" s="2"/>
    </row>
    <row r="114" spans="7:7" x14ac:dyDescent="0.25">
      <c r="G114" s="2"/>
    </row>
    <row r="115" spans="7:7" x14ac:dyDescent="0.25">
      <c r="G115" s="2"/>
    </row>
    <row r="116" spans="7:7" x14ac:dyDescent="0.25">
      <c r="G116" s="2"/>
    </row>
    <row r="117" spans="7:7" x14ac:dyDescent="0.25">
      <c r="G117" s="2"/>
    </row>
    <row r="118" spans="7:7" x14ac:dyDescent="0.25">
      <c r="G118" s="2"/>
    </row>
    <row r="119" spans="7:7" x14ac:dyDescent="0.25">
      <c r="G119" s="2"/>
    </row>
    <row r="120" spans="7:7" x14ac:dyDescent="0.25">
      <c r="G120" s="2"/>
    </row>
    <row r="121" spans="7:7" x14ac:dyDescent="0.25">
      <c r="G121" s="2"/>
    </row>
    <row r="122" spans="7:7" x14ac:dyDescent="0.25">
      <c r="G122" s="2"/>
    </row>
    <row r="123" spans="7:7" x14ac:dyDescent="0.25">
      <c r="G123" s="2"/>
    </row>
    <row r="124" spans="7:7" x14ac:dyDescent="0.25">
      <c r="G124" s="2"/>
    </row>
    <row r="125" spans="7:7" x14ac:dyDescent="0.25">
      <c r="G125" s="2"/>
    </row>
    <row r="126" spans="7:7" x14ac:dyDescent="0.25">
      <c r="G126" s="2"/>
    </row>
    <row r="127" spans="7:7" x14ac:dyDescent="0.25">
      <c r="G127" s="2"/>
    </row>
    <row r="128" spans="7:7" x14ac:dyDescent="0.25">
      <c r="G128" s="2"/>
    </row>
    <row r="129" spans="7:7" x14ac:dyDescent="0.25">
      <c r="G129" s="2"/>
    </row>
    <row r="130" spans="7:7" x14ac:dyDescent="0.25">
      <c r="G130" s="2"/>
    </row>
    <row r="131" spans="7:7" x14ac:dyDescent="0.25">
      <c r="G131" s="2"/>
    </row>
    <row r="132" spans="7:7" x14ac:dyDescent="0.25">
      <c r="G132" s="2"/>
    </row>
    <row r="133" spans="7:7" x14ac:dyDescent="0.25">
      <c r="G133" s="2"/>
    </row>
    <row r="134" spans="7:7" x14ac:dyDescent="0.25">
      <c r="G134" s="2"/>
    </row>
    <row r="135" spans="7:7" x14ac:dyDescent="0.25">
      <c r="G135" s="2"/>
    </row>
    <row r="136" spans="7:7" x14ac:dyDescent="0.25">
      <c r="G136" s="2"/>
    </row>
    <row r="137" spans="7:7" x14ac:dyDescent="0.25">
      <c r="G137" s="2"/>
    </row>
    <row r="138" spans="7:7" x14ac:dyDescent="0.25">
      <c r="G138" s="2"/>
    </row>
    <row r="139" spans="7:7" x14ac:dyDescent="0.25">
      <c r="G139" s="2"/>
    </row>
    <row r="140" spans="7:7" x14ac:dyDescent="0.25">
      <c r="G140" s="2"/>
    </row>
    <row r="141" spans="7:7" x14ac:dyDescent="0.25">
      <c r="G141" s="2"/>
    </row>
    <row r="142" spans="7:7" x14ac:dyDescent="0.25">
      <c r="G142" s="2"/>
    </row>
    <row r="143" spans="7:7" x14ac:dyDescent="0.25">
      <c r="G143" s="2"/>
    </row>
    <row r="144" spans="7:7" x14ac:dyDescent="0.25">
      <c r="G144" s="2"/>
    </row>
    <row r="145" spans="7:7" x14ac:dyDescent="0.25">
      <c r="G145" s="2"/>
    </row>
    <row r="146" spans="7:7" x14ac:dyDescent="0.25">
      <c r="G146" s="2"/>
    </row>
    <row r="147" spans="7:7" x14ac:dyDescent="0.25">
      <c r="G147" s="2"/>
    </row>
    <row r="148" spans="7:7" x14ac:dyDescent="0.25">
      <c r="G148" s="2"/>
    </row>
    <row r="149" spans="7:7" x14ac:dyDescent="0.25">
      <c r="G149" s="2"/>
    </row>
    <row r="150" spans="7:7" x14ac:dyDescent="0.25">
      <c r="G150" s="2"/>
    </row>
    <row r="151" spans="7:7" x14ac:dyDescent="0.25">
      <c r="G151" s="2"/>
    </row>
    <row r="152" spans="7:7" x14ac:dyDescent="0.25">
      <c r="G152" s="2"/>
    </row>
    <row r="153" spans="7:7" x14ac:dyDescent="0.25">
      <c r="G153" s="2"/>
    </row>
    <row r="154" spans="7:7" x14ac:dyDescent="0.25">
      <c r="G154" s="2"/>
    </row>
    <row r="155" spans="7:7" x14ac:dyDescent="0.25">
      <c r="G155" s="2"/>
    </row>
    <row r="156" spans="7:7" x14ac:dyDescent="0.25">
      <c r="G156" s="2"/>
    </row>
    <row r="157" spans="7:7" x14ac:dyDescent="0.25">
      <c r="G157" s="2"/>
    </row>
    <row r="158" spans="7:7" x14ac:dyDescent="0.25">
      <c r="G158" s="2"/>
    </row>
    <row r="159" spans="7:7" x14ac:dyDescent="0.25">
      <c r="G159" s="2"/>
    </row>
    <row r="160" spans="7:7" x14ac:dyDescent="0.25">
      <c r="G160" s="2"/>
    </row>
    <row r="161" spans="7:7" x14ac:dyDescent="0.25">
      <c r="G161" s="2"/>
    </row>
    <row r="162" spans="7:7" x14ac:dyDescent="0.25">
      <c r="G162" s="2"/>
    </row>
    <row r="163" spans="7:7" x14ac:dyDescent="0.25">
      <c r="G163" s="2"/>
    </row>
    <row r="164" spans="7:7" x14ac:dyDescent="0.25">
      <c r="G164" s="2"/>
    </row>
    <row r="165" spans="7:7" x14ac:dyDescent="0.25">
      <c r="G165" s="2"/>
    </row>
    <row r="166" spans="7:7" x14ac:dyDescent="0.25">
      <c r="G166" s="2"/>
    </row>
    <row r="167" spans="7:7" x14ac:dyDescent="0.25">
      <c r="G167" s="2"/>
    </row>
    <row r="168" spans="7:7" x14ac:dyDescent="0.25">
      <c r="G168" s="2"/>
    </row>
  </sheetData>
  <phoneticPr fontId="4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97"/>
  <sheetViews>
    <sheetView zoomScale="80" zoomScaleNormal="80" workbookViewId="0">
      <selection activeCell="C7" sqref="C7"/>
    </sheetView>
  </sheetViews>
  <sheetFormatPr defaultRowHeight="15" x14ac:dyDescent="0.25"/>
  <cols>
    <col min="1" max="1" width="14.85546875" customWidth="1"/>
    <col min="2" max="2" width="11" customWidth="1"/>
    <col min="6" max="6" width="10" customWidth="1"/>
    <col min="8" max="8" width="12.42578125" customWidth="1"/>
  </cols>
  <sheetData>
    <row r="1" spans="1:63" ht="15.75" thickBot="1" x14ac:dyDescent="0.3">
      <c r="A1" s="4" t="s">
        <v>0</v>
      </c>
      <c r="B1" s="4" t="s">
        <v>1</v>
      </c>
    </row>
    <row r="2" spans="1:63" ht="15.75" thickBot="1" x14ac:dyDescent="0.3">
      <c r="A2" s="2">
        <v>37622</v>
      </c>
      <c r="B2" s="3">
        <v>52288</v>
      </c>
      <c r="G2" s="5" t="s">
        <v>5</v>
      </c>
      <c r="BK2" t="str">
        <f>J10</f>
        <v>Demand</v>
      </c>
    </row>
    <row r="3" spans="1:63" ht="15.75" thickBot="1" x14ac:dyDescent="0.3">
      <c r="A3" s="2">
        <v>37653</v>
      </c>
      <c r="B3" s="3">
        <v>47772</v>
      </c>
      <c r="G3" s="6"/>
      <c r="H3" s="6" t="s">
        <v>6</v>
      </c>
      <c r="I3" s="6" t="s">
        <v>7</v>
      </c>
      <c r="BK3" t="e">
        <v>#N/A</v>
      </c>
    </row>
    <row r="4" spans="1:63" x14ac:dyDescent="0.25">
      <c r="A4" s="2">
        <v>37681</v>
      </c>
      <c r="B4" s="3">
        <v>64997</v>
      </c>
      <c r="H4" s="8" t="s">
        <v>8</v>
      </c>
      <c r="I4">
        <v>-32.2289156626506</v>
      </c>
      <c r="BK4" t="e">
        <v>#N/A</v>
      </c>
    </row>
    <row r="5" spans="1:63" x14ac:dyDescent="0.25">
      <c r="A5" s="2">
        <v>37712</v>
      </c>
      <c r="B5" s="3">
        <v>77573</v>
      </c>
      <c r="H5" s="8" t="s">
        <v>9</v>
      </c>
      <c r="I5">
        <v>0.80097093172301126</v>
      </c>
      <c r="BK5" t="e">
        <v>#N/A</v>
      </c>
    </row>
    <row r="6" spans="1:63" x14ac:dyDescent="0.25">
      <c r="A6" s="2">
        <v>37742</v>
      </c>
      <c r="B6" s="3">
        <v>90298</v>
      </c>
      <c r="H6" s="8" t="s">
        <v>10</v>
      </c>
      <c r="I6">
        <v>0.5060709611228944</v>
      </c>
      <c r="BK6" t="e">
        <v>#N/A</v>
      </c>
    </row>
    <row r="7" spans="1:63" x14ac:dyDescent="0.25">
      <c r="A7" s="2">
        <v>37773</v>
      </c>
      <c r="B7" s="3">
        <v>92483</v>
      </c>
      <c r="H7" s="8" t="s">
        <v>11</v>
      </c>
      <c r="I7">
        <v>5409.5916195662821</v>
      </c>
      <c r="BK7" t="e">
        <v>#N/A</v>
      </c>
    </row>
    <row r="8" spans="1:63" x14ac:dyDescent="0.25">
      <c r="A8" s="2">
        <v>37803</v>
      </c>
      <c r="B8" s="3">
        <v>98781</v>
      </c>
      <c r="H8" s="8" t="s">
        <v>12</v>
      </c>
      <c r="I8" s="7">
        <v>12</v>
      </c>
      <c r="BK8" t="e">
        <v>#N/A</v>
      </c>
    </row>
    <row r="9" spans="1:63" x14ac:dyDescent="0.25">
      <c r="A9" s="2">
        <v>37834</v>
      </c>
      <c r="B9" s="3">
        <v>104008</v>
      </c>
      <c r="BK9" t="e">
        <v>#N/A</v>
      </c>
    </row>
    <row r="10" spans="1:63" ht="15.75" thickBot="1" x14ac:dyDescent="0.3">
      <c r="A10" s="2">
        <v>37865</v>
      </c>
      <c r="B10" s="3">
        <v>102732</v>
      </c>
      <c r="F10" s="4" t="s">
        <v>0</v>
      </c>
      <c r="G10" s="15" t="s">
        <v>27</v>
      </c>
      <c r="H10" s="4" t="s">
        <v>28</v>
      </c>
      <c r="I10" s="15" t="s">
        <v>29</v>
      </c>
      <c r="J10" s="4" t="s">
        <v>26</v>
      </c>
      <c r="BK10" t="e">
        <v>#N/A</v>
      </c>
    </row>
    <row r="11" spans="1:63" x14ac:dyDescent="0.25">
      <c r="A11" s="2">
        <v>37895</v>
      </c>
      <c r="B11" s="3">
        <v>96836</v>
      </c>
      <c r="F11" s="2">
        <v>39753</v>
      </c>
      <c r="G11">
        <v>0</v>
      </c>
      <c r="H11">
        <f>G11*$I$7</f>
        <v>0</v>
      </c>
      <c r="J11">
        <v>99197</v>
      </c>
      <c r="BK11" t="e">
        <v>#N/A</v>
      </c>
    </row>
    <row r="12" spans="1:63" x14ac:dyDescent="0.25">
      <c r="A12" s="2">
        <v>37926</v>
      </c>
      <c r="B12" s="3">
        <v>76020</v>
      </c>
      <c r="F12" s="2">
        <v>39783</v>
      </c>
      <c r="G12">
        <v>0</v>
      </c>
      <c r="H12">
        <f t="shared" ref="H12:H36" si="0">G12*$I$7</f>
        <v>0</v>
      </c>
      <c r="J12">
        <v>76079</v>
      </c>
      <c r="BK12" t="e">
        <v>#N/A</v>
      </c>
    </row>
    <row r="13" spans="1:63" x14ac:dyDescent="0.25">
      <c r="A13" s="2">
        <v>37956</v>
      </c>
      <c r="B13" s="3">
        <v>66088</v>
      </c>
      <c r="F13" s="2">
        <v>39814</v>
      </c>
      <c r="G13">
        <v>0</v>
      </c>
      <c r="H13">
        <f t="shared" si="0"/>
        <v>0</v>
      </c>
      <c r="J13">
        <v>72721</v>
      </c>
      <c r="BK13" t="e">
        <v>#N/A</v>
      </c>
    </row>
    <row r="14" spans="1:63" x14ac:dyDescent="0.25">
      <c r="A14" s="2">
        <v>37987</v>
      </c>
      <c r="B14" s="3">
        <v>52685</v>
      </c>
      <c r="F14" s="2">
        <v>39845</v>
      </c>
      <c r="G14">
        <v>0</v>
      </c>
      <c r="H14">
        <f t="shared" si="0"/>
        <v>0</v>
      </c>
      <c r="J14">
        <v>71250</v>
      </c>
      <c r="BK14" t="e">
        <v>#N/A</v>
      </c>
    </row>
    <row r="15" spans="1:63" x14ac:dyDescent="0.25">
      <c r="A15" s="2">
        <v>38018</v>
      </c>
      <c r="B15" s="3">
        <v>55002</v>
      </c>
      <c r="F15" s="2">
        <v>39873</v>
      </c>
      <c r="G15">
        <v>0</v>
      </c>
      <c r="H15">
        <f t="shared" si="0"/>
        <v>0</v>
      </c>
      <c r="J15">
        <v>87018</v>
      </c>
      <c r="BK15" t="e">
        <v>#N/A</v>
      </c>
    </row>
    <row r="16" spans="1:63" x14ac:dyDescent="0.25">
      <c r="A16" s="2">
        <v>38047</v>
      </c>
      <c r="B16" s="3">
        <v>69998</v>
      </c>
      <c r="F16" s="2">
        <v>39904</v>
      </c>
      <c r="G16">
        <v>0</v>
      </c>
      <c r="H16">
        <f t="shared" si="0"/>
        <v>0</v>
      </c>
      <c r="J16">
        <v>102450</v>
      </c>
      <c r="BK16" t="e">
        <v>#N/A</v>
      </c>
    </row>
    <row r="17" spans="1:67" x14ac:dyDescent="0.25">
      <c r="A17" s="2">
        <v>38078</v>
      </c>
      <c r="B17" s="3">
        <v>78662</v>
      </c>
      <c r="F17" s="2">
        <v>39934</v>
      </c>
      <c r="G17">
        <v>0</v>
      </c>
      <c r="H17">
        <f t="shared" si="0"/>
        <v>0</v>
      </c>
      <c r="J17">
        <v>134280</v>
      </c>
      <c r="BK17" t="e">
        <v>#N/A</v>
      </c>
    </row>
    <row r="18" spans="1:67" x14ac:dyDescent="0.25">
      <c r="A18" s="2">
        <v>38108</v>
      </c>
      <c r="B18" s="3">
        <v>87318</v>
      </c>
      <c r="F18" s="2">
        <v>39965</v>
      </c>
      <c r="G18">
        <v>0</v>
      </c>
      <c r="H18">
        <f t="shared" si="0"/>
        <v>0</v>
      </c>
      <c r="J18">
        <v>130543</v>
      </c>
      <c r="BK18" t="e">
        <v>#N/A</v>
      </c>
    </row>
    <row r="19" spans="1:67" x14ac:dyDescent="0.25">
      <c r="A19" s="2">
        <v>38139</v>
      </c>
      <c r="B19" s="3">
        <v>96121</v>
      </c>
      <c r="F19" s="2">
        <v>39995</v>
      </c>
      <c r="G19">
        <v>0</v>
      </c>
      <c r="H19">
        <f t="shared" si="0"/>
        <v>0</v>
      </c>
      <c r="J19">
        <v>143182</v>
      </c>
      <c r="BK19" t="e">
        <v>#N/A</v>
      </c>
    </row>
    <row r="20" spans="1:67" x14ac:dyDescent="0.25">
      <c r="A20" s="2">
        <v>38169</v>
      </c>
      <c r="B20" s="3">
        <v>106024</v>
      </c>
      <c r="F20" s="2">
        <v>40026</v>
      </c>
      <c r="G20">
        <v>0</v>
      </c>
      <c r="H20">
        <f t="shared" si="0"/>
        <v>0</v>
      </c>
      <c r="J20">
        <v>141783</v>
      </c>
      <c r="BK20" t="e">
        <v>#N/A</v>
      </c>
    </row>
    <row r="21" spans="1:67" x14ac:dyDescent="0.25">
      <c r="A21" s="2">
        <v>38200</v>
      </c>
      <c r="B21" s="3">
        <v>109323</v>
      </c>
      <c r="F21" s="2">
        <v>40057</v>
      </c>
      <c r="G21">
        <v>0</v>
      </c>
      <c r="H21">
        <f t="shared" si="0"/>
        <v>0</v>
      </c>
      <c r="J21">
        <v>138050</v>
      </c>
      <c r="BK21" t="e">
        <v>#N/A</v>
      </c>
    </row>
    <row r="22" spans="1:67" x14ac:dyDescent="0.25">
      <c r="A22" s="2">
        <v>38231</v>
      </c>
      <c r="B22" s="3">
        <v>107201</v>
      </c>
      <c r="F22" s="2">
        <v>40087</v>
      </c>
      <c r="G22">
        <v>0</v>
      </c>
      <c r="H22">
        <f t="shared" si="0"/>
        <v>0</v>
      </c>
      <c r="J22">
        <v>127041</v>
      </c>
      <c r="BK22" t="e">
        <v>#N/A</v>
      </c>
    </row>
    <row r="23" spans="1:67" x14ac:dyDescent="0.25">
      <c r="A23" s="2">
        <v>38261</v>
      </c>
      <c r="B23" s="3">
        <v>102123</v>
      </c>
      <c r="F23" s="2">
        <v>40118</v>
      </c>
      <c r="G23">
        <v>0</v>
      </c>
      <c r="H23">
        <f t="shared" si="0"/>
        <v>0</v>
      </c>
      <c r="J23">
        <v>109060</v>
      </c>
      <c r="BK23" t="e">
        <v>#N/A</v>
      </c>
    </row>
    <row r="24" spans="1:67" x14ac:dyDescent="0.25">
      <c r="A24" s="2">
        <v>38292</v>
      </c>
      <c r="B24" s="3">
        <v>85004</v>
      </c>
      <c r="F24" s="2">
        <v>40148</v>
      </c>
      <c r="G24">
        <v>0</v>
      </c>
      <c r="H24">
        <f t="shared" si="0"/>
        <v>0</v>
      </c>
      <c r="I24">
        <f>J24-J23-J12+J11</f>
        <v>10317</v>
      </c>
      <c r="J24">
        <v>96259</v>
      </c>
      <c r="BK24" t="e">
        <v>#N/A</v>
      </c>
    </row>
    <row r="25" spans="1:67" x14ac:dyDescent="0.25">
      <c r="A25" s="2">
        <v>38322</v>
      </c>
      <c r="B25" s="3">
        <v>64897</v>
      </c>
      <c r="F25" s="2">
        <v>40179</v>
      </c>
      <c r="G25">
        <v>0</v>
      </c>
      <c r="H25">
        <f t="shared" si="0"/>
        <v>0</v>
      </c>
      <c r="I25">
        <f>J25-J24-J13+J12</f>
        <v>-10783</v>
      </c>
      <c r="J25">
        <v>82118</v>
      </c>
      <c r="BK25" t="e">
        <v>#N/A</v>
      </c>
    </row>
    <row r="26" spans="1:67" x14ac:dyDescent="0.25">
      <c r="A26" s="2">
        <v>38353</v>
      </c>
      <c r="B26" s="3">
        <v>62092</v>
      </c>
      <c r="F26" s="2">
        <v>40210</v>
      </c>
      <c r="G26">
        <v>0</v>
      </c>
      <c r="H26">
        <f t="shared" si="0"/>
        <v>0</v>
      </c>
      <c r="I26">
        <f t="shared" ref="I26:I35" si="1">J26-J25-J14+J13</f>
        <v>-41</v>
      </c>
      <c r="J26">
        <v>80606</v>
      </c>
      <c r="BK26" t="e">
        <v>#N/A</v>
      </c>
    </row>
    <row r="27" spans="1:67" ht="15.75" thickBot="1" x14ac:dyDescent="0.3">
      <c r="A27" s="2">
        <v>38384</v>
      </c>
      <c r="B27" s="3">
        <v>52723</v>
      </c>
      <c r="F27" s="2">
        <v>40238</v>
      </c>
      <c r="G27">
        <v>0</v>
      </c>
      <c r="H27">
        <f t="shared" si="0"/>
        <v>0</v>
      </c>
      <c r="I27">
        <f t="shared" si="1"/>
        <v>9591</v>
      </c>
      <c r="J27">
        <v>105965</v>
      </c>
      <c r="BK27" t="e">
        <v>#N/A</v>
      </c>
    </row>
    <row r="28" spans="1:67" ht="15.75" thickBot="1" x14ac:dyDescent="0.3">
      <c r="A28" s="2">
        <v>38412</v>
      </c>
      <c r="B28" s="3">
        <v>64787</v>
      </c>
      <c r="F28" s="2">
        <v>40269</v>
      </c>
      <c r="G28">
        <v>0</v>
      </c>
      <c r="H28">
        <f t="shared" si="0"/>
        <v>0</v>
      </c>
      <c r="I28">
        <f t="shared" si="1"/>
        <v>-4313</v>
      </c>
      <c r="J28">
        <v>117084</v>
      </c>
      <c r="L28" s="16"/>
      <c r="M28" s="19">
        <v>1</v>
      </c>
      <c r="N28" s="6">
        <v>2</v>
      </c>
      <c r="O28" s="6">
        <v>3</v>
      </c>
      <c r="P28" s="6">
        <v>4</v>
      </c>
      <c r="Q28" s="6">
        <v>5</v>
      </c>
      <c r="R28" s="6">
        <v>6</v>
      </c>
      <c r="S28" s="6">
        <v>7</v>
      </c>
      <c r="T28" s="6">
        <v>8</v>
      </c>
      <c r="U28" s="6">
        <v>9</v>
      </c>
      <c r="V28" s="6">
        <v>10</v>
      </c>
      <c r="W28" s="6">
        <v>11</v>
      </c>
      <c r="X28" s="6">
        <v>12</v>
      </c>
      <c r="Y28" s="6">
        <v>13</v>
      </c>
      <c r="Z28" s="6">
        <v>14</v>
      </c>
      <c r="AA28" s="6">
        <v>15</v>
      </c>
      <c r="AB28" s="6">
        <v>16</v>
      </c>
      <c r="AC28" s="6">
        <v>17</v>
      </c>
      <c r="AD28" s="6">
        <v>18</v>
      </c>
      <c r="AE28" s="6">
        <v>19</v>
      </c>
      <c r="AF28" s="6">
        <v>20</v>
      </c>
      <c r="AG28" s="6">
        <v>21</v>
      </c>
      <c r="AH28" s="6">
        <v>22</v>
      </c>
      <c r="AI28" s="6">
        <v>23</v>
      </c>
      <c r="AJ28" s="6">
        <v>24</v>
      </c>
      <c r="AK28" s="6">
        <v>25</v>
      </c>
      <c r="AL28" s="6">
        <v>26</v>
      </c>
      <c r="AM28" s="6">
        <v>27</v>
      </c>
      <c r="AN28" s="6">
        <v>28</v>
      </c>
      <c r="AO28" s="6">
        <v>29</v>
      </c>
      <c r="AP28" s="6">
        <v>30</v>
      </c>
      <c r="AQ28" s="6">
        <v>31</v>
      </c>
      <c r="AR28" s="6">
        <v>32</v>
      </c>
      <c r="AS28" s="6">
        <v>33</v>
      </c>
      <c r="AT28" s="6">
        <v>34</v>
      </c>
      <c r="AU28" s="6">
        <v>35</v>
      </c>
      <c r="AV28" s="6">
        <v>36</v>
      </c>
      <c r="AW28" s="6">
        <v>37</v>
      </c>
      <c r="AX28" s="6">
        <v>38</v>
      </c>
      <c r="AY28" s="6">
        <v>39</v>
      </c>
      <c r="AZ28" s="6">
        <v>40</v>
      </c>
      <c r="BA28" s="6">
        <v>41</v>
      </c>
      <c r="BB28" s="6">
        <v>42</v>
      </c>
      <c r="BC28" s="6">
        <v>43</v>
      </c>
      <c r="BD28" s="6">
        <v>44</v>
      </c>
      <c r="BE28" s="6">
        <v>45</v>
      </c>
      <c r="BF28" s="6">
        <v>46</v>
      </c>
      <c r="BG28" s="6">
        <v>47</v>
      </c>
      <c r="BH28" s="6">
        <v>48</v>
      </c>
      <c r="BI28" s="6">
        <v>49</v>
      </c>
      <c r="BJ28" s="9">
        <v>50</v>
      </c>
      <c r="BK28" t="e">
        <v>#N/A</v>
      </c>
      <c r="BL28" t="s">
        <v>30</v>
      </c>
      <c r="BM28" s="1" t="s">
        <v>3</v>
      </c>
      <c r="BN28" s="1" t="s">
        <v>4</v>
      </c>
      <c r="BO28" t="s">
        <v>31</v>
      </c>
    </row>
    <row r="29" spans="1:67" x14ac:dyDescent="0.25">
      <c r="A29" s="2">
        <v>38443</v>
      </c>
      <c r="B29" s="3">
        <v>85439</v>
      </c>
      <c r="F29" s="2">
        <v>40299</v>
      </c>
      <c r="G29">
        <v>0</v>
      </c>
      <c r="H29">
        <f t="shared" si="0"/>
        <v>0</v>
      </c>
      <c r="I29">
        <f t="shared" si="1"/>
        <v>-18176</v>
      </c>
      <c r="J29">
        <v>130738</v>
      </c>
      <c r="L29" s="20">
        <v>40544</v>
      </c>
      <c r="M29" s="17">
        <f ca="1">$J37</f>
        <v>82490.842228440219</v>
      </c>
      <c r="N29" s="29">
        <f t="dataTable" ref="N29:BJ70" dt2D="0" dtr="1" r1="G9" ca="1"/>
        <v>89547.447690728644</v>
      </c>
      <c r="O29" s="29">
        <v>71614.899795846373</v>
      </c>
      <c r="P29" s="29">
        <v>72469.47080164263</v>
      </c>
      <c r="Q29" s="29">
        <v>76449.970121529885</v>
      </c>
      <c r="R29" s="29">
        <v>83582.980094309489</v>
      </c>
      <c r="S29" s="29">
        <v>76976.876197108068</v>
      </c>
      <c r="T29" s="29">
        <v>70951.880594229588</v>
      </c>
      <c r="U29" s="29">
        <v>80982.288136546209</v>
      </c>
      <c r="V29" s="29">
        <v>76248.83834158408</v>
      </c>
      <c r="W29" s="29">
        <v>79655.984803954256</v>
      </c>
      <c r="X29" s="29">
        <v>77343.80003143911</v>
      </c>
      <c r="Y29" s="29">
        <v>80311.122353800572</v>
      </c>
      <c r="Z29" s="29">
        <v>75094.26568263903</v>
      </c>
      <c r="AA29" s="29">
        <v>71788.580912692123</v>
      </c>
      <c r="AB29" s="29">
        <v>83628.283299020812</v>
      </c>
      <c r="AC29" s="29">
        <v>76043.599165017193</v>
      </c>
      <c r="AD29" s="29">
        <v>89220.738426931261</v>
      </c>
      <c r="AE29" s="29">
        <v>80415.870720893989</v>
      </c>
      <c r="AF29" s="29">
        <v>79640.444712024939</v>
      </c>
      <c r="AG29" s="29">
        <v>83463.281874207052</v>
      </c>
      <c r="AH29" s="29">
        <v>71698.474591290578</v>
      </c>
      <c r="AI29" s="29">
        <v>81196.966316030652</v>
      </c>
      <c r="AJ29" s="29">
        <v>72026.212598081504</v>
      </c>
      <c r="AK29" s="29">
        <v>77436.136588664202</v>
      </c>
      <c r="AL29" s="29">
        <v>82914.755627901439</v>
      </c>
      <c r="AM29" s="29">
        <v>77894.738721805916</v>
      </c>
      <c r="AN29" s="29">
        <v>77398.105598801863</v>
      </c>
      <c r="AO29" s="29">
        <v>83249.532589506212</v>
      </c>
      <c r="AP29" s="29">
        <v>73370.677190296148</v>
      </c>
      <c r="AQ29" s="29">
        <v>78678.046789408167</v>
      </c>
      <c r="AR29" s="29">
        <v>67754.230481938081</v>
      </c>
      <c r="AS29" s="29">
        <v>79426.932620229491</v>
      </c>
      <c r="AT29" s="29">
        <v>81751.126749361894</v>
      </c>
      <c r="AU29" s="29">
        <v>81545.264856283902</v>
      </c>
      <c r="AV29" s="29">
        <v>88208.572481083946</v>
      </c>
      <c r="AW29" s="29">
        <v>82781.455839229806</v>
      </c>
      <c r="AX29" s="29">
        <v>75929.24618816693</v>
      </c>
      <c r="AY29" s="29">
        <v>72464.315032852872</v>
      </c>
      <c r="AZ29" s="29">
        <v>79838.134642239398</v>
      </c>
      <c r="BA29" s="29">
        <v>72971.627188365412</v>
      </c>
      <c r="BB29" s="29">
        <v>66994.386380586162</v>
      </c>
      <c r="BC29" s="29">
        <v>78750.581533957768</v>
      </c>
      <c r="BD29" s="29">
        <v>78931.23778655543</v>
      </c>
      <c r="BE29" s="29">
        <v>77768.627717636758</v>
      </c>
      <c r="BF29" s="29">
        <v>81274.577658756054</v>
      </c>
      <c r="BG29" s="29">
        <v>82559.755555426469</v>
      </c>
      <c r="BH29" s="29">
        <v>75288.476728891575</v>
      </c>
      <c r="BI29" s="29">
        <v>79416.60047342832</v>
      </c>
      <c r="BJ29" s="24">
        <v>70044.807162442827</v>
      </c>
      <c r="BK29" s="26">
        <f ca="1">AVERAGE(M29:BJ29)</f>
        <v>78149.701393476105</v>
      </c>
      <c r="BL29" s="23">
        <f ca="1">STDEV(M29:BJ29)</f>
        <v>5123.628815392397</v>
      </c>
      <c r="BM29" s="31">
        <f ca="1">BK29+1.96*BL29</f>
        <v>88192.013871645206</v>
      </c>
      <c r="BN29" s="31">
        <f ca="1">BK29-1.96*BL29</f>
        <v>68107.388915307005</v>
      </c>
      <c r="BO29" s="31">
        <f ca="1">BM29-BN29</f>
        <v>20084.624956338201</v>
      </c>
    </row>
    <row r="30" spans="1:67" x14ac:dyDescent="0.25">
      <c r="A30" s="2">
        <v>38473</v>
      </c>
      <c r="B30" s="3">
        <v>89268</v>
      </c>
      <c r="F30" s="2">
        <v>40330</v>
      </c>
      <c r="G30">
        <v>0</v>
      </c>
      <c r="H30">
        <f t="shared" si="0"/>
        <v>0</v>
      </c>
      <c r="I30">
        <f t="shared" si="1"/>
        <v>13463</v>
      </c>
      <c r="J30">
        <v>140464</v>
      </c>
      <c r="L30" s="21">
        <v>40575</v>
      </c>
      <c r="M30" s="17">
        <f t="shared" ref="M30:M70" ca="1" si="2">$J38</f>
        <v>77000.733391781832</v>
      </c>
      <c r="N30" s="29">
        <v>76790.990535758843</v>
      </c>
      <c r="O30" s="29">
        <v>76361.976869979582</v>
      </c>
      <c r="P30" s="29">
        <v>83694.864574155887</v>
      </c>
      <c r="Q30" s="29">
        <v>88576.251004536927</v>
      </c>
      <c r="R30" s="29">
        <v>65885.63677511696</v>
      </c>
      <c r="S30" s="29">
        <v>76472.14164979395</v>
      </c>
      <c r="T30" s="29">
        <v>74223.999162931286</v>
      </c>
      <c r="U30" s="29">
        <v>89750.042840686627</v>
      </c>
      <c r="V30" s="29">
        <v>75498.873416284128</v>
      </c>
      <c r="W30" s="29">
        <v>86862.931745019625</v>
      </c>
      <c r="X30" s="29">
        <v>72729.360692031216</v>
      </c>
      <c r="Y30" s="29">
        <v>70923.130324148166</v>
      </c>
      <c r="Z30" s="29">
        <v>74432.709362027264</v>
      </c>
      <c r="AA30" s="29">
        <v>74495.773071596719</v>
      </c>
      <c r="AB30" s="29">
        <v>82192.397113208106</v>
      </c>
      <c r="AC30" s="29">
        <v>78647.643290142296</v>
      </c>
      <c r="AD30" s="29">
        <v>88049.829799683532</v>
      </c>
      <c r="AE30" s="29">
        <v>85400.202953879896</v>
      </c>
      <c r="AF30" s="29">
        <v>81164.115320883051</v>
      </c>
      <c r="AG30" s="29">
        <v>82369.563143594627</v>
      </c>
      <c r="AH30" s="29">
        <v>78427.403845581051</v>
      </c>
      <c r="AI30" s="29">
        <v>77820.87704141537</v>
      </c>
      <c r="AJ30" s="29">
        <v>78539.282920273603</v>
      </c>
      <c r="AK30" s="29">
        <v>76979.778588795569</v>
      </c>
      <c r="AL30" s="29">
        <v>75854.342939168564</v>
      </c>
      <c r="AM30" s="29">
        <v>79127.018629015132</v>
      </c>
      <c r="AN30" s="29">
        <v>74686.326812245039</v>
      </c>
      <c r="AO30" s="29">
        <v>76038.440650509554</v>
      </c>
      <c r="AP30" s="29">
        <v>78265.625449640094</v>
      </c>
      <c r="AQ30" s="29">
        <v>73521.851248070714</v>
      </c>
      <c r="AR30" s="29">
        <v>77744.239259602444</v>
      </c>
      <c r="AS30" s="29">
        <v>80518.945691753936</v>
      </c>
      <c r="AT30" s="29">
        <v>81621.459900224232</v>
      </c>
      <c r="AU30" s="29">
        <v>82568.697818252491</v>
      </c>
      <c r="AV30" s="29">
        <v>84394.428574088495</v>
      </c>
      <c r="AW30" s="29">
        <v>79342.162007397186</v>
      </c>
      <c r="AX30" s="29">
        <v>77395.663287295465</v>
      </c>
      <c r="AY30" s="29">
        <v>76006.812406119425</v>
      </c>
      <c r="AZ30" s="29">
        <v>83469.948293070891</v>
      </c>
      <c r="BA30" s="29">
        <v>76182.981609237264</v>
      </c>
      <c r="BB30" s="29">
        <v>78181.014265005651</v>
      </c>
      <c r="BC30" s="29">
        <v>85177.616902110982</v>
      </c>
      <c r="BD30" s="29">
        <v>81004.442349858058</v>
      </c>
      <c r="BE30" s="29">
        <v>68821.384028741857</v>
      </c>
      <c r="BF30" s="29">
        <v>75542.490104216704</v>
      </c>
      <c r="BG30" s="29">
        <v>72112.087171008199</v>
      </c>
      <c r="BH30" s="29">
        <v>73401.904603184026</v>
      </c>
      <c r="BI30" s="29">
        <v>74285.846386503021</v>
      </c>
      <c r="BJ30" s="24">
        <v>89703.855851178698</v>
      </c>
      <c r="BK30" s="27">
        <f t="shared" ref="BK30:BK70" ca="1" si="3">AVERAGE(M30:BJ30)</f>
        <v>78565.201913416066</v>
      </c>
      <c r="BL30" s="24">
        <f t="shared" ref="BL30:BL70" ca="1" si="4">STDEV(M30:BJ30)</f>
        <v>5240.8914750742151</v>
      </c>
      <c r="BM30" s="31">
        <f t="shared" ref="BM30:BM40" ca="1" si="5">BK30+1.96*BL30</f>
        <v>88837.349204561528</v>
      </c>
      <c r="BN30" s="31">
        <f t="shared" ref="BN30:BN40" ca="1" si="6">BK30-1.96*BL30</f>
        <v>68293.054622270603</v>
      </c>
      <c r="BO30" s="31">
        <f t="shared" ref="BO30:BO40" ca="1" si="7">BM30-BN30</f>
        <v>20544.294582290924</v>
      </c>
    </row>
    <row r="31" spans="1:67" x14ac:dyDescent="0.25">
      <c r="A31" s="2">
        <v>38504</v>
      </c>
      <c r="B31" s="3">
        <v>107627</v>
      </c>
      <c r="F31" s="2">
        <v>40360</v>
      </c>
      <c r="G31">
        <v>0</v>
      </c>
      <c r="H31">
        <f t="shared" si="0"/>
        <v>0</v>
      </c>
      <c r="I31">
        <f t="shared" si="1"/>
        <v>-3598</v>
      </c>
      <c r="J31">
        <v>149505</v>
      </c>
      <c r="L31" s="21">
        <v>40603</v>
      </c>
      <c r="M31" s="17">
        <f t="shared" ca="1" si="2"/>
        <v>111796.29665887542</v>
      </c>
      <c r="N31" s="29">
        <v>108215.95576641668</v>
      </c>
      <c r="O31" s="29">
        <v>105049.24718088505</v>
      </c>
      <c r="P31" s="29">
        <v>108261.6202564892</v>
      </c>
      <c r="Q31" s="29">
        <v>97940.351951861725</v>
      </c>
      <c r="R31" s="29">
        <v>95786.093188324419</v>
      </c>
      <c r="S31" s="29">
        <v>106264.30858514283</v>
      </c>
      <c r="T31" s="29">
        <v>97712.323647725338</v>
      </c>
      <c r="U31" s="29">
        <v>115477.08514390473</v>
      </c>
      <c r="V31" s="29">
        <v>106747.07410111511</v>
      </c>
      <c r="W31" s="29">
        <v>107239.99864673399</v>
      </c>
      <c r="X31" s="29">
        <v>106029.90582617224</v>
      </c>
      <c r="Y31" s="29">
        <v>101712.33394922042</v>
      </c>
      <c r="Z31" s="29">
        <v>110563.53254175512</v>
      </c>
      <c r="AA31" s="29">
        <v>92811.905848597991</v>
      </c>
      <c r="AB31" s="29">
        <v>108302.08118119219</v>
      </c>
      <c r="AC31" s="29">
        <v>103487.87587293805</v>
      </c>
      <c r="AD31" s="29">
        <v>102958.32008354418</v>
      </c>
      <c r="AE31" s="29">
        <v>101685.53876865521</v>
      </c>
      <c r="AF31" s="29">
        <v>96043.448854479822</v>
      </c>
      <c r="AG31" s="29">
        <v>108641.01147822168</v>
      </c>
      <c r="AH31" s="29">
        <v>106066.18037167014</v>
      </c>
      <c r="AI31" s="29">
        <v>102247.73055939627</v>
      </c>
      <c r="AJ31" s="29">
        <v>110740.03039603133</v>
      </c>
      <c r="AK31" s="29">
        <v>96240.30878233799</v>
      </c>
      <c r="AL31" s="29">
        <v>108835.98815232402</v>
      </c>
      <c r="AM31" s="29">
        <v>109079.68381186423</v>
      </c>
      <c r="AN31" s="29">
        <v>103957.23972098145</v>
      </c>
      <c r="AO31" s="29">
        <v>110135.83662162925</v>
      </c>
      <c r="AP31" s="29">
        <v>101809.76893219078</v>
      </c>
      <c r="AQ31" s="29">
        <v>107538.85642651995</v>
      </c>
      <c r="AR31" s="29">
        <v>100435.97115504189</v>
      </c>
      <c r="AS31" s="29">
        <v>95233.545758351742</v>
      </c>
      <c r="AT31" s="29">
        <v>100393.82970324904</v>
      </c>
      <c r="AU31" s="29">
        <v>108347.93332013764</v>
      </c>
      <c r="AV31" s="29">
        <v>114979.52979057966</v>
      </c>
      <c r="AW31" s="29">
        <v>103058.65415692463</v>
      </c>
      <c r="AX31" s="29">
        <v>95756.000762655109</v>
      </c>
      <c r="AY31" s="29">
        <v>102847.91955388378</v>
      </c>
      <c r="AZ31" s="29">
        <v>116797.95993661348</v>
      </c>
      <c r="BA31" s="29">
        <v>91588.530640862213</v>
      </c>
      <c r="BB31" s="29">
        <v>95465.049511454243</v>
      </c>
      <c r="BC31" s="29">
        <v>102226.47449443443</v>
      </c>
      <c r="BD31" s="29">
        <v>104405.27560693608</v>
      </c>
      <c r="BE31" s="29">
        <v>97521.887741470418</v>
      </c>
      <c r="BF31" s="29">
        <v>97800.946668088785</v>
      </c>
      <c r="BG31" s="29">
        <v>93457.189936608338</v>
      </c>
      <c r="BH31" s="29">
        <v>103192.84940939298</v>
      </c>
      <c r="BI31" s="29">
        <v>93971.776851621282</v>
      </c>
      <c r="BJ31" s="24">
        <v>103993.79307538565</v>
      </c>
      <c r="BK31" s="27">
        <f t="shared" ca="1" si="3"/>
        <v>103417.06102761773</v>
      </c>
      <c r="BL31" s="24">
        <f t="shared" ca="1" si="4"/>
        <v>6199.3902979399736</v>
      </c>
      <c r="BM31" s="31">
        <f t="shared" ca="1" si="5"/>
        <v>115567.86601158007</v>
      </c>
      <c r="BN31" s="31">
        <f t="shared" ca="1" si="6"/>
        <v>91266.25604365539</v>
      </c>
      <c r="BO31" s="31">
        <f t="shared" ca="1" si="7"/>
        <v>24301.609967924684</v>
      </c>
    </row>
    <row r="32" spans="1:67" x14ac:dyDescent="0.25">
      <c r="A32" s="2">
        <v>38534</v>
      </c>
      <c r="B32" s="3">
        <v>111404</v>
      </c>
      <c r="F32" s="2">
        <v>40391</v>
      </c>
      <c r="G32">
        <v>0</v>
      </c>
      <c r="H32">
        <f t="shared" si="0"/>
        <v>0</v>
      </c>
      <c r="I32">
        <f t="shared" si="1"/>
        <v>-16</v>
      </c>
      <c r="J32">
        <v>148090</v>
      </c>
      <c r="L32" s="21">
        <v>40634</v>
      </c>
      <c r="M32" s="17">
        <f t="shared" ca="1" si="2"/>
        <v>120477.44097875303</v>
      </c>
      <c r="N32" s="29">
        <v>116448.91960911904</v>
      </c>
      <c r="O32" s="29">
        <v>114182.33983252326</v>
      </c>
      <c r="P32" s="29">
        <v>113835.33202206099</v>
      </c>
      <c r="Q32" s="29">
        <v>113753.42778604204</v>
      </c>
      <c r="R32" s="29">
        <v>112336.86443469737</v>
      </c>
      <c r="S32" s="29">
        <v>115031.64879260905</v>
      </c>
      <c r="T32" s="29">
        <v>114754.19134348788</v>
      </c>
      <c r="U32" s="29">
        <v>124912.14478867315</v>
      </c>
      <c r="V32" s="29">
        <v>115344.24322714313</v>
      </c>
      <c r="W32" s="29">
        <v>122417.90552320823</v>
      </c>
      <c r="X32" s="29">
        <v>109232.69018589231</v>
      </c>
      <c r="Y32" s="29">
        <v>109540.24452787975</v>
      </c>
      <c r="Z32" s="29">
        <v>105182.1386691934</v>
      </c>
      <c r="AA32" s="29">
        <v>105704.5922078444</v>
      </c>
      <c r="AB32" s="29">
        <v>116646.44339388597</v>
      </c>
      <c r="AC32" s="29">
        <v>115359.85267177748</v>
      </c>
      <c r="AD32" s="29">
        <v>101011.70261987817</v>
      </c>
      <c r="AE32" s="29">
        <v>109706.44988947257</v>
      </c>
      <c r="AF32" s="29">
        <v>108141.27160662896</v>
      </c>
      <c r="AG32" s="29">
        <v>121850.84864885441</v>
      </c>
      <c r="AH32" s="29">
        <v>117848.97957722214</v>
      </c>
      <c r="AI32" s="29">
        <v>117184.78934519773</v>
      </c>
      <c r="AJ32" s="29">
        <v>116432.80124670116</v>
      </c>
      <c r="AK32" s="29">
        <v>113305.65600623802</v>
      </c>
      <c r="AL32" s="29">
        <v>114499.56572272786</v>
      </c>
      <c r="AM32" s="29">
        <v>111218.40312112428</v>
      </c>
      <c r="AN32" s="29">
        <v>118793.77270669013</v>
      </c>
      <c r="AO32" s="29">
        <v>120655.69906695525</v>
      </c>
      <c r="AP32" s="29">
        <v>112321.21451801987</v>
      </c>
      <c r="AQ32" s="29">
        <v>112198.27318633298</v>
      </c>
      <c r="AR32" s="29">
        <v>114793.02453764286</v>
      </c>
      <c r="AS32" s="29">
        <v>113542.60486725462</v>
      </c>
      <c r="AT32" s="29">
        <v>121542.13057573867</v>
      </c>
      <c r="AU32" s="29">
        <v>110529.95162856713</v>
      </c>
      <c r="AV32" s="29">
        <v>121162.18987297322</v>
      </c>
      <c r="AW32" s="29">
        <v>116988.64807922323</v>
      </c>
      <c r="AX32" s="29">
        <v>107926.53253693416</v>
      </c>
      <c r="AY32" s="29">
        <v>117382.92823616328</v>
      </c>
      <c r="AZ32" s="29">
        <v>112842.18726754014</v>
      </c>
      <c r="BA32" s="29">
        <v>123058.1773089674</v>
      </c>
      <c r="BB32" s="29">
        <v>117912.66602290841</v>
      </c>
      <c r="BC32" s="29">
        <v>116694.10797588542</v>
      </c>
      <c r="BD32" s="29">
        <v>117988.26555286447</v>
      </c>
      <c r="BE32" s="29">
        <v>107654.23700948549</v>
      </c>
      <c r="BF32" s="29">
        <v>108721.92137001292</v>
      </c>
      <c r="BG32" s="29">
        <v>116264.19637614864</v>
      </c>
      <c r="BH32" s="29">
        <v>117662.31789746491</v>
      </c>
      <c r="BI32" s="29">
        <v>114489.15928894535</v>
      </c>
      <c r="BJ32" s="24">
        <v>110163.94878125266</v>
      </c>
      <c r="BK32" s="27">
        <f t="shared" ca="1" si="3"/>
        <v>114552.98084885612</v>
      </c>
      <c r="BL32" s="24">
        <f t="shared" ca="1" si="4"/>
        <v>4999.089324602468</v>
      </c>
      <c r="BM32" s="31">
        <f t="shared" ca="1" si="5"/>
        <v>124351.19592507696</v>
      </c>
      <c r="BN32" s="31">
        <f t="shared" ca="1" si="6"/>
        <v>104754.76577263529</v>
      </c>
      <c r="BO32" s="31">
        <f t="shared" ca="1" si="7"/>
        <v>19596.430152441666</v>
      </c>
    </row>
    <row r="33" spans="1:67" x14ac:dyDescent="0.25">
      <c r="A33" s="2">
        <v>38565</v>
      </c>
      <c r="B33" s="3">
        <v>116407</v>
      </c>
      <c r="F33" s="2">
        <v>40422</v>
      </c>
      <c r="G33">
        <v>0</v>
      </c>
      <c r="H33">
        <f t="shared" si="0"/>
        <v>0</v>
      </c>
      <c r="I33">
        <f t="shared" si="1"/>
        <v>5597</v>
      </c>
      <c r="J33">
        <v>149954</v>
      </c>
      <c r="L33" s="21">
        <v>40664</v>
      </c>
      <c r="M33" s="17">
        <f t="shared" ca="1" si="2"/>
        <v>134986.50309197078</v>
      </c>
      <c r="N33" s="29">
        <v>123154.07741424572</v>
      </c>
      <c r="O33" s="29">
        <v>130946.02535923026</v>
      </c>
      <c r="P33" s="29">
        <v>135966.07345361135</v>
      </c>
      <c r="Q33" s="29">
        <v>130560.33350214112</v>
      </c>
      <c r="R33" s="29">
        <v>121428.24948337168</v>
      </c>
      <c r="S33" s="29">
        <v>133837.08919283282</v>
      </c>
      <c r="T33" s="29">
        <v>128433.85012376192</v>
      </c>
      <c r="U33" s="29">
        <v>130312.25994528597</v>
      </c>
      <c r="V33" s="29">
        <v>128662.51804140967</v>
      </c>
      <c r="W33" s="29">
        <v>127496.0269269023</v>
      </c>
      <c r="X33" s="29">
        <v>119479.3624288771</v>
      </c>
      <c r="Y33" s="29">
        <v>126907.10671286576</v>
      </c>
      <c r="Z33" s="29">
        <v>131683.13899557036</v>
      </c>
      <c r="AA33" s="29">
        <v>116355.80115694745</v>
      </c>
      <c r="AB33" s="29">
        <v>120894.24178130538</v>
      </c>
      <c r="AC33" s="29">
        <v>127174.69556752461</v>
      </c>
      <c r="AD33" s="29">
        <v>124011.25472827145</v>
      </c>
      <c r="AE33" s="29">
        <v>120081.31788670796</v>
      </c>
      <c r="AF33" s="29">
        <v>114375.09842507195</v>
      </c>
      <c r="AG33" s="29">
        <v>136259.67914236983</v>
      </c>
      <c r="AH33" s="29">
        <v>124083.32070627832</v>
      </c>
      <c r="AI33" s="29">
        <v>133888.8292960297</v>
      </c>
      <c r="AJ33" s="29">
        <v>135234.81798420142</v>
      </c>
      <c r="AK33" s="29">
        <v>124662.68378320846</v>
      </c>
      <c r="AL33" s="29">
        <v>133355.6086588717</v>
      </c>
      <c r="AM33" s="29">
        <v>136278.76366529375</v>
      </c>
      <c r="AN33" s="29">
        <v>126287.4250630936</v>
      </c>
      <c r="AO33" s="29">
        <v>133017.74689103977</v>
      </c>
      <c r="AP33" s="29">
        <v>128389.80859772523</v>
      </c>
      <c r="AQ33" s="29">
        <v>130114.4797556228</v>
      </c>
      <c r="AR33" s="29">
        <v>130772.93573369522</v>
      </c>
      <c r="AS33" s="29">
        <v>124290.89209619863</v>
      </c>
      <c r="AT33" s="29">
        <v>131388.62954012622</v>
      </c>
      <c r="AU33" s="29">
        <v>131258.07881494358</v>
      </c>
      <c r="AV33" s="29">
        <v>126720.27017361514</v>
      </c>
      <c r="AW33" s="29">
        <v>133547.8100255841</v>
      </c>
      <c r="AX33" s="29">
        <v>125597.51012737351</v>
      </c>
      <c r="AY33" s="29">
        <v>131838.45773268151</v>
      </c>
      <c r="AZ33" s="29">
        <v>125722.26718175091</v>
      </c>
      <c r="BA33" s="29">
        <v>122396.26416629367</v>
      </c>
      <c r="BB33" s="29">
        <v>124427.24281747764</v>
      </c>
      <c r="BC33" s="29">
        <v>129109.73941907057</v>
      </c>
      <c r="BD33" s="29">
        <v>123781.65760138282</v>
      </c>
      <c r="BE33" s="29">
        <v>123473.98244451085</v>
      </c>
      <c r="BF33" s="29">
        <v>122116.85110735637</v>
      </c>
      <c r="BG33" s="29">
        <v>129224.3407588687</v>
      </c>
      <c r="BH33" s="29">
        <v>132966.14734140155</v>
      </c>
      <c r="BI33" s="29">
        <v>127798.50267066329</v>
      </c>
      <c r="BJ33" s="24">
        <v>129627.85269680002</v>
      </c>
      <c r="BK33" s="27">
        <f t="shared" ca="1" si="3"/>
        <v>127887.55240422864</v>
      </c>
      <c r="BL33" s="24">
        <f t="shared" ca="1" si="4"/>
        <v>5215.1415017682657</v>
      </c>
      <c r="BM33" s="31">
        <f t="shared" ca="1" si="5"/>
        <v>138109.22974769445</v>
      </c>
      <c r="BN33" s="31">
        <f t="shared" ca="1" si="6"/>
        <v>117665.87506076285</v>
      </c>
      <c r="BO33" s="31">
        <f t="shared" ca="1" si="7"/>
        <v>20443.354686931605</v>
      </c>
    </row>
    <row r="34" spans="1:67" x14ac:dyDescent="0.25">
      <c r="A34" s="2">
        <v>38596</v>
      </c>
      <c r="B34" s="3">
        <v>113611</v>
      </c>
      <c r="F34" s="2">
        <v>40452</v>
      </c>
      <c r="G34">
        <v>0</v>
      </c>
      <c r="H34">
        <f t="shared" si="0"/>
        <v>0</v>
      </c>
      <c r="I34">
        <f t="shared" si="1"/>
        <v>-4875</v>
      </c>
      <c r="J34">
        <v>134070</v>
      </c>
      <c r="L34" s="21">
        <v>40695</v>
      </c>
      <c r="M34" s="17">
        <f t="shared" ca="1" si="2"/>
        <v>140908.77812902594</v>
      </c>
      <c r="N34" s="29">
        <v>139846.28329104313</v>
      </c>
      <c r="O34" s="29">
        <v>128893.90094537858</v>
      </c>
      <c r="P34" s="29">
        <v>137927.86985411757</v>
      </c>
      <c r="Q34" s="29">
        <v>143280.88091047364</v>
      </c>
      <c r="R34" s="29">
        <v>133383.02713680954</v>
      </c>
      <c r="S34" s="29">
        <v>139888.98926990048</v>
      </c>
      <c r="T34" s="29">
        <v>131285.52676405193</v>
      </c>
      <c r="U34" s="29">
        <v>135300.20277899981</v>
      </c>
      <c r="V34" s="29">
        <v>129860.46912008763</v>
      </c>
      <c r="W34" s="29">
        <v>146880.04109717743</v>
      </c>
      <c r="X34" s="29">
        <v>140717.56881858315</v>
      </c>
      <c r="Y34" s="29">
        <v>120092.59714299213</v>
      </c>
      <c r="Z34" s="29">
        <v>135870.42021033529</v>
      </c>
      <c r="AA34" s="29">
        <v>128055.67537400764</v>
      </c>
      <c r="AB34" s="29">
        <v>137746.95302883029</v>
      </c>
      <c r="AC34" s="29">
        <v>141124.14760379656</v>
      </c>
      <c r="AD34" s="29">
        <v>137472.95845557953</v>
      </c>
      <c r="AE34" s="29">
        <v>133512.84557671461</v>
      </c>
      <c r="AF34" s="29">
        <v>138576.7487184804</v>
      </c>
      <c r="AG34" s="29">
        <v>148217.68696013209</v>
      </c>
      <c r="AH34" s="29">
        <v>134297.12882345694</v>
      </c>
      <c r="AI34" s="29">
        <v>132629.65502619452</v>
      </c>
      <c r="AJ34" s="29">
        <v>150867.64240284893</v>
      </c>
      <c r="AK34" s="29">
        <v>137169.75633067416</v>
      </c>
      <c r="AL34" s="29">
        <v>138422.92529975093</v>
      </c>
      <c r="AM34" s="29">
        <v>140407.58237605408</v>
      </c>
      <c r="AN34" s="29">
        <v>143535.86020949978</v>
      </c>
      <c r="AO34" s="29">
        <v>137598.25638828008</v>
      </c>
      <c r="AP34" s="29">
        <v>129159.46662202105</v>
      </c>
      <c r="AQ34" s="29">
        <v>139057.3967228586</v>
      </c>
      <c r="AR34" s="29">
        <v>139220.32887079788</v>
      </c>
      <c r="AS34" s="29">
        <v>134391.26125837921</v>
      </c>
      <c r="AT34" s="29">
        <v>141848.38893858332</v>
      </c>
      <c r="AU34" s="29">
        <v>137332.3735703131</v>
      </c>
      <c r="AV34" s="29">
        <v>141586.22704507294</v>
      </c>
      <c r="AW34" s="29">
        <v>150322.34569136542</v>
      </c>
      <c r="AX34" s="29">
        <v>134828.66784830648</v>
      </c>
      <c r="AY34" s="29">
        <v>133777.5092257426</v>
      </c>
      <c r="AZ34" s="29">
        <v>140188.89532984502</v>
      </c>
      <c r="BA34" s="29">
        <v>135140.1641875956</v>
      </c>
      <c r="BB34" s="29">
        <v>137069.65256552713</v>
      </c>
      <c r="BC34" s="29">
        <v>136972.73604810261</v>
      </c>
      <c r="BD34" s="29">
        <v>138768.14437325997</v>
      </c>
      <c r="BE34" s="29">
        <v>140022.05520521326</v>
      </c>
      <c r="BF34" s="29">
        <v>130187.80552781827</v>
      </c>
      <c r="BG34" s="29">
        <v>132995.6789580608</v>
      </c>
      <c r="BH34" s="29">
        <v>133027.03093641298</v>
      </c>
      <c r="BI34" s="29">
        <v>139939.40136245196</v>
      </c>
      <c r="BJ34" s="24">
        <v>133665.44979952648</v>
      </c>
      <c r="BK34" s="27">
        <f t="shared" ca="1" si="3"/>
        <v>137265.46716261061</v>
      </c>
      <c r="BL34" s="24">
        <f t="shared" ca="1" si="4"/>
        <v>5686.8612420353984</v>
      </c>
      <c r="BM34" s="31">
        <f t="shared" ca="1" si="5"/>
        <v>148411.71519699998</v>
      </c>
      <c r="BN34" s="31">
        <f t="shared" ca="1" si="6"/>
        <v>126119.21912822123</v>
      </c>
      <c r="BO34" s="31">
        <f t="shared" ca="1" si="7"/>
        <v>22292.496068778753</v>
      </c>
    </row>
    <row r="35" spans="1:67" x14ac:dyDescent="0.25">
      <c r="A35" s="2">
        <v>38626</v>
      </c>
      <c r="B35" s="3">
        <v>109587</v>
      </c>
      <c r="F35" s="2">
        <v>40483</v>
      </c>
      <c r="G35">
        <v>0</v>
      </c>
      <c r="H35">
        <f t="shared" si="0"/>
        <v>0</v>
      </c>
      <c r="I35">
        <f t="shared" si="1"/>
        <v>-3709</v>
      </c>
      <c r="J35">
        <v>112380</v>
      </c>
      <c r="L35" s="21">
        <v>40725</v>
      </c>
      <c r="M35" s="17">
        <f t="shared" ca="1" si="2"/>
        <v>146654.1888006003</v>
      </c>
      <c r="N35" s="29">
        <v>150446.08344610664</v>
      </c>
      <c r="O35" s="29">
        <v>132990.46775358578</v>
      </c>
      <c r="P35" s="29">
        <v>154326.41529379558</v>
      </c>
      <c r="Q35" s="29">
        <v>141260.183709345</v>
      </c>
      <c r="R35" s="29">
        <v>147206.68324988009</v>
      </c>
      <c r="S35" s="29">
        <v>149275.56966697791</v>
      </c>
      <c r="T35" s="29">
        <v>138225.51264743228</v>
      </c>
      <c r="U35" s="29">
        <v>151196.42643739318</v>
      </c>
      <c r="V35" s="29">
        <v>152307.00426932657</v>
      </c>
      <c r="W35" s="29">
        <v>157110.11603276059</v>
      </c>
      <c r="X35" s="29">
        <v>146563.11729938455</v>
      </c>
      <c r="Y35" s="29">
        <v>141134.389238637</v>
      </c>
      <c r="Z35" s="29">
        <v>147094.46765880787</v>
      </c>
      <c r="AA35" s="29">
        <v>141380.14103850909</v>
      </c>
      <c r="AB35" s="29">
        <v>139524.64120629046</v>
      </c>
      <c r="AC35" s="29">
        <v>146500.87893364369</v>
      </c>
      <c r="AD35" s="29">
        <v>143115.21789538849</v>
      </c>
      <c r="AE35" s="29">
        <v>142189.83707010583</v>
      </c>
      <c r="AF35" s="29">
        <v>134613.67185014236</v>
      </c>
      <c r="AG35" s="29">
        <v>155118.8154090367</v>
      </c>
      <c r="AH35" s="29">
        <v>149632.31562398595</v>
      </c>
      <c r="AI35" s="29">
        <v>142743.94464696577</v>
      </c>
      <c r="AJ35" s="29">
        <v>155861.23306685174</v>
      </c>
      <c r="AK35" s="29">
        <v>146148.18108345533</v>
      </c>
      <c r="AL35" s="29">
        <v>143449.98573542206</v>
      </c>
      <c r="AM35" s="29">
        <v>155945.37106392131</v>
      </c>
      <c r="AN35" s="29">
        <v>142558.84833457891</v>
      </c>
      <c r="AO35" s="29">
        <v>139565.69404852082</v>
      </c>
      <c r="AP35" s="29">
        <v>133279.40107016754</v>
      </c>
      <c r="AQ35" s="29">
        <v>147094.88154183765</v>
      </c>
      <c r="AR35" s="29">
        <v>149284.71024505171</v>
      </c>
      <c r="AS35" s="29">
        <v>149068.20667212724</v>
      </c>
      <c r="AT35" s="29">
        <v>149877.94116077211</v>
      </c>
      <c r="AU35" s="29">
        <v>154694.85247456725</v>
      </c>
      <c r="AV35" s="29">
        <v>155242.44000010693</v>
      </c>
      <c r="AW35" s="29">
        <v>148602.9092223511</v>
      </c>
      <c r="AX35" s="29">
        <v>151486.75569165265</v>
      </c>
      <c r="AY35" s="29">
        <v>141642.80469810631</v>
      </c>
      <c r="AZ35" s="29">
        <v>151616.22556825448</v>
      </c>
      <c r="BA35" s="29">
        <v>143024.00601161364</v>
      </c>
      <c r="BB35" s="29">
        <v>144701.83874342096</v>
      </c>
      <c r="BC35" s="29">
        <v>147167.53612646344</v>
      </c>
      <c r="BD35" s="29">
        <v>154914.55362305284</v>
      </c>
      <c r="BE35" s="29">
        <v>138684.14905829949</v>
      </c>
      <c r="BF35" s="29">
        <v>133251.21402718982</v>
      </c>
      <c r="BG35" s="29">
        <v>140793.90604973631</v>
      </c>
      <c r="BH35" s="29">
        <v>141696.04818224977</v>
      </c>
      <c r="BI35" s="29">
        <v>141323.50570435933</v>
      </c>
      <c r="BJ35" s="24">
        <v>148718.94364360371</v>
      </c>
      <c r="BK35" s="27">
        <f t="shared" ca="1" si="3"/>
        <v>146006.1246405167</v>
      </c>
      <c r="BL35" s="24">
        <f t="shared" ca="1" si="4"/>
        <v>6352.1680460088737</v>
      </c>
      <c r="BM35" s="31">
        <f t="shared" ca="1" si="5"/>
        <v>158456.3740106941</v>
      </c>
      <c r="BN35" s="31">
        <f t="shared" ca="1" si="6"/>
        <v>133555.87527033931</v>
      </c>
      <c r="BO35" s="31">
        <f t="shared" ca="1" si="7"/>
        <v>24900.498740354786</v>
      </c>
    </row>
    <row r="36" spans="1:67" x14ac:dyDescent="0.25">
      <c r="A36" s="2">
        <v>38657</v>
      </c>
      <c r="B36" s="3">
        <v>86218</v>
      </c>
      <c r="F36" s="2">
        <v>40513</v>
      </c>
      <c r="G36">
        <v>0</v>
      </c>
      <c r="H36">
        <f t="shared" si="0"/>
        <v>0</v>
      </c>
      <c r="I36">
        <f>J36-J35-J24+J23</f>
        <v>-5598</v>
      </c>
      <c r="J36">
        <v>93981</v>
      </c>
      <c r="L36" s="21">
        <v>40756</v>
      </c>
      <c r="M36" s="17">
        <f t="shared" ca="1" si="2"/>
        <v>140407.86786622985</v>
      </c>
      <c r="N36" s="29">
        <v>139868.67425425159</v>
      </c>
      <c r="O36" s="29">
        <v>141738.10510765086</v>
      </c>
      <c r="P36" s="29">
        <v>152591.83477856545</v>
      </c>
      <c r="Q36" s="29">
        <v>155234.92669765331</v>
      </c>
      <c r="R36" s="29">
        <v>144394.81823539722</v>
      </c>
      <c r="S36" s="29">
        <v>144475.98170836183</v>
      </c>
      <c r="T36" s="29">
        <v>148393.78038817376</v>
      </c>
      <c r="U36" s="29">
        <v>148275.8348910847</v>
      </c>
      <c r="V36" s="29">
        <v>150188.25927455269</v>
      </c>
      <c r="W36" s="29">
        <v>143766.10112483869</v>
      </c>
      <c r="X36" s="29">
        <v>142650.66263476189</v>
      </c>
      <c r="Y36" s="29">
        <v>138230.64908414811</v>
      </c>
      <c r="Z36" s="29">
        <v>148821.9040756129</v>
      </c>
      <c r="AA36" s="29">
        <v>134360.49340346194</v>
      </c>
      <c r="AB36" s="29">
        <v>134306.13098862761</v>
      </c>
      <c r="AC36" s="29">
        <v>148251.81762425404</v>
      </c>
      <c r="AD36" s="29">
        <v>143124.2194005592</v>
      </c>
      <c r="AE36" s="29">
        <v>137773.34561963391</v>
      </c>
      <c r="AF36" s="29">
        <v>143238.83511610026</v>
      </c>
      <c r="AG36" s="29">
        <v>146992.63022882026</v>
      </c>
      <c r="AH36" s="29">
        <v>137907.74170074542</v>
      </c>
      <c r="AI36" s="29">
        <v>141906.16121342208</v>
      </c>
      <c r="AJ36" s="29">
        <v>152816.06159833807</v>
      </c>
      <c r="AK36" s="29">
        <v>135518.34004390711</v>
      </c>
      <c r="AL36" s="29">
        <v>147849.49622710806</v>
      </c>
      <c r="AM36" s="29">
        <v>152563.89736214734</v>
      </c>
      <c r="AN36" s="29">
        <v>151158.4240645133</v>
      </c>
      <c r="AO36" s="29">
        <v>153590.82450239512</v>
      </c>
      <c r="AP36" s="29">
        <v>136537.74209928256</v>
      </c>
      <c r="AQ36" s="29">
        <v>145436.33172201901</v>
      </c>
      <c r="AR36" s="29">
        <v>144481.13299149147</v>
      </c>
      <c r="AS36" s="29">
        <v>146440.14208106231</v>
      </c>
      <c r="AT36" s="29">
        <v>149275.05446605559</v>
      </c>
      <c r="AU36" s="29">
        <v>144938.54794389533</v>
      </c>
      <c r="AV36" s="29">
        <v>145420.33390178205</v>
      </c>
      <c r="AW36" s="29">
        <v>162540.51680054807</v>
      </c>
      <c r="AX36" s="29">
        <v>135034.17649297096</v>
      </c>
      <c r="AY36" s="29">
        <v>146057.07218433265</v>
      </c>
      <c r="AZ36" s="29">
        <v>146283.20698642754</v>
      </c>
      <c r="BA36" s="29">
        <v>139456.72387239529</v>
      </c>
      <c r="BB36" s="29">
        <v>142388.29811646277</v>
      </c>
      <c r="BC36" s="29">
        <v>138950.43997637904</v>
      </c>
      <c r="BD36" s="29">
        <v>150224.98488037847</v>
      </c>
      <c r="BE36" s="29">
        <v>137802.18661479297</v>
      </c>
      <c r="BF36" s="29">
        <v>130264.6620065149</v>
      </c>
      <c r="BG36" s="29">
        <v>134213.11485083948</v>
      </c>
      <c r="BH36" s="29">
        <v>143544.81576496031</v>
      </c>
      <c r="BI36" s="29">
        <v>140012.30145797442</v>
      </c>
      <c r="BJ36" s="24">
        <v>139987.18415043235</v>
      </c>
      <c r="BK36" s="27">
        <f t="shared" ca="1" si="3"/>
        <v>143993.73577152629</v>
      </c>
      <c r="BL36" s="24">
        <f t="shared" ca="1" si="4"/>
        <v>6416.1618708095248</v>
      </c>
      <c r="BM36" s="31">
        <f t="shared" ca="1" si="5"/>
        <v>156569.41303831295</v>
      </c>
      <c r="BN36" s="31">
        <f t="shared" ca="1" si="6"/>
        <v>131418.05850473963</v>
      </c>
      <c r="BO36" s="31">
        <f t="shared" ca="1" si="7"/>
        <v>25151.354533573322</v>
      </c>
    </row>
    <row r="37" spans="1:67" x14ac:dyDescent="0.25">
      <c r="A37" s="2">
        <v>38687</v>
      </c>
      <c r="B37" s="3">
        <v>75850</v>
      </c>
      <c r="F37" s="13">
        <v>40544</v>
      </c>
      <c r="G37">
        <f ca="1">(RAND()+RAND()+RAND()+RAND()+RAND()+RAND()+RAND()+RAND()-4)*SQRT(12/8)</f>
        <v>0.49598404700241921</v>
      </c>
      <c r="H37">
        <f ca="1">G37*$I$7</f>
        <v>2683.0711441028561</v>
      </c>
      <c r="I37">
        <f ca="1">$I$4-$I$5*H36-$I$6*H25+$I$5*$I$6*H24+H37</f>
        <v>2650.8422284402054</v>
      </c>
      <c r="J37" s="14">
        <f t="shared" ref="J37:J68" ca="1" si="8">I37+J36+J25-J24</f>
        <v>82490.842228440219</v>
      </c>
      <c r="L37" s="21">
        <v>40787</v>
      </c>
      <c r="M37" s="17">
        <f t="shared" ca="1" si="2"/>
        <v>159173.25176702184</v>
      </c>
      <c r="N37" s="29">
        <v>144823.82777442446</v>
      </c>
      <c r="O37" s="29">
        <v>152864.67435435334</v>
      </c>
      <c r="P37" s="29">
        <v>150590.59569266369</v>
      </c>
      <c r="Q37" s="29">
        <v>159553.5477998706</v>
      </c>
      <c r="R37" s="29">
        <v>152205.83459869021</v>
      </c>
      <c r="S37" s="29">
        <v>144259.95514716546</v>
      </c>
      <c r="T37" s="29">
        <v>133352.41344235931</v>
      </c>
      <c r="U37" s="29">
        <v>151310.82661433972</v>
      </c>
      <c r="V37" s="29">
        <v>150975.54649383971</v>
      </c>
      <c r="W37" s="29">
        <v>145648.09653183987</v>
      </c>
      <c r="X37" s="29">
        <v>149951.87403847533</v>
      </c>
      <c r="Y37" s="29">
        <v>148490.26189510245</v>
      </c>
      <c r="Z37" s="29">
        <v>145044.61451719806</v>
      </c>
      <c r="AA37" s="29">
        <v>138521.31990669621</v>
      </c>
      <c r="AB37" s="29">
        <v>141108.6028538649</v>
      </c>
      <c r="AC37" s="29">
        <v>138404.52639809763</v>
      </c>
      <c r="AD37" s="29">
        <v>143406.60921579343</v>
      </c>
      <c r="AE37" s="29">
        <v>132593.59908511548</v>
      </c>
      <c r="AF37" s="29">
        <v>135976.77975350048</v>
      </c>
      <c r="AG37" s="29">
        <v>145996.16928693547</v>
      </c>
      <c r="AH37" s="29">
        <v>143710.80921807018</v>
      </c>
      <c r="AI37" s="29">
        <v>145691.19730310549</v>
      </c>
      <c r="AJ37" s="29">
        <v>155206.6850212242</v>
      </c>
      <c r="AK37" s="29">
        <v>152320.67991468532</v>
      </c>
      <c r="AL37" s="29">
        <v>161015.9339862644</v>
      </c>
      <c r="AM37" s="29">
        <v>152778.10802443232</v>
      </c>
      <c r="AN37" s="29">
        <v>150957.3032755297</v>
      </c>
      <c r="AO37" s="29">
        <v>160856.7534623734</v>
      </c>
      <c r="AP37" s="29">
        <v>149239.25916797901</v>
      </c>
      <c r="AQ37" s="29">
        <v>148385.43681008834</v>
      </c>
      <c r="AR37" s="29">
        <v>144920.84764817852</v>
      </c>
      <c r="AS37" s="29">
        <v>142756.5075416544</v>
      </c>
      <c r="AT37" s="29">
        <v>149864.49870644754</v>
      </c>
      <c r="AU37" s="29">
        <v>152599.21917710954</v>
      </c>
      <c r="AV37" s="29">
        <v>155669.28600461967</v>
      </c>
      <c r="AW37" s="29">
        <v>147186.80214248964</v>
      </c>
      <c r="AX37" s="29">
        <v>141769.3971614429</v>
      </c>
      <c r="AY37" s="29">
        <v>156149.93584591401</v>
      </c>
      <c r="AZ37" s="29">
        <v>140803.92139846383</v>
      </c>
      <c r="BA37" s="29">
        <v>149867.28312953387</v>
      </c>
      <c r="BB37" s="29">
        <v>148216.35132683942</v>
      </c>
      <c r="BC37" s="29">
        <v>141243.59523614508</v>
      </c>
      <c r="BD37" s="29">
        <v>154729.68411406031</v>
      </c>
      <c r="BE37" s="29">
        <v>142619.20737704786</v>
      </c>
      <c r="BF37" s="29">
        <v>139540.04745008121</v>
      </c>
      <c r="BG37" s="29">
        <v>141623.34279719205</v>
      </c>
      <c r="BH37" s="29">
        <v>133186.2036542187</v>
      </c>
      <c r="BI37" s="29">
        <v>147600.31776742736</v>
      </c>
      <c r="BJ37" s="24">
        <v>159398.77049514116</v>
      </c>
      <c r="BK37" s="27">
        <f t="shared" ca="1" si="3"/>
        <v>147483.20624650214</v>
      </c>
      <c r="BL37" s="24">
        <f t="shared" ca="1" si="4"/>
        <v>7188.206826713842</v>
      </c>
      <c r="BM37" s="31">
        <f t="shared" ca="1" si="5"/>
        <v>161572.09162686128</v>
      </c>
      <c r="BN37" s="31">
        <f t="shared" ca="1" si="6"/>
        <v>133394.32086614301</v>
      </c>
      <c r="BO37" s="31">
        <f t="shared" ca="1" si="7"/>
        <v>28177.770760718267</v>
      </c>
    </row>
    <row r="38" spans="1:67" x14ac:dyDescent="0.25">
      <c r="A38" s="2">
        <v>38718</v>
      </c>
      <c r="B38" s="3">
        <v>65346</v>
      </c>
      <c r="F38" s="13">
        <v>40575</v>
      </c>
      <c r="G38">
        <f t="shared" ref="G38:G88" ca="1" si="9">(RAND()+RAND()+RAND()+RAND()+RAND()+RAND()+RAND()+RAND()-4)*SQRT(12/8)</f>
        <v>-0.33215407986168982</v>
      </c>
      <c r="H38">
        <f t="shared" ref="H38:H88" ca="1" si="10">G38*$I$7</f>
        <v>-1796.8179268245469</v>
      </c>
      <c r="I38">
        <f t="shared" ref="I38:I88" ca="1" si="11">$I$4-$I$5*H37-$I$6*H26+$I$5*$I$6*H25+H38</f>
        <v>-3978.1088366583881</v>
      </c>
      <c r="J38" s="14">
        <f t="shared" ca="1" si="8"/>
        <v>77000.733391781832</v>
      </c>
      <c r="L38" s="21">
        <v>40817</v>
      </c>
      <c r="M38" s="17">
        <f t="shared" ca="1" si="2"/>
        <v>132909.32220945216</v>
      </c>
      <c r="N38" s="29">
        <v>132592.47919237765</v>
      </c>
      <c r="O38" s="29">
        <v>136333.04749348818</v>
      </c>
      <c r="P38" s="29">
        <v>138363.57369679026</v>
      </c>
      <c r="Q38" s="29">
        <v>134531.78433840605</v>
      </c>
      <c r="R38" s="29">
        <v>127683.78106191161</v>
      </c>
      <c r="S38" s="29">
        <v>131123.79598450358</v>
      </c>
      <c r="T38" s="29">
        <v>133576.31574794307</v>
      </c>
      <c r="U38" s="29">
        <v>137129.49976846646</v>
      </c>
      <c r="V38" s="29">
        <v>127970.01706674311</v>
      </c>
      <c r="W38" s="29">
        <v>129575.12300615374</v>
      </c>
      <c r="X38" s="29">
        <v>137303.32769091218</v>
      </c>
      <c r="Y38" s="29">
        <v>126324.38560782908</v>
      </c>
      <c r="Z38" s="29">
        <v>131508.84895983292</v>
      </c>
      <c r="AA38" s="29">
        <v>119279.9638589102</v>
      </c>
      <c r="AB38" s="29">
        <v>130269.45991115394</v>
      </c>
      <c r="AC38" s="29">
        <v>130622.43305954436</v>
      </c>
      <c r="AD38" s="29">
        <v>123831.71300706419</v>
      </c>
      <c r="AE38" s="29">
        <v>123808.51020455384</v>
      </c>
      <c r="AF38" s="29">
        <v>132571.55998001853</v>
      </c>
      <c r="AG38" s="29">
        <v>141495.12170470768</v>
      </c>
      <c r="AH38" s="29">
        <v>146046.22230502986</v>
      </c>
      <c r="AI38" s="29">
        <v>127741.38976426516</v>
      </c>
      <c r="AJ38" s="29">
        <v>133790.26227893512</v>
      </c>
      <c r="AK38" s="29">
        <v>124962.49142722192</v>
      </c>
      <c r="AL38" s="29">
        <v>130610.45885888214</v>
      </c>
      <c r="AM38" s="29">
        <v>128162.99479474127</v>
      </c>
      <c r="AN38" s="29">
        <v>137782.06943836232</v>
      </c>
      <c r="AO38" s="29">
        <v>128878.61061173474</v>
      </c>
      <c r="AP38" s="29">
        <v>124232.96267819445</v>
      </c>
      <c r="AQ38" s="29">
        <v>125673.0900063595</v>
      </c>
      <c r="AR38" s="29">
        <v>132470.11848518235</v>
      </c>
      <c r="AS38" s="29">
        <v>133561.45697179553</v>
      </c>
      <c r="AT38" s="29">
        <v>137045.7218760323</v>
      </c>
      <c r="AU38" s="29">
        <v>122896.79154772568</v>
      </c>
      <c r="AV38" s="29">
        <v>132412.65936765523</v>
      </c>
      <c r="AW38" s="29">
        <v>129542.62639834953</v>
      </c>
      <c r="AX38" s="29">
        <v>132697.52768465981</v>
      </c>
      <c r="AY38" s="29">
        <v>127142.00607425801</v>
      </c>
      <c r="AZ38" s="29">
        <v>133429.06482803368</v>
      </c>
      <c r="BA38" s="29">
        <v>129358.61421046813</v>
      </c>
      <c r="BB38" s="29">
        <v>130880.26690815075</v>
      </c>
      <c r="BC38" s="29">
        <v>132317.00513425854</v>
      </c>
      <c r="BD38" s="29">
        <v>136920.77390586073</v>
      </c>
      <c r="BE38" s="29">
        <v>125589.20094412199</v>
      </c>
      <c r="BF38" s="29">
        <v>124224.35795001313</v>
      </c>
      <c r="BG38" s="29">
        <v>123515.23134772421</v>
      </c>
      <c r="BH38" s="29">
        <v>129497.3711551365</v>
      </c>
      <c r="BI38" s="29">
        <v>126349.21242152981</v>
      </c>
      <c r="BJ38" s="24">
        <v>133387.72849622706</v>
      </c>
      <c r="BK38" s="27">
        <f t="shared" ca="1" si="3"/>
        <v>130798.44702843344</v>
      </c>
      <c r="BL38" s="24">
        <f t="shared" ca="1" si="4"/>
        <v>5218.5942753401223</v>
      </c>
      <c r="BM38" s="31">
        <f t="shared" ca="1" si="5"/>
        <v>141026.89180810007</v>
      </c>
      <c r="BN38" s="31">
        <f t="shared" ca="1" si="6"/>
        <v>120570.0022487668</v>
      </c>
      <c r="BO38" s="31">
        <f t="shared" ca="1" si="7"/>
        <v>20456.889559333271</v>
      </c>
    </row>
    <row r="39" spans="1:67" x14ac:dyDescent="0.25">
      <c r="A39" s="2">
        <v>38749</v>
      </c>
      <c r="B39" s="3">
        <v>60453</v>
      </c>
      <c r="F39" s="13">
        <v>40603</v>
      </c>
      <c r="G39">
        <f t="shared" ca="1" si="9"/>
        <v>1.4843252168478391</v>
      </c>
      <c r="H39">
        <f t="shared" ca="1" si="10"/>
        <v>8029.593253770975</v>
      </c>
      <c r="I39">
        <f t="shared" ca="1" si="11"/>
        <v>9436.563267093592</v>
      </c>
      <c r="J39" s="14">
        <f t="shared" ca="1" si="8"/>
        <v>111796.29665887542</v>
      </c>
      <c r="L39" s="21">
        <v>40848</v>
      </c>
      <c r="M39" s="17">
        <f t="shared" ca="1" si="2"/>
        <v>113680.66536872208</v>
      </c>
      <c r="N39" s="29">
        <v>112316.39049952422</v>
      </c>
      <c r="O39" s="29">
        <v>106292.83618489339</v>
      </c>
      <c r="P39" s="29">
        <v>121056.64429961404</v>
      </c>
      <c r="Q39" s="29">
        <v>113326.03555621897</v>
      </c>
      <c r="R39" s="29">
        <v>111278.80340803857</v>
      </c>
      <c r="S39" s="29">
        <v>121681.46845814024</v>
      </c>
      <c r="T39" s="29">
        <v>104715.97690828939</v>
      </c>
      <c r="U39" s="29">
        <v>105919.6964549587</v>
      </c>
      <c r="V39" s="29">
        <v>110123.56325832894</v>
      </c>
      <c r="W39" s="29">
        <v>112100.27693588901</v>
      </c>
      <c r="X39" s="29">
        <v>99543.796934152953</v>
      </c>
      <c r="Y39" s="29">
        <v>111941.32382275263</v>
      </c>
      <c r="Z39" s="29">
        <v>114216.32491770133</v>
      </c>
      <c r="AA39" s="29">
        <v>102795.95600010938</v>
      </c>
      <c r="AB39" s="29">
        <v>108181.7290453678</v>
      </c>
      <c r="AC39" s="29">
        <v>105062.94967868444</v>
      </c>
      <c r="AD39" s="29">
        <v>100860.18932332942</v>
      </c>
      <c r="AE39" s="29">
        <v>107511.84003399598</v>
      </c>
      <c r="AF39" s="29">
        <v>101399.67500232632</v>
      </c>
      <c r="AG39" s="29">
        <v>101308.59058231275</v>
      </c>
      <c r="AH39" s="29">
        <v>111071.10542625238</v>
      </c>
      <c r="AI39" s="29">
        <v>108443.58148651957</v>
      </c>
      <c r="AJ39" s="29">
        <v>117742.41623376514</v>
      </c>
      <c r="AK39" s="29">
        <v>106637.39293512897</v>
      </c>
      <c r="AL39" s="29">
        <v>122399.1406300941</v>
      </c>
      <c r="AM39" s="29">
        <v>108611.21043502749</v>
      </c>
      <c r="AN39" s="29">
        <v>105835.71463042154</v>
      </c>
      <c r="AO39" s="29">
        <v>111372.13065517324</v>
      </c>
      <c r="AP39" s="29">
        <v>107884.79568316994</v>
      </c>
      <c r="AQ39" s="29">
        <v>97775.606894653843</v>
      </c>
      <c r="AR39" s="29">
        <v>114785.06135018257</v>
      </c>
      <c r="AS39" s="29">
        <v>107297.2948242581</v>
      </c>
      <c r="AT39" s="29">
        <v>105220.78857594918</v>
      </c>
      <c r="AU39" s="29">
        <v>102086.28144423995</v>
      </c>
      <c r="AV39" s="29">
        <v>124882.28192937325</v>
      </c>
      <c r="AW39" s="29">
        <v>114456.24167202137</v>
      </c>
      <c r="AX39" s="29">
        <v>112794.24242517896</v>
      </c>
      <c r="AY39" s="29">
        <v>105909.26050984306</v>
      </c>
      <c r="AZ39" s="29">
        <v>110069.10291928143</v>
      </c>
      <c r="BA39" s="29">
        <v>103561.02586110099</v>
      </c>
      <c r="BB39" s="29">
        <v>114580.15571324661</v>
      </c>
      <c r="BC39" s="29">
        <v>110091.89493556833</v>
      </c>
      <c r="BD39" s="29">
        <v>121532.07462913918</v>
      </c>
      <c r="BE39" s="29">
        <v>109349.62134237261</v>
      </c>
      <c r="BF39" s="29">
        <v>104249.80029010534</v>
      </c>
      <c r="BG39" s="29">
        <v>101886.54499272618</v>
      </c>
      <c r="BH39" s="29">
        <v>94659.901542405772</v>
      </c>
      <c r="BI39" s="29">
        <v>103902.06479697587</v>
      </c>
      <c r="BJ39" s="24">
        <v>109305.62264325842</v>
      </c>
      <c r="BK39" s="27">
        <f t="shared" ca="1" si="3"/>
        <v>109074.14180161564</v>
      </c>
      <c r="BL39" s="24">
        <f t="shared" ca="1" si="4"/>
        <v>6566.4614146047752</v>
      </c>
      <c r="BM39" s="31">
        <f t="shared" ca="1" si="5"/>
        <v>121944.406174241</v>
      </c>
      <c r="BN39" s="31">
        <f t="shared" ca="1" si="6"/>
        <v>96203.877428990279</v>
      </c>
      <c r="BO39" s="31">
        <f t="shared" ca="1" si="7"/>
        <v>25740.528745250718</v>
      </c>
    </row>
    <row r="40" spans="1:67" ht="15.75" thickBot="1" x14ac:dyDescent="0.3">
      <c r="A40" s="2">
        <v>38777</v>
      </c>
      <c r="B40" s="3">
        <v>64787</v>
      </c>
      <c r="F40" s="13">
        <v>40634</v>
      </c>
      <c r="G40">
        <f t="shared" ca="1" si="9"/>
        <v>0.74420479557249664</v>
      </c>
      <c r="H40">
        <f t="shared" ca="1" si="10"/>
        <v>4025.844025370016</v>
      </c>
      <c r="I40">
        <f t="shared" ca="1" si="11"/>
        <v>-2437.8556801223781</v>
      </c>
      <c r="J40" s="14">
        <f t="shared" ca="1" si="8"/>
        <v>120477.44097875303</v>
      </c>
      <c r="L40" s="22">
        <v>40878</v>
      </c>
      <c r="M40" s="18">
        <f t="shared" ca="1" si="2"/>
        <v>89484.25311145169</v>
      </c>
      <c r="N40" s="30">
        <v>83743.99907516595</v>
      </c>
      <c r="O40" s="30">
        <v>103648.25994590332</v>
      </c>
      <c r="P40" s="30">
        <v>95103.742175883555</v>
      </c>
      <c r="Q40" s="30">
        <v>87941.788462223893</v>
      </c>
      <c r="R40" s="30">
        <v>92315.633024597249</v>
      </c>
      <c r="S40" s="30">
        <v>93896.549656742223</v>
      </c>
      <c r="T40" s="30">
        <v>85583.164636330999</v>
      </c>
      <c r="U40" s="30">
        <v>94481.885189896886</v>
      </c>
      <c r="V40" s="30">
        <v>96743.705454036797</v>
      </c>
      <c r="W40" s="30">
        <v>96762.069034515647</v>
      </c>
      <c r="X40" s="30">
        <v>86433.871659963799</v>
      </c>
      <c r="Y40" s="30">
        <v>81121.792004230927</v>
      </c>
      <c r="Z40" s="30">
        <v>91703.886211550707</v>
      </c>
      <c r="AA40" s="30">
        <v>83720.555832674523</v>
      </c>
      <c r="AB40" s="30">
        <v>87154.038841914065</v>
      </c>
      <c r="AC40" s="30">
        <v>82892.840028363891</v>
      </c>
      <c r="AD40" s="30">
        <v>86048.665724472783</v>
      </c>
      <c r="AE40" s="30">
        <v>86671.10804398061</v>
      </c>
      <c r="AF40" s="30">
        <v>92755.742034065304</v>
      </c>
      <c r="AG40" s="30">
        <v>87316.204610287561</v>
      </c>
      <c r="AH40" s="30">
        <v>93265.331509216106</v>
      </c>
      <c r="AI40" s="30">
        <v>91939.155943535618</v>
      </c>
      <c r="AJ40" s="30">
        <v>94451.286120850244</v>
      </c>
      <c r="AK40" s="30">
        <v>88218.874825264618</v>
      </c>
      <c r="AL40" s="30">
        <v>90043.793068261322</v>
      </c>
      <c r="AM40" s="30">
        <v>87757.837856500992</v>
      </c>
      <c r="AN40" s="30">
        <v>91987.170788388961</v>
      </c>
      <c r="AO40" s="30">
        <v>93038.805850148085</v>
      </c>
      <c r="AP40" s="30">
        <v>98657.370134177094</v>
      </c>
      <c r="AQ40" s="30">
        <v>89060.188762310805</v>
      </c>
      <c r="AR40" s="30">
        <v>100038.87985255796</v>
      </c>
      <c r="AS40" s="30">
        <v>94456.615151997481</v>
      </c>
      <c r="AT40" s="30">
        <v>98289.465549396496</v>
      </c>
      <c r="AU40" s="30">
        <v>91522.446360938251</v>
      </c>
      <c r="AV40" s="30">
        <v>99230.678709858592</v>
      </c>
      <c r="AW40" s="30">
        <v>91524.439629939036</v>
      </c>
      <c r="AX40" s="30">
        <v>91135.989616778534</v>
      </c>
      <c r="AY40" s="30">
        <v>96511.550990659161</v>
      </c>
      <c r="AZ40" s="30">
        <v>96724.633088599367</v>
      </c>
      <c r="BA40" s="30">
        <v>90143.137544456404</v>
      </c>
      <c r="BB40" s="30">
        <v>97633.280093667272</v>
      </c>
      <c r="BC40" s="30">
        <v>97954.841654352582</v>
      </c>
      <c r="BD40" s="30">
        <v>103268.17799688649</v>
      </c>
      <c r="BE40" s="30">
        <v>86685.061365661211</v>
      </c>
      <c r="BF40" s="30">
        <v>77198.322411393136</v>
      </c>
      <c r="BG40" s="30">
        <v>84293.947291614371</v>
      </c>
      <c r="BH40" s="30">
        <v>83366.511230368749</v>
      </c>
      <c r="BI40" s="30">
        <v>95171.94583592072</v>
      </c>
      <c r="BJ40" s="25">
        <v>80853.557815919514</v>
      </c>
      <c r="BK40" s="28">
        <f t="shared" ca="1" si="3"/>
        <v>91198.941036157456</v>
      </c>
      <c r="BL40" s="25">
        <f t="shared" ca="1" si="4"/>
        <v>5939.2027806493379</v>
      </c>
      <c r="BM40" s="31">
        <f t="shared" ca="1" si="5"/>
        <v>102839.77848623016</v>
      </c>
      <c r="BN40" s="31">
        <f t="shared" ca="1" si="6"/>
        <v>79558.103586084748</v>
      </c>
      <c r="BO40" s="31">
        <f t="shared" ca="1" si="7"/>
        <v>23281.674900145415</v>
      </c>
    </row>
    <row r="41" spans="1:67" ht="15.75" thickBot="1" x14ac:dyDescent="0.3">
      <c r="A41" s="2">
        <v>38808</v>
      </c>
      <c r="B41" s="3">
        <v>90310</v>
      </c>
      <c r="F41" s="13">
        <v>40664</v>
      </c>
      <c r="G41">
        <f t="shared" ca="1" si="9"/>
        <v>0.76010822221404684</v>
      </c>
      <c r="H41">
        <f t="shared" ca="1" si="10"/>
        <v>4111.8750688525333</v>
      </c>
      <c r="I41">
        <f t="shared" ca="1" si="11"/>
        <v>855.06211321774254</v>
      </c>
      <c r="J41" s="14">
        <f t="shared" ca="1" si="8"/>
        <v>134986.50309197078</v>
      </c>
      <c r="L41" s="21">
        <v>40909</v>
      </c>
      <c r="M41" s="18">
        <f t="shared" ca="1" si="2"/>
        <v>83696.657554533012</v>
      </c>
      <c r="N41">
        <v>79139.011734366766</v>
      </c>
      <c r="O41">
        <v>66279.965153555095</v>
      </c>
      <c r="P41">
        <v>75213.550862341624</v>
      </c>
      <c r="Q41">
        <v>86645.780955227499</v>
      </c>
      <c r="R41">
        <v>77444.600808503223</v>
      </c>
      <c r="S41">
        <v>68703.022816681419</v>
      </c>
      <c r="T41">
        <v>64545.617587433197</v>
      </c>
      <c r="U41">
        <v>82339.749114376813</v>
      </c>
      <c r="V41">
        <v>85841.889302065218</v>
      </c>
      <c r="W41">
        <v>82072.533534396789</v>
      </c>
      <c r="X41">
        <v>82563.432183589553</v>
      </c>
      <c r="Y41">
        <v>75082.495840820833</v>
      </c>
      <c r="Z41">
        <v>84866.673458518751</v>
      </c>
      <c r="AA41">
        <v>68409.069007687445</v>
      </c>
      <c r="AB41">
        <v>73166.702561708458</v>
      </c>
      <c r="AC41">
        <v>73168.367299615347</v>
      </c>
      <c r="AD41">
        <v>71695.13236010418</v>
      </c>
      <c r="AE41">
        <v>60798.078256733454</v>
      </c>
      <c r="AF41">
        <v>71422.711742779997</v>
      </c>
      <c r="AG41">
        <v>77036.943880105217</v>
      </c>
      <c r="AH41">
        <v>69670.139678408217</v>
      </c>
      <c r="AI41">
        <v>87592.695033245516</v>
      </c>
      <c r="AJ41">
        <v>75015.956594784599</v>
      </c>
      <c r="AK41">
        <v>65804.523455804447</v>
      </c>
      <c r="AL41">
        <v>86945.40468497519</v>
      </c>
      <c r="AM41">
        <v>71339.759059374221</v>
      </c>
      <c r="AN41">
        <v>74665.831930724002</v>
      </c>
      <c r="AO41">
        <v>74926.243232362758</v>
      </c>
      <c r="AP41">
        <v>67122.152914170496</v>
      </c>
      <c r="AQ41">
        <v>64865.662198857346</v>
      </c>
      <c r="AR41">
        <v>81946.497218803095</v>
      </c>
      <c r="AS41">
        <v>81210.517216707143</v>
      </c>
      <c r="AT41">
        <v>86564.067107546492</v>
      </c>
      <c r="AU41">
        <v>83819.642819200293</v>
      </c>
      <c r="AV41">
        <v>80409.464846124611</v>
      </c>
      <c r="AW41">
        <v>76343.352026852139</v>
      </c>
      <c r="AX41">
        <v>77394.905141594412</v>
      </c>
      <c r="AY41">
        <v>69875.726734265627</v>
      </c>
      <c r="AZ41">
        <v>78339.790232214349</v>
      </c>
      <c r="BA41">
        <v>70141.922346843174</v>
      </c>
      <c r="BB41">
        <v>75228.21531096549</v>
      </c>
      <c r="BC41">
        <v>82332.694861010561</v>
      </c>
      <c r="BD41">
        <v>85464.424191125436</v>
      </c>
      <c r="BE41">
        <v>63234.285570933251</v>
      </c>
      <c r="BF41">
        <v>69486.668859851547</v>
      </c>
      <c r="BG41">
        <v>84042.241402188374</v>
      </c>
      <c r="BH41">
        <v>66978.90859751153</v>
      </c>
      <c r="BI41">
        <v>82804.713231034431</v>
      </c>
      <c r="BJ41">
        <v>63959.387471592054</v>
      </c>
      <c r="BK41" s="28">
        <f t="shared" ca="1" si="3"/>
        <v>75753.155599684309</v>
      </c>
      <c r="BL41" s="25">
        <f t="shared" ca="1" si="4"/>
        <v>7473.0575412143953</v>
      </c>
      <c r="BM41" s="31">
        <f t="shared" ref="BM41:BM70" ca="1" si="12">BK41+1.96*BL41</f>
        <v>90400.348380464522</v>
      </c>
      <c r="BN41" s="31">
        <f t="shared" ref="BN41:BN70" ca="1" si="13">BK41-1.96*BL41</f>
        <v>61105.962818904096</v>
      </c>
      <c r="BO41" s="31">
        <f t="shared" ref="BO41:BO70" ca="1" si="14">BM41-BN41</f>
        <v>29294.385561560426</v>
      </c>
    </row>
    <row r="42" spans="1:67" ht="15.75" thickBot="1" x14ac:dyDescent="0.3">
      <c r="A42" s="2">
        <v>38838</v>
      </c>
      <c r="B42" s="3">
        <v>108335</v>
      </c>
      <c r="F42" s="13">
        <v>40695</v>
      </c>
      <c r="G42">
        <f t="shared" ca="1" si="9"/>
        <v>-8.8362241712632544E-2</v>
      </c>
      <c r="H42">
        <f t="shared" ca="1" si="10"/>
        <v>-478.00364225474715</v>
      </c>
      <c r="I42">
        <f t="shared" ca="1" si="11"/>
        <v>-3803.7249629448329</v>
      </c>
      <c r="J42" s="14">
        <f t="shared" ca="1" si="8"/>
        <v>140908.77812902594</v>
      </c>
      <c r="L42" s="22">
        <v>40940</v>
      </c>
      <c r="M42" s="18">
        <f t="shared" ca="1" si="2"/>
        <v>85161.619740234455</v>
      </c>
      <c r="N42">
        <v>79581.267348848691</v>
      </c>
      <c r="O42">
        <v>76456.847129355738</v>
      </c>
      <c r="P42">
        <v>84787.477517797437</v>
      </c>
      <c r="Q42">
        <v>91518.151696236921</v>
      </c>
      <c r="R42">
        <v>76692.67896564363</v>
      </c>
      <c r="S42">
        <v>71610.056743731606</v>
      </c>
      <c r="T42">
        <v>67340.720206748229</v>
      </c>
      <c r="U42">
        <v>93395.513129370549</v>
      </c>
      <c r="V42">
        <v>75958.714657413395</v>
      </c>
      <c r="W42">
        <v>76114.747099978063</v>
      </c>
      <c r="X42">
        <v>71774.975325919862</v>
      </c>
      <c r="Y42">
        <v>72785.867409119732</v>
      </c>
      <c r="Z42">
        <v>73056.6799454625</v>
      </c>
      <c r="AA42">
        <v>68310.290968296671</v>
      </c>
      <c r="AB42">
        <v>81408.518979613873</v>
      </c>
      <c r="AC42">
        <v>68447.764645527437</v>
      </c>
      <c r="AD42">
        <v>73291.811999611382</v>
      </c>
      <c r="AE42">
        <v>76402.614788570238</v>
      </c>
      <c r="AF42">
        <v>69329.849485533487</v>
      </c>
      <c r="AG42">
        <v>78186.301190875267</v>
      </c>
      <c r="AH42">
        <v>76748.831291260896</v>
      </c>
      <c r="AI42">
        <v>72571.891697119485</v>
      </c>
      <c r="AJ42">
        <v>84691.554279166739</v>
      </c>
      <c r="AK42">
        <v>72858.293402255513</v>
      </c>
      <c r="AL42">
        <v>75590.985652429168</v>
      </c>
      <c r="AM42">
        <v>73159.122589429142</v>
      </c>
      <c r="AN42">
        <v>79046.161382067163</v>
      </c>
      <c r="AO42">
        <v>83004.893379062589</v>
      </c>
      <c r="AP42">
        <v>65711.007250416384</v>
      </c>
      <c r="AQ42">
        <v>74266.661260787921</v>
      </c>
      <c r="AR42">
        <v>67799.44633642846</v>
      </c>
      <c r="AS42">
        <v>81665.775141661055</v>
      </c>
      <c r="AT42">
        <v>81291.448741216765</v>
      </c>
      <c r="AU42">
        <v>79211.382421469258</v>
      </c>
      <c r="AV42">
        <v>78938.413655632496</v>
      </c>
      <c r="AW42">
        <v>80998.56585573568</v>
      </c>
      <c r="AX42">
        <v>63389.875816307962</v>
      </c>
      <c r="AY42">
        <v>69535.967747582006</v>
      </c>
      <c r="AZ42">
        <v>77395.53950380435</v>
      </c>
      <c r="BA42">
        <v>77004.606950533896</v>
      </c>
      <c r="BB42">
        <v>69418.435222238739</v>
      </c>
      <c r="BC42">
        <v>70092.657650378562</v>
      </c>
      <c r="BD42">
        <v>83976.710834230325</v>
      </c>
      <c r="BE42">
        <v>61818.968863773393</v>
      </c>
      <c r="BF42">
        <v>65286.488604435785</v>
      </c>
      <c r="BG42">
        <v>64427.633211572247</v>
      </c>
      <c r="BH42">
        <v>61890.845515858819</v>
      </c>
      <c r="BI42">
        <v>66751.178298800194</v>
      </c>
      <c r="BJ42">
        <v>80353.581760410161</v>
      </c>
      <c r="BK42" s="28">
        <f t="shared" ca="1" si="3"/>
        <v>75010.187865799089</v>
      </c>
      <c r="BL42" s="25">
        <f t="shared" ca="1" si="4"/>
        <v>7208.0218494403798</v>
      </c>
      <c r="BM42" s="31">
        <f t="shared" ca="1" si="12"/>
        <v>89137.910690702236</v>
      </c>
      <c r="BN42" s="31">
        <f t="shared" ca="1" si="13"/>
        <v>60882.465040895942</v>
      </c>
      <c r="BO42" s="31">
        <f t="shared" ca="1" si="14"/>
        <v>28255.445649806294</v>
      </c>
    </row>
    <row r="43" spans="1:67" ht="15.75" thickBot="1" x14ac:dyDescent="0.3">
      <c r="A43" s="2">
        <v>38869</v>
      </c>
      <c r="B43" s="3">
        <v>110024</v>
      </c>
      <c r="F43" s="13">
        <v>40725</v>
      </c>
      <c r="G43">
        <f t="shared" ca="1" si="9"/>
        <v>-0.67403007322743336</v>
      </c>
      <c r="H43">
        <f t="shared" ca="1" si="10"/>
        <v>-3646.2274354667711</v>
      </c>
      <c r="I43">
        <f t="shared" ca="1" si="11"/>
        <v>-3295.589328425644</v>
      </c>
      <c r="J43" s="14">
        <f t="shared" ca="1" si="8"/>
        <v>146654.1888006003</v>
      </c>
      <c r="L43" s="21">
        <v>40969</v>
      </c>
      <c r="M43" s="18">
        <f t="shared" ca="1" si="2"/>
        <v>113074.97694269821</v>
      </c>
      <c r="N43">
        <v>107968.84605269917</v>
      </c>
      <c r="O43">
        <v>107657.64177809787</v>
      </c>
      <c r="P43">
        <v>104787.39848359511</v>
      </c>
      <c r="Q43">
        <v>106277.45104533085</v>
      </c>
      <c r="R43">
        <v>94843.568391608598</v>
      </c>
      <c r="S43">
        <v>103846.94871560379</v>
      </c>
      <c r="T43">
        <v>88789.893379266781</v>
      </c>
      <c r="U43">
        <v>113222.37970338186</v>
      </c>
      <c r="V43">
        <v>107681.31981013063</v>
      </c>
      <c r="W43">
        <v>108103.06963159121</v>
      </c>
      <c r="X43">
        <v>105266.57032339275</v>
      </c>
      <c r="Y43">
        <v>93171.822835334926</v>
      </c>
      <c r="Z43">
        <v>99353.61793634799</v>
      </c>
      <c r="AA43">
        <v>88819.220216492569</v>
      </c>
      <c r="AB43">
        <v>95399.780938097596</v>
      </c>
      <c r="AC43">
        <v>100191.10714361066</v>
      </c>
      <c r="AD43">
        <v>91224.001815630356</v>
      </c>
      <c r="AE43">
        <v>89925.093142195168</v>
      </c>
      <c r="AF43">
        <v>100420.18701638648</v>
      </c>
      <c r="AG43">
        <v>99990.726753115479</v>
      </c>
      <c r="AH43">
        <v>99814.470593316713</v>
      </c>
      <c r="AI43">
        <v>93293.532095528732</v>
      </c>
      <c r="AJ43">
        <v>111692.27245179456</v>
      </c>
      <c r="AK43">
        <v>90615.837794377818</v>
      </c>
      <c r="AL43">
        <v>114907.43181253495</v>
      </c>
      <c r="AM43">
        <v>114460.99394115788</v>
      </c>
      <c r="AN43">
        <v>96509.957931473968</v>
      </c>
      <c r="AO43">
        <v>112752.00171891559</v>
      </c>
      <c r="AP43">
        <v>102219.99311843375</v>
      </c>
      <c r="AQ43">
        <v>97450.81138366973</v>
      </c>
      <c r="AR43">
        <v>102486.59160413069</v>
      </c>
      <c r="AS43">
        <v>94218.790771783853</v>
      </c>
      <c r="AT43">
        <v>105905.59962263115</v>
      </c>
      <c r="AU43">
        <v>101493.50856241802</v>
      </c>
      <c r="AV43">
        <v>102172.92989421374</v>
      </c>
      <c r="AW43">
        <v>94775.32588670266</v>
      </c>
      <c r="AX43">
        <v>89109.100053817761</v>
      </c>
      <c r="AY43">
        <v>104312.62080256484</v>
      </c>
      <c r="AZ43">
        <v>110612.75307104044</v>
      </c>
      <c r="BA43">
        <v>88184.766833339236</v>
      </c>
      <c r="BB43">
        <v>96068.243853434396</v>
      </c>
      <c r="BC43">
        <v>95994.956499393098</v>
      </c>
      <c r="BD43">
        <v>108051.79192384472</v>
      </c>
      <c r="BE43">
        <v>86343.059324548725</v>
      </c>
      <c r="BF43">
        <v>89490.869891769835</v>
      </c>
      <c r="BG43">
        <v>96368.83871414201</v>
      </c>
      <c r="BH43">
        <v>96491.754101999861</v>
      </c>
      <c r="BI43">
        <v>85615.935626237013</v>
      </c>
      <c r="BJ43">
        <v>104691.52702587299</v>
      </c>
      <c r="BK43" s="28">
        <f t="shared" ca="1" si="3"/>
        <v>100122.43777919395</v>
      </c>
      <c r="BL43" s="25">
        <f t="shared" ca="1" si="4"/>
        <v>8149.2741489887649</v>
      </c>
      <c r="BM43" s="31">
        <f t="shared" ca="1" si="12"/>
        <v>116095.01511121192</v>
      </c>
      <c r="BN43" s="31">
        <f t="shared" ca="1" si="13"/>
        <v>84149.860447175975</v>
      </c>
      <c r="BO43" s="31">
        <f t="shared" ca="1" si="14"/>
        <v>31945.154664035945</v>
      </c>
    </row>
    <row r="44" spans="1:67" ht="15.75" thickBot="1" x14ac:dyDescent="0.3">
      <c r="A44" s="2">
        <v>38899</v>
      </c>
      <c r="B44" s="3">
        <v>117511</v>
      </c>
      <c r="F44" s="13">
        <v>40756</v>
      </c>
      <c r="G44">
        <f t="shared" ca="1" si="9"/>
        <v>-1.4270234701351732</v>
      </c>
      <c r="H44">
        <f t="shared" ca="1" si="10"/>
        <v>-7719.6142049676273</v>
      </c>
      <c r="I44">
        <f t="shared" ca="1" si="11"/>
        <v>-4831.320934370453</v>
      </c>
      <c r="J44" s="14">
        <f t="shared" ca="1" si="8"/>
        <v>140407.86786622985</v>
      </c>
      <c r="L44" s="22">
        <v>41000</v>
      </c>
      <c r="M44" s="18">
        <f t="shared" ca="1" si="2"/>
        <v>126396.08520533005</v>
      </c>
      <c r="N44">
        <v>110599.4112740595</v>
      </c>
      <c r="O44">
        <v>105409.00144817663</v>
      </c>
      <c r="P44">
        <v>113153.76398590617</v>
      </c>
      <c r="Q44">
        <v>115073.50775254966</v>
      </c>
      <c r="R44">
        <v>110749.76978517958</v>
      </c>
      <c r="S44">
        <v>108985.32055835356</v>
      </c>
      <c r="T44">
        <v>106061.7978064621</v>
      </c>
      <c r="U44">
        <v>123400.46915841365</v>
      </c>
      <c r="V44">
        <v>119902.9579777272</v>
      </c>
      <c r="W44">
        <v>125120.56720643083</v>
      </c>
      <c r="X44">
        <v>111558.57247341287</v>
      </c>
      <c r="Y44">
        <v>117226.39145620598</v>
      </c>
      <c r="Z44">
        <v>111903.83186284974</v>
      </c>
      <c r="AA44">
        <v>97456.043125956232</v>
      </c>
      <c r="AB44">
        <v>110704.77481649833</v>
      </c>
      <c r="AC44">
        <v>103067.74104519474</v>
      </c>
      <c r="AD44">
        <v>102366.0086756614</v>
      </c>
      <c r="AE44">
        <v>87536.045274652628</v>
      </c>
      <c r="AF44">
        <v>100202.01815509505</v>
      </c>
      <c r="AG44">
        <v>113939.05132307034</v>
      </c>
      <c r="AH44">
        <v>111256.00900767141</v>
      </c>
      <c r="AI44">
        <v>114552.79930543597</v>
      </c>
      <c r="AJ44">
        <v>122317.83193624343</v>
      </c>
      <c r="AK44">
        <v>112093.89315541604</v>
      </c>
      <c r="AL44">
        <v>114312.48013084169</v>
      </c>
      <c r="AM44">
        <v>114187.38916658849</v>
      </c>
      <c r="AN44">
        <v>113923.3251003901</v>
      </c>
      <c r="AO44">
        <v>117553.44103952716</v>
      </c>
      <c r="AP44">
        <v>109968.44267183467</v>
      </c>
      <c r="AQ44">
        <v>99567.879846701719</v>
      </c>
      <c r="AR44">
        <v>118206.70284333813</v>
      </c>
      <c r="AS44">
        <v>115720.58787870267</v>
      </c>
      <c r="AT44">
        <v>126302.19442448838</v>
      </c>
      <c r="AU44">
        <v>111804.22946037553</v>
      </c>
      <c r="AV44">
        <v>120488.97628140901</v>
      </c>
      <c r="AW44">
        <v>117969.76555331354</v>
      </c>
      <c r="AX44">
        <v>101945.6259857807</v>
      </c>
      <c r="AY44">
        <v>119166.60648859834</v>
      </c>
      <c r="AZ44">
        <v>115958.07426535111</v>
      </c>
      <c r="BA44">
        <v>119127.86093907201</v>
      </c>
      <c r="BB44">
        <v>123114.00718913367</v>
      </c>
      <c r="BC44">
        <v>123144.59141133644</v>
      </c>
      <c r="BD44">
        <v>116883.25781404562</v>
      </c>
      <c r="BE44">
        <v>98344.273260049493</v>
      </c>
      <c r="BF44">
        <v>96730.323217128986</v>
      </c>
      <c r="BG44">
        <v>100631.89472989985</v>
      </c>
      <c r="BH44">
        <v>103153.56972709435</v>
      </c>
      <c r="BI44">
        <v>108897.47154602883</v>
      </c>
      <c r="BJ44">
        <v>112191.4685402484</v>
      </c>
      <c r="BK44" s="28">
        <f t="shared" ca="1" si="3"/>
        <v>112006.56206566466</v>
      </c>
      <c r="BL44" s="25">
        <f t="shared" ca="1" si="4"/>
        <v>8615.9766867519247</v>
      </c>
      <c r="BM44" s="31">
        <f t="shared" ca="1" si="12"/>
        <v>128893.87637169844</v>
      </c>
      <c r="BN44" s="31">
        <f t="shared" ca="1" si="13"/>
        <v>95119.247759630889</v>
      </c>
      <c r="BO44" s="31">
        <f t="shared" ca="1" si="14"/>
        <v>33774.62861206755</v>
      </c>
    </row>
    <row r="45" spans="1:67" ht="15.75" thickBot="1" x14ac:dyDescent="0.3">
      <c r="A45" s="2">
        <v>38930</v>
      </c>
      <c r="B45" s="3">
        <v>116350</v>
      </c>
      <c r="F45" s="13">
        <v>40787</v>
      </c>
      <c r="G45">
        <f t="shared" ca="1" si="9"/>
        <v>1.9872897974914887</v>
      </c>
      <c r="H45">
        <f t="shared" ca="1" si="10"/>
        <v>10750.426234159531</v>
      </c>
      <c r="I45">
        <f t="shared" ca="1" si="11"/>
        <v>16901.383900791996</v>
      </c>
      <c r="J45" s="14">
        <f t="shared" ca="1" si="8"/>
        <v>159173.25176702184</v>
      </c>
      <c r="L45" s="21">
        <v>41030</v>
      </c>
      <c r="M45" s="18">
        <f t="shared" ca="1" si="2"/>
        <v>138830.70688661776</v>
      </c>
      <c r="N45">
        <v>118744.04829912682</v>
      </c>
      <c r="O45">
        <v>132828.45188042719</v>
      </c>
      <c r="P45">
        <v>133394.13106037298</v>
      </c>
      <c r="Q45">
        <v>136750.58163736848</v>
      </c>
      <c r="R45">
        <v>129570.61921884661</v>
      </c>
      <c r="S45">
        <v>129785.73747176136</v>
      </c>
      <c r="T45">
        <v>118567.80657238927</v>
      </c>
      <c r="U45">
        <v>126175.06077940267</v>
      </c>
      <c r="V45">
        <v>136242.63252110191</v>
      </c>
      <c r="W45">
        <v>131008.83081672763</v>
      </c>
      <c r="X45">
        <v>119332.86553684788</v>
      </c>
      <c r="Y45">
        <v>122559.5314625882</v>
      </c>
      <c r="Z45">
        <v>139438.87874061262</v>
      </c>
      <c r="AA45">
        <v>104749.64857333127</v>
      </c>
      <c r="AB45">
        <v>122391.32790337701</v>
      </c>
      <c r="AC45">
        <v>133862.66748440691</v>
      </c>
      <c r="AD45">
        <v>119803.92189927748</v>
      </c>
      <c r="AE45">
        <v>101856.44466851524</v>
      </c>
      <c r="AF45">
        <v>111258.20920788532</v>
      </c>
      <c r="AG45">
        <v>130379.37587780575</v>
      </c>
      <c r="AH45">
        <v>130596.96066283493</v>
      </c>
      <c r="AI45">
        <v>128808.77029450238</v>
      </c>
      <c r="AJ45">
        <v>128528.94513813613</v>
      </c>
      <c r="AK45">
        <v>122049.34519415931</v>
      </c>
      <c r="AL45">
        <v>127889.44366481158</v>
      </c>
      <c r="AM45">
        <v>133752.71567732145</v>
      </c>
      <c r="AN45">
        <v>125685.93606672477</v>
      </c>
      <c r="AO45">
        <v>127082.74598332262</v>
      </c>
      <c r="AP45">
        <v>119354.54161207186</v>
      </c>
      <c r="AQ45">
        <v>118279.77960103186</v>
      </c>
      <c r="AR45">
        <v>134741.704603166</v>
      </c>
      <c r="AS45">
        <v>130129.80708993407</v>
      </c>
      <c r="AT45">
        <v>122906.59499188955</v>
      </c>
      <c r="AU45">
        <v>133661.51859736833</v>
      </c>
      <c r="AV45">
        <v>123585.62719038231</v>
      </c>
      <c r="AW45">
        <v>127425.70705765876</v>
      </c>
      <c r="AX45">
        <v>111693.94164769637</v>
      </c>
      <c r="AY45">
        <v>124249.55477077758</v>
      </c>
      <c r="AZ45">
        <v>124121.19647555842</v>
      </c>
      <c r="BA45">
        <v>123444.73957372655</v>
      </c>
      <c r="BB45">
        <v>131868.49207251304</v>
      </c>
      <c r="BC45">
        <v>130423.97506320526</v>
      </c>
      <c r="BD45">
        <v>127281.9269811229</v>
      </c>
      <c r="BE45">
        <v>113145.54996649909</v>
      </c>
      <c r="BF45">
        <v>117947.7869201873</v>
      </c>
      <c r="BG45">
        <v>125701.94895145833</v>
      </c>
      <c r="BH45">
        <v>115418.47843685432</v>
      </c>
      <c r="BI45">
        <v>112726.9045188709</v>
      </c>
      <c r="BJ45">
        <v>123517.60224525983</v>
      </c>
      <c r="BK45" s="28">
        <f t="shared" ca="1" si="3"/>
        <v>125071.07439095674</v>
      </c>
      <c r="BL45" s="25">
        <f t="shared" ca="1" si="4"/>
        <v>8344.2725668888688</v>
      </c>
      <c r="BM45" s="31">
        <f t="shared" ca="1" si="12"/>
        <v>141425.84862205893</v>
      </c>
      <c r="BN45" s="31">
        <f t="shared" ca="1" si="13"/>
        <v>108716.30015985455</v>
      </c>
      <c r="BO45" s="31">
        <f t="shared" ca="1" si="14"/>
        <v>32709.548462204373</v>
      </c>
    </row>
    <row r="46" spans="1:67" ht="15.75" thickBot="1" x14ac:dyDescent="0.3">
      <c r="A46" s="2">
        <v>38961</v>
      </c>
      <c r="B46" s="3">
        <v>117337</v>
      </c>
      <c r="F46" s="13">
        <v>40817</v>
      </c>
      <c r="G46">
        <f t="shared" ca="1" si="9"/>
        <v>-0.32108185734951888</v>
      </c>
      <c r="H46">
        <f t="shared" ca="1" si="10"/>
        <v>-1736.9217247127337</v>
      </c>
      <c r="I46">
        <f t="shared" ca="1" si="11"/>
        <v>-10379.929557569647</v>
      </c>
      <c r="J46" s="14">
        <f t="shared" ca="1" si="8"/>
        <v>132909.32220945216</v>
      </c>
      <c r="L46" s="22">
        <v>41061</v>
      </c>
      <c r="M46" s="18">
        <f t="shared" ca="1" si="2"/>
        <v>146229.90827438739</v>
      </c>
      <c r="N46">
        <v>142873.48290515048</v>
      </c>
      <c r="O46">
        <v>119970.88907272875</v>
      </c>
      <c r="P46">
        <v>139299.58700035501</v>
      </c>
      <c r="Q46">
        <v>145659.43151196226</v>
      </c>
      <c r="R46">
        <v>134099.64661580854</v>
      </c>
      <c r="S46">
        <v>137471.28748836031</v>
      </c>
      <c r="T46">
        <v>126279.25735639586</v>
      </c>
      <c r="U46">
        <v>149019.23605580954</v>
      </c>
      <c r="V46">
        <v>132546.9407219865</v>
      </c>
      <c r="W46">
        <v>143442.05748535239</v>
      </c>
      <c r="X46">
        <v>134360.42637005117</v>
      </c>
      <c r="Y46">
        <v>123336.05751208594</v>
      </c>
      <c r="Z46">
        <v>134998.26233397663</v>
      </c>
      <c r="AA46">
        <v>121941.27229877474</v>
      </c>
      <c r="AB46">
        <v>126510.44718923621</v>
      </c>
      <c r="AC46">
        <v>140996.42921234787</v>
      </c>
      <c r="AD46">
        <v>127257.48158877902</v>
      </c>
      <c r="AE46">
        <v>113909.10562042205</v>
      </c>
      <c r="AF46">
        <v>136154.70975040962</v>
      </c>
      <c r="AG46">
        <v>141481.6634460435</v>
      </c>
      <c r="AH46">
        <v>131661.41163766867</v>
      </c>
      <c r="AI46">
        <v>134111.95392661943</v>
      </c>
      <c r="AJ46">
        <v>134544.14727306017</v>
      </c>
      <c r="AK46">
        <v>128456.19304654343</v>
      </c>
      <c r="AL46">
        <v>141334.60432239776</v>
      </c>
      <c r="AM46">
        <v>143025.98219543992</v>
      </c>
      <c r="AN46">
        <v>138831.3629920776</v>
      </c>
      <c r="AO46">
        <v>146338.93105713627</v>
      </c>
      <c r="AP46">
        <v>135319.78491368174</v>
      </c>
      <c r="AQ46">
        <v>119699.03200703219</v>
      </c>
      <c r="AR46">
        <v>147487.06107838271</v>
      </c>
      <c r="AS46">
        <v>136129.91024809825</v>
      </c>
      <c r="AT46">
        <v>128545.76949094053</v>
      </c>
      <c r="AU46">
        <v>123936.37208446697</v>
      </c>
      <c r="AV46">
        <v>132636.87613954203</v>
      </c>
      <c r="AW46">
        <v>148750.72388272369</v>
      </c>
      <c r="AX46">
        <v>128870.23445803573</v>
      </c>
      <c r="AY46">
        <v>129712.03514263322</v>
      </c>
      <c r="AZ46">
        <v>128515.68288391246</v>
      </c>
      <c r="BA46">
        <v>137270.23789875253</v>
      </c>
      <c r="BB46">
        <v>145810.62329616092</v>
      </c>
      <c r="BC46">
        <v>141719.29475800073</v>
      </c>
      <c r="BD46">
        <v>144290.55671252508</v>
      </c>
      <c r="BE46">
        <v>126172.94020176335</v>
      </c>
      <c r="BF46">
        <v>119033.94829922298</v>
      </c>
      <c r="BG46">
        <v>124228.92080557017</v>
      </c>
      <c r="BH46">
        <v>123124.10789327591</v>
      </c>
      <c r="BI46">
        <v>128463.18795631611</v>
      </c>
      <c r="BJ46">
        <v>127906.13847970852</v>
      </c>
      <c r="BK46" s="28">
        <f t="shared" ca="1" si="3"/>
        <v>133875.31209784222</v>
      </c>
      <c r="BL46" s="25">
        <f t="shared" ca="1" si="4"/>
        <v>8921.0685128370096</v>
      </c>
      <c r="BM46" s="31">
        <f t="shared" ca="1" si="12"/>
        <v>151360.60638300277</v>
      </c>
      <c r="BN46" s="31">
        <f t="shared" ca="1" si="13"/>
        <v>116390.01781268168</v>
      </c>
      <c r="BO46" s="31">
        <f t="shared" ca="1" si="14"/>
        <v>34970.588570321095</v>
      </c>
    </row>
    <row r="47" spans="1:67" ht="15.75" thickBot="1" x14ac:dyDescent="0.3">
      <c r="A47" s="2">
        <v>38991</v>
      </c>
      <c r="B47" s="3">
        <v>114756</v>
      </c>
      <c r="F47" s="13">
        <v>40848</v>
      </c>
      <c r="G47">
        <f t="shared" ca="1" si="9"/>
        <v>0.20377661388935733</v>
      </c>
      <c r="H47">
        <f t="shared" ca="1" si="10"/>
        <v>1102.3482627594615</v>
      </c>
      <c r="I47">
        <f t="shared" ca="1" si="11"/>
        <v>2461.3431592699089</v>
      </c>
      <c r="J47" s="14">
        <f t="shared" ca="1" si="8"/>
        <v>113680.66536872208</v>
      </c>
      <c r="L47" s="21">
        <v>41091</v>
      </c>
      <c r="M47" s="18">
        <f t="shared" ca="1" si="2"/>
        <v>161023.14975408593</v>
      </c>
      <c r="N47">
        <v>138651.52043878898</v>
      </c>
      <c r="O47">
        <v>141842.20431845263</v>
      </c>
      <c r="P47">
        <v>159200.24781710043</v>
      </c>
      <c r="Q47">
        <v>143727.0581476955</v>
      </c>
      <c r="R47">
        <v>146213.59284742636</v>
      </c>
      <c r="S47">
        <v>146594.14249758399</v>
      </c>
      <c r="T47">
        <v>136129.86850184615</v>
      </c>
      <c r="U47">
        <v>151407.04771994066</v>
      </c>
      <c r="V47">
        <v>150464.30132216058</v>
      </c>
      <c r="W47">
        <v>148496.67589705443</v>
      </c>
      <c r="X47">
        <v>142307.72225240077</v>
      </c>
      <c r="Y47">
        <v>132724.67676525505</v>
      </c>
      <c r="Z47">
        <v>156975.80372959183</v>
      </c>
      <c r="AA47">
        <v>125291.2784217108</v>
      </c>
      <c r="AB47">
        <v>135941.85868786421</v>
      </c>
      <c r="AC47">
        <v>139582.22693040525</v>
      </c>
      <c r="AD47">
        <v>135642.87849901093</v>
      </c>
      <c r="AE47">
        <v>127352.66689881001</v>
      </c>
      <c r="AF47">
        <v>135763.2583865879</v>
      </c>
      <c r="AG47">
        <v>147551.73808202089</v>
      </c>
      <c r="AH47">
        <v>134576.357849669</v>
      </c>
      <c r="AI47">
        <v>149580.87134234543</v>
      </c>
      <c r="AJ47">
        <v>151732.54291634588</v>
      </c>
      <c r="AK47">
        <v>140356.37937794672</v>
      </c>
      <c r="AL47">
        <v>145371.55390317459</v>
      </c>
      <c r="AM47">
        <v>147633.69504531455</v>
      </c>
      <c r="AN47">
        <v>152100.01397927472</v>
      </c>
      <c r="AO47">
        <v>148518.81201003783</v>
      </c>
      <c r="AP47">
        <v>125632.49862941742</v>
      </c>
      <c r="AQ47">
        <v>135240.02973516245</v>
      </c>
      <c r="AR47">
        <v>158692.72797754256</v>
      </c>
      <c r="AS47">
        <v>142657.83682137716</v>
      </c>
      <c r="AT47">
        <v>150642.33307485352</v>
      </c>
      <c r="AU47">
        <v>148676.26243501168</v>
      </c>
      <c r="AV47">
        <v>144869.60898225126</v>
      </c>
      <c r="AW47">
        <v>135877.70996971487</v>
      </c>
      <c r="AX47">
        <v>142814.48335878889</v>
      </c>
      <c r="AY47">
        <v>141704.33237711858</v>
      </c>
      <c r="AZ47">
        <v>136633.49366849993</v>
      </c>
      <c r="BA47">
        <v>137504.50767525251</v>
      </c>
      <c r="BB47">
        <v>150247.53649073595</v>
      </c>
      <c r="BC47">
        <v>154361.70054268511</v>
      </c>
      <c r="BD47">
        <v>146501.36934297951</v>
      </c>
      <c r="BE47">
        <v>126868.14128062897</v>
      </c>
      <c r="BF47">
        <v>125529.35178596503</v>
      </c>
      <c r="BG47">
        <v>134942.30309720227</v>
      </c>
      <c r="BH47">
        <v>132532.49551123515</v>
      </c>
      <c r="BI47">
        <v>138789.16134800971</v>
      </c>
      <c r="BJ47">
        <v>138471.68887572427</v>
      </c>
      <c r="BK47" s="28">
        <f t="shared" ca="1" si="3"/>
        <v>142438.87434640122</v>
      </c>
      <c r="BL47" s="25">
        <f t="shared" ca="1" si="4"/>
        <v>9038.8807096849177</v>
      </c>
      <c r="BM47" s="31">
        <f t="shared" ca="1" si="12"/>
        <v>160155.08053738365</v>
      </c>
      <c r="BN47" s="31">
        <f t="shared" ca="1" si="13"/>
        <v>124722.66815541878</v>
      </c>
      <c r="BO47" s="31">
        <f t="shared" ca="1" si="14"/>
        <v>35432.412381964867</v>
      </c>
    </row>
    <row r="48" spans="1:67" ht="15.75" thickBot="1" x14ac:dyDescent="0.3">
      <c r="A48" s="2">
        <v>39022</v>
      </c>
      <c r="B48" s="3">
        <v>92689</v>
      </c>
      <c r="F48" s="13">
        <v>40878</v>
      </c>
      <c r="G48">
        <f t="shared" ca="1" si="9"/>
        <v>-0.9025144169558359</v>
      </c>
      <c r="H48">
        <f t="shared" ca="1" si="10"/>
        <v>-4882.2344265020392</v>
      </c>
      <c r="I48">
        <f t="shared" ca="1" si="11"/>
        <v>-5797.4122572703782</v>
      </c>
      <c r="J48" s="14">
        <f t="shared" ca="1" si="8"/>
        <v>89484.25311145169</v>
      </c>
      <c r="L48" s="22">
        <v>41122</v>
      </c>
      <c r="M48" s="18">
        <f t="shared" ca="1" si="2"/>
        <v>150584.93645794597</v>
      </c>
      <c r="N48">
        <v>140547.83045644494</v>
      </c>
      <c r="O48">
        <v>147085.66605249286</v>
      </c>
      <c r="P48">
        <v>146204.10141235695</v>
      </c>
      <c r="Q48">
        <v>153573.17586189817</v>
      </c>
      <c r="R48">
        <v>137152.53142262122</v>
      </c>
      <c r="S48">
        <v>150349.94504954055</v>
      </c>
      <c r="T48">
        <v>141529.86791414756</v>
      </c>
      <c r="U48">
        <v>153055.97194402933</v>
      </c>
      <c r="V48">
        <v>150911.9957315764</v>
      </c>
      <c r="W48">
        <v>137788.79418381274</v>
      </c>
      <c r="X48">
        <v>139088.5351309845</v>
      </c>
      <c r="Y48">
        <v>133576.71964497631</v>
      </c>
      <c r="Z48">
        <v>149391.83595228381</v>
      </c>
      <c r="AA48">
        <v>125507.83913015353</v>
      </c>
      <c r="AB48">
        <v>139872.28081312717</v>
      </c>
      <c r="AC48">
        <v>148090.34920178517</v>
      </c>
      <c r="AD48">
        <v>143769.86224565771</v>
      </c>
      <c r="AE48">
        <v>127753.81340147433</v>
      </c>
      <c r="AF48">
        <v>137543.02033886133</v>
      </c>
      <c r="AG48">
        <v>145047.41086471046</v>
      </c>
      <c r="AH48">
        <v>142908.80533212324</v>
      </c>
      <c r="AI48">
        <v>143228.08835240803</v>
      </c>
      <c r="AJ48">
        <v>152233.78604091663</v>
      </c>
      <c r="AK48">
        <v>132793.60471798078</v>
      </c>
      <c r="AL48">
        <v>146277.02710430516</v>
      </c>
      <c r="AM48">
        <v>143160.29341846885</v>
      </c>
      <c r="AN48">
        <v>147798.65690250217</v>
      </c>
      <c r="AO48">
        <v>147466.92902615573</v>
      </c>
      <c r="AP48">
        <v>130657.59927099175</v>
      </c>
      <c r="AQ48">
        <v>147764.83305951685</v>
      </c>
      <c r="AR48">
        <v>142291.75300556392</v>
      </c>
      <c r="AS48">
        <v>140623.63769564976</v>
      </c>
      <c r="AT48">
        <v>141959.79109926434</v>
      </c>
      <c r="AU48">
        <v>128537.28380345652</v>
      </c>
      <c r="AV48">
        <v>149885.49090556719</v>
      </c>
      <c r="AW48">
        <v>153298.10604799812</v>
      </c>
      <c r="AX48">
        <v>132357.93037869659</v>
      </c>
      <c r="AY48">
        <v>140154.33188945748</v>
      </c>
      <c r="AZ48">
        <v>142090.06106444728</v>
      </c>
      <c r="BA48">
        <v>143237.74172441056</v>
      </c>
      <c r="BB48">
        <v>145367.62073317112</v>
      </c>
      <c r="BC48">
        <v>146055.89385149919</v>
      </c>
      <c r="BD48">
        <v>156929.44442937191</v>
      </c>
      <c r="BE48">
        <v>131668.14536225062</v>
      </c>
      <c r="BF48">
        <v>125754.73865974433</v>
      </c>
      <c r="BG48">
        <v>130976.23568777414</v>
      </c>
      <c r="BH48">
        <v>146251.04742683639</v>
      </c>
      <c r="BI48">
        <v>134348.77848349971</v>
      </c>
      <c r="BJ48">
        <v>141814.83813502378</v>
      </c>
      <c r="BK48" s="28">
        <f t="shared" ca="1" si="3"/>
        <v>142126.37953639866</v>
      </c>
      <c r="BL48" s="25">
        <f t="shared" ca="1" si="4"/>
        <v>7792.6828305674344</v>
      </c>
      <c r="BM48" s="31">
        <f t="shared" ca="1" si="12"/>
        <v>157400.03788431082</v>
      </c>
      <c r="BN48" s="31">
        <f t="shared" ca="1" si="13"/>
        <v>126852.72118848648</v>
      </c>
      <c r="BO48" s="31">
        <f t="shared" ca="1" si="14"/>
        <v>30547.316695824338</v>
      </c>
    </row>
    <row r="49" spans="1:67" ht="15.75" thickBot="1" x14ac:dyDescent="0.3">
      <c r="A49" s="2">
        <v>39052</v>
      </c>
      <c r="B49" s="3">
        <v>74802</v>
      </c>
      <c r="F49" s="13">
        <v>40909</v>
      </c>
      <c r="G49">
        <f t="shared" ca="1" si="9"/>
        <v>0.58823066309959626</v>
      </c>
      <c r="H49">
        <f t="shared" ca="1" si="10"/>
        <v>3182.0876654754929</v>
      </c>
      <c r="I49">
        <f t="shared" ca="1" si="11"/>
        <v>5702.562214641106</v>
      </c>
      <c r="J49" s="14">
        <f t="shared" ca="1" si="8"/>
        <v>83696.657554533012</v>
      </c>
      <c r="L49" s="21">
        <v>41153</v>
      </c>
      <c r="M49" s="18">
        <f t="shared" ca="1" si="2"/>
        <v>157174.20893886825</v>
      </c>
      <c r="N49">
        <v>144679.38079692813</v>
      </c>
      <c r="O49">
        <v>143696.90301675402</v>
      </c>
      <c r="P49">
        <v>152550.16148515977</v>
      </c>
      <c r="Q49">
        <v>147304.07758655335</v>
      </c>
      <c r="R49">
        <v>150590.5024979373</v>
      </c>
      <c r="S49">
        <v>143242.31180551107</v>
      </c>
      <c r="T49">
        <v>138760.29045568424</v>
      </c>
      <c r="U49">
        <v>160926.12393820402</v>
      </c>
      <c r="V49">
        <v>148129.65354662406</v>
      </c>
      <c r="W49">
        <v>151289.94315654074</v>
      </c>
      <c r="X49">
        <v>145402.99649174151</v>
      </c>
      <c r="Y49">
        <v>133846.33980475413</v>
      </c>
      <c r="Z49">
        <v>150321.86121967726</v>
      </c>
      <c r="AA49">
        <v>125233.46668641057</v>
      </c>
      <c r="AB49">
        <v>140024.98395606404</v>
      </c>
      <c r="AC49">
        <v>130267.49683207605</v>
      </c>
      <c r="AD49">
        <v>138024.91644369101</v>
      </c>
      <c r="AE49">
        <v>128619.74932197138</v>
      </c>
      <c r="AF49">
        <v>138285.68152188649</v>
      </c>
      <c r="AG49">
        <v>144100.29394650552</v>
      </c>
      <c r="AH49">
        <v>144057.47506271489</v>
      </c>
      <c r="AI49">
        <v>142632.85476493405</v>
      </c>
      <c r="AJ49">
        <v>155982.39983245311</v>
      </c>
      <c r="AK49">
        <v>145224.087349326</v>
      </c>
      <c r="AL49">
        <v>151357.18577618233</v>
      </c>
      <c r="AM49">
        <v>158059.50086734979</v>
      </c>
      <c r="AN49">
        <v>137641.20109765313</v>
      </c>
      <c r="AO49">
        <v>156044.06847406854</v>
      </c>
      <c r="AP49">
        <v>149884.73246226646</v>
      </c>
      <c r="AQ49">
        <v>137484.14068814099</v>
      </c>
      <c r="AR49">
        <v>152156.060474167</v>
      </c>
      <c r="AS49">
        <v>134946.21762701543</v>
      </c>
      <c r="AT49">
        <v>137778.03802666767</v>
      </c>
      <c r="AU49">
        <v>141735.79933191871</v>
      </c>
      <c r="AV49">
        <v>153231.31251684279</v>
      </c>
      <c r="AW49">
        <v>145631.94018490094</v>
      </c>
      <c r="AX49">
        <v>135621.77043631708</v>
      </c>
      <c r="AY49">
        <v>150246.95411400218</v>
      </c>
      <c r="AZ49">
        <v>133807.16611544858</v>
      </c>
      <c r="BA49">
        <v>146855.47721750516</v>
      </c>
      <c r="BB49">
        <v>152896.84679735452</v>
      </c>
      <c r="BC49">
        <v>137492.53824322595</v>
      </c>
      <c r="BD49">
        <v>153444.2891804059</v>
      </c>
      <c r="BE49">
        <v>131317.47080809373</v>
      </c>
      <c r="BF49">
        <v>126224.96504392981</v>
      </c>
      <c r="BG49">
        <v>137140.80536609894</v>
      </c>
      <c r="BH49">
        <v>129465.64971675683</v>
      </c>
      <c r="BI49">
        <v>130155.32513569633</v>
      </c>
      <c r="BJ49">
        <v>155501.37929407135</v>
      </c>
      <c r="BK49" s="28">
        <f t="shared" ca="1" si="3"/>
        <v>143529.77990910097</v>
      </c>
      <c r="BL49" s="25">
        <f t="shared" ca="1" si="4"/>
        <v>9163.2587402314675</v>
      </c>
      <c r="BM49" s="31">
        <f t="shared" ca="1" si="12"/>
        <v>161489.76703995463</v>
      </c>
      <c r="BN49" s="31">
        <f t="shared" ca="1" si="13"/>
        <v>125569.7927782473</v>
      </c>
      <c r="BO49" s="31">
        <f t="shared" ca="1" si="14"/>
        <v>35919.974261707335</v>
      </c>
    </row>
    <row r="50" spans="1:67" ht="15.75" thickBot="1" x14ac:dyDescent="0.3">
      <c r="A50" s="2">
        <v>39083</v>
      </c>
      <c r="B50" s="3">
        <v>63276</v>
      </c>
      <c r="F50" s="13">
        <v>40940</v>
      </c>
      <c r="G50">
        <f t="shared" ca="1" si="9"/>
        <v>1.3936660928155806</v>
      </c>
      <c r="H50">
        <f t="shared" ca="1" si="10"/>
        <v>7539.1644161688491</v>
      </c>
      <c r="I50">
        <f t="shared" ca="1" si="11"/>
        <v>6955.0710223598344</v>
      </c>
      <c r="J50" s="14">
        <f t="shared" ca="1" si="8"/>
        <v>85161.619740234455</v>
      </c>
      <c r="L50" s="22">
        <v>41183</v>
      </c>
      <c r="M50" s="18">
        <f t="shared" ca="1" si="2"/>
        <v>137356.54756838945</v>
      </c>
      <c r="N50">
        <v>132957.2898188961</v>
      </c>
      <c r="O50">
        <v>123592.26616003079</v>
      </c>
      <c r="P50">
        <v>136778.3951419231</v>
      </c>
      <c r="Q50">
        <v>136860.07728882041</v>
      </c>
      <c r="R50">
        <v>133036.23480228434</v>
      </c>
      <c r="S50">
        <v>128698.69864278444</v>
      </c>
      <c r="T50">
        <v>124381.67941081483</v>
      </c>
      <c r="U50">
        <v>150685.53827108874</v>
      </c>
      <c r="V50">
        <v>136333.67121521285</v>
      </c>
      <c r="W50">
        <v>140410.25645915832</v>
      </c>
      <c r="X50">
        <v>132914.8656105249</v>
      </c>
      <c r="Y50">
        <v>118707.51119976625</v>
      </c>
      <c r="Z50">
        <v>136601.35574340739</v>
      </c>
      <c r="AA50">
        <v>110147.66227295011</v>
      </c>
      <c r="AB50">
        <v>135070.29996908328</v>
      </c>
      <c r="AC50">
        <v>125146.63867030677</v>
      </c>
      <c r="AD50">
        <v>117196.34356701947</v>
      </c>
      <c r="AE50">
        <v>110184.90005604274</v>
      </c>
      <c r="AF50">
        <v>129533.62841494882</v>
      </c>
      <c r="AG50">
        <v>128779.17114555836</v>
      </c>
      <c r="AH50">
        <v>139485.24694089347</v>
      </c>
      <c r="AI50">
        <v>123121.13823473162</v>
      </c>
      <c r="AJ50">
        <v>138556.40180096519</v>
      </c>
      <c r="AK50">
        <v>120186.243633045</v>
      </c>
      <c r="AL50">
        <v>132492.64410948503</v>
      </c>
      <c r="AM50">
        <v>134467.06967311748</v>
      </c>
      <c r="AN50">
        <v>127025.96670935495</v>
      </c>
      <c r="AO50">
        <v>141837.2792082298</v>
      </c>
      <c r="AP50">
        <v>121072.4067214384</v>
      </c>
      <c r="AQ50">
        <v>108797.11003852336</v>
      </c>
      <c r="AR50">
        <v>130107.71515256219</v>
      </c>
      <c r="AS50">
        <v>133026.75341360655</v>
      </c>
      <c r="AT50">
        <v>133415.23340162204</v>
      </c>
      <c r="AU50">
        <v>120846.85183679685</v>
      </c>
      <c r="AV50">
        <v>132700.63473758986</v>
      </c>
      <c r="AW50">
        <v>130009.20045396761</v>
      </c>
      <c r="AX50">
        <v>123649.81831711432</v>
      </c>
      <c r="AY50">
        <v>121216.23207224364</v>
      </c>
      <c r="AZ50">
        <v>131434.98438644543</v>
      </c>
      <c r="BA50">
        <v>131603.82212147582</v>
      </c>
      <c r="BB50">
        <v>137135.32012321736</v>
      </c>
      <c r="BC50">
        <v>128979.45546330657</v>
      </c>
      <c r="BD50">
        <v>135191.16607170639</v>
      </c>
      <c r="BE50">
        <v>112205.04759364581</v>
      </c>
      <c r="BF50">
        <v>106604.16388183885</v>
      </c>
      <c r="BG50">
        <v>111946.30678946339</v>
      </c>
      <c r="BH50">
        <v>117387.43819443142</v>
      </c>
      <c r="BI50">
        <v>119253.68830328906</v>
      </c>
      <c r="BJ50">
        <v>133991.46154762816</v>
      </c>
      <c r="BK50" s="28">
        <f t="shared" ca="1" si="3"/>
        <v>128062.39664721496</v>
      </c>
      <c r="BL50" s="25">
        <f t="shared" ca="1" si="4"/>
        <v>9703.6829499020841</v>
      </c>
      <c r="BM50" s="31">
        <f t="shared" ca="1" si="12"/>
        <v>147081.61522902304</v>
      </c>
      <c r="BN50" s="31">
        <f t="shared" ca="1" si="13"/>
        <v>109043.17806540689</v>
      </c>
      <c r="BO50" s="31">
        <f t="shared" ca="1" si="14"/>
        <v>38038.437163616152</v>
      </c>
    </row>
    <row r="51" spans="1:67" ht="15.75" thickBot="1" x14ac:dyDescent="0.3">
      <c r="A51" s="2">
        <v>39114</v>
      </c>
      <c r="B51" s="3">
        <v>66395</v>
      </c>
      <c r="F51" s="13">
        <v>40969</v>
      </c>
      <c r="G51">
        <f t="shared" ca="1" si="9"/>
        <v>0.73583283885375916</v>
      </c>
      <c r="H51">
        <f t="shared" ca="1" si="10"/>
        <v>3980.555158464962</v>
      </c>
      <c r="I51">
        <f t="shared" ca="1" si="11"/>
        <v>-6882.2060646298251</v>
      </c>
      <c r="J51" s="14">
        <f t="shared" ca="1" si="8"/>
        <v>113074.97694269821</v>
      </c>
      <c r="L51" s="21">
        <v>41214</v>
      </c>
      <c r="M51" s="18">
        <f t="shared" ca="1" si="2"/>
        <v>111639.83209221359</v>
      </c>
      <c r="N51">
        <v>115277.86328515224</v>
      </c>
      <c r="O51">
        <v>105633.6374719576</v>
      </c>
      <c r="P51">
        <v>111489.48237397705</v>
      </c>
      <c r="Q51">
        <v>112477.20570499598</v>
      </c>
      <c r="R51">
        <v>117473.6029382172</v>
      </c>
      <c r="S51">
        <v>110079.66351872409</v>
      </c>
      <c r="T51">
        <v>100620.16770519712</v>
      </c>
      <c r="U51">
        <v>115977.90020139795</v>
      </c>
      <c r="V51">
        <v>112746.49376671138</v>
      </c>
      <c r="W51">
        <v>107875.00692292681</v>
      </c>
      <c r="X51">
        <v>98799.15352312327</v>
      </c>
      <c r="Y51">
        <v>106185.66061371512</v>
      </c>
      <c r="Z51">
        <v>111895.58794040588</v>
      </c>
      <c r="AA51">
        <v>88436.720792580658</v>
      </c>
      <c r="AB51">
        <v>99688.044819454633</v>
      </c>
      <c r="AC51">
        <v>92508.290454357077</v>
      </c>
      <c r="AD51">
        <v>96021.626080786402</v>
      </c>
      <c r="AE51">
        <v>84851.447192566295</v>
      </c>
      <c r="AF51">
        <v>98118.298871147592</v>
      </c>
      <c r="AG51">
        <v>102186.30643638645</v>
      </c>
      <c r="AH51">
        <v>105402.72532725192</v>
      </c>
      <c r="AI51">
        <v>106444.07813806206</v>
      </c>
      <c r="AJ51">
        <v>116673.02749630122</v>
      </c>
      <c r="AK51">
        <v>107366.02931262809</v>
      </c>
      <c r="AL51">
        <v>115421.94202355877</v>
      </c>
      <c r="AM51">
        <v>106640.64154310853</v>
      </c>
      <c r="AN51">
        <v>101058.27699003008</v>
      </c>
      <c r="AO51">
        <v>114593.27645629624</v>
      </c>
      <c r="AP51">
        <v>100063.84251855727</v>
      </c>
      <c r="AQ51">
        <v>94418.108238999092</v>
      </c>
      <c r="AR51">
        <v>123042.73612123195</v>
      </c>
      <c r="AS51">
        <v>104543.16340974468</v>
      </c>
      <c r="AT51">
        <v>105178.42111749321</v>
      </c>
      <c r="AU51">
        <v>90824.638784060575</v>
      </c>
      <c r="AV51">
        <v>110310.90056112944</v>
      </c>
      <c r="AW51">
        <v>101893.50047653588</v>
      </c>
      <c r="AX51">
        <v>109544.07974112895</v>
      </c>
      <c r="AY51">
        <v>96376.244226760755</v>
      </c>
      <c r="AZ51">
        <v>107431.37117347281</v>
      </c>
      <c r="BA51">
        <v>98093.597755745315</v>
      </c>
      <c r="BB51">
        <v>115312.83119135106</v>
      </c>
      <c r="BC51">
        <v>110534.38132367577</v>
      </c>
      <c r="BD51">
        <v>123033.69906620498</v>
      </c>
      <c r="BE51">
        <v>97995.674340950267</v>
      </c>
      <c r="BF51">
        <v>90953.293107728998</v>
      </c>
      <c r="BG51">
        <v>98999.653690596926</v>
      </c>
      <c r="BH51">
        <v>87147.885590496531</v>
      </c>
      <c r="BI51">
        <v>94150.000623020256</v>
      </c>
      <c r="BJ51">
        <v>102268.83031498035</v>
      </c>
      <c r="BK51" s="28">
        <f t="shared" ca="1" si="3"/>
        <v>104713.97686734192</v>
      </c>
      <c r="BL51" s="25">
        <f t="shared" ca="1" si="4"/>
        <v>9172.1174734167816</v>
      </c>
      <c r="BM51" s="31">
        <f t="shared" ca="1" si="12"/>
        <v>122691.3271152388</v>
      </c>
      <c r="BN51" s="31">
        <f t="shared" ca="1" si="13"/>
        <v>86736.626619445029</v>
      </c>
      <c r="BO51" s="31">
        <f t="shared" ca="1" si="14"/>
        <v>35954.700495793775</v>
      </c>
    </row>
    <row r="52" spans="1:67" ht="15.75" thickBot="1" x14ac:dyDescent="0.3">
      <c r="A52" s="2">
        <v>39142</v>
      </c>
      <c r="B52" s="3">
        <v>82512</v>
      </c>
      <c r="F52" s="13">
        <v>41000</v>
      </c>
      <c r="G52">
        <f t="shared" ca="1" si="9"/>
        <v>1.2280194977466552</v>
      </c>
      <c r="H52">
        <f t="shared" ca="1" si="10"/>
        <v>6643.0839836743007</v>
      </c>
      <c r="I52">
        <f t="shared" ca="1" si="11"/>
        <v>4639.9639427542243</v>
      </c>
      <c r="J52" s="14">
        <f t="shared" ca="1" si="8"/>
        <v>126396.08520533005</v>
      </c>
      <c r="L52" s="22">
        <v>41244</v>
      </c>
      <c r="M52" s="18">
        <f t="shared" ca="1" si="2"/>
        <v>87845.774552586547</v>
      </c>
      <c r="N52">
        <v>96917.623760220158</v>
      </c>
      <c r="O52">
        <v>93408.219876617251</v>
      </c>
      <c r="P52">
        <v>87379.912416094041</v>
      </c>
      <c r="Q52">
        <v>88009.992092875735</v>
      </c>
      <c r="R52">
        <v>95621.809868497076</v>
      </c>
      <c r="S52">
        <v>98754.934291240847</v>
      </c>
      <c r="T52">
        <v>72600.037451021984</v>
      </c>
      <c r="U52">
        <v>98975.492077032715</v>
      </c>
      <c r="V52">
        <v>88975.665403642139</v>
      </c>
      <c r="W52">
        <v>93703.906313314656</v>
      </c>
      <c r="X52">
        <v>89727.650407805224</v>
      </c>
      <c r="Y52">
        <v>77580.653442866809</v>
      </c>
      <c r="Z52">
        <v>93771.524170307297</v>
      </c>
      <c r="AA52">
        <v>73257.932471168053</v>
      </c>
      <c r="AB52">
        <v>89416.788281793706</v>
      </c>
      <c r="AC52">
        <v>78064.871471803461</v>
      </c>
      <c r="AD52">
        <v>85174.808807805093</v>
      </c>
      <c r="AE52">
        <v>82881.529575447814</v>
      </c>
      <c r="AF52">
        <v>81393.480821138888</v>
      </c>
      <c r="AG52">
        <v>83245.269225514494</v>
      </c>
      <c r="AH52">
        <v>90991.534636416327</v>
      </c>
      <c r="AI52">
        <v>85928.491954075493</v>
      </c>
      <c r="AJ52">
        <v>94057.68278000626</v>
      </c>
      <c r="AK52">
        <v>72004.006397277029</v>
      </c>
      <c r="AL52">
        <v>85870.025232198474</v>
      </c>
      <c r="AM52">
        <v>89748.585721515032</v>
      </c>
      <c r="AN52">
        <v>86052.265057836252</v>
      </c>
      <c r="AO52">
        <v>98592.012305298907</v>
      </c>
      <c r="AP52">
        <v>79025.278071412438</v>
      </c>
      <c r="AQ52">
        <v>92435.322629942442</v>
      </c>
      <c r="AR52">
        <v>94978.165582491958</v>
      </c>
      <c r="AS52">
        <v>85441.46402215393</v>
      </c>
      <c r="AT52">
        <v>89041.529642912297</v>
      </c>
      <c r="AU52">
        <v>81840.108580004831</v>
      </c>
      <c r="AV52">
        <v>110011.85963781964</v>
      </c>
      <c r="AW52">
        <v>91680.07507504127</v>
      </c>
      <c r="AX52">
        <v>86618.220462517987</v>
      </c>
      <c r="AY52">
        <v>93004.971851520182</v>
      </c>
      <c r="AZ52">
        <v>94784.960409294377</v>
      </c>
      <c r="BA52">
        <v>95495.437628379528</v>
      </c>
      <c r="BB52">
        <v>96260.277189388173</v>
      </c>
      <c r="BC52">
        <v>90385.253802092571</v>
      </c>
      <c r="BD52">
        <v>96262.002908523398</v>
      </c>
      <c r="BE52">
        <v>77044.724452390859</v>
      </c>
      <c r="BF52">
        <v>65449.941712198197</v>
      </c>
      <c r="BG52">
        <v>76351.584329726786</v>
      </c>
      <c r="BH52">
        <v>70289.31050150239</v>
      </c>
      <c r="BI52">
        <v>86814.393047891761</v>
      </c>
      <c r="BJ52">
        <v>83681.734019308962</v>
      </c>
      <c r="BK52" s="28">
        <f t="shared" ca="1" si="3"/>
        <v>87536.981928398629</v>
      </c>
      <c r="BL52" s="25">
        <f t="shared" ca="1" si="4"/>
        <v>8710.6457133000749</v>
      </c>
      <c r="BM52" s="31">
        <f t="shared" ca="1" si="12"/>
        <v>104609.84752646678</v>
      </c>
      <c r="BN52" s="31">
        <f t="shared" ca="1" si="13"/>
        <v>70464.116330330478</v>
      </c>
      <c r="BO52" s="31">
        <f t="shared" ca="1" si="14"/>
        <v>34145.731196136301</v>
      </c>
    </row>
    <row r="53" spans="1:67" ht="15.75" thickBot="1" x14ac:dyDescent="0.3">
      <c r="A53" s="2">
        <v>39173</v>
      </c>
      <c r="B53" s="3">
        <v>101797</v>
      </c>
      <c r="F53" s="13">
        <v>41030</v>
      </c>
      <c r="G53">
        <f t="shared" ca="1" si="9"/>
        <v>0.68909783539824965</v>
      </c>
      <c r="H53">
        <f t="shared" ca="1" si="10"/>
        <v>3727.7378754316364</v>
      </c>
      <c r="I53">
        <f t="shared" ca="1" si="11"/>
        <v>-2074.4404319300534</v>
      </c>
      <c r="J53" s="14">
        <f t="shared" ca="1" si="8"/>
        <v>138830.70688661776</v>
      </c>
      <c r="L53" s="21">
        <v>41275</v>
      </c>
      <c r="M53" s="18">
        <f t="shared" ca="1" si="2"/>
        <v>78101.069747338857</v>
      </c>
      <c r="N53">
        <v>87048.167519918818</v>
      </c>
      <c r="O53">
        <v>65267.352785339346</v>
      </c>
      <c r="P53">
        <v>71610.674637893622</v>
      </c>
      <c r="Q53">
        <v>85624.869723745796</v>
      </c>
      <c r="R53">
        <v>80559.139607713441</v>
      </c>
      <c r="S53">
        <v>73582.526814632263</v>
      </c>
      <c r="T53">
        <v>55564.68762296057</v>
      </c>
      <c r="U53">
        <v>83874.670531565702</v>
      </c>
      <c r="V53">
        <v>80827.492184225906</v>
      </c>
      <c r="W53">
        <v>74347.707728744193</v>
      </c>
      <c r="X53">
        <v>79175.291141348891</v>
      </c>
      <c r="Y53">
        <v>83280.536816619424</v>
      </c>
      <c r="Z53">
        <v>69302.168891053821</v>
      </c>
      <c r="AA53">
        <v>49228.341163100995</v>
      </c>
      <c r="AB53">
        <v>69942.618659187312</v>
      </c>
      <c r="AC53">
        <v>60216.629680734361</v>
      </c>
      <c r="AD53">
        <v>62806.279408076021</v>
      </c>
      <c r="AE53">
        <v>48848.76509104087</v>
      </c>
      <c r="AF53">
        <v>71471.154943994334</v>
      </c>
      <c r="AG53">
        <v>77779.977290600102</v>
      </c>
      <c r="AH53">
        <v>63657.433172700112</v>
      </c>
      <c r="AI53">
        <v>93343.052306651312</v>
      </c>
      <c r="AJ53">
        <v>82550.831483620161</v>
      </c>
      <c r="AK53">
        <v>61319.073515343916</v>
      </c>
      <c r="AL53">
        <v>87758.566655176197</v>
      </c>
      <c r="AM53">
        <v>72736.037896094349</v>
      </c>
      <c r="AN53">
        <v>74823.605884265824</v>
      </c>
      <c r="AO53">
        <v>73373.077172699326</v>
      </c>
      <c r="AP53">
        <v>74245.896605851391</v>
      </c>
      <c r="AQ53">
        <v>63607.298976545251</v>
      </c>
      <c r="AR53">
        <v>84656.684715355979</v>
      </c>
      <c r="AS53">
        <v>77625.913301129011</v>
      </c>
      <c r="AT53">
        <v>81258.427361524315</v>
      </c>
      <c r="AU53">
        <v>69301.795978955721</v>
      </c>
      <c r="AV53">
        <v>91786.236290776666</v>
      </c>
      <c r="AW53">
        <v>82105.785214988544</v>
      </c>
      <c r="AX53">
        <v>60681.87633196704</v>
      </c>
      <c r="AY53">
        <v>68449.115545118111</v>
      </c>
      <c r="AZ53">
        <v>78760.458945858583</v>
      </c>
      <c r="BA53">
        <v>68438.152203015285</v>
      </c>
      <c r="BB53">
        <v>67430.453695027973</v>
      </c>
      <c r="BC53">
        <v>71088.564407073252</v>
      </c>
      <c r="BD53">
        <v>81286.218573262187</v>
      </c>
      <c r="BE53">
        <v>57176.031851008651</v>
      </c>
      <c r="BF53">
        <v>52184.368272395091</v>
      </c>
      <c r="BG53">
        <v>73991.583061052428</v>
      </c>
      <c r="BH53">
        <v>62554.852843641187</v>
      </c>
      <c r="BI53">
        <v>79100.99101190432</v>
      </c>
      <c r="BJ53">
        <v>67909.28469771659</v>
      </c>
      <c r="BK53" s="28">
        <f t="shared" ca="1" si="3"/>
        <v>72633.235799211063</v>
      </c>
      <c r="BL53" s="25">
        <f t="shared" ca="1" si="4"/>
        <v>10584.829908400725</v>
      </c>
      <c r="BM53" s="31">
        <f t="shared" ca="1" si="12"/>
        <v>93379.502419676486</v>
      </c>
      <c r="BN53" s="31">
        <f t="shared" ca="1" si="13"/>
        <v>51886.96917874564</v>
      </c>
      <c r="BO53" s="31">
        <f t="shared" ca="1" si="14"/>
        <v>41492.533240930847</v>
      </c>
    </row>
    <row r="54" spans="1:67" ht="15.75" thickBot="1" x14ac:dyDescent="0.3">
      <c r="A54" s="2">
        <v>39203</v>
      </c>
      <c r="B54" s="3">
        <v>110488</v>
      </c>
      <c r="F54" s="13">
        <v>41061</v>
      </c>
      <c r="G54">
        <f t="shared" ca="1" si="9"/>
        <v>0.47809899490505303</v>
      </c>
      <c r="H54">
        <f t="shared" ca="1" si="10"/>
        <v>2586.3203161614374</v>
      </c>
      <c r="I54">
        <f t="shared" ca="1" si="11"/>
        <v>1476.9263507144415</v>
      </c>
      <c r="J54" s="14">
        <f t="shared" ca="1" si="8"/>
        <v>146229.90827438739</v>
      </c>
      <c r="L54" s="22">
        <v>41306</v>
      </c>
      <c r="M54" s="18">
        <f t="shared" ca="1" si="2"/>
        <v>72613.434779219766</v>
      </c>
      <c r="N54">
        <v>83228.593907777395</v>
      </c>
      <c r="O54">
        <v>67368.177527516644</v>
      </c>
      <c r="P54">
        <v>77823.125473316381</v>
      </c>
      <c r="Q54">
        <v>91697.86108174792</v>
      </c>
      <c r="R54">
        <v>80990.74521451164</v>
      </c>
      <c r="S54">
        <v>82013.525899603905</v>
      </c>
      <c r="T54">
        <v>62948.711585700366</v>
      </c>
      <c r="U54">
        <v>96937.059485742444</v>
      </c>
      <c r="V54">
        <v>63226.735235830711</v>
      </c>
      <c r="W54">
        <v>73803.50048690752</v>
      </c>
      <c r="X54">
        <v>68835.265974857786</v>
      </c>
      <c r="Y54">
        <v>67175.250988425396</v>
      </c>
      <c r="Z54">
        <v>78335.177050982398</v>
      </c>
      <c r="AA54">
        <v>57537.633691557625</v>
      </c>
      <c r="AB54">
        <v>68101.381707163004</v>
      </c>
      <c r="AC54">
        <v>59952.693069024361</v>
      </c>
      <c r="AD54">
        <v>75956.096987406025</v>
      </c>
      <c r="AE54">
        <v>71115.719133245409</v>
      </c>
      <c r="AF54">
        <v>57518.253321771961</v>
      </c>
      <c r="AG54">
        <v>65162.170781789959</v>
      </c>
      <c r="AH54">
        <v>70898.604998546187</v>
      </c>
      <c r="AI54">
        <v>73830.628696931904</v>
      </c>
      <c r="AJ54">
        <v>87889.405031356262</v>
      </c>
      <c r="AK54">
        <v>63025.903862011386</v>
      </c>
      <c r="AL54">
        <v>79302.871102859674</v>
      </c>
      <c r="AM54">
        <v>74714.106402837235</v>
      </c>
      <c r="AN54">
        <v>66959.136086090672</v>
      </c>
      <c r="AO54">
        <v>85374.737245878088</v>
      </c>
      <c r="AP54">
        <v>61853.866219571239</v>
      </c>
      <c r="AQ54">
        <v>59620.818859025865</v>
      </c>
      <c r="AR54">
        <v>78933.995693483244</v>
      </c>
      <c r="AS54">
        <v>80650.378492859629</v>
      </c>
      <c r="AT54">
        <v>81742.948641270807</v>
      </c>
      <c r="AU54">
        <v>66762.066544382425</v>
      </c>
      <c r="AV54">
        <v>84520.062788394454</v>
      </c>
      <c r="AW54">
        <v>79237.990610705951</v>
      </c>
      <c r="AX54">
        <v>53704.828623258567</v>
      </c>
      <c r="AY54">
        <v>62646.555744356563</v>
      </c>
      <c r="AZ54">
        <v>71417.914500788989</v>
      </c>
      <c r="BA54">
        <v>68622.548176997807</v>
      </c>
      <c r="BB54">
        <v>76967.548834036366</v>
      </c>
      <c r="BC54">
        <v>67119.473740131216</v>
      </c>
      <c r="BD54">
        <v>78104.252084430307</v>
      </c>
      <c r="BE54">
        <v>48699.649645356767</v>
      </c>
      <c r="BF54">
        <v>50937.405306603599</v>
      </c>
      <c r="BG54">
        <v>60782.898506650643</v>
      </c>
      <c r="BH54">
        <v>50723.0829966561</v>
      </c>
      <c r="BI54">
        <v>60141.093448929692</v>
      </c>
      <c r="BJ54">
        <v>78346.102124730445</v>
      </c>
      <c r="BK54" s="28">
        <f t="shared" ca="1" si="3"/>
        <v>70917.439767864635</v>
      </c>
      <c r="BL54" s="25">
        <f t="shared" ca="1" si="4"/>
        <v>10852.458736512797</v>
      </c>
      <c r="BM54" s="31">
        <f t="shared" ca="1" si="12"/>
        <v>92188.258891429723</v>
      </c>
      <c r="BN54" s="31">
        <f t="shared" ca="1" si="13"/>
        <v>49646.620644299554</v>
      </c>
      <c r="BO54" s="31">
        <f t="shared" ca="1" si="14"/>
        <v>42541.638247130169</v>
      </c>
    </row>
    <row r="55" spans="1:67" ht="15.75" thickBot="1" x14ac:dyDescent="0.3">
      <c r="A55" s="2">
        <v>39234</v>
      </c>
      <c r="B55" s="3">
        <v>120785</v>
      </c>
      <c r="F55" s="13">
        <v>41091</v>
      </c>
      <c r="G55">
        <f t="shared" ca="1" si="9"/>
        <v>1.7561649463922258</v>
      </c>
      <c r="H55">
        <f t="shared" ca="1" si="10"/>
        <v>9500.1351765794534</v>
      </c>
      <c r="I55">
        <f t="shared" ca="1" si="11"/>
        <v>9047.8308081241958</v>
      </c>
      <c r="J55" s="14">
        <f t="shared" ca="1" si="8"/>
        <v>161023.14975408593</v>
      </c>
      <c r="L55" s="21">
        <v>41334</v>
      </c>
      <c r="M55" s="18">
        <f t="shared" ca="1" si="2"/>
        <v>110232.13424939977</v>
      </c>
      <c r="N55">
        <v>110597.17526763969</v>
      </c>
      <c r="O55">
        <v>93473.326117966004</v>
      </c>
      <c r="P55">
        <v>102980.58280746589</v>
      </c>
      <c r="Q55">
        <v>104347.52797138394</v>
      </c>
      <c r="R55">
        <v>97179.800190660753</v>
      </c>
      <c r="S55">
        <v>117232.94726909415</v>
      </c>
      <c r="T55">
        <v>71072.504454902664</v>
      </c>
      <c r="U55">
        <v>118150.47976976298</v>
      </c>
      <c r="V55">
        <v>101564.75635291167</v>
      </c>
      <c r="W55">
        <v>99997.979221027897</v>
      </c>
      <c r="X55">
        <v>99629.728547731851</v>
      </c>
      <c r="Y55">
        <v>83079.552052061772</v>
      </c>
      <c r="Z55">
        <v>96726.330928416923</v>
      </c>
      <c r="AA55">
        <v>66493.807217538211</v>
      </c>
      <c r="AB55">
        <v>89990.250865853683</v>
      </c>
      <c r="AC55">
        <v>81573.595150368084</v>
      </c>
      <c r="AD55">
        <v>80147.052242225676</v>
      </c>
      <c r="AE55">
        <v>79614.184876805375</v>
      </c>
      <c r="AF55">
        <v>93654.911444178317</v>
      </c>
      <c r="AG55">
        <v>97113.565268555394</v>
      </c>
      <c r="AH55">
        <v>89077.657140756084</v>
      </c>
      <c r="AI55">
        <v>95181.606608141592</v>
      </c>
      <c r="AJ55">
        <v>112689.71152427729</v>
      </c>
      <c r="AK55">
        <v>89509.834455045639</v>
      </c>
      <c r="AL55">
        <v>100933.55120225583</v>
      </c>
      <c r="AM55">
        <v>102024.2629977297</v>
      </c>
      <c r="AN55">
        <v>92607.85869584835</v>
      </c>
      <c r="AO55">
        <v>115299.34569946313</v>
      </c>
      <c r="AP55">
        <v>103250.93755015373</v>
      </c>
      <c r="AQ55">
        <v>95021.007284086081</v>
      </c>
      <c r="AR55">
        <v>90739.28866832878</v>
      </c>
      <c r="AS55">
        <v>81173.188637635263</v>
      </c>
      <c r="AT55">
        <v>103738.58182518449</v>
      </c>
      <c r="AU55">
        <v>88365.130373926251</v>
      </c>
      <c r="AV55">
        <v>104452.21386296643</v>
      </c>
      <c r="AW55">
        <v>99908.528310015943</v>
      </c>
      <c r="AX55">
        <v>84123.734455628437</v>
      </c>
      <c r="AY55">
        <v>99040.797726625053</v>
      </c>
      <c r="AZ55">
        <v>114090.16531737943</v>
      </c>
      <c r="BA55">
        <v>90193.727238348452</v>
      </c>
      <c r="BB55">
        <v>96089.705880391615</v>
      </c>
      <c r="BC55">
        <v>97067.689350224799</v>
      </c>
      <c r="BD55">
        <v>100431.26578240588</v>
      </c>
      <c r="BE55">
        <v>79279.84264203941</v>
      </c>
      <c r="BF55">
        <v>84989.886422220588</v>
      </c>
      <c r="BG55">
        <v>87900.595785253448</v>
      </c>
      <c r="BH55">
        <v>81704.520272399735</v>
      </c>
      <c r="BI55">
        <v>78750.642354242096</v>
      </c>
      <c r="BJ55">
        <v>103174.50351650739</v>
      </c>
      <c r="BK55" s="28">
        <f t="shared" ca="1" si="3"/>
        <v>95113.23947690861</v>
      </c>
      <c r="BL55" s="25">
        <f t="shared" ca="1" si="4"/>
        <v>11785.461832454925</v>
      </c>
      <c r="BM55" s="31">
        <f t="shared" ca="1" si="12"/>
        <v>118212.74466852026</v>
      </c>
      <c r="BN55" s="31">
        <f t="shared" ca="1" si="13"/>
        <v>72013.73428529696</v>
      </c>
      <c r="BO55" s="31">
        <f t="shared" ca="1" si="14"/>
        <v>46199.0103832233</v>
      </c>
    </row>
    <row r="56" spans="1:67" ht="15.75" thickBot="1" x14ac:dyDescent="0.3">
      <c r="A56" s="2">
        <v>39264</v>
      </c>
      <c r="B56" s="3">
        <v>123595</v>
      </c>
      <c r="F56" s="13">
        <v>41122</v>
      </c>
      <c r="G56">
        <f t="shared" ca="1" si="9"/>
        <v>0.1887365330231201</v>
      </c>
      <c r="H56">
        <f t="shared" ca="1" si="10"/>
        <v>1020.9875673478654</v>
      </c>
      <c r="I56">
        <f t="shared" ca="1" si="11"/>
        <v>-4191.8923617695145</v>
      </c>
      <c r="J56" s="14">
        <f t="shared" ca="1" si="8"/>
        <v>150584.93645794597</v>
      </c>
      <c r="L56" s="22">
        <v>41365</v>
      </c>
      <c r="M56" s="18">
        <f t="shared" ca="1" si="2"/>
        <v>126005.93836001062</v>
      </c>
      <c r="N56">
        <v>115419.96507158142</v>
      </c>
      <c r="O56">
        <v>107145.74918968714</v>
      </c>
      <c r="P56">
        <v>115260.37903826049</v>
      </c>
      <c r="Q56">
        <v>127276.71153177298</v>
      </c>
      <c r="R56">
        <v>109670.38773396795</v>
      </c>
      <c r="S56">
        <v>110561.03465362795</v>
      </c>
      <c r="T56">
        <v>87115.161905193701</v>
      </c>
      <c r="U56">
        <v>123297.8955693976</v>
      </c>
      <c r="V56">
        <v>111149.68525221397</v>
      </c>
      <c r="W56">
        <v>122817.58587164179</v>
      </c>
      <c r="X56">
        <v>110272.88494332589</v>
      </c>
      <c r="Y56">
        <v>107469.59903487089</v>
      </c>
      <c r="Z56">
        <v>109973.80752591681</v>
      </c>
      <c r="AA56">
        <v>91100.487071731506</v>
      </c>
      <c r="AB56">
        <v>104860.76949874932</v>
      </c>
      <c r="AC56">
        <v>101663.12951125222</v>
      </c>
      <c r="AD56">
        <v>98211.013406416867</v>
      </c>
      <c r="AE56">
        <v>78756.326067496062</v>
      </c>
      <c r="AF56">
        <v>90607.079712158535</v>
      </c>
      <c r="AG56">
        <v>105760.46550585161</v>
      </c>
      <c r="AH56">
        <v>105286.72642904695</v>
      </c>
      <c r="AI56">
        <v>114134.14936651825</v>
      </c>
      <c r="AJ56">
        <v>125392.08811366218</v>
      </c>
      <c r="AK56">
        <v>102898.28689657949</v>
      </c>
      <c r="AL56">
        <v>117407.83578464852</v>
      </c>
      <c r="AM56">
        <v>108402.45391926641</v>
      </c>
      <c r="AN56">
        <v>110903.58404134522</v>
      </c>
      <c r="AO56">
        <v>133745.9711057934</v>
      </c>
      <c r="AP56">
        <v>105211.82190977703</v>
      </c>
      <c r="AQ56">
        <v>96324.493676802376</v>
      </c>
      <c r="AR56">
        <v>128812.41959333897</v>
      </c>
      <c r="AS56">
        <v>113769.65460141638</v>
      </c>
      <c r="AT56">
        <v>130837.28182193614</v>
      </c>
      <c r="AU56">
        <v>95176.971190390643</v>
      </c>
      <c r="AV56">
        <v>116957.25057879876</v>
      </c>
      <c r="AW56">
        <v>123829.77717374571</v>
      </c>
      <c r="AX56">
        <v>95750.120238949487</v>
      </c>
      <c r="AY56">
        <v>110840.98881971184</v>
      </c>
      <c r="AZ56">
        <v>108847.11959059248</v>
      </c>
      <c r="BA56">
        <v>109034.7274594302</v>
      </c>
      <c r="BB56">
        <v>120900.2079113347</v>
      </c>
      <c r="BC56">
        <v>111400.07486278025</v>
      </c>
      <c r="BD56">
        <v>116918.5793138454</v>
      </c>
      <c r="BE56">
        <v>89152.72879178694</v>
      </c>
      <c r="BF56">
        <v>89421.040372953343</v>
      </c>
      <c r="BG56">
        <v>88368.3007494208</v>
      </c>
      <c r="BH56">
        <v>89514.634105989069</v>
      </c>
      <c r="BI56">
        <v>105510.41663140274</v>
      </c>
      <c r="BJ56">
        <v>112364.34378923106</v>
      </c>
      <c r="BK56" s="28">
        <f t="shared" ca="1" si="3"/>
        <v>108630.20210591242</v>
      </c>
      <c r="BL56" s="25">
        <f t="shared" ca="1" si="4"/>
        <v>12719.857048593547</v>
      </c>
      <c r="BM56" s="31">
        <f t="shared" ca="1" si="12"/>
        <v>133561.12192115578</v>
      </c>
      <c r="BN56" s="31">
        <f t="shared" ca="1" si="13"/>
        <v>83699.282290669071</v>
      </c>
      <c r="BO56" s="31">
        <f t="shared" ca="1" si="14"/>
        <v>49861.839630486706</v>
      </c>
    </row>
    <row r="57" spans="1:67" ht="15.75" thickBot="1" x14ac:dyDescent="0.3">
      <c r="A57" s="2">
        <v>39295</v>
      </c>
      <c r="B57" s="3">
        <v>132703</v>
      </c>
      <c r="F57" s="13">
        <v>41153</v>
      </c>
      <c r="G57">
        <f t="shared" ca="1" si="9"/>
        <v>-0.50955628847001611</v>
      </c>
      <c r="H57">
        <f t="shared" ca="1" si="10"/>
        <v>-2756.4914278046981</v>
      </c>
      <c r="I57">
        <f t="shared" ca="1" si="11"/>
        <v>-12176.111419869745</v>
      </c>
      <c r="J57" s="14">
        <f t="shared" ca="1" si="8"/>
        <v>157174.20893886825</v>
      </c>
      <c r="L57" s="21">
        <v>41395</v>
      </c>
      <c r="M57" s="18">
        <f t="shared" ca="1" si="2"/>
        <v>136854.38032061612</v>
      </c>
      <c r="N57">
        <v>128288.59827729285</v>
      </c>
      <c r="O57">
        <v>118493.2763819742</v>
      </c>
      <c r="P57">
        <v>128917.40111139521</v>
      </c>
      <c r="Q57">
        <v>139078.61279772391</v>
      </c>
      <c r="R57">
        <v>128381.27155955296</v>
      </c>
      <c r="S57">
        <v>136956.76836685208</v>
      </c>
      <c r="T57">
        <v>101710.50811000829</v>
      </c>
      <c r="U57">
        <v>131464.90029304079</v>
      </c>
      <c r="V57">
        <v>121504.92988410481</v>
      </c>
      <c r="W57">
        <v>125546.56367118569</v>
      </c>
      <c r="X57">
        <v>119557.12431959982</v>
      </c>
      <c r="Y57">
        <v>122973.47574448964</v>
      </c>
      <c r="Z57">
        <v>140968.19325011832</v>
      </c>
      <c r="AA57">
        <v>100807.03638760434</v>
      </c>
      <c r="AB57">
        <v>119085.30618409184</v>
      </c>
      <c r="AC57">
        <v>114102.21792344251</v>
      </c>
      <c r="AD57">
        <v>122970.08781151584</v>
      </c>
      <c r="AE57">
        <v>97320.668645556318</v>
      </c>
      <c r="AF57">
        <v>107739.46009087306</v>
      </c>
      <c r="AG57">
        <v>122661.92564369334</v>
      </c>
      <c r="AH57">
        <v>130768.5733912896</v>
      </c>
      <c r="AI57">
        <v>135211.16502710388</v>
      </c>
      <c r="AJ57">
        <v>125010.9753895787</v>
      </c>
      <c r="AK57">
        <v>107902.12695271373</v>
      </c>
      <c r="AL57">
        <v>121282.87158972517</v>
      </c>
      <c r="AM57">
        <v>124895.25501913283</v>
      </c>
      <c r="AN57">
        <v>119890.95351017415</v>
      </c>
      <c r="AO57">
        <v>130393.29948556743</v>
      </c>
      <c r="AP57">
        <v>108194.44998679063</v>
      </c>
      <c r="AQ57">
        <v>114149.9563411611</v>
      </c>
      <c r="AR57">
        <v>146134.52664649859</v>
      </c>
      <c r="AS57">
        <v>124120.13287170063</v>
      </c>
      <c r="AT57">
        <v>121443.52293964833</v>
      </c>
      <c r="AU57">
        <v>111758.07633889941</v>
      </c>
      <c r="AV57">
        <v>123912.81949339516</v>
      </c>
      <c r="AW57">
        <v>132956.31750982421</v>
      </c>
      <c r="AX57">
        <v>100684.67918137895</v>
      </c>
      <c r="AY57">
        <v>134795.87798470209</v>
      </c>
      <c r="AZ57">
        <v>128985.92704674488</v>
      </c>
      <c r="BA57">
        <v>112265.73736245354</v>
      </c>
      <c r="BB57">
        <v>126240.31266951817</v>
      </c>
      <c r="BC57">
        <v>128418.29620057129</v>
      </c>
      <c r="BD57">
        <v>123656.44940456536</v>
      </c>
      <c r="BE57">
        <v>106257.49790129866</v>
      </c>
      <c r="BF57">
        <v>108894.06673110795</v>
      </c>
      <c r="BG57">
        <v>112225.14471824848</v>
      </c>
      <c r="BH57">
        <v>116294.07674492386</v>
      </c>
      <c r="BI57">
        <v>113694.04271307794</v>
      </c>
      <c r="BJ57">
        <v>129343.07587003027</v>
      </c>
      <c r="BK57" s="28">
        <f t="shared" ca="1" si="3"/>
        <v>121703.25827593118</v>
      </c>
      <c r="BL57" s="25">
        <f t="shared" ca="1" si="4"/>
        <v>11241.266013679715</v>
      </c>
      <c r="BM57" s="31">
        <f t="shared" ca="1" si="12"/>
        <v>143736.13966274343</v>
      </c>
      <c r="BN57" s="31">
        <f t="shared" ca="1" si="13"/>
        <v>99670.376889118939</v>
      </c>
      <c r="BO57" s="31">
        <f t="shared" ca="1" si="14"/>
        <v>44065.76277362449</v>
      </c>
    </row>
    <row r="58" spans="1:67" ht="15.75" thickBot="1" x14ac:dyDescent="0.3">
      <c r="A58" s="2">
        <v>39326</v>
      </c>
      <c r="B58" s="3">
        <v>128145</v>
      </c>
      <c r="F58" s="13">
        <v>41183</v>
      </c>
      <c r="G58">
        <f t="shared" ca="1" si="9"/>
        <v>-0.17857969356308806</v>
      </c>
      <c r="H58">
        <f t="shared" ca="1" si="10"/>
        <v>-966.04321372359595</v>
      </c>
      <c r="I58">
        <f t="shared" ca="1" si="11"/>
        <v>6446.2681870908418</v>
      </c>
      <c r="J58" s="14">
        <f t="shared" ca="1" si="8"/>
        <v>137356.54756838945</v>
      </c>
      <c r="L58" s="22">
        <v>41426</v>
      </c>
      <c r="M58" s="18">
        <f t="shared" ca="1" si="2"/>
        <v>137870.3979187003</v>
      </c>
      <c r="N58">
        <v>141773.68515417771</v>
      </c>
      <c r="O58">
        <v>113428.42100644449</v>
      </c>
      <c r="P58">
        <v>137190.22749181458</v>
      </c>
      <c r="Q58">
        <v>150941.84584087931</v>
      </c>
      <c r="R58">
        <v>141378.99510491261</v>
      </c>
      <c r="S58">
        <v>132429.90746372385</v>
      </c>
      <c r="T58">
        <v>118310.25227386307</v>
      </c>
      <c r="U58">
        <v>152169.12381342053</v>
      </c>
      <c r="V58">
        <v>122243.16908078297</v>
      </c>
      <c r="W58">
        <v>142654.82004847538</v>
      </c>
      <c r="X58">
        <v>126096.69220009758</v>
      </c>
      <c r="Y58">
        <v>119217.01855462758</v>
      </c>
      <c r="Z58">
        <v>132599.56846992168</v>
      </c>
      <c r="AA58">
        <v>113077.32840779479</v>
      </c>
      <c r="AB58">
        <v>123111.37171842402</v>
      </c>
      <c r="AC58">
        <v>122596.92090904241</v>
      </c>
      <c r="AD58">
        <v>127803.96611775548</v>
      </c>
      <c r="AE58">
        <v>108889.84056222165</v>
      </c>
      <c r="AF58">
        <v>125129.80535695067</v>
      </c>
      <c r="AG58">
        <v>137086.76503975224</v>
      </c>
      <c r="AH58">
        <v>123522.4017590147</v>
      </c>
      <c r="AI58">
        <v>129944.8799647502</v>
      </c>
      <c r="AJ58">
        <v>136207.39220909183</v>
      </c>
      <c r="AK58">
        <v>120085.45475889448</v>
      </c>
      <c r="AL58">
        <v>139178.85003094419</v>
      </c>
      <c r="AM58">
        <v>136101.63964911501</v>
      </c>
      <c r="AN58">
        <v>124725.24498651869</v>
      </c>
      <c r="AO58">
        <v>147968.67309711844</v>
      </c>
      <c r="AP58">
        <v>124255.28662917626</v>
      </c>
      <c r="AQ58">
        <v>125968.78312200055</v>
      </c>
      <c r="AR58">
        <v>141053.67182599308</v>
      </c>
      <c r="AS58">
        <v>134608.79964528012</v>
      </c>
      <c r="AT58">
        <v>139467.39652528451</v>
      </c>
      <c r="AU58">
        <v>112277.11663240939</v>
      </c>
      <c r="AV58">
        <v>139636.11007803495</v>
      </c>
      <c r="AW58">
        <v>152973.55781223235</v>
      </c>
      <c r="AX58">
        <v>125624.50039238326</v>
      </c>
      <c r="AY58">
        <v>128943.83384360303</v>
      </c>
      <c r="AZ58">
        <v>131364.83740052229</v>
      </c>
      <c r="BA58">
        <v>141003.43218847096</v>
      </c>
      <c r="BB58">
        <v>143540.16844962811</v>
      </c>
      <c r="BC58">
        <v>137129.27517621059</v>
      </c>
      <c r="BD58">
        <v>132691.29616976556</v>
      </c>
      <c r="BE58">
        <v>112037.99941099557</v>
      </c>
      <c r="BF58">
        <v>111435.43701451021</v>
      </c>
      <c r="BG58">
        <v>121588.97583537817</v>
      </c>
      <c r="BH58">
        <v>126924.37744583096</v>
      </c>
      <c r="BI58">
        <v>124022.16836460592</v>
      </c>
      <c r="BJ58">
        <v>124298.89319556582</v>
      </c>
      <c r="BK58" s="28">
        <f t="shared" ca="1" si="3"/>
        <v>130291.61152294218</v>
      </c>
      <c r="BL58" s="25">
        <f t="shared" ca="1" si="4"/>
        <v>11125.125907301785</v>
      </c>
      <c r="BM58" s="31">
        <f t="shared" ca="1" si="12"/>
        <v>152096.8583012537</v>
      </c>
      <c r="BN58" s="31">
        <f t="shared" ca="1" si="13"/>
        <v>108486.36474463069</v>
      </c>
      <c r="BO58" s="31">
        <f t="shared" ca="1" si="14"/>
        <v>43610.493556623012</v>
      </c>
    </row>
    <row r="59" spans="1:67" ht="15.75" thickBot="1" x14ac:dyDescent="0.3">
      <c r="A59" s="2">
        <v>39356</v>
      </c>
      <c r="B59" s="3">
        <v>121250</v>
      </c>
      <c r="F59" s="13">
        <v>41214</v>
      </c>
      <c r="G59">
        <f t="shared" ca="1" si="9"/>
        <v>-1.1031660531617244</v>
      </c>
      <c r="H59">
        <f t="shared" ca="1" si="10"/>
        <v>-5967.677836173676</v>
      </c>
      <c r="I59">
        <f t="shared" ca="1" si="11"/>
        <v>-6488.0586354457764</v>
      </c>
      <c r="J59" s="14">
        <f t="shared" ca="1" si="8"/>
        <v>111639.83209221359</v>
      </c>
      <c r="L59" s="21">
        <v>41456</v>
      </c>
      <c r="M59" s="18">
        <f t="shared" ca="1" si="2"/>
        <v>152328.31314451955</v>
      </c>
      <c r="N59">
        <v>152300.40175174622</v>
      </c>
      <c r="O59">
        <v>128780.39063736057</v>
      </c>
      <c r="P59">
        <v>153153.50569024193</v>
      </c>
      <c r="Q59">
        <v>145756.07220829494</v>
      </c>
      <c r="R59">
        <v>160882.12754818896</v>
      </c>
      <c r="S59">
        <v>139783.43829068134</v>
      </c>
      <c r="T59">
        <v>119159.83729669274</v>
      </c>
      <c r="U59">
        <v>158142.83898508642</v>
      </c>
      <c r="V59">
        <v>151547.29702499692</v>
      </c>
      <c r="W59">
        <v>146978.26454474713</v>
      </c>
      <c r="X59">
        <v>125724.44068790291</v>
      </c>
      <c r="Y59">
        <v>125178.16688083336</v>
      </c>
      <c r="Z59">
        <v>141673.39386709308</v>
      </c>
      <c r="AA59">
        <v>124488.4303925116</v>
      </c>
      <c r="AB59">
        <v>128843.82647006359</v>
      </c>
      <c r="AC59">
        <v>124006.27649463384</v>
      </c>
      <c r="AD59">
        <v>129648.91022706553</v>
      </c>
      <c r="AE59">
        <v>113607.3889555994</v>
      </c>
      <c r="AF59">
        <v>118996.0433963043</v>
      </c>
      <c r="AG59">
        <v>150580.5702543729</v>
      </c>
      <c r="AH59">
        <v>131778.63371827139</v>
      </c>
      <c r="AI59">
        <v>141053.42069902044</v>
      </c>
      <c r="AJ59">
        <v>150418.25290641614</v>
      </c>
      <c r="AK59">
        <v>135491.96065643107</v>
      </c>
      <c r="AL59">
        <v>144557.30919144492</v>
      </c>
      <c r="AM59">
        <v>143861.81037661171</v>
      </c>
      <c r="AN59">
        <v>152972.31146844407</v>
      </c>
      <c r="AO59">
        <v>152648.68311943067</v>
      </c>
      <c r="AP59">
        <v>117846.3531906642</v>
      </c>
      <c r="AQ59">
        <v>132478.07975798898</v>
      </c>
      <c r="AR59">
        <v>157604.80294649111</v>
      </c>
      <c r="AS59">
        <v>137829.4795764861</v>
      </c>
      <c r="AT59">
        <v>157862.56389291803</v>
      </c>
      <c r="AU59">
        <v>133547.9935300909</v>
      </c>
      <c r="AV59">
        <v>160883.57089731313</v>
      </c>
      <c r="AW59">
        <v>140416.5857749187</v>
      </c>
      <c r="AX59">
        <v>123964.04325085483</v>
      </c>
      <c r="AY59">
        <v>144745.50918880038</v>
      </c>
      <c r="AZ59">
        <v>143313.34540348302</v>
      </c>
      <c r="BA59">
        <v>140207.00656435979</v>
      </c>
      <c r="BB59">
        <v>151432.99346656483</v>
      </c>
      <c r="BC59">
        <v>149607.02779732729</v>
      </c>
      <c r="BD59">
        <v>152292.29580825323</v>
      </c>
      <c r="BE59">
        <v>122760.04875253525</v>
      </c>
      <c r="BF59">
        <v>108851.18861281223</v>
      </c>
      <c r="BG59">
        <v>123446.94615329479</v>
      </c>
      <c r="BH59">
        <v>138098.43532374941</v>
      </c>
      <c r="BI59">
        <v>138513.93211300886</v>
      </c>
      <c r="BJ59">
        <v>138868.13587256911</v>
      </c>
      <c r="BK59" s="28">
        <f t="shared" ca="1" si="3"/>
        <v>139178.25309518981</v>
      </c>
      <c r="BL59" s="25">
        <f t="shared" ca="1" si="4"/>
        <v>13417.198350468474</v>
      </c>
      <c r="BM59" s="31">
        <f t="shared" ca="1" si="12"/>
        <v>165475.96186210803</v>
      </c>
      <c r="BN59" s="31">
        <f t="shared" ca="1" si="13"/>
        <v>112880.5443282716</v>
      </c>
      <c r="BO59" s="31">
        <f t="shared" ca="1" si="14"/>
        <v>52595.417533836429</v>
      </c>
    </row>
    <row r="60" spans="1:67" ht="15.75" thickBot="1" x14ac:dyDescent="0.3">
      <c r="A60" s="2">
        <v>39387</v>
      </c>
      <c r="B60" s="3">
        <v>91720</v>
      </c>
      <c r="F60" s="13">
        <v>41244</v>
      </c>
      <c r="G60">
        <f t="shared" ca="1" si="9"/>
        <v>-1.3426049929211163</v>
      </c>
      <c r="H60">
        <f t="shared" ca="1" si="10"/>
        <v>-7262.9447180939187</v>
      </c>
      <c r="I60">
        <f t="shared" ca="1" si="11"/>
        <v>402.3547176433467</v>
      </c>
      <c r="J60" s="14">
        <f t="shared" ca="1" si="8"/>
        <v>87845.774552586547</v>
      </c>
      <c r="L60" s="22">
        <v>41487</v>
      </c>
      <c r="M60" s="18">
        <f t="shared" ca="1" si="2"/>
        <v>137281.71985725302</v>
      </c>
      <c r="N60">
        <v>137661.81659144204</v>
      </c>
      <c r="O60">
        <v>137646.04641219764</v>
      </c>
      <c r="P60">
        <v>146268.10845718283</v>
      </c>
      <c r="Q60">
        <v>154549.67397994414</v>
      </c>
      <c r="R60">
        <v>142215.79689333233</v>
      </c>
      <c r="S60">
        <v>151941.63530466042</v>
      </c>
      <c r="T60">
        <v>120599.28844536943</v>
      </c>
      <c r="U60">
        <v>163756.92508563353</v>
      </c>
      <c r="V60">
        <v>141489.18468581483</v>
      </c>
      <c r="W60">
        <v>133999.70864445501</v>
      </c>
      <c r="X60">
        <v>130437.05309993349</v>
      </c>
      <c r="Y60">
        <v>138076.51045848813</v>
      </c>
      <c r="Z60">
        <v>138113.80649961537</v>
      </c>
      <c r="AA60">
        <v>120726.83504264875</v>
      </c>
      <c r="AB60">
        <v>139654.98221032444</v>
      </c>
      <c r="AC60">
        <v>139303.46952134266</v>
      </c>
      <c r="AD60">
        <v>136527.48850686202</v>
      </c>
      <c r="AE60">
        <v>117427.06125934992</v>
      </c>
      <c r="AF60">
        <v>131645.9266052742</v>
      </c>
      <c r="AG60">
        <v>146494.00309265568</v>
      </c>
      <c r="AH60">
        <v>143922.02454134601</v>
      </c>
      <c r="AI60">
        <v>138616.58337887109</v>
      </c>
      <c r="AJ60">
        <v>148918.44076872233</v>
      </c>
      <c r="AK60">
        <v>130074.48547184956</v>
      </c>
      <c r="AL60">
        <v>139151.39995684288</v>
      </c>
      <c r="AM60">
        <v>135843.82391049631</v>
      </c>
      <c r="AN60">
        <v>142592.24522149406</v>
      </c>
      <c r="AO60">
        <v>150820.72819654352</v>
      </c>
      <c r="AP60">
        <v>122497.97621858047</v>
      </c>
      <c r="AQ60">
        <v>144227.96804846305</v>
      </c>
      <c r="AR60">
        <v>151401.71727382921</v>
      </c>
      <c r="AS60">
        <v>139827.19875495747</v>
      </c>
      <c r="AT60">
        <v>150951.67788884474</v>
      </c>
      <c r="AU60">
        <v>114607.06365911616</v>
      </c>
      <c r="AV60">
        <v>159452.13748252974</v>
      </c>
      <c r="AW60">
        <v>154276.39031937183</v>
      </c>
      <c r="AX60">
        <v>115324.4944082463</v>
      </c>
      <c r="AY60">
        <v>140167.70297197421</v>
      </c>
      <c r="AZ60">
        <v>135071.85602466093</v>
      </c>
      <c r="BA60">
        <v>151646.40070436266</v>
      </c>
      <c r="BB60">
        <v>141994.10871162941</v>
      </c>
      <c r="BC60">
        <v>144204.44846390327</v>
      </c>
      <c r="BD60">
        <v>146692.55978393031</v>
      </c>
      <c r="BE60">
        <v>118357.09284189466</v>
      </c>
      <c r="BF60">
        <v>117205.09801609433</v>
      </c>
      <c r="BG60">
        <v>119019.79825773128</v>
      </c>
      <c r="BH60">
        <v>149669.61511794839</v>
      </c>
      <c r="BI60">
        <v>128867.94797589956</v>
      </c>
      <c r="BJ60">
        <v>132941.95176767599</v>
      </c>
      <c r="BK60" s="28">
        <f t="shared" ca="1" si="3"/>
        <v>138283.23953583176</v>
      </c>
      <c r="BL60" s="25">
        <f t="shared" ca="1" si="4"/>
        <v>11970.954087691616</v>
      </c>
      <c r="BM60" s="31">
        <f t="shared" ca="1" si="12"/>
        <v>161746.30954770732</v>
      </c>
      <c r="BN60" s="31">
        <f t="shared" ca="1" si="13"/>
        <v>114820.1695239562</v>
      </c>
      <c r="BO60" s="31">
        <f t="shared" ca="1" si="14"/>
        <v>46926.140023751126</v>
      </c>
    </row>
    <row r="61" spans="1:67" ht="15.75" thickBot="1" x14ac:dyDescent="0.3">
      <c r="A61" s="2">
        <v>39417</v>
      </c>
      <c r="B61" s="3">
        <v>89983</v>
      </c>
      <c r="F61" s="13">
        <v>41275</v>
      </c>
      <c r="G61">
        <f t="shared" ca="1" si="9"/>
        <v>-1.1374095511638749</v>
      </c>
      <c r="H61">
        <f t="shared" ca="1" si="10"/>
        <v>-6152.9211759907439</v>
      </c>
      <c r="I61">
        <f t="shared" ca="1" si="11"/>
        <v>-3957.1092483290149</v>
      </c>
      <c r="J61" s="14">
        <f t="shared" ca="1" si="8"/>
        <v>78101.069747338857</v>
      </c>
      <c r="L61" s="21">
        <v>41518</v>
      </c>
      <c r="M61" s="18">
        <f t="shared" ca="1" si="2"/>
        <v>150838.30271726288</v>
      </c>
      <c r="N61">
        <v>152870.99152247614</v>
      </c>
      <c r="O61">
        <v>140124.37565803237</v>
      </c>
      <c r="P61">
        <v>145363.36649157712</v>
      </c>
      <c r="Q61">
        <v>146812.87688492279</v>
      </c>
      <c r="R61">
        <v>154110.69723775727</v>
      </c>
      <c r="S61">
        <v>142107.17195181822</v>
      </c>
      <c r="T61">
        <v>114958.61962942977</v>
      </c>
      <c r="U61">
        <v>158667.3073519569</v>
      </c>
      <c r="V61">
        <v>147711.88439016469</v>
      </c>
      <c r="W61">
        <v>144436.1254612729</v>
      </c>
      <c r="X61">
        <v>141952.93723393994</v>
      </c>
      <c r="Y61">
        <v>134524.566396515</v>
      </c>
      <c r="Z61">
        <v>141708.43184011802</v>
      </c>
      <c r="AA61">
        <v>113127.17667678208</v>
      </c>
      <c r="AB61">
        <v>135478.16727244755</v>
      </c>
      <c r="AC61">
        <v>129458.0357766567</v>
      </c>
      <c r="AD61">
        <v>136284.15635265096</v>
      </c>
      <c r="AE61">
        <v>117622.90743422153</v>
      </c>
      <c r="AF61">
        <v>132587.80427886237</v>
      </c>
      <c r="AG61">
        <v>133300.13220858545</v>
      </c>
      <c r="AH61">
        <v>129913.42796395306</v>
      </c>
      <c r="AI61">
        <v>144253.01397743507</v>
      </c>
      <c r="AJ61">
        <v>153396.02573799388</v>
      </c>
      <c r="AK61">
        <v>143315.15696926892</v>
      </c>
      <c r="AL61">
        <v>140066.62520406087</v>
      </c>
      <c r="AM61">
        <v>141885.66563775914</v>
      </c>
      <c r="AN61">
        <v>147029.50060692022</v>
      </c>
      <c r="AO61">
        <v>162532.39314547455</v>
      </c>
      <c r="AP61">
        <v>143001.33744867402</v>
      </c>
      <c r="AQ61">
        <v>142903.90015633625</v>
      </c>
      <c r="AR61">
        <v>141696.51888587506</v>
      </c>
      <c r="AS61">
        <v>134691.10929528752</v>
      </c>
      <c r="AT61">
        <v>139627.331671694</v>
      </c>
      <c r="AU61">
        <v>120880.10910159204</v>
      </c>
      <c r="AV61">
        <v>151423.22715774283</v>
      </c>
      <c r="AW61">
        <v>147850.52281829255</v>
      </c>
      <c r="AX61">
        <v>115888.42355177569</v>
      </c>
      <c r="AY61">
        <v>155193.36333191377</v>
      </c>
      <c r="AZ61">
        <v>135046.40547576442</v>
      </c>
      <c r="BA61">
        <v>150810.12768256251</v>
      </c>
      <c r="BB61">
        <v>148155.42402578762</v>
      </c>
      <c r="BC61">
        <v>137700.15700066334</v>
      </c>
      <c r="BD61">
        <v>147325.90623511648</v>
      </c>
      <c r="BE61">
        <v>128398.45159329681</v>
      </c>
      <c r="BF61">
        <v>118178.2033318801</v>
      </c>
      <c r="BG61">
        <v>129020.87246018791</v>
      </c>
      <c r="BH61">
        <v>134600.6253072074</v>
      </c>
      <c r="BI61">
        <v>127147.61032429148</v>
      </c>
      <c r="BJ61">
        <v>149514.62063866813</v>
      </c>
      <c r="BK61" s="28">
        <f t="shared" ca="1" si="3"/>
        <v>139509.84183009851</v>
      </c>
      <c r="BL61" s="25">
        <f t="shared" ca="1" si="4"/>
        <v>11677.575794796801</v>
      </c>
      <c r="BM61" s="31">
        <f t="shared" ca="1" si="12"/>
        <v>162397.89038790023</v>
      </c>
      <c r="BN61" s="31">
        <f t="shared" ca="1" si="13"/>
        <v>116621.79327229678</v>
      </c>
      <c r="BO61" s="31">
        <f t="shared" ca="1" si="14"/>
        <v>45776.09711560345</v>
      </c>
    </row>
    <row r="62" spans="1:67" ht="15.75" thickBot="1" x14ac:dyDescent="0.3">
      <c r="A62" s="2">
        <v>39448</v>
      </c>
      <c r="B62" s="3">
        <v>77377</v>
      </c>
      <c r="F62" s="13">
        <v>41306</v>
      </c>
      <c r="G62">
        <f t="shared" ca="1" si="9"/>
        <v>-1.7234536358972399</v>
      </c>
      <c r="H62">
        <f t="shared" ca="1" si="10"/>
        <v>-9323.180345460747</v>
      </c>
      <c r="I62">
        <f t="shared" ca="1" si="11"/>
        <v>-6952.5971538205167</v>
      </c>
      <c r="J62" s="14">
        <f t="shared" ca="1" si="8"/>
        <v>72613.434779219766</v>
      </c>
      <c r="L62" s="22">
        <v>41548</v>
      </c>
      <c r="M62" s="18">
        <f t="shared" ca="1" si="2"/>
        <v>130751.57649263949</v>
      </c>
      <c r="N62">
        <v>131091.42915745213</v>
      </c>
      <c r="O62">
        <v>121956.83705977246</v>
      </c>
      <c r="P62">
        <v>123395.31482350855</v>
      </c>
      <c r="Q62">
        <v>139427.32257286232</v>
      </c>
      <c r="R62">
        <v>137642.40320057084</v>
      </c>
      <c r="S62">
        <v>128920.38607022929</v>
      </c>
      <c r="T62">
        <v>114312.85691370646</v>
      </c>
      <c r="U62">
        <v>143909.16340594005</v>
      </c>
      <c r="V62">
        <v>125952.8382050654</v>
      </c>
      <c r="W62">
        <v>136162.60695462575</v>
      </c>
      <c r="X62">
        <v>127958.02376237389</v>
      </c>
      <c r="Y62">
        <v>120520.31100598109</v>
      </c>
      <c r="Z62">
        <v>132391.95673549961</v>
      </c>
      <c r="AA62">
        <v>97675.896500373288</v>
      </c>
      <c r="AB62">
        <v>132200.45523350145</v>
      </c>
      <c r="AC62">
        <v>115443.17095061825</v>
      </c>
      <c r="AD62">
        <v>116442.50006023463</v>
      </c>
      <c r="AE62">
        <v>96028.733793493389</v>
      </c>
      <c r="AF62">
        <v>122215.75371712516</v>
      </c>
      <c r="AG62">
        <v>121859.83340957272</v>
      </c>
      <c r="AH62">
        <v>136773.37921773549</v>
      </c>
      <c r="AI62">
        <v>120526.30735741055</v>
      </c>
      <c r="AJ62">
        <v>129147.72983880178</v>
      </c>
      <c r="AK62">
        <v>120270.9307996729</v>
      </c>
      <c r="AL62">
        <v>134472.16082670592</v>
      </c>
      <c r="AM62">
        <v>125785.19802025135</v>
      </c>
      <c r="AN62">
        <v>114584.37978385622</v>
      </c>
      <c r="AO62">
        <v>139625.88913841097</v>
      </c>
      <c r="AP62">
        <v>121911.75459461409</v>
      </c>
      <c r="AQ62">
        <v>105378.31734372309</v>
      </c>
      <c r="AR62">
        <v>134215.18011131813</v>
      </c>
      <c r="AS62">
        <v>127321.26258623484</v>
      </c>
      <c r="AT62">
        <v>133590.15181174246</v>
      </c>
      <c r="AU62">
        <v>101885.90566454601</v>
      </c>
      <c r="AV62">
        <v>136375.48595024226</v>
      </c>
      <c r="AW62">
        <v>126802.92598087044</v>
      </c>
      <c r="AX62">
        <v>106731.00068760227</v>
      </c>
      <c r="AY62">
        <v>130277.15106579504</v>
      </c>
      <c r="AZ62">
        <v>129760.67687795777</v>
      </c>
      <c r="BA62">
        <v>124422.20085350465</v>
      </c>
      <c r="BB62">
        <v>144899.01183466392</v>
      </c>
      <c r="BC62">
        <v>127175.31021734589</v>
      </c>
      <c r="BD62">
        <v>129504.50036485808</v>
      </c>
      <c r="BE62">
        <v>105742.50871404292</v>
      </c>
      <c r="BF62">
        <v>97333.887734317046</v>
      </c>
      <c r="BG62">
        <v>113820.22500648338</v>
      </c>
      <c r="BH62">
        <v>118529.68444042245</v>
      </c>
      <c r="BI62">
        <v>119805.04759712127</v>
      </c>
      <c r="BJ62">
        <v>131950.61674065405</v>
      </c>
      <c r="BK62" s="28">
        <f t="shared" ca="1" si="3"/>
        <v>124097.56302372104</v>
      </c>
      <c r="BL62" s="25">
        <f t="shared" ca="1" si="4"/>
        <v>11905.975965972615</v>
      </c>
      <c r="BM62" s="31">
        <f t="shared" ca="1" si="12"/>
        <v>147433.27591702738</v>
      </c>
      <c r="BN62" s="31">
        <f t="shared" ca="1" si="13"/>
        <v>100761.85013041472</v>
      </c>
      <c r="BO62" s="31">
        <f t="shared" ca="1" si="14"/>
        <v>46671.425786612657</v>
      </c>
    </row>
    <row r="63" spans="1:67" ht="15.75" thickBot="1" x14ac:dyDescent="0.3">
      <c r="A63" s="2">
        <v>39479</v>
      </c>
      <c r="B63" s="3">
        <v>73160</v>
      </c>
      <c r="F63" s="13">
        <v>41334</v>
      </c>
      <c r="G63">
        <f t="shared" ca="1" si="9"/>
        <v>0.22708403970199792</v>
      </c>
      <c r="H63">
        <f t="shared" ca="1" si="10"/>
        <v>1228.4319181091848</v>
      </c>
      <c r="I63">
        <f t="shared" ca="1" si="11"/>
        <v>9705.3422677162271</v>
      </c>
      <c r="J63" s="14">
        <f t="shared" ca="1" si="8"/>
        <v>110232.13424939977</v>
      </c>
      <c r="L63" s="21">
        <v>41579</v>
      </c>
      <c r="M63" s="18">
        <f t="shared" ca="1" si="2"/>
        <v>107322.84387213973</v>
      </c>
      <c r="N63">
        <v>115207.03458501998</v>
      </c>
      <c r="O63">
        <v>102174.42510475926</v>
      </c>
      <c r="P63">
        <v>108269.74641496493</v>
      </c>
      <c r="Q63">
        <v>112719.93194999269</v>
      </c>
      <c r="R63">
        <v>110095.53691812686</v>
      </c>
      <c r="S63">
        <v>108511.55104001885</v>
      </c>
      <c r="T63">
        <v>94197.735397813405</v>
      </c>
      <c r="U63">
        <v>110288.10464292939</v>
      </c>
      <c r="V63">
        <v>96903.214086175547</v>
      </c>
      <c r="W63">
        <v>96911.700761943444</v>
      </c>
      <c r="X63">
        <v>88681.727498570282</v>
      </c>
      <c r="Y63">
        <v>101021.76312526705</v>
      </c>
      <c r="Z63">
        <v>114202.88202408355</v>
      </c>
      <c r="AA63">
        <v>83427.657096882176</v>
      </c>
      <c r="AB63">
        <v>98574.862657201913</v>
      </c>
      <c r="AC63">
        <v>81664.243104567693</v>
      </c>
      <c r="AD63">
        <v>95442.511490002769</v>
      </c>
      <c r="AE63">
        <v>72993.39828414467</v>
      </c>
      <c r="AF63">
        <v>103643.96294189358</v>
      </c>
      <c r="AG63">
        <v>87507.185576116404</v>
      </c>
      <c r="AH63">
        <v>94525.188780251396</v>
      </c>
      <c r="AI63">
        <v>104941.09212765144</v>
      </c>
      <c r="AJ63">
        <v>114038.31425425562</v>
      </c>
      <c r="AK63">
        <v>97087.879433509486</v>
      </c>
      <c r="AL63">
        <v>102021.33985584124</v>
      </c>
      <c r="AM63">
        <v>105417.95975121413</v>
      </c>
      <c r="AN63">
        <v>93651.981753118424</v>
      </c>
      <c r="AO63">
        <v>119422.12136237629</v>
      </c>
      <c r="AP63">
        <v>89835.132168904092</v>
      </c>
      <c r="AQ63">
        <v>97918.717353485612</v>
      </c>
      <c r="AR63">
        <v>126068.27970886132</v>
      </c>
      <c r="AS63">
        <v>100455.78265497403</v>
      </c>
      <c r="AT63">
        <v>112605.95643853501</v>
      </c>
      <c r="AU63">
        <v>74759.788626540918</v>
      </c>
      <c r="AV63">
        <v>121816.28271729406</v>
      </c>
      <c r="AW63">
        <v>105473.73534413415</v>
      </c>
      <c r="AX63">
        <v>101355.83802565752</v>
      </c>
      <c r="AY63">
        <v>110839.16032001114</v>
      </c>
      <c r="AZ63">
        <v>106857.23438522033</v>
      </c>
      <c r="BA63">
        <v>104988.90474624204</v>
      </c>
      <c r="BB63">
        <v>116282.93991159645</v>
      </c>
      <c r="BC63">
        <v>103691.28364907409</v>
      </c>
      <c r="BD63">
        <v>111350.78052464369</v>
      </c>
      <c r="BE63">
        <v>85956.214456523798</v>
      </c>
      <c r="BF63">
        <v>81813.142697580392</v>
      </c>
      <c r="BG63">
        <v>82646.871466419747</v>
      </c>
      <c r="BH63">
        <v>88425.312925390783</v>
      </c>
      <c r="BI63">
        <v>96528.862353942124</v>
      </c>
      <c r="BJ63">
        <v>97636.845506908197</v>
      </c>
      <c r="BK63" s="28">
        <f t="shared" ca="1" si="3"/>
        <v>100763.49923745543</v>
      </c>
      <c r="BL63" s="25">
        <f t="shared" ca="1" si="4"/>
        <v>12009.045487222178</v>
      </c>
      <c r="BM63" s="31">
        <f t="shared" ca="1" si="12"/>
        <v>124301.22839241089</v>
      </c>
      <c r="BN63" s="31">
        <f t="shared" ca="1" si="13"/>
        <v>77225.770082499963</v>
      </c>
      <c r="BO63" s="31">
        <f t="shared" ca="1" si="14"/>
        <v>47075.45830991093</v>
      </c>
    </row>
    <row r="64" spans="1:67" ht="15.75" thickBot="1" x14ac:dyDescent="0.3">
      <c r="A64" s="2">
        <v>39508</v>
      </c>
      <c r="B64" s="3">
        <v>87164</v>
      </c>
      <c r="F64" s="13">
        <v>41365</v>
      </c>
      <c r="G64">
        <f t="shared" ca="1" si="9"/>
        <v>0.96443959140298841</v>
      </c>
      <c r="H64">
        <f t="shared" ca="1" si="10"/>
        <v>5217.2243312315359</v>
      </c>
      <c r="I64">
        <f t="shared" ca="1" si="11"/>
        <v>2452.6958479790219</v>
      </c>
      <c r="J64" s="14">
        <f t="shared" ca="1" si="8"/>
        <v>126005.93836001062</v>
      </c>
      <c r="L64" s="22">
        <v>41609</v>
      </c>
      <c r="M64" s="18">
        <f t="shared" ca="1" si="2"/>
        <v>86546.7884916107</v>
      </c>
      <c r="N64">
        <v>87175.530729921913</v>
      </c>
      <c r="O64">
        <v>80282.653776068037</v>
      </c>
      <c r="P64">
        <v>87506.689993284584</v>
      </c>
      <c r="Q64">
        <v>95447.751440693828</v>
      </c>
      <c r="R64">
        <v>96611.057888871612</v>
      </c>
      <c r="S64">
        <v>86821.815408218943</v>
      </c>
      <c r="T64">
        <v>56388.707405576482</v>
      </c>
      <c r="U64">
        <v>98096.321003354882</v>
      </c>
      <c r="V64">
        <v>83952.366383532644</v>
      </c>
      <c r="W64">
        <v>94587.499029231258</v>
      </c>
      <c r="X64">
        <v>69819.537397343753</v>
      </c>
      <c r="Y64">
        <v>76913.629971861257</v>
      </c>
      <c r="Z64">
        <v>92802.073052493506</v>
      </c>
      <c r="AA64">
        <v>67680.249312634987</v>
      </c>
      <c r="AB64">
        <v>81936.411768818245</v>
      </c>
      <c r="AC64">
        <v>72081.88762566002</v>
      </c>
      <c r="AD64">
        <v>82312.681536057935</v>
      </c>
      <c r="AE64">
        <v>66055.253113597719</v>
      </c>
      <c r="AF64">
        <v>86371.770922092634</v>
      </c>
      <c r="AG64">
        <v>87905.535935788503</v>
      </c>
      <c r="AH64">
        <v>88456.449991871516</v>
      </c>
      <c r="AI64">
        <v>91654.721492794954</v>
      </c>
      <c r="AJ64">
        <v>94145.699961698934</v>
      </c>
      <c r="AK64">
        <v>71370.994089219836</v>
      </c>
      <c r="AL64">
        <v>86116.664379867841</v>
      </c>
      <c r="AM64">
        <v>81866.583318689867</v>
      </c>
      <c r="AN64">
        <v>72371.339084222709</v>
      </c>
      <c r="AO64">
        <v>108650.99811839426</v>
      </c>
      <c r="AP64">
        <v>79800.840080653492</v>
      </c>
      <c r="AQ64">
        <v>87446.079513072298</v>
      </c>
      <c r="AR64">
        <v>103394.77683411728</v>
      </c>
      <c r="AS64">
        <v>80440.300536980882</v>
      </c>
      <c r="AT64">
        <v>96274.394691898779</v>
      </c>
      <c r="AU64">
        <v>64749.932607762428</v>
      </c>
      <c r="AV64">
        <v>104668.12705546769</v>
      </c>
      <c r="AW64">
        <v>86953.630986469507</v>
      </c>
      <c r="AX64">
        <v>58261.065426362708</v>
      </c>
      <c r="AY64">
        <v>96624.431645061966</v>
      </c>
      <c r="AZ64">
        <v>97079.343320902641</v>
      </c>
      <c r="BA64">
        <v>94138.522757466097</v>
      </c>
      <c r="BB64">
        <v>87936.197960747173</v>
      </c>
      <c r="BC64">
        <v>92032.130864340579</v>
      </c>
      <c r="BD64">
        <v>92037.420689191233</v>
      </c>
      <c r="BE64">
        <v>64247.148331166711</v>
      </c>
      <c r="BF64">
        <v>66533.271938788122</v>
      </c>
      <c r="BG64">
        <v>65690.383562388073</v>
      </c>
      <c r="BH64">
        <v>74400.498795285268</v>
      </c>
      <c r="BI64">
        <v>84827.839539501088</v>
      </c>
      <c r="BJ64">
        <v>87803.999547345506</v>
      </c>
      <c r="BK64" s="28">
        <f t="shared" ca="1" si="3"/>
        <v>83945.39998616885</v>
      </c>
      <c r="BL64" s="25">
        <f t="shared" ca="1" si="4"/>
        <v>12245.236124235824</v>
      </c>
      <c r="BM64" s="31">
        <f t="shared" ca="1" si="12"/>
        <v>107946.06278967106</v>
      </c>
      <c r="BN64" s="31">
        <f t="shared" ca="1" si="13"/>
        <v>59944.737182666635</v>
      </c>
      <c r="BO64" s="31">
        <f t="shared" ca="1" si="14"/>
        <v>48001.32560700443</v>
      </c>
    </row>
    <row r="65" spans="1:67" ht="15.75" thickBot="1" x14ac:dyDescent="0.3">
      <c r="A65" s="2">
        <v>39539</v>
      </c>
      <c r="B65" s="3">
        <v>94626</v>
      </c>
      <c r="F65" s="13">
        <v>41395</v>
      </c>
      <c r="G65">
        <f t="shared" ca="1" si="9"/>
        <v>0.33618664414656224</v>
      </c>
      <c r="H65">
        <f t="shared" ca="1" si="10"/>
        <v>1818.6324527853551</v>
      </c>
      <c r="I65">
        <f t="shared" ca="1" si="11"/>
        <v>-1586.1797206822068</v>
      </c>
      <c r="J65" s="14">
        <f t="shared" ca="1" si="8"/>
        <v>136854.38032061612</v>
      </c>
      <c r="L65" s="21">
        <v>41640</v>
      </c>
      <c r="M65" s="18">
        <f t="shared" ca="1" si="2"/>
        <v>73231.375363545667</v>
      </c>
      <c r="N65">
        <v>86695.679759581952</v>
      </c>
      <c r="O65">
        <v>60612.146602492954</v>
      </c>
      <c r="P65">
        <v>68449.819640306698</v>
      </c>
      <c r="Q65">
        <v>82588.683726954041</v>
      </c>
      <c r="R65">
        <v>74478.149555887212</v>
      </c>
      <c r="S65">
        <v>73228.792353855359</v>
      </c>
      <c r="T65">
        <v>49403.898494486202</v>
      </c>
      <c r="U65">
        <v>87670.806122385868</v>
      </c>
      <c r="V65">
        <v>74385.591565943527</v>
      </c>
      <c r="W65">
        <v>73364.834282373224</v>
      </c>
      <c r="X65">
        <v>76058.429891514126</v>
      </c>
      <c r="Y65">
        <v>69765.202704859461</v>
      </c>
      <c r="Z65">
        <v>77986.276332056645</v>
      </c>
      <c r="AA65">
        <v>44328.39139054218</v>
      </c>
      <c r="AB65">
        <v>70259.802283133962</v>
      </c>
      <c r="AC65">
        <v>57459.381102769519</v>
      </c>
      <c r="AD65">
        <v>67620.525831550302</v>
      </c>
      <c r="AE65">
        <v>34046.093900899315</v>
      </c>
      <c r="AF65">
        <v>68410.214058896701</v>
      </c>
      <c r="AG65">
        <v>60967.069702767185</v>
      </c>
      <c r="AH65">
        <v>53399.546478930133</v>
      </c>
      <c r="AI65">
        <v>82291.879035032733</v>
      </c>
      <c r="AJ65">
        <v>79742.861241640639</v>
      </c>
      <c r="AK65">
        <v>62703.475586670422</v>
      </c>
      <c r="AL65">
        <v>69424.500214364729</v>
      </c>
      <c r="AM65">
        <v>70340.606514716637</v>
      </c>
      <c r="AN65">
        <v>72205.556613582332</v>
      </c>
      <c r="AO65">
        <v>84045.021565793984</v>
      </c>
      <c r="AP65">
        <v>60991.155777025706</v>
      </c>
      <c r="AQ65">
        <v>52373.031257962284</v>
      </c>
      <c r="AR65">
        <v>83843.73023741541</v>
      </c>
      <c r="AS65">
        <v>75682.661155215843</v>
      </c>
      <c r="AT65">
        <v>81067.624964363407</v>
      </c>
      <c r="AU65">
        <v>50533.802842698642</v>
      </c>
      <c r="AV65">
        <v>88309.365614733601</v>
      </c>
      <c r="AW65">
        <v>79741.511068386259</v>
      </c>
      <c r="AX65">
        <v>54080.044579947746</v>
      </c>
      <c r="AY65">
        <v>68451.110864579794</v>
      </c>
      <c r="AZ65">
        <v>81460.309918758547</v>
      </c>
      <c r="BA65">
        <v>78383.478570090403</v>
      </c>
      <c r="BB65">
        <v>69909.410836271942</v>
      </c>
      <c r="BC65">
        <v>76887.0442259665</v>
      </c>
      <c r="BD65">
        <v>76802.628686171753</v>
      </c>
      <c r="BE65">
        <v>42045.464496973669</v>
      </c>
      <c r="BF65">
        <v>32510.417436913762</v>
      </c>
      <c r="BG65">
        <v>62292.643638516078</v>
      </c>
      <c r="BH65">
        <v>51251.732504546191</v>
      </c>
      <c r="BI65">
        <v>79594.537838936172</v>
      </c>
      <c r="BJ65">
        <v>75628.021705057763</v>
      </c>
      <c r="BK65" s="28">
        <f t="shared" ca="1" si="3"/>
        <v>68540.086802761318</v>
      </c>
      <c r="BL65" s="25">
        <f t="shared" ca="1" si="4"/>
        <v>13647.156105599413</v>
      </c>
      <c r="BM65" s="31">
        <f t="shared" ca="1" si="12"/>
        <v>95288.512769736175</v>
      </c>
      <c r="BN65" s="31">
        <f t="shared" ca="1" si="13"/>
        <v>41791.660835786468</v>
      </c>
      <c r="BO65" s="31">
        <f t="shared" ca="1" si="14"/>
        <v>53496.851933949707</v>
      </c>
    </row>
    <row r="66" spans="1:67" ht="15.75" thickBot="1" x14ac:dyDescent="0.3">
      <c r="A66" s="2">
        <v>39569</v>
      </c>
      <c r="B66" s="3">
        <v>121447</v>
      </c>
      <c r="F66" s="13">
        <v>41426</v>
      </c>
      <c r="G66">
        <f t="shared" ca="1" si="9"/>
        <v>-0.94211420532812029</v>
      </c>
      <c r="H66">
        <f t="shared" ca="1" si="10"/>
        <v>-5096.4531098173475</v>
      </c>
      <c r="I66">
        <f t="shared" ca="1" si="11"/>
        <v>-6383.1837896854431</v>
      </c>
      <c r="J66" s="14">
        <f t="shared" ca="1" si="8"/>
        <v>137870.3979187003</v>
      </c>
      <c r="L66" s="22">
        <v>41671</v>
      </c>
      <c r="M66" s="18">
        <f t="shared" ca="1" si="2"/>
        <v>77486.50277153487</v>
      </c>
      <c r="N66">
        <v>75587.220310913748</v>
      </c>
      <c r="O66">
        <v>66932.017043624888</v>
      </c>
      <c r="P66">
        <v>64755.144785750628</v>
      </c>
      <c r="Q66">
        <v>94558.081534257421</v>
      </c>
      <c r="R66">
        <v>72739.358581753535</v>
      </c>
      <c r="S66">
        <v>74002.661866249488</v>
      </c>
      <c r="T66">
        <v>47985.732220482081</v>
      </c>
      <c r="U66">
        <v>101387.84833655125</v>
      </c>
      <c r="V66">
        <v>66604.025835427514</v>
      </c>
      <c r="W66">
        <v>69290.519237168221</v>
      </c>
      <c r="X66">
        <v>66086.894682298764</v>
      </c>
      <c r="Y66">
        <v>66982.449720158387</v>
      </c>
      <c r="Z66">
        <v>83168.447695977608</v>
      </c>
      <c r="AA66">
        <v>48072.203929905983</v>
      </c>
      <c r="AB66">
        <v>70629.716133312933</v>
      </c>
      <c r="AC66">
        <v>54593.528337230367</v>
      </c>
      <c r="AD66">
        <v>67914.695176947338</v>
      </c>
      <c r="AE66">
        <v>49178.522493878932</v>
      </c>
      <c r="AF66">
        <v>57097.430705954786</v>
      </c>
      <c r="AG66">
        <v>60567.831492806348</v>
      </c>
      <c r="AH66">
        <v>76140.919448659755</v>
      </c>
      <c r="AI66">
        <v>74996.363237855316</v>
      </c>
      <c r="AJ66">
        <v>86612.017683631217</v>
      </c>
      <c r="AK66">
        <v>64656.03381475019</v>
      </c>
      <c r="AL66">
        <v>62276.329615656723</v>
      </c>
      <c r="AM66">
        <v>74794.122431715368</v>
      </c>
      <c r="AN66">
        <v>68288.89965389276</v>
      </c>
      <c r="AO66">
        <v>82873.183098900539</v>
      </c>
      <c r="AP66">
        <v>59249.15047661931</v>
      </c>
      <c r="AQ66">
        <v>61678.946363910465</v>
      </c>
      <c r="AR66">
        <v>83631.250510345097</v>
      </c>
      <c r="AS66">
        <v>83081.20819775312</v>
      </c>
      <c r="AT66">
        <v>68358.622114539787</v>
      </c>
      <c r="AU66">
        <v>50598.859684892581</v>
      </c>
      <c r="AV66">
        <v>81871.869991071668</v>
      </c>
      <c r="AW66">
        <v>78326.819526366889</v>
      </c>
      <c r="AX66">
        <v>41886.898789913655</v>
      </c>
      <c r="AY66">
        <v>69561.290259481932</v>
      </c>
      <c r="AZ66">
        <v>83452.034065798507</v>
      </c>
      <c r="BA66">
        <v>68621.040993819537</v>
      </c>
      <c r="BB66">
        <v>78070.24106899451</v>
      </c>
      <c r="BC66">
        <v>75177.591433290741</v>
      </c>
      <c r="BD66">
        <v>71140.210659099248</v>
      </c>
      <c r="BE66">
        <v>40449.775724723688</v>
      </c>
      <c r="BF66">
        <v>45028.041382690571</v>
      </c>
      <c r="BG66">
        <v>54260.634614751616</v>
      </c>
      <c r="BH66">
        <v>43971.378349076796</v>
      </c>
      <c r="BI66">
        <v>67597.630008635169</v>
      </c>
      <c r="BJ66">
        <v>79139.502912634693</v>
      </c>
      <c r="BK66" s="28">
        <f t="shared" ca="1" si="3"/>
        <v>68228.233980113131</v>
      </c>
      <c r="BL66" s="25">
        <f t="shared" ca="1" si="4"/>
        <v>13562.416525940098</v>
      </c>
      <c r="BM66" s="31">
        <f t="shared" ca="1" si="12"/>
        <v>94810.570370955727</v>
      </c>
      <c r="BN66" s="31">
        <f t="shared" ca="1" si="13"/>
        <v>41645.897589270535</v>
      </c>
      <c r="BO66" s="31">
        <f t="shared" ca="1" si="14"/>
        <v>53164.672781685193</v>
      </c>
    </row>
    <row r="67" spans="1:67" ht="15.75" thickBot="1" x14ac:dyDescent="0.3">
      <c r="A67" s="2">
        <v>39600</v>
      </c>
      <c r="B67" s="3">
        <v>125130</v>
      </c>
      <c r="F67" s="13">
        <v>41456</v>
      </c>
      <c r="G67">
        <f t="shared" ca="1" si="9"/>
        <v>-0.11568815915618046</v>
      </c>
      <c r="H67">
        <f t="shared" ca="1" si="10"/>
        <v>-625.82569625432404</v>
      </c>
      <c r="I67">
        <f t="shared" ca="1" si="11"/>
        <v>-335.32625387932296</v>
      </c>
      <c r="J67" s="14">
        <f t="shared" ca="1" si="8"/>
        <v>152328.31314451955</v>
      </c>
      <c r="L67" s="21">
        <v>41699</v>
      </c>
      <c r="M67" s="18">
        <f t="shared" ca="1" si="2"/>
        <v>117259.31039405934</v>
      </c>
      <c r="N67">
        <v>104814.8905520518</v>
      </c>
      <c r="O67">
        <v>83649.108311936521</v>
      </c>
      <c r="P67">
        <v>98325.095233991073</v>
      </c>
      <c r="Q67">
        <v>96931.078359991516</v>
      </c>
      <c r="R67">
        <v>101176.5641548839</v>
      </c>
      <c r="S67">
        <v>101706.76822724717</v>
      </c>
      <c r="T67">
        <v>54883.425649110533</v>
      </c>
      <c r="U67">
        <v>118583.73190930951</v>
      </c>
      <c r="V67">
        <v>97457.3707172625</v>
      </c>
      <c r="W67">
        <v>91890.376838812401</v>
      </c>
      <c r="X67">
        <v>102120.26521471539</v>
      </c>
      <c r="Y67">
        <v>84825.647621147276</v>
      </c>
      <c r="Z67">
        <v>105027.92694923296</v>
      </c>
      <c r="AA67">
        <v>73812.891145079018</v>
      </c>
      <c r="AB67">
        <v>84762.200003377133</v>
      </c>
      <c r="AC67">
        <v>76951.961338584311</v>
      </c>
      <c r="AD67">
        <v>72519.362552044564</v>
      </c>
      <c r="AE67">
        <v>56622.21783931402</v>
      </c>
      <c r="AF67">
        <v>94729.531258632152</v>
      </c>
      <c r="AG67">
        <v>88747.620813364018</v>
      </c>
      <c r="AH67">
        <v>90959.931297677686</v>
      </c>
      <c r="AI67">
        <v>96873.543423727824</v>
      </c>
      <c r="AJ67">
        <v>101095.78579814231</v>
      </c>
      <c r="AK67">
        <v>86029.067453915981</v>
      </c>
      <c r="AL67">
        <v>93788.680417429248</v>
      </c>
      <c r="AM67">
        <v>98320.76194705005</v>
      </c>
      <c r="AN67">
        <v>86563.399664125609</v>
      </c>
      <c r="AO67">
        <v>119719.03550775562</v>
      </c>
      <c r="AP67">
        <v>84132.956894935895</v>
      </c>
      <c r="AQ67">
        <v>90173.883624394628</v>
      </c>
      <c r="AR67">
        <v>104332.11492337842</v>
      </c>
      <c r="AS67">
        <v>86069.84568067221</v>
      </c>
      <c r="AT67">
        <v>101835.63511758787</v>
      </c>
      <c r="AU67">
        <v>67625.784566375951</v>
      </c>
      <c r="AV67">
        <v>107860.16540412803</v>
      </c>
      <c r="AW67">
        <v>95535.057576853636</v>
      </c>
      <c r="AX67">
        <v>68772.211739729391</v>
      </c>
      <c r="AY67">
        <v>98400.09309514091</v>
      </c>
      <c r="AZ67">
        <v>116506.11211007743</v>
      </c>
      <c r="BA67">
        <v>98873.846705771459</v>
      </c>
      <c r="BB67">
        <v>90953.978590578889</v>
      </c>
      <c r="BC67">
        <v>92965.487694244395</v>
      </c>
      <c r="BD67">
        <v>92283.08572598864</v>
      </c>
      <c r="BE67">
        <v>74103.753359325565</v>
      </c>
      <c r="BF67">
        <v>79778.498654538431</v>
      </c>
      <c r="BG67">
        <v>77097.64652383537</v>
      </c>
      <c r="BH67">
        <v>76745.664753030462</v>
      </c>
      <c r="BI67">
        <v>84786.485429473163</v>
      </c>
      <c r="BJ67">
        <v>106077.1334431252</v>
      </c>
      <c r="BK67" s="28">
        <f t="shared" ca="1" si="3"/>
        <v>91501.139844143167</v>
      </c>
      <c r="BL67" s="25">
        <f t="shared" ca="1" si="4"/>
        <v>14565.406047212022</v>
      </c>
      <c r="BM67" s="31">
        <f t="shared" ca="1" si="12"/>
        <v>120049.33569667873</v>
      </c>
      <c r="BN67" s="31">
        <f t="shared" ca="1" si="13"/>
        <v>62952.943991607608</v>
      </c>
      <c r="BO67" s="31">
        <f t="shared" ca="1" si="14"/>
        <v>57096.391705071117</v>
      </c>
    </row>
    <row r="68" spans="1:67" ht="15.75" thickBot="1" x14ac:dyDescent="0.3">
      <c r="A68" s="2">
        <v>39630</v>
      </c>
      <c r="B68" s="3">
        <v>129286.3</v>
      </c>
      <c r="F68" s="13">
        <v>41487</v>
      </c>
      <c r="G68">
        <f t="shared" ca="1" si="9"/>
        <v>-1.5549397662472819</v>
      </c>
      <c r="H68">
        <f t="shared" ca="1" si="10"/>
        <v>-8411.5891284216505</v>
      </c>
      <c r="I68">
        <f t="shared" ca="1" si="11"/>
        <v>-4608.3799911265705</v>
      </c>
      <c r="J68" s="14">
        <f t="shared" ca="1" si="8"/>
        <v>137281.71985725302</v>
      </c>
      <c r="L68" s="22">
        <v>41730</v>
      </c>
      <c r="M68" s="18">
        <f t="shared" ca="1" si="2"/>
        <v>129838.21831149235</v>
      </c>
      <c r="N68">
        <v>112350.26693833148</v>
      </c>
      <c r="O68">
        <v>93039.654613152437</v>
      </c>
      <c r="P68">
        <v>103558.88433085461</v>
      </c>
      <c r="Q68">
        <v>127879.87303483376</v>
      </c>
      <c r="R68">
        <v>102465.54902919903</v>
      </c>
      <c r="S68">
        <v>108203.80522258527</v>
      </c>
      <c r="T68">
        <v>74323.762390402902</v>
      </c>
      <c r="U68">
        <v>126167.04540503229</v>
      </c>
      <c r="V68">
        <v>106992.7720910229</v>
      </c>
      <c r="W68">
        <v>108363.51154789081</v>
      </c>
      <c r="X68">
        <v>98404.566739745816</v>
      </c>
      <c r="Y68">
        <v>97925.355412089033</v>
      </c>
      <c r="Z68">
        <v>115878.29139505437</v>
      </c>
      <c r="AA68">
        <v>90611.014881432086</v>
      </c>
      <c r="AB68">
        <v>105258.30792656349</v>
      </c>
      <c r="AC68">
        <v>97345.236922414741</v>
      </c>
      <c r="AD68">
        <v>102642.47861311221</v>
      </c>
      <c r="AE68">
        <v>61797.988767427247</v>
      </c>
      <c r="AF68">
        <v>79205.957780157245</v>
      </c>
      <c r="AG68">
        <v>102763.33527101265</v>
      </c>
      <c r="AH68">
        <v>101437.47847263218</v>
      </c>
      <c r="AI68">
        <v>104940.32369071507</v>
      </c>
      <c r="AJ68">
        <v>119562.46627620552</v>
      </c>
      <c r="AK68">
        <v>102325.38240430722</v>
      </c>
      <c r="AL68">
        <v>108303.82378573125</v>
      </c>
      <c r="AM68">
        <v>105010.26254369656</v>
      </c>
      <c r="AN68">
        <v>97336.093392384093</v>
      </c>
      <c r="AO68">
        <v>126905.44314343383</v>
      </c>
      <c r="AP68">
        <v>96917.076253564068</v>
      </c>
      <c r="AQ68">
        <v>98727.15254256106</v>
      </c>
      <c r="AR68">
        <v>123395.86192343174</v>
      </c>
      <c r="AS68">
        <v>112651.53554327099</v>
      </c>
      <c r="AT68">
        <v>127689.22540404389</v>
      </c>
      <c r="AU68">
        <v>80844.568458871043</v>
      </c>
      <c r="AV68">
        <v>121987.079122739</v>
      </c>
      <c r="AW68">
        <v>108836.49576966205</v>
      </c>
      <c r="AX68">
        <v>80326.71121624377</v>
      </c>
      <c r="AY68">
        <v>104330.17856683509</v>
      </c>
      <c r="AZ68">
        <v>109760.22659025679</v>
      </c>
      <c r="BA68">
        <v>118865.49217509513</v>
      </c>
      <c r="BB68">
        <v>130119.81553159378</v>
      </c>
      <c r="BC68">
        <v>109857.33945715788</v>
      </c>
      <c r="BD68">
        <v>114692.64108818534</v>
      </c>
      <c r="BE68">
        <v>82127.137811529625</v>
      </c>
      <c r="BF68">
        <v>77823.096375130903</v>
      </c>
      <c r="BG68">
        <v>83261.803232815699</v>
      </c>
      <c r="BH68">
        <v>84456.114066120324</v>
      </c>
      <c r="BI68">
        <v>115676.71537676011</v>
      </c>
      <c r="BJ68">
        <v>111105.30394550366</v>
      </c>
      <c r="BK68" s="28">
        <f t="shared" ca="1" si="3"/>
        <v>104085.77441568568</v>
      </c>
      <c r="BL68" s="25">
        <f t="shared" ca="1" si="4"/>
        <v>15845.972372314187</v>
      </c>
      <c r="BM68" s="31">
        <f t="shared" ca="1" si="12"/>
        <v>135143.8802654215</v>
      </c>
      <c r="BN68" s="31">
        <f t="shared" ca="1" si="13"/>
        <v>73027.668565949876</v>
      </c>
      <c r="BO68" s="31">
        <f t="shared" ca="1" si="14"/>
        <v>62116.21169947162</v>
      </c>
    </row>
    <row r="69" spans="1:67" ht="15.75" thickBot="1" x14ac:dyDescent="0.3">
      <c r="A69" s="2">
        <v>39661</v>
      </c>
      <c r="B69" s="3">
        <v>137407</v>
      </c>
      <c r="F69" s="13">
        <v>41518</v>
      </c>
      <c r="G69">
        <f t="shared" ca="1" si="9"/>
        <v>-0.28592449524747937</v>
      </c>
      <c r="H69">
        <f t="shared" ca="1" si="10"/>
        <v>-1546.7347533194836</v>
      </c>
      <c r="I69">
        <f t="shared" ca="1" si="11"/>
        <v>6967.3103790875512</v>
      </c>
      <c r="J69" s="14">
        <f t="shared" ref="J69:J88" ca="1" si="15">I69+J68+J57-J56</f>
        <v>150838.30271726288</v>
      </c>
      <c r="L69" s="21">
        <v>41760</v>
      </c>
      <c r="M69" s="18">
        <f t="shared" ca="1" si="2"/>
        <v>133118.015047016</v>
      </c>
      <c r="N69">
        <v>128318.26074908656</v>
      </c>
      <c r="O69">
        <v>114705.97110979553</v>
      </c>
      <c r="P69">
        <v>121904.23213266785</v>
      </c>
      <c r="Q69">
        <v>131201.82356101967</v>
      </c>
      <c r="R69">
        <v>131460.37081705948</v>
      </c>
      <c r="S69">
        <v>136599.32644144824</v>
      </c>
      <c r="T69">
        <v>91291.984247857705</v>
      </c>
      <c r="U69">
        <v>130667.7696643254</v>
      </c>
      <c r="V69">
        <v>118300.93766332179</v>
      </c>
      <c r="W69">
        <v>118189.23903788318</v>
      </c>
      <c r="X69">
        <v>109384.93004823994</v>
      </c>
      <c r="Y69">
        <v>112171.61765727008</v>
      </c>
      <c r="Z69">
        <v>141147.19521056375</v>
      </c>
      <c r="AA69">
        <v>93519.44928154393</v>
      </c>
      <c r="AB69">
        <v>107433.72284608849</v>
      </c>
      <c r="AC69">
        <v>111583.04611195359</v>
      </c>
      <c r="AD69">
        <v>117801.54387373023</v>
      </c>
      <c r="AE69">
        <v>76072.829208165174</v>
      </c>
      <c r="AF69">
        <v>106440.66882648459</v>
      </c>
      <c r="AG69">
        <v>120007.40098378365</v>
      </c>
      <c r="AH69">
        <v>122972.4534469705</v>
      </c>
      <c r="AI69">
        <v>126210.43055477744</v>
      </c>
      <c r="AJ69">
        <v>116643.83927592673</v>
      </c>
      <c r="AK69">
        <v>114777.81592147832</v>
      </c>
      <c r="AL69">
        <v>114531.04696655922</v>
      </c>
      <c r="AM69">
        <v>120960.39473766997</v>
      </c>
      <c r="AN69">
        <v>108780.53931017467</v>
      </c>
      <c r="AO69">
        <v>139648.60778028468</v>
      </c>
      <c r="AP69">
        <v>102244.71707583926</v>
      </c>
      <c r="AQ69">
        <v>104169.02585928902</v>
      </c>
      <c r="AR69">
        <v>139488.8191701693</v>
      </c>
      <c r="AS69">
        <v>118056.10466108925</v>
      </c>
      <c r="AT69">
        <v>123049.92732744641</v>
      </c>
      <c r="AU69">
        <v>99046.581401539908</v>
      </c>
      <c r="AV69">
        <v>122888.65518184402</v>
      </c>
      <c r="AW69">
        <v>130308.45566116064</v>
      </c>
      <c r="AX69">
        <v>88093.124257861811</v>
      </c>
      <c r="AY69">
        <v>128872.53012659049</v>
      </c>
      <c r="AZ69">
        <v>128383.21977159524</v>
      </c>
      <c r="BA69">
        <v>115741.36406973345</v>
      </c>
      <c r="BB69">
        <v>127597.39801768315</v>
      </c>
      <c r="BC69">
        <v>121154.57638483154</v>
      </c>
      <c r="BD69">
        <v>111163.63889643128</v>
      </c>
      <c r="BE69">
        <v>105298.16841890395</v>
      </c>
      <c r="BF69">
        <v>100253.43879132805</v>
      </c>
      <c r="BG69">
        <v>103735.13649010824</v>
      </c>
      <c r="BH69">
        <v>95829.66799306398</v>
      </c>
      <c r="BI69">
        <v>120375.35762058047</v>
      </c>
      <c r="BJ69">
        <v>127284.28453323062</v>
      </c>
      <c r="BK69" s="28">
        <f t="shared" ca="1" si="3"/>
        <v>116577.59308446932</v>
      </c>
      <c r="BL69" s="25">
        <f t="shared" ca="1" si="4"/>
        <v>14145.502323802457</v>
      </c>
      <c r="BM69" s="31">
        <f t="shared" ca="1" si="12"/>
        <v>144302.77763912213</v>
      </c>
      <c r="BN69" s="31">
        <f t="shared" ca="1" si="13"/>
        <v>88852.408529816501</v>
      </c>
      <c r="BO69" s="31">
        <f t="shared" ca="1" si="14"/>
        <v>55450.369109305626</v>
      </c>
    </row>
    <row r="70" spans="1:67" ht="15.75" thickBot="1" x14ac:dyDescent="0.3">
      <c r="A70" s="2">
        <v>39692</v>
      </c>
      <c r="B70" s="3">
        <v>136710</v>
      </c>
      <c r="F70" s="13">
        <v>41548</v>
      </c>
      <c r="G70">
        <f t="shared" ca="1" si="9"/>
        <v>-0.15662426088082038</v>
      </c>
      <c r="H70">
        <f t="shared" ca="1" si="10"/>
        <v>-847.27328908164895</v>
      </c>
      <c r="I70">
        <f t="shared" ca="1" si="11"/>
        <v>-269.06485414462009</v>
      </c>
      <c r="J70" s="14">
        <f t="shared" ca="1" si="15"/>
        <v>130751.57649263949</v>
      </c>
      <c r="L70" s="22">
        <v>41791</v>
      </c>
      <c r="M70" s="18">
        <f t="shared" ca="1" si="2"/>
        <v>144137.72778224427</v>
      </c>
      <c r="N70">
        <v>142485.62564764346</v>
      </c>
      <c r="O70">
        <v>101381.86786516054</v>
      </c>
      <c r="P70">
        <v>127186.76542092123</v>
      </c>
      <c r="Q70">
        <v>152041.30639073974</v>
      </c>
      <c r="R70">
        <v>128876.0358956304</v>
      </c>
      <c r="S70">
        <v>128465.30716532678</v>
      </c>
      <c r="T70">
        <v>102199.08013489758</v>
      </c>
      <c r="U70">
        <v>146880.86755524797</v>
      </c>
      <c r="V70">
        <v>132960.67389213081</v>
      </c>
      <c r="W70">
        <v>127878.51048993008</v>
      </c>
      <c r="X70">
        <v>124115.44424517002</v>
      </c>
      <c r="Y70">
        <v>118493.71435259271</v>
      </c>
      <c r="Z70">
        <v>132195.1589588869</v>
      </c>
      <c r="AA70">
        <v>108838.2940846117</v>
      </c>
      <c r="AB70">
        <v>121970.50911698287</v>
      </c>
      <c r="AC70">
        <v>121641.61944823066</v>
      </c>
      <c r="AD70">
        <v>127958.62469599739</v>
      </c>
      <c r="AE70">
        <v>88304.570884275512</v>
      </c>
      <c r="AF70">
        <v>123156.46771282214</v>
      </c>
      <c r="AG70">
        <v>126899.94581791715</v>
      </c>
      <c r="AH70">
        <v>129033.03482100429</v>
      </c>
      <c r="AI70">
        <v>123295.03455081</v>
      </c>
      <c r="AJ70">
        <v>137513.92250780811</v>
      </c>
      <c r="AK70">
        <v>124078.07061073446</v>
      </c>
      <c r="AL70">
        <v>136210.16683234883</v>
      </c>
      <c r="AM70">
        <v>129749.23994772547</v>
      </c>
      <c r="AN70">
        <v>126220.09546599994</v>
      </c>
      <c r="AO70">
        <v>147508.75407764182</v>
      </c>
      <c r="AP70">
        <v>110443.57821312637</v>
      </c>
      <c r="AQ70">
        <v>121514.27802380105</v>
      </c>
      <c r="AR70">
        <v>145833.37235091336</v>
      </c>
      <c r="AS70">
        <v>132440.90156574213</v>
      </c>
      <c r="AT70">
        <v>143650.45776015797</v>
      </c>
      <c r="AU70">
        <v>93758.542769155378</v>
      </c>
      <c r="AV70">
        <v>140798.04717399139</v>
      </c>
      <c r="AW70">
        <v>143265.6367604025</v>
      </c>
      <c r="AX70">
        <v>101924.92083333238</v>
      </c>
      <c r="AY70">
        <v>125928.3853429154</v>
      </c>
      <c r="AZ70">
        <v>134227.84173013861</v>
      </c>
      <c r="BA70">
        <v>142845.47525202594</v>
      </c>
      <c r="BB70">
        <v>141610.43275526119</v>
      </c>
      <c r="BC70">
        <v>130329.08745315333</v>
      </c>
      <c r="BD70">
        <v>124887.55959562401</v>
      </c>
      <c r="BE70">
        <v>110035.69408525663</v>
      </c>
      <c r="BF70">
        <v>95832.942167716974</v>
      </c>
      <c r="BG70">
        <v>104118.94233850893</v>
      </c>
      <c r="BH70">
        <v>105435.76254768256</v>
      </c>
      <c r="BI70">
        <v>132878.03209940114</v>
      </c>
      <c r="BJ70">
        <v>119223.32975982036</v>
      </c>
      <c r="BK70" s="28">
        <f t="shared" ca="1" si="3"/>
        <v>125653.19313899122</v>
      </c>
      <c r="BL70" s="25">
        <f t="shared" ca="1" si="4"/>
        <v>15295.927499158332</v>
      </c>
      <c r="BM70" s="31">
        <f t="shared" ca="1" si="12"/>
        <v>155633.21103734156</v>
      </c>
      <c r="BN70" s="31">
        <f t="shared" ca="1" si="13"/>
        <v>95673.175240640892</v>
      </c>
      <c r="BO70" s="31">
        <f t="shared" ca="1" si="14"/>
        <v>59960.035796700671</v>
      </c>
    </row>
    <row r="71" spans="1:67" x14ac:dyDescent="0.25">
      <c r="A71" s="2">
        <v>39722</v>
      </c>
      <c r="B71" s="3">
        <v>123687</v>
      </c>
      <c r="F71" s="13">
        <v>41579</v>
      </c>
      <c r="G71">
        <f t="shared" ca="1" si="9"/>
        <v>-0.18243782943604073</v>
      </c>
      <c r="H71">
        <f t="shared" ca="1" si="10"/>
        <v>-986.91415320906867</v>
      </c>
      <c r="I71">
        <f t="shared" ca="1" si="11"/>
        <v>2287.9828556761058</v>
      </c>
      <c r="J71" s="14">
        <f t="shared" ca="1" si="15"/>
        <v>107322.84387213973</v>
      </c>
    </row>
    <row r="72" spans="1:67" x14ac:dyDescent="0.25">
      <c r="A72" s="2">
        <v>39753</v>
      </c>
      <c r="B72" s="3">
        <v>99197</v>
      </c>
      <c r="F72" s="13">
        <v>41609</v>
      </c>
      <c r="G72">
        <f t="shared" ca="1" si="9"/>
        <v>0.18544156920989335</v>
      </c>
      <c r="H72">
        <f t="shared" ca="1" si="10"/>
        <v>1003.1631587170598</v>
      </c>
      <c r="I72">
        <f t="shared" ca="1" si="11"/>
        <v>3018.0021590980214</v>
      </c>
      <c r="J72" s="14">
        <f t="shared" ca="1" si="15"/>
        <v>86546.7884916107</v>
      </c>
    </row>
    <row r="73" spans="1:67" x14ac:dyDescent="0.25">
      <c r="A73" s="2">
        <v>39783</v>
      </c>
      <c r="B73" s="3">
        <v>76079</v>
      </c>
      <c r="F73" s="13">
        <v>41640</v>
      </c>
      <c r="G73">
        <f t="shared" ca="1" si="9"/>
        <v>-0.5369663295233561</v>
      </c>
      <c r="H73">
        <f t="shared" ca="1" si="10"/>
        <v>-2904.7685561788139</v>
      </c>
      <c r="I73">
        <f t="shared" ca="1" si="11"/>
        <v>-3570.7083228173346</v>
      </c>
      <c r="J73" s="14">
        <f t="shared" ca="1" si="15"/>
        <v>73231.375363545667</v>
      </c>
    </row>
    <row r="74" spans="1:67" x14ac:dyDescent="0.25">
      <c r="A74" s="2">
        <v>39814</v>
      </c>
      <c r="B74" s="3">
        <v>72721</v>
      </c>
      <c r="F74" s="13">
        <v>41671</v>
      </c>
      <c r="G74">
        <f t="shared" ca="1" si="9"/>
        <v>0.96573655318917895</v>
      </c>
      <c r="H74">
        <f t="shared" ca="1" si="10"/>
        <v>5224.2403648410091</v>
      </c>
      <c r="I74">
        <f t="shared" ca="1" si="11"/>
        <v>9742.7623761082814</v>
      </c>
      <c r="J74" s="14">
        <f t="shared" ca="1" si="15"/>
        <v>77486.50277153487</v>
      </c>
    </row>
    <row r="75" spans="1:67" x14ac:dyDescent="0.25">
      <c r="A75" s="2">
        <v>39845</v>
      </c>
      <c r="B75" s="3">
        <v>71250</v>
      </c>
      <c r="F75" s="13">
        <v>41699</v>
      </c>
      <c r="G75">
        <f t="shared" ca="1" si="9"/>
        <v>1.991205608713484</v>
      </c>
      <c r="H75">
        <f t="shared" ca="1" si="10"/>
        <v>10771.609173729841</v>
      </c>
      <c r="I75">
        <f t="shared" ca="1" si="11"/>
        <v>2154.1081523444682</v>
      </c>
      <c r="J75" s="14">
        <f t="shared" ca="1" si="15"/>
        <v>117259.31039405934</v>
      </c>
    </row>
    <row r="76" spans="1:67" x14ac:dyDescent="0.25">
      <c r="A76" s="2">
        <v>39873</v>
      </c>
      <c r="B76" s="3">
        <v>87018</v>
      </c>
      <c r="F76" s="13">
        <v>41730</v>
      </c>
      <c r="G76">
        <f t="shared" ca="1" si="9"/>
        <v>1.4062839203597015</v>
      </c>
      <c r="H76">
        <f t="shared" ca="1" si="10"/>
        <v>7607.4217103086585</v>
      </c>
      <c r="I76">
        <f t="shared" ca="1" si="11"/>
        <v>-3194.8961931778276</v>
      </c>
      <c r="J76" s="14">
        <f t="shared" ca="1" si="15"/>
        <v>129838.21831149235</v>
      </c>
    </row>
    <row r="77" spans="1:67" x14ac:dyDescent="0.25">
      <c r="A77" s="2">
        <v>39904</v>
      </c>
      <c r="B77" s="3">
        <v>102450</v>
      </c>
      <c r="F77" s="13">
        <v>41760</v>
      </c>
      <c r="G77">
        <f t="shared" ca="1" si="9"/>
        <v>-0.48756503056312239</v>
      </c>
      <c r="H77">
        <f t="shared" ca="1" si="10"/>
        <v>-2637.5277033278453</v>
      </c>
      <c r="I77">
        <f t="shared" ca="1" si="11"/>
        <v>-7568.6452250818611</v>
      </c>
      <c r="J77" s="14">
        <f t="shared" ca="1" si="15"/>
        <v>133118.015047016</v>
      </c>
    </row>
    <row r="78" spans="1:67" x14ac:dyDescent="0.25">
      <c r="A78" s="2">
        <v>39934</v>
      </c>
      <c r="B78" s="3">
        <v>134280</v>
      </c>
      <c r="F78" s="13">
        <v>41791</v>
      </c>
      <c r="G78">
        <f t="shared" ca="1" si="9"/>
        <v>0.85163449825553661</v>
      </c>
      <c r="H78">
        <f t="shared" ca="1" si="10"/>
        <v>4606.9948446966864</v>
      </c>
      <c r="I78">
        <f t="shared" ca="1" si="11"/>
        <v>10003.695137144095</v>
      </c>
      <c r="J78" s="14">
        <f t="shared" ca="1" si="15"/>
        <v>144137.72778224427</v>
      </c>
    </row>
    <row r="79" spans="1:67" x14ac:dyDescent="0.25">
      <c r="A79" s="2">
        <v>39965</v>
      </c>
      <c r="B79" s="3">
        <v>130543</v>
      </c>
      <c r="F79" s="13">
        <v>41821</v>
      </c>
      <c r="G79">
        <f t="shared" ca="1" si="9"/>
        <v>1.9169078621159439</v>
      </c>
      <c r="H79">
        <f t="shared" ca="1" si="10"/>
        <v>10369.688706383129</v>
      </c>
      <c r="I79">
        <f t="shared" ca="1" si="11"/>
        <v>4898.2653152520033</v>
      </c>
      <c r="J79" s="14">
        <f t="shared" ca="1" si="15"/>
        <v>163493.9083233155</v>
      </c>
    </row>
    <row r="80" spans="1:67" x14ac:dyDescent="0.25">
      <c r="A80" s="2">
        <v>39995</v>
      </c>
      <c r="B80" s="3">
        <v>143182</v>
      </c>
      <c r="F80" s="13">
        <v>41852</v>
      </c>
      <c r="G80">
        <f t="shared" ca="1" si="9"/>
        <v>1.569385460759938</v>
      </c>
      <c r="H80">
        <f t="shared" ca="1" si="10"/>
        <v>8489.7344363961292</v>
      </c>
      <c r="I80">
        <f t="shared" ca="1" si="11"/>
        <v>4154.8700154830613</v>
      </c>
      <c r="J80" s="14">
        <f t="shared" ca="1" si="15"/>
        <v>152602.18505153203</v>
      </c>
    </row>
    <row r="81" spans="1:10" x14ac:dyDescent="0.25">
      <c r="A81" s="2">
        <v>40026</v>
      </c>
      <c r="B81" s="3">
        <v>141783</v>
      </c>
      <c r="F81" s="13">
        <v>41883</v>
      </c>
      <c r="G81">
        <f t="shared" ca="1" si="9"/>
        <v>-0.20123208004586124</v>
      </c>
      <c r="H81">
        <f t="shared" ca="1" si="10"/>
        <v>-1088.5833738039821</v>
      </c>
      <c r="I81">
        <f t="shared" ca="1" si="11"/>
        <v>-10547.707165066478</v>
      </c>
      <c r="J81" s="14">
        <f t="shared" ca="1" si="15"/>
        <v>155611.06074647541</v>
      </c>
    </row>
    <row r="82" spans="1:10" x14ac:dyDescent="0.25">
      <c r="A82" s="2">
        <v>40057</v>
      </c>
      <c r="B82" s="3">
        <v>138050</v>
      </c>
      <c r="F82" s="13">
        <v>41913</v>
      </c>
      <c r="G82">
        <f t="shared" ca="1" si="9"/>
        <v>-0.86934799174079125</v>
      </c>
      <c r="H82">
        <f t="shared" ca="1" si="10"/>
        <v>-4702.8176106077617</v>
      </c>
      <c r="I82">
        <f t="shared" ca="1" si="11"/>
        <v>-4061.3085180589442</v>
      </c>
      <c r="J82" s="14">
        <f t="shared" ca="1" si="15"/>
        <v>131463.02600379311</v>
      </c>
    </row>
    <row r="83" spans="1:10" x14ac:dyDescent="0.25">
      <c r="A83" s="2">
        <v>40087</v>
      </c>
      <c r="B83" s="3">
        <v>127041</v>
      </c>
      <c r="F83" s="13">
        <v>41944</v>
      </c>
      <c r="G83">
        <f t="shared" ca="1" si="9"/>
        <v>1.7798761608291835</v>
      </c>
      <c r="H83">
        <f t="shared" ca="1" si="10"/>
        <v>9628.4031634873591</v>
      </c>
      <c r="I83">
        <f t="shared" ca="1" si="11"/>
        <v>13519.002402485368</v>
      </c>
      <c r="J83" s="14">
        <f t="shared" ca="1" si="15"/>
        <v>121553.29578577873</v>
      </c>
    </row>
    <row r="84" spans="1:10" x14ac:dyDescent="0.25">
      <c r="A84" s="2">
        <v>40118</v>
      </c>
      <c r="B84" s="3">
        <v>109060</v>
      </c>
      <c r="F84" s="13">
        <v>41974</v>
      </c>
      <c r="G84">
        <f t="shared" ca="1" si="9"/>
        <v>-1.814558423494145</v>
      </c>
      <c r="H84">
        <f t="shared" ca="1" si="10"/>
        <v>-9816.0200409473309</v>
      </c>
      <c r="I84">
        <f t="shared" ca="1" si="11"/>
        <v>-18468.035559100492</v>
      </c>
      <c r="J84" s="14">
        <f t="shared" ca="1" si="15"/>
        <v>82309.204846149223</v>
      </c>
    </row>
    <row r="85" spans="1:10" x14ac:dyDescent="0.25">
      <c r="A85" s="2">
        <v>40148</v>
      </c>
      <c r="B85" s="3">
        <v>96259</v>
      </c>
      <c r="F85" s="13">
        <v>42005</v>
      </c>
      <c r="G85">
        <f t="shared" ca="1" si="9"/>
        <v>0.21666335082175348</v>
      </c>
      <c r="H85">
        <f t="shared" ca="1" si="10"/>
        <v>1172.0602468725069</v>
      </c>
      <c r="I85">
        <f t="shared" ca="1" si="11"/>
        <v>10878.827374001206</v>
      </c>
      <c r="J85" s="14">
        <f t="shared" ca="1" si="15"/>
        <v>79872.619092085399</v>
      </c>
    </row>
    <row r="86" spans="1:10" x14ac:dyDescent="0.25">
      <c r="A86" s="2">
        <v>40179</v>
      </c>
      <c r="B86" s="3">
        <v>82118</v>
      </c>
      <c r="F86" s="13">
        <v>42036</v>
      </c>
      <c r="G86">
        <f t="shared" ca="1" si="9"/>
        <v>-0.14423166251653113</v>
      </c>
      <c r="H86">
        <f t="shared" ca="1" si="10"/>
        <v>-780.23439282553909</v>
      </c>
      <c r="I86">
        <f t="shared" ca="1" si="11"/>
        <v>-5572.5283391804096</v>
      </c>
      <c r="J86" s="14">
        <f t="shared" ca="1" si="15"/>
        <v>78555.218160894176</v>
      </c>
    </row>
    <row r="87" spans="1:10" x14ac:dyDescent="0.25">
      <c r="A87" s="2">
        <v>40210</v>
      </c>
      <c r="B87" s="3">
        <v>80606</v>
      </c>
      <c r="F87" s="13">
        <v>42064</v>
      </c>
      <c r="G87">
        <f t="shared" ca="1" si="9"/>
        <v>-1.6091296103321608</v>
      </c>
      <c r="H87">
        <f t="shared" ca="1" si="10"/>
        <v>-8704.7340548488137</v>
      </c>
      <c r="I87">
        <f t="shared" ca="1" si="11"/>
        <v>-11445.58045068416</v>
      </c>
      <c r="J87" s="14">
        <f t="shared" ca="1" si="15"/>
        <v>106882.4453327345</v>
      </c>
    </row>
    <row r="88" spans="1:10" x14ac:dyDescent="0.25">
      <c r="A88" s="2">
        <v>40238</v>
      </c>
      <c r="B88" s="3">
        <v>105965</v>
      </c>
      <c r="F88" s="13">
        <v>42095</v>
      </c>
      <c r="G88">
        <f t="shared" ca="1" si="9"/>
        <v>0.86705181955746269</v>
      </c>
      <c r="H88">
        <f t="shared" ca="1" si="10"/>
        <v>4690.3962568077468</v>
      </c>
      <c r="I88">
        <f t="shared" ca="1" si="11"/>
        <v>12146.762698423368</v>
      </c>
      <c r="J88" s="14">
        <f t="shared" ca="1" si="15"/>
        <v>131608.11594859086</v>
      </c>
    </row>
    <row r="89" spans="1:10" x14ac:dyDescent="0.25">
      <c r="A89" s="2">
        <v>40269</v>
      </c>
      <c r="B89" s="3">
        <v>117084</v>
      </c>
    </row>
    <row r="90" spans="1:10" x14ac:dyDescent="0.25">
      <c r="A90" s="2">
        <v>40299</v>
      </c>
      <c r="B90" s="3">
        <v>130738</v>
      </c>
    </row>
    <row r="91" spans="1:10" x14ac:dyDescent="0.25">
      <c r="A91" s="2">
        <v>40330</v>
      </c>
      <c r="B91" s="3">
        <v>140464</v>
      </c>
    </row>
    <row r="92" spans="1:10" x14ac:dyDescent="0.25">
      <c r="A92" s="2">
        <v>40360</v>
      </c>
      <c r="B92" s="3">
        <v>149505</v>
      </c>
    </row>
    <row r="93" spans="1:10" x14ac:dyDescent="0.25">
      <c r="A93" s="2">
        <v>40391</v>
      </c>
      <c r="B93" s="3">
        <v>148090</v>
      </c>
    </row>
    <row r="94" spans="1:10" x14ac:dyDescent="0.25">
      <c r="A94" s="2">
        <v>40422</v>
      </c>
      <c r="B94" s="3">
        <v>149954</v>
      </c>
    </row>
    <row r="95" spans="1:10" x14ac:dyDescent="0.25">
      <c r="A95" s="2">
        <v>40452</v>
      </c>
      <c r="B95" s="3">
        <v>134070</v>
      </c>
    </row>
    <row r="96" spans="1:10" x14ac:dyDescent="0.25">
      <c r="A96" s="2">
        <v>40483</v>
      </c>
      <c r="B96" s="3">
        <v>112380</v>
      </c>
    </row>
    <row r="97" spans="1:2" x14ac:dyDescent="0.25">
      <c r="A97" s="2">
        <v>40513</v>
      </c>
      <c r="B97" s="3">
        <v>93981</v>
      </c>
    </row>
  </sheetData>
  <phoneticPr fontId="4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14A066D4C7E847BD239CE5F537D657" ma:contentTypeVersion="9" ma:contentTypeDescription="Create a new document." ma:contentTypeScope="" ma:versionID="e519c176887511b5c8c91e81b2a9a5d8">
  <xsd:schema xmlns:xsd="http://www.w3.org/2001/XMLSchema" xmlns:xs="http://www.w3.org/2001/XMLSchema" xmlns:p="http://schemas.microsoft.com/office/2006/metadata/properties" xmlns:ns2="7d7f131f-7f23-478e-bb59-c1234eeebb34" targetNamespace="http://schemas.microsoft.com/office/2006/metadata/properties" ma:root="true" ma:fieldsID="9b5bd8b8f4e0c846ae89e0c3e7f1a425" ns2:_="">
    <xsd:import namespace="7d7f131f-7f23-478e-bb59-c1234eeeb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7f131f-7f23-478e-bb59-c1234eeebb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373398-8F6B-46CF-80B7-2D1199AF59D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716708C-1F94-44D6-9220-8463BF6038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72E2FA-8FD9-433D-BF1B-85A52B363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7f131f-7f23-478e-bb59-c1234eeeb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Modeling</vt:lpstr>
      <vt:lpstr>Forecast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Anas</dc:creator>
  <cp:lastModifiedBy>Mohamad EL-Bawab</cp:lastModifiedBy>
  <dcterms:created xsi:type="dcterms:W3CDTF">2011-12-23T20:53:38Z</dcterms:created>
  <dcterms:modified xsi:type="dcterms:W3CDTF">2020-10-19T14:42:51Z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0x0101005814A066D4C7E847BD239CE5F537D657</vt:lpwstr>
  </property>
</Properties>
</file>