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charts/chart3.xml" ContentType="application/vnd.openxmlformats-officedocument.drawingml.char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75" windowWidth="17055" windowHeight="10830"/>
  </bookViews>
  <sheets>
    <sheet name="GOODS" sheetId="1" r:id="rId1"/>
    <sheet name="Sheet1" sheetId="2" r:id="rId2"/>
  </sheets>
  <definedNames>
    <definedName name="solver_adj" localSheetId="0" hidden="1">GOODS!$H$60:$H$73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GOODS!$L$60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GOODS!$J$60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hs1" localSheetId="0" hidden="1">0.99999</definedName>
    <definedName name="solver_rlx" localSheetId="0" hidden="1">1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  <definedName name="VIDEO">GOODS!$B$3:$B$164</definedName>
  </definedNames>
  <calcPr calcId="152511"/>
</workbook>
</file>

<file path=xl/calcChain.xml><?xml version="1.0" encoding="utf-8"?>
<calcChain xmlns="http://schemas.openxmlformats.org/spreadsheetml/2006/main">
  <c r="D5" i="1" l="1" a="1"/>
  <c r="D5" i="1" s="1"/>
  <c r="L60" i="1"/>
  <c r="M23" i="1"/>
  <c r="D156" i="1" l="1"/>
  <c r="D108" i="1"/>
  <c r="D60" i="1"/>
  <c r="D12" i="1"/>
  <c r="D123" i="1"/>
  <c r="D83" i="1"/>
  <c r="D43" i="1"/>
  <c r="D130" i="1"/>
  <c r="D122" i="1"/>
  <c r="D114" i="1"/>
  <c r="D106" i="1"/>
  <c r="D98" i="1"/>
  <c r="D90" i="1"/>
  <c r="D82" i="1"/>
  <c r="D74" i="1"/>
  <c r="D66" i="1"/>
  <c r="D58" i="1"/>
  <c r="D50" i="1"/>
  <c r="D42" i="1"/>
  <c r="D34" i="1"/>
  <c r="D26" i="1"/>
  <c r="D18" i="1"/>
  <c r="D10" i="1"/>
  <c r="D124" i="1"/>
  <c r="D76" i="1"/>
  <c r="D28" i="1"/>
  <c r="D139" i="1"/>
  <c r="D91" i="1"/>
  <c r="D51" i="1"/>
  <c r="D145" i="1"/>
  <c r="D105" i="1"/>
  <c r="D73" i="1"/>
  <c r="D65" i="1"/>
  <c r="D57" i="1"/>
  <c r="D49" i="1"/>
  <c r="D41" i="1"/>
  <c r="D33" i="1"/>
  <c r="D25" i="1"/>
  <c r="D17" i="1"/>
  <c r="D9" i="1"/>
  <c r="D132" i="1"/>
  <c r="D100" i="1"/>
  <c r="D52" i="1"/>
  <c r="D131" i="1"/>
  <c r="D11" i="1"/>
  <c r="D138" i="1"/>
  <c r="D113" i="1"/>
  <c r="D160" i="1"/>
  <c r="D144" i="1"/>
  <c r="D136" i="1"/>
  <c r="D128" i="1"/>
  <c r="D120" i="1"/>
  <c r="D112" i="1"/>
  <c r="D104" i="1"/>
  <c r="D96" i="1"/>
  <c r="D88" i="1"/>
  <c r="D80" i="1"/>
  <c r="D72" i="1"/>
  <c r="D64" i="1"/>
  <c r="D56" i="1"/>
  <c r="D48" i="1"/>
  <c r="D40" i="1"/>
  <c r="D32" i="1"/>
  <c r="D24" i="1"/>
  <c r="D16" i="1"/>
  <c r="D8" i="1"/>
  <c r="D148" i="1"/>
  <c r="D92" i="1"/>
  <c r="D44" i="1"/>
  <c r="D147" i="1"/>
  <c r="D99" i="1"/>
  <c r="D59" i="1"/>
  <c r="D19" i="1"/>
  <c r="D162" i="1"/>
  <c r="D153" i="1"/>
  <c r="D121" i="1"/>
  <c r="D97" i="1"/>
  <c r="D152" i="1"/>
  <c r="D159" i="1"/>
  <c r="D151" i="1"/>
  <c r="D143" i="1"/>
  <c r="D135" i="1"/>
  <c r="D127" i="1"/>
  <c r="D119" i="1"/>
  <c r="D111" i="1"/>
  <c r="D103" i="1"/>
  <c r="D95" i="1"/>
  <c r="D87" i="1"/>
  <c r="D79" i="1"/>
  <c r="D71" i="1"/>
  <c r="D63" i="1"/>
  <c r="D55" i="1"/>
  <c r="D47" i="1"/>
  <c r="D39" i="1"/>
  <c r="D31" i="1"/>
  <c r="D23" i="1"/>
  <c r="D15" i="1"/>
  <c r="D7" i="1"/>
  <c r="D164" i="1"/>
  <c r="D116" i="1"/>
  <c r="D68" i="1"/>
  <c r="D20" i="1"/>
  <c r="D163" i="1"/>
  <c r="D115" i="1"/>
  <c r="D75" i="1"/>
  <c r="D35" i="1"/>
  <c r="D146" i="1"/>
  <c r="D137" i="1"/>
  <c r="D81" i="1"/>
  <c r="D158" i="1"/>
  <c r="D150" i="1"/>
  <c r="D142" i="1"/>
  <c r="D134" i="1"/>
  <c r="D126" i="1"/>
  <c r="D118" i="1"/>
  <c r="D110" i="1"/>
  <c r="D102" i="1"/>
  <c r="D94" i="1"/>
  <c r="D86" i="1"/>
  <c r="D78" i="1"/>
  <c r="D70" i="1"/>
  <c r="D62" i="1"/>
  <c r="D54" i="1"/>
  <c r="D46" i="1"/>
  <c r="D38" i="1"/>
  <c r="D30" i="1"/>
  <c r="D22" i="1"/>
  <c r="D14" i="1"/>
  <c r="D6" i="1"/>
  <c r="D140" i="1"/>
  <c r="D84" i="1"/>
  <c r="D36" i="1"/>
  <c r="D155" i="1"/>
  <c r="D107" i="1"/>
  <c r="D67" i="1"/>
  <c r="D27" i="1"/>
  <c r="D154" i="1"/>
  <c r="D161" i="1"/>
  <c r="D129" i="1"/>
  <c r="D89" i="1"/>
  <c r="D157" i="1"/>
  <c r="D149" i="1"/>
  <c r="D141" i="1"/>
  <c r="D133" i="1"/>
  <c r="D125" i="1"/>
  <c r="D117" i="1"/>
  <c r="D109" i="1"/>
  <c r="D101" i="1"/>
  <c r="D93" i="1"/>
  <c r="D85" i="1"/>
  <c r="D77" i="1"/>
  <c r="D69" i="1"/>
  <c r="D61" i="1"/>
  <c r="D53" i="1"/>
  <c r="D45" i="1"/>
  <c r="D37" i="1"/>
  <c r="D29" i="1"/>
  <c r="D21" i="1"/>
  <c r="D13" i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C4" i="1" a="1"/>
  <c r="C4" i="1" l="1"/>
  <c r="C6" i="1"/>
  <c r="C8" i="1"/>
  <c r="C10" i="1"/>
  <c r="C12" i="1"/>
  <c r="C14" i="1"/>
  <c r="C16" i="1"/>
  <c r="C18" i="1"/>
  <c r="C20" i="1"/>
  <c r="C22" i="1"/>
  <c r="C24" i="1"/>
  <c r="C26" i="1"/>
  <c r="C28" i="1"/>
  <c r="C30" i="1"/>
  <c r="C32" i="1"/>
  <c r="C34" i="1"/>
  <c r="C36" i="1"/>
  <c r="C38" i="1"/>
  <c r="C40" i="1"/>
  <c r="C42" i="1"/>
  <c r="C44" i="1"/>
  <c r="C46" i="1"/>
  <c r="C48" i="1"/>
  <c r="C50" i="1"/>
  <c r="C52" i="1"/>
  <c r="C54" i="1"/>
  <c r="C56" i="1"/>
  <c r="C58" i="1"/>
  <c r="C60" i="1"/>
  <c r="C62" i="1"/>
  <c r="C64" i="1"/>
  <c r="C66" i="1"/>
  <c r="C68" i="1"/>
  <c r="C70" i="1"/>
  <c r="C72" i="1"/>
  <c r="C74" i="1"/>
  <c r="C76" i="1"/>
  <c r="C78" i="1"/>
  <c r="C80" i="1"/>
  <c r="C82" i="1"/>
  <c r="C84" i="1"/>
  <c r="C86" i="1"/>
  <c r="C88" i="1"/>
  <c r="C90" i="1"/>
  <c r="C92" i="1"/>
  <c r="C94" i="1"/>
  <c r="C96" i="1"/>
  <c r="C98" i="1"/>
  <c r="C100" i="1"/>
  <c r="C102" i="1"/>
  <c r="C104" i="1"/>
  <c r="C106" i="1"/>
  <c r="C108" i="1"/>
  <c r="C110" i="1"/>
  <c r="C112" i="1"/>
  <c r="C114" i="1"/>
  <c r="C116" i="1"/>
  <c r="C118" i="1"/>
  <c r="C120" i="1"/>
  <c r="C122" i="1"/>
  <c r="C124" i="1"/>
  <c r="C126" i="1"/>
  <c r="C128" i="1"/>
  <c r="C130" i="1"/>
  <c r="C132" i="1"/>
  <c r="C134" i="1"/>
  <c r="C136" i="1"/>
  <c r="C138" i="1"/>
  <c r="C140" i="1"/>
  <c r="C142" i="1"/>
  <c r="C144" i="1"/>
  <c r="C146" i="1"/>
  <c r="C148" i="1"/>
  <c r="C150" i="1"/>
  <c r="C152" i="1"/>
  <c r="C154" i="1"/>
  <c r="C156" i="1"/>
  <c r="C158" i="1"/>
  <c r="C160" i="1"/>
  <c r="C162" i="1"/>
  <c r="C164" i="1"/>
  <c r="C5" i="1"/>
  <c r="C7" i="1"/>
  <c r="C9" i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  <c r="C45" i="1"/>
  <c r="C47" i="1"/>
  <c r="C49" i="1"/>
  <c r="C51" i="1"/>
  <c r="C53" i="1"/>
  <c r="C55" i="1"/>
  <c r="C57" i="1"/>
  <c r="C59" i="1"/>
  <c r="C61" i="1"/>
  <c r="C63" i="1"/>
  <c r="C65" i="1"/>
  <c r="C67" i="1"/>
  <c r="C69" i="1"/>
  <c r="C71" i="1"/>
  <c r="C73" i="1"/>
  <c r="C75" i="1"/>
  <c r="C77" i="1"/>
  <c r="C79" i="1"/>
  <c r="C81" i="1"/>
  <c r="C83" i="1"/>
  <c r="C85" i="1"/>
  <c r="C87" i="1"/>
  <c r="C89" i="1"/>
  <c r="C91" i="1"/>
  <c r="C93" i="1"/>
  <c r="C95" i="1"/>
  <c r="C97" i="1"/>
  <c r="C99" i="1"/>
  <c r="C101" i="1"/>
  <c r="C103" i="1"/>
  <c r="C105" i="1"/>
  <c r="C107" i="1"/>
  <c r="C109" i="1"/>
  <c r="C111" i="1"/>
  <c r="C113" i="1"/>
  <c r="C115" i="1"/>
  <c r="C117" i="1"/>
  <c r="C119" i="1"/>
  <c r="C121" i="1"/>
  <c r="C123" i="1"/>
  <c r="C125" i="1"/>
  <c r="C127" i="1"/>
  <c r="C129" i="1"/>
  <c r="C131" i="1"/>
  <c r="C133" i="1"/>
  <c r="C135" i="1"/>
  <c r="C137" i="1"/>
  <c r="C139" i="1"/>
  <c r="C141" i="1"/>
  <c r="C143" i="1"/>
  <c r="C145" i="1"/>
  <c r="C147" i="1"/>
  <c r="C149" i="1"/>
  <c r="C151" i="1"/>
  <c r="C153" i="1"/>
  <c r="C155" i="1"/>
  <c r="C157" i="1"/>
  <c r="C159" i="1"/>
  <c r="C161" i="1"/>
  <c r="C163" i="1"/>
  <c r="R62" i="1" l="1"/>
  <c r="Q60" i="1"/>
  <c r="J49" i="1"/>
  <c r="H48" i="1"/>
  <c r="L46" i="1"/>
  <c r="J45" i="1"/>
  <c r="H44" i="1"/>
  <c r="L42" i="1"/>
  <c r="J41" i="1"/>
  <c r="H40" i="1"/>
  <c r="H26" i="1"/>
  <c r="H25" i="1"/>
  <c r="I46" i="1"/>
  <c r="I42" i="1"/>
  <c r="H32" i="1"/>
  <c r="Q62" i="1"/>
  <c r="P60" i="1"/>
  <c r="I49" i="1"/>
  <c r="G48" i="1"/>
  <c r="K46" i="1"/>
  <c r="I45" i="1"/>
  <c r="G44" i="1"/>
  <c r="K42" i="1"/>
  <c r="I41" i="1"/>
  <c r="G40" i="1"/>
  <c r="H34" i="1"/>
  <c r="G49" i="1"/>
  <c r="G45" i="1"/>
  <c r="G41" i="1"/>
  <c r="K25" i="1"/>
  <c r="L25" i="1" s="1"/>
  <c r="P62" i="1"/>
  <c r="O60" i="1"/>
  <c r="H49" i="1"/>
  <c r="L47" i="1"/>
  <c r="J46" i="1"/>
  <c r="H45" i="1"/>
  <c r="L43" i="1"/>
  <c r="J42" i="1"/>
  <c r="H41" i="1"/>
  <c r="P26" i="1"/>
  <c r="Q26" i="1" s="1"/>
  <c r="H33" i="1"/>
  <c r="K47" i="1"/>
  <c r="K43" i="1"/>
  <c r="P25" i="1"/>
  <c r="Q25" i="1" s="1"/>
  <c r="O62" i="1"/>
  <c r="U60" i="1"/>
  <c r="K60" i="1"/>
  <c r="L48" i="1"/>
  <c r="J47" i="1"/>
  <c r="H46" i="1"/>
  <c r="L44" i="1"/>
  <c r="J43" i="1"/>
  <c r="H42" i="1"/>
  <c r="L40" i="1"/>
  <c r="P24" i="1"/>
  <c r="Q24" i="1" s="1"/>
  <c r="H31" i="1"/>
  <c r="H30" i="1"/>
  <c r="I48" i="1"/>
  <c r="I44" i="1"/>
  <c r="I40" i="1"/>
  <c r="T60" i="1"/>
  <c r="J60" i="1"/>
  <c r="K48" i="1"/>
  <c r="I47" i="1"/>
  <c r="G46" i="1"/>
  <c r="K44" i="1"/>
  <c r="I43" i="1"/>
  <c r="G42" i="1"/>
  <c r="K40" i="1"/>
  <c r="K28" i="1"/>
  <c r="L28" i="1" s="1"/>
  <c r="R60" i="1"/>
  <c r="G47" i="1"/>
  <c r="G43" i="1"/>
  <c r="S60" i="1"/>
  <c r="L49" i="1"/>
  <c r="J48" i="1"/>
  <c r="H47" i="1"/>
  <c r="L45" i="1"/>
  <c r="J44" i="1"/>
  <c r="H43" i="1"/>
  <c r="L41" i="1"/>
  <c r="J40" i="1"/>
  <c r="K27" i="1"/>
  <c r="L27" i="1" s="1"/>
  <c r="H28" i="1"/>
  <c r="K49" i="1"/>
  <c r="K45" i="1"/>
  <c r="K41" i="1"/>
  <c r="H27" i="1"/>
</calcChain>
</file>

<file path=xl/sharedStrings.xml><?xml version="1.0" encoding="utf-8"?>
<sst xmlns="http://schemas.openxmlformats.org/spreadsheetml/2006/main" count="85" uniqueCount="70">
  <si>
    <t>Dy</t>
  </si>
  <si>
    <t>Param</t>
  </si>
  <si>
    <t>Value</t>
  </si>
  <si>
    <t>φ0</t>
  </si>
  <si>
    <t>φ1</t>
  </si>
  <si>
    <t>φ2</t>
  </si>
  <si>
    <t>σ</t>
  </si>
  <si>
    <t>ARMA(2,0)</t>
    <phoneticPr fontId="2" type="noConversion"/>
  </si>
  <si>
    <t>Param</t>
    <phoneticPr fontId="2" type="noConversion"/>
  </si>
  <si>
    <t>Value</t>
    <phoneticPr fontId="2" type="noConversion"/>
  </si>
  <si>
    <t>σ</t>
    <phoneticPr fontId="2" type="noConversion"/>
  </si>
  <si>
    <t>ARMA(2,0)</t>
    <phoneticPr fontId="2" type="noConversion"/>
  </si>
  <si>
    <t>Param</t>
    <phoneticPr fontId="2" type="noConversion"/>
  </si>
  <si>
    <t>Value</t>
    <phoneticPr fontId="2" type="noConversion"/>
  </si>
  <si>
    <t>σ</t>
    <phoneticPr fontId="2" type="noConversion"/>
  </si>
  <si>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</si>
  <si>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</si>
  <si>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</si>
  <si>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</si>
  <si>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</si>
  <si>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</si>
  <si>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</si>
  <si>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</si>
  <si>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</si>
  <si>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</si>
  <si>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</si>
  <si>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</si>
  <si>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Test</t>
  </si>
  <si>
    <t>White-noise</t>
  </si>
  <si>
    <t>Normal Distributed?</t>
  </si>
  <si>
    <t>ARCH Effect?</t>
  </si>
  <si>
    <t>Y</t>
  </si>
  <si>
    <t>DY</t>
  </si>
  <si>
    <t>Date</t>
  </si>
  <si>
    <t>Mean</t>
  </si>
  <si>
    <r>
      <t>φ</t>
    </r>
    <r>
      <rPr>
        <b/>
        <vertAlign val="subscript"/>
        <sz val="10"/>
        <rFont val="MS Sans Serif"/>
      </rPr>
      <t>0</t>
    </r>
  </si>
  <si>
    <r>
      <t>φ</t>
    </r>
    <r>
      <rPr>
        <b/>
        <vertAlign val="subscript"/>
        <sz val="10"/>
        <rFont val="MS Sans Serif"/>
      </rPr>
      <t>1</t>
    </r>
  </si>
  <si>
    <r>
      <t>φ</t>
    </r>
    <r>
      <rPr>
        <b/>
        <vertAlign val="subscript"/>
        <sz val="10"/>
        <rFont val="MS Sans Serif"/>
      </rPr>
      <t>2</t>
    </r>
  </si>
  <si>
    <t>Goodness-of-fit</t>
  </si>
  <si>
    <t>LLF</t>
  </si>
  <si>
    <t>AIC</t>
  </si>
  <si>
    <t>CHECK</t>
  </si>
  <si>
    <t>Residuals (standardized) Analysis</t>
  </si>
  <si>
    <t>SIG?</t>
  </si>
  <si>
    <t>AVG</t>
  </si>
  <si>
    <t>STDEV</t>
  </si>
  <si>
    <t>SKEW</t>
  </si>
  <si>
    <t>KURTOSIS</t>
  </si>
  <si>
    <t>Noise?</t>
  </si>
  <si>
    <t>Normal?</t>
  </si>
  <si>
    <t>ARCH?</t>
  </si>
  <si>
    <t>Correlogram Analysis</t>
  </si>
  <si>
    <t>Lag</t>
  </si>
  <si>
    <t>ACF</t>
  </si>
  <si>
    <t>UL</t>
  </si>
  <si>
    <t>LL</t>
  </si>
  <si>
    <t>PACF</t>
  </si>
  <si>
    <r>
      <t>θ</t>
    </r>
    <r>
      <rPr>
        <b/>
        <vertAlign val="subscript"/>
        <sz val="10"/>
        <rFont val="MS Sans Serif"/>
      </rPr>
      <t>1</t>
    </r>
  </si>
  <si>
    <t>P-Value</t>
  </si>
  <si>
    <t>p-value</t>
  </si>
  <si>
    <r>
      <t>θ</t>
    </r>
    <r>
      <rPr>
        <b/>
        <vertAlign val="subscript"/>
        <sz val="10"/>
        <rFont val="MS Sans Serif"/>
      </rPr>
      <t>2</t>
    </r>
  </si>
  <si>
    <t>ARMA(6,6)</t>
  </si>
  <si>
    <r>
      <t>φ</t>
    </r>
    <r>
      <rPr>
        <b/>
        <vertAlign val="subscript"/>
        <sz val="10"/>
        <rFont val="MS Sans Serif"/>
      </rPr>
      <t>3</t>
    </r>
  </si>
  <si>
    <r>
      <t>φ</t>
    </r>
    <r>
      <rPr>
        <b/>
        <vertAlign val="subscript"/>
        <sz val="10"/>
        <rFont val="MS Sans Serif"/>
      </rPr>
      <t>4</t>
    </r>
  </si>
  <si>
    <r>
      <t>φ</t>
    </r>
    <r>
      <rPr>
        <b/>
        <vertAlign val="subscript"/>
        <sz val="10"/>
        <rFont val="MS Sans Serif"/>
      </rPr>
      <t>5</t>
    </r>
  </si>
  <si>
    <r>
      <t>φ</t>
    </r>
    <r>
      <rPr>
        <b/>
        <vertAlign val="subscript"/>
        <sz val="10"/>
        <rFont val="MS Sans Serif"/>
      </rPr>
      <t>6</t>
    </r>
  </si>
  <si>
    <r>
      <t>θ</t>
    </r>
    <r>
      <rPr>
        <b/>
        <vertAlign val="subscript"/>
        <sz val="10"/>
        <rFont val="MS Sans Serif"/>
      </rPr>
      <t>3</t>
    </r>
  </si>
  <si>
    <r>
      <t>θ</t>
    </r>
    <r>
      <rPr>
        <b/>
        <vertAlign val="subscript"/>
        <sz val="10"/>
        <rFont val="MS Sans Serif"/>
      </rPr>
      <t>4</t>
    </r>
  </si>
  <si>
    <r>
      <t>θ</t>
    </r>
    <r>
      <rPr>
        <b/>
        <vertAlign val="subscript"/>
        <sz val="10"/>
        <rFont val="MS Sans Serif"/>
      </rPr>
      <t>5</t>
    </r>
  </si>
  <si>
    <r>
      <t>θ</t>
    </r>
    <r>
      <rPr>
        <b/>
        <vertAlign val="subscript"/>
        <sz val="10"/>
        <rFont val="MS Sans Serif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</si>
</sst>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"/>
    <numFmt numFmtId="168" formatCode="0.0"/>
  </numFmts>
  <fonts count="6">
    <font>
      <sz val="10"/>
      <name val="MS Sans Serif"/>
      <family val="2"/>
    </font>
    <font>
      <b/>
      <sz val="10"/>
      <name val="MS Sans Serif"/>
      <family val="2"/>
    </font>
    <font>
      <sz val="9"/>
      <name val="宋体"/>
      <charset val="134"/>
    </font>
    <font>
      <b/>
      <sz val="10"/>
      <name val="MS Sans Serif"/>
    </font>
    <font>
      <b/>
      <vertAlign val="subscript"/>
      <sz val="10"/>
      <name val="MS Sans Serif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10" fontId="0" fillId="0" borderId="0" xfId="0" applyNumberFormat="1"/>
    <xf numFmtId="0" fontId="3" fillId="0" borderId="1" xfId="0" applyFont="1" applyBorder="1" applyAlignment="1">
      <alignment horizontal="left"/>
    </xf>
    <xf numFmtId="0" fontId="5" fillId="0" borderId="0" xfId="0" applyNumberFormat="1" applyFont="1" applyAlignment="1">
      <alignment horizontal="center"/>
    </xf>
    <xf numFmtId="10" fontId="3" fillId="2" borderId="2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0" fillId="0" borderId="4" xfId="0" applyFill="1" applyBorder="1" applyAlignment="1">
      <alignment horizontal="center"/>
    </xf>
    <xf numFmtId="16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GOODS!$C$3</c:f>
              <c:strCache>
                <c:ptCount val="1"/>
                <c:pt idx="0">
                  <c:v>DY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GOODS!$C$4:$C$164</c:f>
              <c:numCache>
                <c:formatCode>General</c:formatCode>
                <c:ptCount val="161"/>
                <c:pt idx="0">
                  <c:v>#N/A</c:v>
                </c:pt>
                <c:pt idx="1">
                  <c:v>-0.5</c:v>
                </c:pt>
                <c:pt idx="2">
                  <c:v>-2.6000000000000014</c:v>
                </c:pt>
                <c:pt idx="3">
                  <c:v>-8.3999999999999986</c:v>
                </c:pt>
                <c:pt idx="4">
                  <c:v>-2.5</c:v>
                </c:pt>
                <c:pt idx="5">
                  <c:v>4.7000000000000028</c:v>
                </c:pt>
                <c:pt idx="6">
                  <c:v>2.6000000000000014</c:v>
                </c:pt>
                <c:pt idx="7">
                  <c:v>2.1999999999999957</c:v>
                </c:pt>
                <c:pt idx="8">
                  <c:v>-1.1000000000000014</c:v>
                </c:pt>
                <c:pt idx="9">
                  <c:v>2.8000000000000043</c:v>
                </c:pt>
                <c:pt idx="10">
                  <c:v>0.10000000000000142</c:v>
                </c:pt>
                <c:pt idx="11">
                  <c:v>-2</c:v>
                </c:pt>
                <c:pt idx="12">
                  <c:v>-2.8000000000000043</c:v>
                </c:pt>
                <c:pt idx="13">
                  <c:v>-0.10000000000000142</c:v>
                </c:pt>
                <c:pt idx="14">
                  <c:v>3.6000000000000014</c:v>
                </c:pt>
                <c:pt idx="15">
                  <c:v>-4.7999999999999972</c:v>
                </c:pt>
                <c:pt idx="16">
                  <c:v>-2.6000000000000014</c:v>
                </c:pt>
                <c:pt idx="17">
                  <c:v>-3.1999999999999993</c:v>
                </c:pt>
                <c:pt idx="18">
                  <c:v>-1.1000000000000014</c:v>
                </c:pt>
                <c:pt idx="19">
                  <c:v>-1.8999999999999986</c:v>
                </c:pt>
                <c:pt idx="20">
                  <c:v>-2.4000000000000021</c:v>
                </c:pt>
                <c:pt idx="21">
                  <c:v>0.70000000000000284</c:v>
                </c:pt>
                <c:pt idx="22">
                  <c:v>-0.40000000000000213</c:v>
                </c:pt>
                <c:pt idx="23">
                  <c:v>2.8000000000000007</c:v>
                </c:pt>
                <c:pt idx="24">
                  <c:v>5.7999999999999972</c:v>
                </c:pt>
                <c:pt idx="25">
                  <c:v>2</c:v>
                </c:pt>
                <c:pt idx="26">
                  <c:v>0.40000000000000568</c:v>
                </c:pt>
                <c:pt idx="27">
                  <c:v>4.5</c:v>
                </c:pt>
                <c:pt idx="28">
                  <c:v>-0.5</c:v>
                </c:pt>
                <c:pt idx="29">
                  <c:v>-0.5</c:v>
                </c:pt>
                <c:pt idx="30">
                  <c:v>-1.2000000000000028</c:v>
                </c:pt>
                <c:pt idx="31">
                  <c:v>0.89999999999999858</c:v>
                </c:pt>
                <c:pt idx="32">
                  <c:v>-2.3999999999999986</c:v>
                </c:pt>
                <c:pt idx="33">
                  <c:v>-2.3999999999999986</c:v>
                </c:pt>
                <c:pt idx="34">
                  <c:v>-1.7000000000000028</c:v>
                </c:pt>
                <c:pt idx="35">
                  <c:v>1.3000000000000043</c:v>
                </c:pt>
                <c:pt idx="36">
                  <c:v>6.5999999999999943</c:v>
                </c:pt>
                <c:pt idx="37">
                  <c:v>0.60000000000000142</c:v>
                </c:pt>
                <c:pt idx="38">
                  <c:v>-3.5</c:v>
                </c:pt>
                <c:pt idx="39">
                  <c:v>3.2000000000000028</c:v>
                </c:pt>
                <c:pt idx="40">
                  <c:v>-0.39999999999999858</c:v>
                </c:pt>
                <c:pt idx="41">
                  <c:v>-2.5</c:v>
                </c:pt>
                <c:pt idx="42">
                  <c:v>-0.70000000000000284</c:v>
                </c:pt>
                <c:pt idx="43">
                  <c:v>4</c:v>
                </c:pt>
                <c:pt idx="44">
                  <c:v>5.3999999999999986</c:v>
                </c:pt>
                <c:pt idx="45">
                  <c:v>0.70000000000000284</c:v>
                </c:pt>
                <c:pt idx="46">
                  <c:v>3.3999999999999986</c:v>
                </c:pt>
                <c:pt idx="47">
                  <c:v>1.5</c:v>
                </c:pt>
                <c:pt idx="48">
                  <c:v>0</c:v>
                </c:pt>
                <c:pt idx="49">
                  <c:v>-0.60000000000000142</c:v>
                </c:pt>
                <c:pt idx="50">
                  <c:v>0.5</c:v>
                </c:pt>
                <c:pt idx="51">
                  <c:v>-0.60000000000000142</c:v>
                </c:pt>
                <c:pt idx="52">
                  <c:v>-1.3999999999999986</c:v>
                </c:pt>
                <c:pt idx="53">
                  <c:v>1.1000000000000014</c:v>
                </c:pt>
                <c:pt idx="54">
                  <c:v>-0.10000000000000142</c:v>
                </c:pt>
                <c:pt idx="55">
                  <c:v>-0.89999999999999858</c:v>
                </c:pt>
                <c:pt idx="56">
                  <c:v>0.20000000000000284</c:v>
                </c:pt>
                <c:pt idx="57">
                  <c:v>1.5999999999999943</c:v>
                </c:pt>
                <c:pt idx="58">
                  <c:v>2.1000000000000014</c:v>
                </c:pt>
                <c:pt idx="59">
                  <c:v>1.5</c:v>
                </c:pt>
                <c:pt idx="60">
                  <c:v>3.1000000000000014</c:v>
                </c:pt>
                <c:pt idx="61">
                  <c:v>0.79999999999999716</c:v>
                </c:pt>
                <c:pt idx="62">
                  <c:v>1.5</c:v>
                </c:pt>
                <c:pt idx="63">
                  <c:v>0.30000000000000426</c:v>
                </c:pt>
                <c:pt idx="64">
                  <c:v>0.5</c:v>
                </c:pt>
                <c:pt idx="65">
                  <c:v>-0.30000000000000426</c:v>
                </c:pt>
                <c:pt idx="66">
                  <c:v>1.9000000000000057</c:v>
                </c:pt>
                <c:pt idx="67">
                  <c:v>1.5999999999999943</c:v>
                </c:pt>
                <c:pt idx="68">
                  <c:v>-3.2999999999999972</c:v>
                </c:pt>
                <c:pt idx="69">
                  <c:v>2.5</c:v>
                </c:pt>
                <c:pt idx="70">
                  <c:v>5.0999999999999943</c:v>
                </c:pt>
                <c:pt idx="71">
                  <c:v>5.4000000000000057</c:v>
                </c:pt>
                <c:pt idx="72">
                  <c:v>4.0999999999999943</c:v>
                </c:pt>
                <c:pt idx="73">
                  <c:v>-1.5</c:v>
                </c:pt>
                <c:pt idx="74">
                  <c:v>-0.29999999999999716</c:v>
                </c:pt>
                <c:pt idx="75">
                  <c:v>-0.20000000000000284</c:v>
                </c:pt>
                <c:pt idx="76">
                  <c:v>-4.5</c:v>
                </c:pt>
                <c:pt idx="77">
                  <c:v>-4.7999999999999972</c:v>
                </c:pt>
                <c:pt idx="78">
                  <c:v>-4.3999999999999915</c:v>
                </c:pt>
                <c:pt idx="79">
                  <c:v>-2.0000000000000071</c:v>
                </c:pt>
                <c:pt idx="80">
                  <c:v>-1.2999999999999972</c:v>
                </c:pt>
                <c:pt idx="81">
                  <c:v>2</c:v>
                </c:pt>
                <c:pt idx="82">
                  <c:v>2.1999999999999957</c:v>
                </c:pt>
                <c:pt idx="83">
                  <c:v>3</c:v>
                </c:pt>
                <c:pt idx="84">
                  <c:v>4.2000000000000028</c:v>
                </c:pt>
                <c:pt idx="85">
                  <c:v>0.70000000000000284</c:v>
                </c:pt>
                <c:pt idx="86">
                  <c:v>-0.29999999999999716</c:v>
                </c:pt>
                <c:pt idx="87">
                  <c:v>-2.4000000000000057</c:v>
                </c:pt>
                <c:pt idx="88">
                  <c:v>-1.0999999999999943</c:v>
                </c:pt>
                <c:pt idx="89">
                  <c:v>-1.2000000000000028</c:v>
                </c:pt>
                <c:pt idx="90">
                  <c:v>1.0999999999999943</c:v>
                </c:pt>
                <c:pt idx="91">
                  <c:v>3</c:v>
                </c:pt>
                <c:pt idx="92">
                  <c:v>1.2000000000000028</c:v>
                </c:pt>
                <c:pt idx="93">
                  <c:v>-3.2000000000000028</c:v>
                </c:pt>
                <c:pt idx="94">
                  <c:v>-2</c:v>
                </c:pt>
                <c:pt idx="95">
                  <c:v>-4.2000000000000028</c:v>
                </c:pt>
                <c:pt idx="96">
                  <c:v>-1.5999999999999943</c:v>
                </c:pt>
                <c:pt idx="97">
                  <c:v>0.10000000000000142</c:v>
                </c:pt>
                <c:pt idx="98">
                  <c:v>-2.2000000000000028</c:v>
                </c:pt>
                <c:pt idx="99">
                  <c:v>0.70000000000000284</c:v>
                </c:pt>
                <c:pt idx="100">
                  <c:v>3.6000000000000014</c:v>
                </c:pt>
                <c:pt idx="101">
                  <c:v>0.39999999999999147</c:v>
                </c:pt>
                <c:pt idx="102">
                  <c:v>-3.5999999999999943</c:v>
                </c:pt>
                <c:pt idx="103">
                  <c:v>2.7000000000000028</c:v>
                </c:pt>
                <c:pt idx="104">
                  <c:v>3.5999999999999943</c:v>
                </c:pt>
                <c:pt idx="105">
                  <c:v>-1</c:v>
                </c:pt>
                <c:pt idx="106">
                  <c:v>-2.7000000000000028</c:v>
                </c:pt>
                <c:pt idx="107">
                  <c:v>2.3000000000000114</c:v>
                </c:pt>
                <c:pt idx="108">
                  <c:v>1.5999999999999943</c:v>
                </c:pt>
                <c:pt idx="109">
                  <c:v>3</c:v>
                </c:pt>
                <c:pt idx="110">
                  <c:v>5.9000000000000057</c:v>
                </c:pt>
                <c:pt idx="111">
                  <c:v>7.1999999999999886</c:v>
                </c:pt>
                <c:pt idx="112">
                  <c:v>1.8000000000000114</c:v>
                </c:pt>
                <c:pt idx="113">
                  <c:v>-0.70000000000000284</c:v>
                </c:pt>
                <c:pt idx="114">
                  <c:v>1</c:v>
                </c:pt>
                <c:pt idx="115">
                  <c:v>-0.5</c:v>
                </c:pt>
                <c:pt idx="116">
                  <c:v>-4.4000000000000057</c:v>
                </c:pt>
                <c:pt idx="117">
                  <c:v>-5.3999999999999915</c:v>
                </c:pt>
                <c:pt idx="118">
                  <c:v>-0.90000000000000568</c:v>
                </c:pt>
                <c:pt idx="119">
                  <c:v>-2.5</c:v>
                </c:pt>
                <c:pt idx="120">
                  <c:v>-2.9000000000000057</c:v>
                </c:pt>
                <c:pt idx="121">
                  <c:v>-2.2999999999999972</c:v>
                </c:pt>
                <c:pt idx="122">
                  <c:v>2.5</c:v>
                </c:pt>
                <c:pt idx="123">
                  <c:v>2.4000000000000057</c:v>
                </c:pt>
                <c:pt idx="124">
                  <c:v>3</c:v>
                </c:pt>
                <c:pt idx="125">
                  <c:v>2</c:v>
                </c:pt>
                <c:pt idx="126">
                  <c:v>-0.40000000000000568</c:v>
                </c:pt>
                <c:pt idx="127">
                  <c:v>-4.3999999999999915</c:v>
                </c:pt>
                <c:pt idx="128">
                  <c:v>-3</c:v>
                </c:pt>
                <c:pt idx="129">
                  <c:v>-0.70000000000000284</c:v>
                </c:pt>
                <c:pt idx="130">
                  <c:v>-3.6000000000000085</c:v>
                </c:pt>
                <c:pt idx="131">
                  <c:v>-0.69999999999998863</c:v>
                </c:pt>
                <c:pt idx="132">
                  <c:v>-0.20000000000000284</c:v>
                </c:pt>
                <c:pt idx="133">
                  <c:v>-1</c:v>
                </c:pt>
                <c:pt idx="134">
                  <c:v>-1.1000000000000014</c:v>
                </c:pt>
                <c:pt idx="135">
                  <c:v>3.6999999999999957</c:v>
                </c:pt>
                <c:pt idx="136">
                  <c:v>7.9000000000000057</c:v>
                </c:pt>
                <c:pt idx="137">
                  <c:v>3.3999999999999915</c:v>
                </c:pt>
                <c:pt idx="138">
                  <c:v>-1.0999999999999943</c:v>
                </c:pt>
                <c:pt idx="139">
                  <c:v>-1.4000000000000057</c:v>
                </c:pt>
                <c:pt idx="140">
                  <c:v>-4</c:v>
                </c:pt>
                <c:pt idx="141">
                  <c:v>-3.0999999999999943</c:v>
                </c:pt>
                <c:pt idx="142">
                  <c:v>0.40000000000000568</c:v>
                </c:pt>
                <c:pt idx="143">
                  <c:v>1</c:v>
                </c:pt>
                <c:pt idx="144">
                  <c:v>-1.1000000000000085</c:v>
                </c:pt>
                <c:pt idx="145">
                  <c:v>-2.7000000000000028</c:v>
                </c:pt>
                <c:pt idx="146">
                  <c:v>-9.9999999999994316E-2</c:v>
                </c:pt>
                <c:pt idx="147">
                  <c:v>2.5999999999999943</c:v>
                </c:pt>
                <c:pt idx="148">
                  <c:v>0.30000000000001137</c:v>
                </c:pt>
                <c:pt idx="149">
                  <c:v>-1.4000000000000057</c:v>
                </c:pt>
                <c:pt idx="150">
                  <c:v>1.7000000000000028</c:v>
                </c:pt>
                <c:pt idx="151">
                  <c:v>3.5</c:v>
                </c:pt>
                <c:pt idx="152">
                  <c:v>-0.40000000000000568</c:v>
                </c:pt>
                <c:pt idx="153">
                  <c:v>-2.3999999999999915</c:v>
                </c:pt>
                <c:pt idx="154">
                  <c:v>1.0999999999999943</c:v>
                </c:pt>
                <c:pt idx="155">
                  <c:v>3.0999999999999943</c:v>
                </c:pt>
                <c:pt idx="156">
                  <c:v>-4</c:v>
                </c:pt>
                <c:pt idx="157">
                  <c:v>-1.7999999999999972</c:v>
                </c:pt>
                <c:pt idx="158">
                  <c:v>5.6000000000000085</c:v>
                </c:pt>
                <c:pt idx="159">
                  <c:v>5.6999999999999886</c:v>
                </c:pt>
                <c:pt idx="160">
                  <c:v>3.7000000000000028</c:v>
                </c:pt>
              </c:numCache>
            </c:numRef>
          </c:val>
          <c:smooth val="0"/>
        </c:ser>
        <c:ser>
          <c:idx val="1"/>
          <c:order val="1"/>
          <c:tx>
            <c:v>ARMA_MEAN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GOODS!$D$4:$D$164</c:f>
              <c:numCache>
                <c:formatCode>0.0</c:formatCode>
                <c:ptCount val="161"/>
                <c:pt idx="0" formatCode="General">
                  <c:v>#N/A</c:v>
                </c:pt>
                <c:pt idx="1">
                  <c:v>8.8601295958212312E-2</c:v>
                </c:pt>
                <c:pt idx="2">
                  <c:v>3.3257286742477188E-2</c:v>
                </c:pt>
                <c:pt idx="3">
                  <c:v>-4.9770601242071777E-2</c:v>
                </c:pt>
                <c:pt idx="4">
                  <c:v>2.7509837988223476</c:v>
                </c:pt>
                <c:pt idx="5">
                  <c:v>1.3427553119047899</c:v>
                </c:pt>
                <c:pt idx="6">
                  <c:v>-2.5362436075772941</c:v>
                </c:pt>
                <c:pt idx="7">
                  <c:v>-2.6640338622369386</c:v>
                </c:pt>
                <c:pt idx="8">
                  <c:v>1.9594667909718297</c:v>
                </c:pt>
                <c:pt idx="9">
                  <c:v>6.5608257297369228</c:v>
                </c:pt>
                <c:pt idx="10">
                  <c:v>1.8624933148920197</c:v>
                </c:pt>
                <c:pt idx="11">
                  <c:v>-0.84363848680255993</c:v>
                </c:pt>
                <c:pt idx="12">
                  <c:v>-2.1269536812232173</c:v>
                </c:pt>
                <c:pt idx="13">
                  <c:v>0.12531008976354849</c:v>
                </c:pt>
                <c:pt idx="14">
                  <c:v>0.29590522597694902</c:v>
                </c:pt>
                <c:pt idx="15">
                  <c:v>-1.6338878660037439</c:v>
                </c:pt>
                <c:pt idx="16">
                  <c:v>2.349001371166878</c:v>
                </c:pt>
                <c:pt idx="17">
                  <c:v>2.9771565652606835</c:v>
                </c:pt>
                <c:pt idx="18">
                  <c:v>2.6860913304397771</c:v>
                </c:pt>
                <c:pt idx="19">
                  <c:v>-2.4925705693559146</c:v>
                </c:pt>
                <c:pt idx="20">
                  <c:v>-1.7178849757980812</c:v>
                </c:pt>
                <c:pt idx="21">
                  <c:v>1.0849585345426318</c:v>
                </c:pt>
                <c:pt idx="22">
                  <c:v>1.6789737617691332</c:v>
                </c:pt>
                <c:pt idx="23">
                  <c:v>2.4168175522285398</c:v>
                </c:pt>
                <c:pt idx="24">
                  <c:v>-8.3065463943638562E-2</c:v>
                </c:pt>
                <c:pt idx="25">
                  <c:v>-1.3898867667523911</c:v>
                </c:pt>
                <c:pt idx="26">
                  <c:v>0.14407996238331766</c:v>
                </c:pt>
                <c:pt idx="27">
                  <c:v>2.5290496913336709</c:v>
                </c:pt>
                <c:pt idx="28">
                  <c:v>1.4326841214414556</c:v>
                </c:pt>
                <c:pt idx="29">
                  <c:v>-0.23986523804101334</c:v>
                </c:pt>
                <c:pt idx="30">
                  <c:v>-1.5478774939017068</c:v>
                </c:pt>
                <c:pt idx="31">
                  <c:v>0.37828437574726836</c:v>
                </c:pt>
                <c:pt idx="32">
                  <c:v>-1.7142879359862033</c:v>
                </c:pt>
                <c:pt idx="33">
                  <c:v>0.19260489698871153</c:v>
                </c:pt>
                <c:pt idx="34">
                  <c:v>1.5684566431538962</c:v>
                </c:pt>
                <c:pt idx="35">
                  <c:v>1.1665086166535035</c:v>
                </c:pt>
                <c:pt idx="36">
                  <c:v>-1.4475483041403834</c:v>
                </c:pt>
                <c:pt idx="37">
                  <c:v>-3.6608767779554734</c:v>
                </c:pt>
                <c:pt idx="38">
                  <c:v>0.67327542751417901</c:v>
                </c:pt>
                <c:pt idx="39">
                  <c:v>5.3478012960031567</c:v>
                </c:pt>
                <c:pt idx="40">
                  <c:v>3.1583829741623579</c:v>
                </c:pt>
                <c:pt idx="41">
                  <c:v>-1.3978485193223622</c:v>
                </c:pt>
                <c:pt idx="42">
                  <c:v>-3.4117247044912866</c:v>
                </c:pt>
                <c:pt idx="43">
                  <c:v>-2.2093973425548086E-2</c:v>
                </c:pt>
                <c:pt idx="44">
                  <c:v>-1.3183902130872447</c:v>
                </c:pt>
                <c:pt idx="45">
                  <c:v>-1.6383953783195895</c:v>
                </c:pt>
                <c:pt idx="46">
                  <c:v>2.6752340574389741</c:v>
                </c:pt>
                <c:pt idx="47">
                  <c:v>2.4341728346030984</c:v>
                </c:pt>
                <c:pt idx="48">
                  <c:v>1.2052690341934316</c:v>
                </c:pt>
                <c:pt idx="49">
                  <c:v>-1.6651540765065682</c:v>
                </c:pt>
                <c:pt idx="50">
                  <c:v>-1.3952927792086383</c:v>
                </c:pt>
                <c:pt idx="51">
                  <c:v>-1.3257842689963089</c:v>
                </c:pt>
                <c:pt idx="52">
                  <c:v>-0.4826749671770395</c:v>
                </c:pt>
                <c:pt idx="53">
                  <c:v>1.1742088420278121</c:v>
                </c:pt>
                <c:pt idx="54">
                  <c:v>0.46215090798045089</c:v>
                </c:pt>
                <c:pt idx="55">
                  <c:v>-0.21017058475332562</c:v>
                </c:pt>
                <c:pt idx="56">
                  <c:v>-0.12440525748995834</c:v>
                </c:pt>
                <c:pt idx="57">
                  <c:v>0.54293142622415513</c:v>
                </c:pt>
                <c:pt idx="58">
                  <c:v>-0.33551209953995897</c:v>
                </c:pt>
                <c:pt idx="59">
                  <c:v>-0.75643385239813288</c:v>
                </c:pt>
                <c:pt idx="60">
                  <c:v>0.48858395230334661</c:v>
                </c:pt>
                <c:pt idx="61">
                  <c:v>0.40570666566220281</c:v>
                </c:pt>
                <c:pt idx="62">
                  <c:v>1.0126726233055208</c:v>
                </c:pt>
                <c:pt idx="63">
                  <c:v>3.8411783196974247E-2</c:v>
                </c:pt>
                <c:pt idx="64">
                  <c:v>0.10547927997883799</c:v>
                </c:pt>
                <c:pt idx="65">
                  <c:v>-0.95267318144462543</c:v>
                </c:pt>
                <c:pt idx="66">
                  <c:v>-0.3834492603207349</c:v>
                </c:pt>
                <c:pt idx="67">
                  <c:v>-0.86088155474083727</c:v>
                </c:pt>
                <c:pt idx="68">
                  <c:v>-0.49952896938453861</c:v>
                </c:pt>
                <c:pt idx="69">
                  <c:v>1.975468273966317</c:v>
                </c:pt>
                <c:pt idx="70">
                  <c:v>0.26319717177594715</c:v>
                </c:pt>
                <c:pt idx="71">
                  <c:v>-2.1889007731070258</c:v>
                </c:pt>
                <c:pt idx="72">
                  <c:v>-3.8018529594198807</c:v>
                </c:pt>
                <c:pt idx="73">
                  <c:v>0.52513007222130126</c:v>
                </c:pt>
                <c:pt idx="74">
                  <c:v>5.1006642620368998</c:v>
                </c:pt>
                <c:pt idx="75">
                  <c:v>2.6179990860255007</c:v>
                </c:pt>
                <c:pt idx="76">
                  <c:v>-1.2907415130713411</c:v>
                </c:pt>
                <c:pt idx="77">
                  <c:v>-3.409998212546471</c:v>
                </c:pt>
                <c:pt idx="78">
                  <c:v>-1.4198348540062109</c:v>
                </c:pt>
                <c:pt idx="79">
                  <c:v>1.5382362848442854</c:v>
                </c:pt>
                <c:pt idx="80">
                  <c:v>0.32107431237275841</c:v>
                </c:pt>
                <c:pt idx="81">
                  <c:v>0.41493677839656784</c:v>
                </c:pt>
                <c:pt idx="82">
                  <c:v>-0.3181246556193007</c:v>
                </c:pt>
                <c:pt idx="83">
                  <c:v>0.37959487325097685</c:v>
                </c:pt>
                <c:pt idx="84">
                  <c:v>1.2493819572723299</c:v>
                </c:pt>
                <c:pt idx="85">
                  <c:v>1.5447972677164428</c:v>
                </c:pt>
                <c:pt idx="86">
                  <c:v>1.9381285615181549</c:v>
                </c:pt>
                <c:pt idx="87">
                  <c:v>1.1718456177222563</c:v>
                </c:pt>
                <c:pt idx="88">
                  <c:v>0.94233360259202126</c:v>
                </c:pt>
                <c:pt idx="89">
                  <c:v>-1.7129731597402411</c:v>
                </c:pt>
                <c:pt idx="90">
                  <c:v>-1.8445741669390183</c:v>
                </c:pt>
                <c:pt idx="91">
                  <c:v>-1.5033478610500435</c:v>
                </c:pt>
                <c:pt idx="92">
                  <c:v>-0.27630871387630451</c:v>
                </c:pt>
                <c:pt idx="93">
                  <c:v>1.8361444683942203</c:v>
                </c:pt>
                <c:pt idx="94">
                  <c:v>4.1035754901243671</c:v>
                </c:pt>
                <c:pt idx="95">
                  <c:v>2.441626771548421</c:v>
                </c:pt>
                <c:pt idx="96">
                  <c:v>-0.19975686066630005</c:v>
                </c:pt>
                <c:pt idx="97">
                  <c:v>-3.537250866740532</c:v>
                </c:pt>
                <c:pt idx="98">
                  <c:v>-2.2077760913488635</c:v>
                </c:pt>
                <c:pt idx="99">
                  <c:v>1.2594087697280658</c:v>
                </c:pt>
                <c:pt idx="100">
                  <c:v>2.9240143400192915</c:v>
                </c:pt>
                <c:pt idx="101">
                  <c:v>1.9327914562567703</c:v>
                </c:pt>
                <c:pt idx="102">
                  <c:v>0.20429253889489374</c:v>
                </c:pt>
                <c:pt idx="103">
                  <c:v>1.9481423230183119</c:v>
                </c:pt>
                <c:pt idx="104">
                  <c:v>8.546510773182403E-2</c:v>
                </c:pt>
                <c:pt idx="105">
                  <c:v>-2.6188871047698186</c:v>
                </c:pt>
                <c:pt idx="106">
                  <c:v>-0.83785053547834942</c:v>
                </c:pt>
                <c:pt idx="107">
                  <c:v>3.9050712172418147</c:v>
                </c:pt>
                <c:pt idx="108">
                  <c:v>1.6983291320092229</c:v>
                </c:pt>
                <c:pt idx="109">
                  <c:v>-2.0093354374550607</c:v>
                </c:pt>
                <c:pt idx="110">
                  <c:v>-3.1226006647976785</c:v>
                </c:pt>
                <c:pt idx="111">
                  <c:v>-1.3417671967309435</c:v>
                </c:pt>
                <c:pt idx="112">
                  <c:v>-0.4097336926784374</c:v>
                </c:pt>
                <c:pt idx="113">
                  <c:v>2.9112808957030936</c:v>
                </c:pt>
                <c:pt idx="114">
                  <c:v>4.0193500475408737</c:v>
                </c:pt>
                <c:pt idx="115">
                  <c:v>-3.3064421283500844E-2</c:v>
                </c:pt>
                <c:pt idx="116">
                  <c:v>-4.1442139966533658</c:v>
                </c:pt>
                <c:pt idx="117">
                  <c:v>-2.7764319357402121</c:v>
                </c:pt>
                <c:pt idx="118">
                  <c:v>1.2724053358512402</c:v>
                </c:pt>
                <c:pt idx="119">
                  <c:v>0.75239265515433518</c:v>
                </c:pt>
                <c:pt idx="120">
                  <c:v>8.1414089905003983E-2</c:v>
                </c:pt>
                <c:pt idx="121">
                  <c:v>0.31145054069474787</c:v>
                </c:pt>
                <c:pt idx="122">
                  <c:v>1.7928909033902571</c:v>
                </c:pt>
                <c:pt idx="123">
                  <c:v>-0.56759158843466606</c:v>
                </c:pt>
                <c:pt idx="124">
                  <c:v>-0.75543103268915512</c:v>
                </c:pt>
                <c:pt idx="125">
                  <c:v>0.49068479350449512</c:v>
                </c:pt>
                <c:pt idx="126">
                  <c:v>2.7124950577083582</c:v>
                </c:pt>
                <c:pt idx="127">
                  <c:v>2.9869410869181285</c:v>
                </c:pt>
                <c:pt idx="128">
                  <c:v>2.6138656310579078</c:v>
                </c:pt>
                <c:pt idx="129">
                  <c:v>-0.30829152029166751</c:v>
                </c:pt>
                <c:pt idx="130">
                  <c:v>-3.3660656941725513</c:v>
                </c:pt>
                <c:pt idx="131">
                  <c:v>-1.8907823640453618</c:v>
                </c:pt>
                <c:pt idx="132">
                  <c:v>0.7751434225014856</c:v>
                </c:pt>
                <c:pt idx="133">
                  <c:v>3.0904165138289565</c:v>
                </c:pt>
                <c:pt idx="134">
                  <c:v>2.0471333491801587</c:v>
                </c:pt>
                <c:pt idx="135">
                  <c:v>1.5803121851823954</c:v>
                </c:pt>
                <c:pt idx="136">
                  <c:v>-1.3721212567446539</c:v>
                </c:pt>
                <c:pt idx="137">
                  <c:v>-4.0351150080943343</c:v>
                </c:pt>
                <c:pt idx="138">
                  <c:v>-7.7758911332728164E-2</c:v>
                </c:pt>
                <c:pt idx="139">
                  <c:v>5.491190921799884</c:v>
                </c:pt>
                <c:pt idx="140">
                  <c:v>5.5672765514516964</c:v>
                </c:pt>
                <c:pt idx="141">
                  <c:v>0.53800705481011635</c:v>
                </c:pt>
                <c:pt idx="142">
                  <c:v>-4.6471508560888086</c:v>
                </c:pt>
                <c:pt idx="143">
                  <c:v>-5.2646391510899369</c:v>
                </c:pt>
                <c:pt idx="144">
                  <c:v>-2.2571393102912936</c:v>
                </c:pt>
                <c:pt idx="145">
                  <c:v>3.4711498393701055</c:v>
                </c:pt>
                <c:pt idx="146">
                  <c:v>6.8196489106013534</c:v>
                </c:pt>
                <c:pt idx="147">
                  <c:v>2.5452773004041358</c:v>
                </c:pt>
                <c:pt idx="148">
                  <c:v>-3.5289019966508652</c:v>
                </c:pt>
                <c:pt idx="149">
                  <c:v>-3.7371722720995679</c:v>
                </c:pt>
                <c:pt idx="150">
                  <c:v>0.79439903161227121</c:v>
                </c:pt>
                <c:pt idx="151">
                  <c:v>3.1240793061158501</c:v>
                </c:pt>
                <c:pt idx="152">
                  <c:v>1.0543929237511358</c:v>
                </c:pt>
                <c:pt idx="153">
                  <c:v>0.22352456087736128</c:v>
                </c:pt>
                <c:pt idx="154">
                  <c:v>1.2526738476627606</c:v>
                </c:pt>
                <c:pt idx="155">
                  <c:v>-0.28089289857117317</c:v>
                </c:pt>
                <c:pt idx="156">
                  <c:v>-2.8182509563607923</c:v>
                </c:pt>
                <c:pt idx="157">
                  <c:v>0.62677802776767244</c:v>
                </c:pt>
                <c:pt idx="158">
                  <c:v>2.7265969865627078</c:v>
                </c:pt>
                <c:pt idx="159">
                  <c:v>-0.47751112158656195</c:v>
                </c:pt>
                <c:pt idx="160">
                  <c:v>-4.1497356097044911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44217728"/>
        <c:axId val="-1244215008"/>
      </c:lineChart>
      <c:catAx>
        <c:axId val="-124421772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44215008"/>
        <c:crosses val="autoZero"/>
        <c:auto val="1"/>
        <c:lblAlgn val="ctr"/>
        <c:lblOffset val="100"/>
        <c:noMultiLvlLbl val="0"/>
      </c:catAx>
      <c:valAx>
        <c:axId val="-1244215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44217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GOODS!$G$39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GOODS!$G$40:$G$49</c:f>
              <c:numCache>
                <c:formatCode>0.00%</c:formatCode>
                <c:ptCount val="10"/>
                <c:pt idx="0">
                  <c:v>0.43709690946891144</c:v>
                </c:pt>
                <c:pt idx="1">
                  <c:v>-8.2356609540516299E-3</c:v>
                </c:pt>
                <c:pt idx="2">
                  <c:v>3.0128392913349438E-3</c:v>
                </c:pt>
                <c:pt idx="3">
                  <c:v>-1.7447592475716606E-2</c:v>
                </c:pt>
                <c:pt idx="4">
                  <c:v>-0.25917239133876147</c:v>
                </c:pt>
                <c:pt idx="5">
                  <c:v>-0.36669589092053606</c:v>
                </c:pt>
                <c:pt idx="6">
                  <c:v>-0.12298181615374336</c:v>
                </c:pt>
                <c:pt idx="7">
                  <c:v>-7.2384351565921587E-2</c:v>
                </c:pt>
                <c:pt idx="8">
                  <c:v>-8.8126518120530559E-2</c:v>
                </c:pt>
                <c:pt idx="9">
                  <c:v>-2.0274498496938746E-2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39419744"/>
        <c:axId val="-1139418656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GOODS!$H$40:$H$49</c:f>
              <c:numCache>
                <c:formatCode>0.00%</c:formatCode>
                <c:ptCount val="10"/>
                <c:pt idx="0">
                  <c:v>0.15543525458899418</c:v>
                </c:pt>
                <c:pt idx="1">
                  <c:v>0.15592636246229277</c:v>
                </c:pt>
                <c:pt idx="2">
                  <c:v>0.18363893796289946</c:v>
                </c:pt>
                <c:pt idx="3">
                  <c:v>0.1842356321643063</c:v>
                </c:pt>
                <c:pt idx="4">
                  <c:v>0.18482949507762589</c:v>
                </c:pt>
                <c:pt idx="5">
                  <c:v>0.18546850138671764</c:v>
                </c:pt>
                <c:pt idx="6">
                  <c:v>0.1936082842901613</c:v>
                </c:pt>
                <c:pt idx="7">
                  <c:v>0.20837812830532101</c:v>
                </c:pt>
                <c:pt idx="8">
                  <c:v>0.21060214442342687</c:v>
                </c:pt>
                <c:pt idx="9">
                  <c:v>0.21183228466458959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GOODS!$I$40:$I$49</c:f>
              <c:numCache>
                <c:formatCode>0.00%</c:formatCode>
                <c:ptCount val="10"/>
                <c:pt idx="0">
                  <c:v>-0.15543525458899418</c:v>
                </c:pt>
                <c:pt idx="1">
                  <c:v>-0.15592636246229277</c:v>
                </c:pt>
                <c:pt idx="2">
                  <c:v>-0.18363893796289946</c:v>
                </c:pt>
                <c:pt idx="3">
                  <c:v>-0.1842356321643063</c:v>
                </c:pt>
                <c:pt idx="4">
                  <c:v>-0.18482949507762589</c:v>
                </c:pt>
                <c:pt idx="5">
                  <c:v>-0.18546850138671764</c:v>
                </c:pt>
                <c:pt idx="6">
                  <c:v>-0.1936082842901613</c:v>
                </c:pt>
                <c:pt idx="7">
                  <c:v>-0.20837812830532101</c:v>
                </c:pt>
                <c:pt idx="8">
                  <c:v>-0.21060214442342687</c:v>
                </c:pt>
                <c:pt idx="9">
                  <c:v>-0.21183228466458959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9419744"/>
        <c:axId val="-1139418656"/>
      </c:lineChart>
      <c:catAx>
        <c:axId val="-113941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-1139418656"/>
        <c:crosses val="autoZero"/>
        <c:auto val="1"/>
        <c:lblAlgn val="ctr"/>
        <c:lblOffset val="100"/>
        <c:noMultiLvlLbl val="0"/>
      </c:catAx>
      <c:valAx>
        <c:axId val="-1139418656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-113941974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GOODS!$J$39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GOODS!$J$40:$J$49</c:f>
              <c:numCache>
                <c:formatCode>0.00%</c:formatCode>
                <c:ptCount val="10"/>
                <c:pt idx="0">
                  <c:v>0.43911339992209103</c:v>
                </c:pt>
                <c:pt idx="1">
                  <c:v>-0.24325431554540222</c:v>
                </c:pt>
                <c:pt idx="2">
                  <c:v>0.14947936839905218</c:v>
                </c:pt>
                <c:pt idx="3">
                  <c:v>-0.12290003193118236</c:v>
                </c:pt>
                <c:pt idx="4">
                  <c:v>-0.26151214790552862</c:v>
                </c:pt>
                <c:pt idx="5">
                  <c:v>-0.15860404674836581</c:v>
                </c:pt>
                <c:pt idx="6">
                  <c:v>0.10057157216361683</c:v>
                </c:pt>
                <c:pt idx="7">
                  <c:v>-0.14371238478879722</c:v>
                </c:pt>
                <c:pt idx="8">
                  <c:v>3.4150332784824072E-2</c:v>
                </c:pt>
                <c:pt idx="9">
                  <c:v>-6.1719029316284757E-2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7269328"/>
        <c:axId val="-1047266608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GOODS!$K$40:$K$49</c:f>
              <c:numCache>
                <c:formatCode>0.00%</c:formatCode>
                <c:ptCount val="10"/>
                <c:pt idx="0">
                  <c:v>0.15543525458899418</c:v>
                </c:pt>
                <c:pt idx="1">
                  <c:v>0.15592636246229274</c:v>
                </c:pt>
                <c:pt idx="2">
                  <c:v>0.15642215500903181</c:v>
                </c:pt>
                <c:pt idx="3">
                  <c:v>0.15692270718443055</c:v>
                </c:pt>
                <c:pt idx="4">
                  <c:v>0.15742809563353294</c:v>
                </c:pt>
                <c:pt idx="5">
                  <c:v>0.15793839874050605</c:v>
                </c:pt>
                <c:pt idx="6">
                  <c:v>0.15845369667970785</c:v>
                </c:pt>
                <c:pt idx="7">
                  <c:v>0.15897407146859971</c:v>
                </c:pt>
                <c:pt idx="8">
                  <c:v>0.15949960702258306</c:v>
                </c:pt>
                <c:pt idx="9">
                  <c:v>0.16003038921184365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GOODS!$L$40:$L$49</c:f>
              <c:numCache>
                <c:formatCode>0.00%</c:formatCode>
                <c:ptCount val="10"/>
                <c:pt idx="0">
                  <c:v>-0.15543525458899418</c:v>
                </c:pt>
                <c:pt idx="1">
                  <c:v>-0.15592636246229274</c:v>
                </c:pt>
                <c:pt idx="2">
                  <c:v>-0.15642215500903181</c:v>
                </c:pt>
                <c:pt idx="3">
                  <c:v>-0.15692270718443055</c:v>
                </c:pt>
                <c:pt idx="4">
                  <c:v>-0.15742809563353294</c:v>
                </c:pt>
                <c:pt idx="5">
                  <c:v>-0.15793839874050605</c:v>
                </c:pt>
                <c:pt idx="6">
                  <c:v>-0.15845369667970785</c:v>
                </c:pt>
                <c:pt idx="7">
                  <c:v>-0.15897407146859971</c:v>
                </c:pt>
                <c:pt idx="8">
                  <c:v>-0.15949960702258306</c:v>
                </c:pt>
                <c:pt idx="9">
                  <c:v>-0.16003038921184365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7269328"/>
        <c:axId val="-1047266608"/>
      </c:lineChart>
      <c:catAx>
        <c:axId val="-1047269328"/>
        <c:scaling>
          <c:orientation val="minMax"/>
        </c:scaling>
        <c:delete val="0"/>
        <c:axPos val="b"/>
        <c:majorTickMark val="out"/>
        <c:minorTickMark val="none"/>
        <c:tickLblPos val="nextTo"/>
        <c:crossAx val="-1047266608"/>
        <c:crosses val="autoZero"/>
        <c:auto val="1"/>
        <c:lblAlgn val="ctr"/>
        <c:lblOffset val="100"/>
        <c:noMultiLvlLbl val="0"/>
      </c:catAx>
      <c:valAx>
        <c:axId val="-104726660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-104726932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57149</xdr:colOff>
      <xdr:row>2</xdr:row>
      <xdr:rowOff>19050</xdr:rowOff>
    </xdr:from>
    <xdr:to>
      <xdr:col>23</xdr:col>
      <xdr:colOff>438150</xdr:colOff>
      <xdr:row>19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37</xdr:row>
      <xdr:rowOff>0</xdr:rowOff>
    </xdr:from>
    <xdr:to>
      <xdr:col>25</xdr:col>
      <xdr:colOff>0</xdr:colOff>
      <xdr:row>45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45</xdr:row>
      <xdr:rowOff>0</xdr:rowOff>
    </xdr:from>
    <xdr:to>
      <xdr:col>25</xdr:col>
      <xdr:colOff>0</xdr:colOff>
      <xdr:row>54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64"/>
  <sheetViews>
    <sheetView tabSelected="1" workbookViewId="0">
      <selection activeCell="G43" sqref="G43"/>
    </sheetView>
  </sheetViews>
  <sheetFormatPr defaultRowHeight="12.75"/>
  <cols>
    <col min="1" max="2" width="9.140625" style="6"/>
    <col min="3" max="3" width="10.42578125" style="6" customWidth="1"/>
  </cols>
  <sheetData>
    <row r="3" spans="1:4" ht="13.5" thickBot="1">
      <c r="A3" s="8" t="s">
        <v>33</v>
      </c>
      <c r="B3" s="9" t="s">
        <v>31</v>
      </c>
      <c r="C3" s="8" t="s">
        <v>32</v>
      </c>
      <c r="D3" s="25" t="s">
        <v>34</v>
      </c>
    </row>
    <row r="4" spans="1:4">
      <c r="A4" s="6">
        <v>1</v>
      </c>
      <c r="B4" s="7">
        <v>45.9</v>
      </c>
      <c r="C4" s="6" t="e">
        <f t="array" ref="C4:C164">_xll.DIFF($B$4:$B$164,1,1)</f>
        <v>#N/A</v>
      </c>
      <c r="D4" t="e">
        <v>#N/A</v>
      </c>
    </row>
    <row r="5" spans="1:4">
      <c r="A5" s="6">
        <v>2</v>
      </c>
      <c r="B5" s="7">
        <v>45.4</v>
      </c>
      <c r="C5" s="6">
        <v>-0.5</v>
      </c>
      <c r="D5" s="26">
        <f t="array" ref="D5:D164">_xll.ARMA_MEAN($C$5:$C$164,1,$H$60,$H$73,$H$61:$H$66,$H$67:$H$72)</f>
        <v>8.8601295958212312E-2</v>
      </c>
    </row>
    <row r="6" spans="1:4">
      <c r="A6" s="6">
        <v>3</v>
      </c>
      <c r="B6" s="7">
        <v>42.8</v>
      </c>
      <c r="C6" s="6">
        <v>-2.6000000000000014</v>
      </c>
      <c r="D6" s="26">
        <v>3.3257286742477188E-2</v>
      </c>
    </row>
    <row r="7" spans="1:4">
      <c r="A7" s="6">
        <v>4</v>
      </c>
      <c r="B7" s="7">
        <v>34.4</v>
      </c>
      <c r="C7" s="6">
        <v>-8.3999999999999986</v>
      </c>
      <c r="D7" s="26">
        <v>-4.9770601242071777E-2</v>
      </c>
    </row>
    <row r="8" spans="1:4">
      <c r="A8" s="6">
        <v>5</v>
      </c>
      <c r="B8" s="7">
        <v>31.9</v>
      </c>
      <c r="C8" s="6">
        <v>-2.5</v>
      </c>
      <c r="D8" s="26">
        <v>2.7509837988223476</v>
      </c>
    </row>
    <row r="9" spans="1:4">
      <c r="A9" s="6">
        <v>6</v>
      </c>
      <c r="B9" s="7">
        <v>36.6</v>
      </c>
      <c r="C9" s="6">
        <v>4.7000000000000028</v>
      </c>
      <c r="D9" s="26">
        <v>1.3427553119047899</v>
      </c>
    </row>
    <row r="10" spans="1:4">
      <c r="A10" s="6">
        <v>7</v>
      </c>
      <c r="B10" s="7">
        <v>39.200000000000003</v>
      </c>
      <c r="C10" s="6">
        <v>2.6000000000000014</v>
      </c>
      <c r="D10" s="26">
        <v>-2.5362436075772941</v>
      </c>
    </row>
    <row r="11" spans="1:4">
      <c r="A11" s="6">
        <v>8</v>
      </c>
      <c r="B11" s="7">
        <v>41.4</v>
      </c>
      <c r="C11" s="6">
        <v>2.1999999999999957</v>
      </c>
      <c r="D11" s="26">
        <v>-2.6640338622369386</v>
      </c>
    </row>
    <row r="12" spans="1:4">
      <c r="A12" s="6">
        <v>9</v>
      </c>
      <c r="B12" s="7">
        <v>40.299999999999997</v>
      </c>
      <c r="C12" s="6">
        <v>-1.1000000000000014</v>
      </c>
      <c r="D12" s="26">
        <v>1.9594667909718297</v>
      </c>
    </row>
    <row r="13" spans="1:4">
      <c r="A13" s="6">
        <v>10</v>
      </c>
      <c r="B13" s="7">
        <v>43.1</v>
      </c>
      <c r="C13" s="6">
        <v>2.8000000000000043</v>
      </c>
      <c r="D13" s="26">
        <v>6.5608257297369228</v>
      </c>
    </row>
    <row r="14" spans="1:4">
      <c r="A14" s="6">
        <v>11</v>
      </c>
      <c r="B14" s="7">
        <v>43.2</v>
      </c>
      <c r="C14" s="6">
        <v>0.10000000000000142</v>
      </c>
      <c r="D14" s="26">
        <v>1.8624933148920197</v>
      </c>
    </row>
    <row r="15" spans="1:4">
      <c r="A15" s="6">
        <v>12</v>
      </c>
      <c r="B15" s="7">
        <v>41.2</v>
      </c>
      <c r="C15" s="6">
        <v>-2</v>
      </c>
      <c r="D15" s="26">
        <v>-0.84363848680255993</v>
      </c>
    </row>
    <row r="16" spans="1:4">
      <c r="A16" s="6">
        <v>13</v>
      </c>
      <c r="B16" s="7">
        <v>38.4</v>
      </c>
      <c r="C16" s="6">
        <v>-2.8000000000000043</v>
      </c>
      <c r="D16" s="26">
        <v>-2.1269536812232173</v>
      </c>
    </row>
    <row r="17" spans="1:17">
      <c r="A17" s="6">
        <v>14</v>
      </c>
      <c r="B17" s="7">
        <v>38.299999999999997</v>
      </c>
      <c r="C17" s="6">
        <v>-0.10000000000000142</v>
      </c>
      <c r="D17" s="26">
        <v>0.12531008976354849</v>
      </c>
    </row>
    <row r="18" spans="1:17">
      <c r="A18" s="6">
        <v>15</v>
      </c>
      <c r="B18" s="7">
        <v>41.9</v>
      </c>
      <c r="C18" s="6">
        <v>3.6000000000000014</v>
      </c>
      <c r="D18" s="26">
        <v>0.29590522597694902</v>
      </c>
    </row>
    <row r="19" spans="1:17">
      <c r="A19" s="6">
        <v>16</v>
      </c>
      <c r="B19" s="7">
        <v>37.1</v>
      </c>
      <c r="C19" s="6">
        <v>-4.7999999999999972</v>
      </c>
      <c r="D19" s="26">
        <v>-1.6338878660037439</v>
      </c>
    </row>
    <row r="20" spans="1:17">
      <c r="A20" s="6">
        <v>17</v>
      </c>
      <c r="B20" s="7">
        <v>34.5</v>
      </c>
      <c r="C20" s="6">
        <v>-2.6000000000000014</v>
      </c>
      <c r="D20" s="26">
        <v>2.349001371166878</v>
      </c>
    </row>
    <row r="21" spans="1:17">
      <c r="A21" s="6">
        <v>18</v>
      </c>
      <c r="B21" s="7">
        <v>31.3</v>
      </c>
      <c r="C21" s="6">
        <v>-3.1999999999999993</v>
      </c>
      <c r="D21" s="26">
        <v>2.9771565652606835</v>
      </c>
    </row>
    <row r="22" spans="1:17" ht="13.5" thickBot="1">
      <c r="A22" s="6">
        <v>19</v>
      </c>
      <c r="B22" s="7">
        <v>30.2</v>
      </c>
      <c r="C22" s="6">
        <v>-1.1000000000000014</v>
      </c>
      <c r="D22" s="26">
        <v>2.6860913304397771</v>
      </c>
    </row>
    <row r="23" spans="1:17" ht="13.5" thickBot="1">
      <c r="A23" s="6">
        <v>20</v>
      </c>
      <c r="B23" s="7">
        <v>28.3</v>
      </c>
      <c r="C23" s="6">
        <v>-1.8999999999999986</v>
      </c>
      <c r="D23" s="26">
        <v>-2.4925705693559146</v>
      </c>
      <c r="F23" s="20" t="s">
        <v>15</v>
      </c>
      <c r="G23" s="2"/>
      <c r="H23" s="2"/>
      <c r="J23" s="20" t="s">
        <v>25</v>
      </c>
      <c r="K23" s="2"/>
      <c r="L23" s="5"/>
      <c r="M23" s="22">
        <f>0.05</f>
        <v>0.05</v>
      </c>
      <c r="O23" s="18" t="s">
        <v>27</v>
      </c>
      <c r="P23" s="18" t="s">
        <v>59</v>
      </c>
      <c r="Q23" s="18" t="s">
        <v>43</v>
      </c>
    </row>
    <row r="24" spans="1:17">
      <c r="A24" s="6">
        <v>21</v>
      </c>
      <c r="B24" s="7">
        <v>25.9</v>
      </c>
      <c r="C24" s="6">
        <v>-2.4000000000000021</v>
      </c>
      <c r="D24" s="26">
        <v>-1.7178849757980812</v>
      </c>
      <c r="J24" s="13" t="s">
        <v>26</v>
      </c>
      <c r="K24" s="13" t="s">
        <v>58</v>
      </c>
      <c r="L24" s="13" t="s">
        <v>43</v>
      </c>
      <c r="O24" s="17" t="s">
        <v>28</v>
      </c>
      <c r="P24" s="24">
        <f>_xll.WNTest(GOODS!$C$5:$C$164, 1)</f>
        <v>6.0442910490981531E-11</v>
      </c>
      <c r="Q24" s="23" t="b">
        <f>IF($P24 &gt; $M$23, TRUE, FALSE)</f>
        <v>0</v>
      </c>
    </row>
    <row r="25" spans="1:17">
      <c r="A25" s="6">
        <v>22</v>
      </c>
      <c r="B25" s="7">
        <v>26.6</v>
      </c>
      <c r="C25" s="6">
        <v>0.70000000000000284</v>
      </c>
      <c r="D25" s="26">
        <v>1.0849585345426318</v>
      </c>
      <c r="G25" s="17" t="s">
        <v>16</v>
      </c>
      <c r="H25" s="21">
        <f>AVERAGE(_xll.RMNA(GOODS!$C$5:$C$164))</f>
        <v>0.22749999999999998</v>
      </c>
      <c r="J25" s="23">
        <v>0</v>
      </c>
      <c r="K25" s="24">
        <f>_xll.TEST_MEAN(GOODS!$C$5:$C$164,$J25)</f>
        <v>0.15474069070755617</v>
      </c>
      <c r="L25" s="23" t="b">
        <f>IF($K25 &gt; $M$23/2, FALSE, TRUE)</f>
        <v>0</v>
      </c>
      <c r="O25" s="17" t="s">
        <v>29</v>
      </c>
      <c r="P25" s="24">
        <f>_xll.NormalityTest(GOODS!$C$5:$C$164, 1)</f>
        <v>0.70242185587808947</v>
      </c>
      <c r="Q25" s="23" t="b">
        <f>IF($P25 &gt; $M$23, TRUE, FALSE)</f>
        <v>1</v>
      </c>
    </row>
    <row r="26" spans="1:17">
      <c r="A26" s="6">
        <v>23</v>
      </c>
      <c r="B26" s="7">
        <v>26.2</v>
      </c>
      <c r="C26" s="6">
        <v>-0.40000000000000213</v>
      </c>
      <c r="D26" s="26">
        <v>1.6789737617691332</v>
      </c>
      <c r="G26" s="17" t="s">
        <v>17</v>
      </c>
      <c r="H26" s="21">
        <f>STDEV(_xll.RMNA(GOODS!$C$5:$C$164))</f>
        <v>2.8224381716353681</v>
      </c>
      <c r="J26" s="23"/>
      <c r="K26" s="24"/>
      <c r="L26" s="23"/>
      <c r="O26" s="17" t="s">
        <v>30</v>
      </c>
      <c r="P26" s="24">
        <f>_xll.ARCHTest(GOODS!$C$5:$C$164,1)</f>
        <v>0.31599804246485375</v>
      </c>
      <c r="Q26" s="23" t="b">
        <f>IF($P26 &lt; $M$23, TRUE, FALSE)</f>
        <v>0</v>
      </c>
    </row>
    <row r="27" spans="1:17">
      <c r="A27" s="6">
        <v>24</v>
      </c>
      <c r="B27" s="7">
        <v>29</v>
      </c>
      <c r="C27" s="6">
        <v>2.8000000000000007</v>
      </c>
      <c r="D27" s="26">
        <v>2.4168175522285398</v>
      </c>
      <c r="G27" s="17" t="s">
        <v>18</v>
      </c>
      <c r="H27" s="14">
        <f>SKEW(_xll.RMNA(GOODS!$C$5:$C$164))</f>
        <v>0.16256011870574322</v>
      </c>
      <c r="J27" s="23">
        <v>0</v>
      </c>
      <c r="K27" s="24">
        <f>_xll.TEST_SKEW(GOODS!$C$5:$C$164)</f>
        <v>0.20503154513631339</v>
      </c>
      <c r="L27" s="23" t="b">
        <f>IF($K27 &gt; $M$23/2, FALSE, TRUE)</f>
        <v>0</v>
      </c>
    </row>
    <row r="28" spans="1:17">
      <c r="A28" s="6">
        <v>25</v>
      </c>
      <c r="B28" s="7">
        <v>34.799999999999997</v>
      </c>
      <c r="C28" s="6">
        <v>5.7999999999999972</v>
      </c>
      <c r="D28" s="26">
        <v>-8.3065463943638562E-2</v>
      </c>
      <c r="G28" s="17" t="s">
        <v>19</v>
      </c>
      <c r="H28" s="14">
        <f>KURT(_xll.RMNA(GOODS!$C$5:$C$164))</f>
        <v>-1.0393529200878326E-2</v>
      </c>
      <c r="J28" s="23">
        <v>0</v>
      </c>
      <c r="K28" s="24">
        <f>_xll.TEST_XKURT(GOODS!$C$5:$C$164)</f>
        <v>0.41401580767470308</v>
      </c>
      <c r="L28" s="23" t="b">
        <f>IF($K28 &gt; $M$23/2, FALSE, TRUE)</f>
        <v>0</v>
      </c>
    </row>
    <row r="29" spans="1:17">
      <c r="A29" s="6">
        <v>26</v>
      </c>
      <c r="B29" s="7">
        <v>36.799999999999997</v>
      </c>
      <c r="C29" s="6">
        <v>2</v>
      </c>
      <c r="D29" s="26">
        <v>-1.3898867667523911</v>
      </c>
      <c r="G29" s="17"/>
      <c r="H29" s="21"/>
    </row>
    <row r="30" spans="1:17">
      <c r="A30" s="6">
        <v>27</v>
      </c>
      <c r="B30" s="7">
        <v>37.200000000000003</v>
      </c>
      <c r="C30" s="6">
        <v>0.40000000000000568</v>
      </c>
      <c r="D30" s="26">
        <v>0.14407996238331766</v>
      </c>
      <c r="G30" s="17" t="s">
        <v>20</v>
      </c>
      <c r="H30" s="21">
        <f>MEDIAN(_xll.RMNA(GOODS!$C$5:$C$164))</f>
        <v>-9.9999999999997868E-2</v>
      </c>
    </row>
    <row r="31" spans="1:17">
      <c r="A31" s="6">
        <v>28</v>
      </c>
      <c r="B31" s="7">
        <v>41.7</v>
      </c>
      <c r="C31" s="6">
        <v>4.5</v>
      </c>
      <c r="D31" s="26">
        <v>2.5290496913336709</v>
      </c>
      <c r="G31" s="17" t="s">
        <v>21</v>
      </c>
      <c r="H31" s="21">
        <f>MIN(_xll.RMNA(GOODS!$C$5:$C$164))</f>
        <v>-8.3999999999999986</v>
      </c>
    </row>
    <row r="32" spans="1:17">
      <c r="A32" s="6">
        <v>29</v>
      </c>
      <c r="B32" s="7">
        <v>41.2</v>
      </c>
      <c r="C32" s="6">
        <v>-0.5</v>
      </c>
      <c r="D32" s="26">
        <v>1.4326841214414556</v>
      </c>
      <c r="G32" s="17" t="s">
        <v>22</v>
      </c>
      <c r="H32" s="21">
        <f>MAX(_xll.RMNA(GOODS!$C$5:$C$164))</f>
        <v>7.9000000000000057</v>
      </c>
    </row>
    <row r="33" spans="1:12">
      <c r="A33" s="6">
        <v>30</v>
      </c>
      <c r="B33" s="7">
        <v>40.700000000000003</v>
      </c>
      <c r="C33" s="6">
        <v>-0.5</v>
      </c>
      <c r="D33" s="26">
        <v>-0.23986523804101334</v>
      </c>
      <c r="G33" s="17" t="s">
        <v>23</v>
      </c>
      <c r="H33" s="21">
        <f>QUARTILE(_xll.RMNA(GOODS!$C$5:$C$164),1)</f>
        <v>-1.7250000000000014</v>
      </c>
    </row>
    <row r="34" spans="1:12">
      <c r="A34" s="6">
        <v>31</v>
      </c>
      <c r="B34" s="7">
        <v>39.5</v>
      </c>
      <c r="C34" s="6">
        <v>-1.2000000000000028</v>
      </c>
      <c r="D34" s="26">
        <v>-1.5478774939017068</v>
      </c>
      <c r="G34" s="17" t="s">
        <v>24</v>
      </c>
      <c r="H34" s="21">
        <f>QUARTILE(_xll.RMNA(GOODS!$C$5:$C$164),3)</f>
        <v>2.1999999999999957</v>
      </c>
    </row>
    <row r="35" spans="1:12">
      <c r="A35" s="6">
        <v>32</v>
      </c>
      <c r="B35" s="7">
        <v>40.4</v>
      </c>
      <c r="C35" s="6">
        <v>0.89999999999999858</v>
      </c>
      <c r="D35" s="26">
        <v>0.37828437574726836</v>
      </c>
    </row>
    <row r="36" spans="1:12">
      <c r="A36" s="6">
        <v>33</v>
      </c>
      <c r="B36" s="7">
        <v>38</v>
      </c>
      <c r="C36" s="6">
        <v>-2.3999999999999986</v>
      </c>
      <c r="D36" s="26">
        <v>-1.7142879359862033</v>
      </c>
    </row>
    <row r="37" spans="1:12">
      <c r="A37" s="6">
        <v>34</v>
      </c>
      <c r="B37" s="7">
        <v>35.6</v>
      </c>
      <c r="C37" s="6">
        <v>-2.3999999999999986</v>
      </c>
      <c r="D37" s="26">
        <v>0.19260489698871153</v>
      </c>
    </row>
    <row r="38" spans="1:12" ht="13.5" thickBot="1">
      <c r="A38" s="6">
        <v>35</v>
      </c>
      <c r="B38" s="7">
        <v>33.9</v>
      </c>
      <c r="C38" s="6">
        <v>-1.7000000000000028</v>
      </c>
      <c r="D38" s="26">
        <v>1.5684566431538962</v>
      </c>
      <c r="F38" s="12" t="s">
        <v>51</v>
      </c>
    </row>
    <row r="39" spans="1:12" ht="13.5" thickBot="1">
      <c r="A39" s="6">
        <v>36</v>
      </c>
      <c r="B39" s="7">
        <v>35.200000000000003</v>
      </c>
      <c r="C39" s="6">
        <v>1.3000000000000043</v>
      </c>
      <c r="D39" s="26">
        <v>1.1665086166535035</v>
      </c>
      <c r="F39" s="18" t="s">
        <v>52</v>
      </c>
      <c r="G39" s="18" t="s">
        <v>53</v>
      </c>
      <c r="H39" s="18" t="s">
        <v>54</v>
      </c>
      <c r="I39" s="18" t="s">
        <v>55</v>
      </c>
      <c r="J39" s="18" t="s">
        <v>56</v>
      </c>
      <c r="K39" s="18" t="s">
        <v>54</v>
      </c>
      <c r="L39" s="18" t="s">
        <v>55</v>
      </c>
    </row>
    <row r="40" spans="1:12">
      <c r="A40" s="6">
        <v>37</v>
      </c>
      <c r="B40" s="7">
        <v>41.8</v>
      </c>
      <c r="C40" s="6">
        <v>6.5999999999999943</v>
      </c>
      <c r="D40" s="26">
        <v>-1.4475483041403834</v>
      </c>
      <c r="F40" s="13">
        <v>1</v>
      </c>
      <c r="G40" s="19">
        <f>_xll.ACF(GOODS!$C$5:$C$164,1,$F40)</f>
        <v>0.43709690946891144</v>
      </c>
      <c r="H40" s="19">
        <f>_xll.ACFCI(GOODS!$C$5:$C$164,1,$F40,0.05,1)</f>
        <v>0.15543525458899418</v>
      </c>
      <c r="I40" s="19">
        <f>_xll.ACFCI(GOODS!$C$5:$C$164,1,$F40,0.05,0)</f>
        <v>-0.15543525458899418</v>
      </c>
      <c r="J40" s="19">
        <f>_xll.PACF(GOODS!$C$5:$C$164,1,$F40)</f>
        <v>0.43911339992209103</v>
      </c>
      <c r="K40" s="19">
        <f>_xll.PACFCI(GOODS!$C$5:$C$164,1,$F40,0.05,1)</f>
        <v>0.15543525458899418</v>
      </c>
      <c r="L40" s="19">
        <f>_xll.PACFCI(GOODS!$C$5:$C$164,1,$F40,0.05,0)</f>
        <v>-0.15543525458899418</v>
      </c>
    </row>
    <row r="41" spans="1:12">
      <c r="A41" s="6">
        <v>38</v>
      </c>
      <c r="B41" s="7">
        <v>42.4</v>
      </c>
      <c r="C41" s="6">
        <v>0.60000000000000142</v>
      </c>
      <c r="D41" s="26">
        <v>-3.6608767779554734</v>
      </c>
      <c r="F41" s="13">
        <v>2</v>
      </c>
      <c r="G41" s="19">
        <f>_xll.ACF(GOODS!$C$5:$C$164,1,$F41)</f>
        <v>-8.2356609540516299E-3</v>
      </c>
      <c r="H41" s="19">
        <f>_xll.ACFCI(GOODS!$C$5:$C$164,1,$F41,0.05,1)</f>
        <v>0.15592636246229277</v>
      </c>
      <c r="I41" s="19">
        <f>_xll.ACFCI(GOODS!$C$5:$C$164,1,$F41,0.05,0)</f>
        <v>-0.15592636246229277</v>
      </c>
      <c r="J41" s="19">
        <f>_xll.PACF(GOODS!$C$5:$C$164,1,$F41)</f>
        <v>-0.24325431554540222</v>
      </c>
      <c r="K41" s="19">
        <f>_xll.PACFCI(GOODS!$C$5:$C$164,1,$F41,0.05,1)</f>
        <v>0.15592636246229274</v>
      </c>
      <c r="L41" s="19">
        <f>_xll.PACFCI(GOODS!$C$5:$C$164,1,$F41,0.05,0)</f>
        <v>-0.15592636246229274</v>
      </c>
    </row>
    <row r="42" spans="1:12">
      <c r="A42" s="6">
        <v>39</v>
      </c>
      <c r="B42" s="7">
        <v>38.9</v>
      </c>
      <c r="C42" s="6">
        <v>-3.5</v>
      </c>
      <c r="D42" s="26">
        <v>0.67327542751417901</v>
      </c>
      <c r="F42" s="13">
        <v>3</v>
      </c>
      <c r="G42" s="19">
        <f>_xll.ACF(GOODS!$C$5:$C$164,1,$F42)</f>
        <v>3.0128392913349438E-3</v>
      </c>
      <c r="H42" s="19">
        <f>_xll.ACFCI(GOODS!$C$5:$C$164,1,$F42,0.05,1)</f>
        <v>0.18363893796289946</v>
      </c>
      <c r="I42" s="19">
        <f>_xll.ACFCI(GOODS!$C$5:$C$164,1,$F42,0.05,0)</f>
        <v>-0.18363893796289946</v>
      </c>
      <c r="J42" s="19">
        <f>_xll.PACF(GOODS!$C$5:$C$164,1,$F42)</f>
        <v>0.14947936839905218</v>
      </c>
      <c r="K42" s="19">
        <f>_xll.PACFCI(GOODS!$C$5:$C$164,1,$F42,0.05,1)</f>
        <v>0.15642215500903181</v>
      </c>
      <c r="L42" s="19">
        <f>_xll.PACFCI(GOODS!$C$5:$C$164,1,$F42,0.05,0)</f>
        <v>-0.15642215500903181</v>
      </c>
    </row>
    <row r="43" spans="1:12">
      <c r="A43" s="6">
        <v>40</v>
      </c>
      <c r="B43" s="7">
        <v>42.1</v>
      </c>
      <c r="C43" s="6">
        <v>3.2000000000000028</v>
      </c>
      <c r="D43" s="26">
        <v>5.3478012960031567</v>
      </c>
      <c r="F43" s="13">
        <v>4</v>
      </c>
      <c r="G43" s="19">
        <f>_xll.ACF(GOODS!$C$5:$C$164,1,$F43)</f>
        <v>-1.7447592475716606E-2</v>
      </c>
      <c r="H43" s="19">
        <f>_xll.ACFCI(GOODS!$C$5:$C$164,1,$F43,0.05,1)</f>
        <v>0.1842356321643063</v>
      </c>
      <c r="I43" s="19">
        <f>_xll.ACFCI(GOODS!$C$5:$C$164,1,$F43,0.05,0)</f>
        <v>-0.1842356321643063</v>
      </c>
      <c r="J43" s="19">
        <f>_xll.PACF(GOODS!$C$5:$C$164,1,$F43)</f>
        <v>-0.12290003193118236</v>
      </c>
      <c r="K43" s="19">
        <f>_xll.PACFCI(GOODS!$C$5:$C$164,1,$F43,0.05,1)</f>
        <v>0.15692270718443055</v>
      </c>
      <c r="L43" s="19">
        <f>_xll.PACFCI(GOODS!$C$5:$C$164,1,$F43,0.05,0)</f>
        <v>-0.15692270718443055</v>
      </c>
    </row>
    <row r="44" spans="1:12">
      <c r="A44" s="6">
        <v>41</v>
      </c>
      <c r="B44" s="7">
        <v>41.7</v>
      </c>
      <c r="C44" s="6">
        <v>-0.39999999999999858</v>
      </c>
      <c r="D44" s="26">
        <v>3.1583829741623579</v>
      </c>
      <c r="F44" s="13">
        <v>5</v>
      </c>
      <c r="G44" s="19">
        <f>_xll.ACF(GOODS!$C$5:$C$164,1,$F44)</f>
        <v>-0.25917239133876147</v>
      </c>
      <c r="H44" s="19">
        <f>_xll.ACFCI(GOODS!$C$5:$C$164,1,$F44,0.05,1)</f>
        <v>0.18482949507762589</v>
      </c>
      <c r="I44" s="19">
        <f>_xll.ACFCI(GOODS!$C$5:$C$164,1,$F44,0.05,0)</f>
        <v>-0.18482949507762589</v>
      </c>
      <c r="J44" s="19">
        <f>_xll.PACF(GOODS!$C$5:$C$164,1,$F44)</f>
        <v>-0.26151214790552862</v>
      </c>
      <c r="K44" s="19">
        <f>_xll.PACFCI(GOODS!$C$5:$C$164,1,$F44,0.05,1)</f>
        <v>0.15742809563353294</v>
      </c>
      <c r="L44" s="19">
        <f>_xll.PACFCI(GOODS!$C$5:$C$164,1,$F44,0.05,0)</f>
        <v>-0.15742809563353294</v>
      </c>
    </row>
    <row r="45" spans="1:12">
      <c r="A45" s="6">
        <v>42</v>
      </c>
      <c r="B45" s="7">
        <v>39.200000000000003</v>
      </c>
      <c r="C45" s="6">
        <v>-2.5</v>
      </c>
      <c r="D45" s="26">
        <v>-1.3978485193223622</v>
      </c>
      <c r="F45" s="13">
        <v>6</v>
      </c>
      <c r="G45" s="19">
        <f>_xll.ACF(GOODS!$C$5:$C$164,1,$F45)</f>
        <v>-0.36669589092053606</v>
      </c>
      <c r="H45" s="19">
        <f>_xll.ACFCI(GOODS!$C$5:$C$164,1,$F45,0.05,1)</f>
        <v>0.18546850138671764</v>
      </c>
      <c r="I45" s="19">
        <f>_xll.ACFCI(GOODS!$C$5:$C$164,1,$F45,0.05,0)</f>
        <v>-0.18546850138671764</v>
      </c>
      <c r="J45" s="19">
        <f>_xll.PACF(GOODS!$C$5:$C$164,1,$F45)</f>
        <v>-0.15860404674836581</v>
      </c>
      <c r="K45" s="19">
        <f>_xll.PACFCI(GOODS!$C$5:$C$164,1,$F45,0.05,1)</f>
        <v>0.15793839874050605</v>
      </c>
      <c r="L45" s="19">
        <f>_xll.PACFCI(GOODS!$C$5:$C$164,1,$F45,0.05,0)</f>
        <v>-0.15793839874050605</v>
      </c>
    </row>
    <row r="46" spans="1:12">
      <c r="A46" s="6">
        <v>43</v>
      </c>
      <c r="B46" s="7">
        <v>38.5</v>
      </c>
      <c r="C46" s="6">
        <v>-0.70000000000000284</v>
      </c>
      <c r="D46" s="26">
        <v>-3.4117247044912866</v>
      </c>
      <c r="F46" s="13">
        <v>7</v>
      </c>
      <c r="G46" s="19">
        <f>_xll.ACF(GOODS!$C$5:$C$164,1,$F46)</f>
        <v>-0.12298181615374336</v>
      </c>
      <c r="H46" s="19">
        <f>_xll.ACFCI(GOODS!$C$5:$C$164,1,$F46,0.05,1)</f>
        <v>0.1936082842901613</v>
      </c>
      <c r="I46" s="19">
        <f>_xll.ACFCI(GOODS!$C$5:$C$164,1,$F46,0.05,0)</f>
        <v>-0.1936082842901613</v>
      </c>
      <c r="J46" s="19">
        <f>_xll.PACF(GOODS!$C$5:$C$164,1,$F46)</f>
        <v>0.10057157216361683</v>
      </c>
      <c r="K46" s="19">
        <f>_xll.PACFCI(GOODS!$C$5:$C$164,1,$F46,0.05,1)</f>
        <v>0.15845369667970785</v>
      </c>
      <c r="L46" s="19">
        <f>_xll.PACFCI(GOODS!$C$5:$C$164,1,$F46,0.05,0)</f>
        <v>-0.15845369667970785</v>
      </c>
    </row>
    <row r="47" spans="1:12">
      <c r="A47" s="6">
        <v>44</v>
      </c>
      <c r="B47" s="7">
        <v>42.5</v>
      </c>
      <c r="C47" s="6">
        <v>4</v>
      </c>
      <c r="D47" s="26">
        <v>-2.2093973425548086E-2</v>
      </c>
      <c r="F47" s="13">
        <v>8</v>
      </c>
      <c r="G47" s="19">
        <f>_xll.ACF(GOODS!$C$5:$C$164,1,$F47)</f>
        <v>-7.2384351565921587E-2</v>
      </c>
      <c r="H47" s="19">
        <f>_xll.ACFCI(GOODS!$C$5:$C$164,1,$F47,0.05,1)</f>
        <v>0.20837812830532101</v>
      </c>
      <c r="I47" s="19">
        <f>_xll.ACFCI(GOODS!$C$5:$C$164,1,$F47,0.05,0)</f>
        <v>-0.20837812830532101</v>
      </c>
      <c r="J47" s="19">
        <f>_xll.PACF(GOODS!$C$5:$C$164,1,$F47)</f>
        <v>-0.14371238478879722</v>
      </c>
      <c r="K47" s="19">
        <f>_xll.PACFCI(GOODS!$C$5:$C$164,1,$F47,0.05,1)</f>
        <v>0.15897407146859971</v>
      </c>
      <c r="L47" s="19">
        <f>_xll.PACFCI(GOODS!$C$5:$C$164,1,$F47,0.05,0)</f>
        <v>-0.15897407146859971</v>
      </c>
    </row>
    <row r="48" spans="1:12">
      <c r="A48" s="6">
        <v>45</v>
      </c>
      <c r="B48" s="7">
        <v>47.9</v>
      </c>
      <c r="C48" s="6">
        <v>5.3999999999999986</v>
      </c>
      <c r="D48" s="26">
        <v>-1.3183902130872447</v>
      </c>
      <c r="F48" s="13">
        <v>9</v>
      </c>
      <c r="G48" s="19">
        <f>_xll.ACF(GOODS!$C$5:$C$164,1,$F48)</f>
        <v>-8.8126518120530559E-2</v>
      </c>
      <c r="H48" s="19">
        <f>_xll.ACFCI(GOODS!$C$5:$C$164,1,$F48,0.05,1)</f>
        <v>0.21060214442342687</v>
      </c>
      <c r="I48" s="19">
        <f>_xll.ACFCI(GOODS!$C$5:$C$164,1,$F48,0.05,0)</f>
        <v>-0.21060214442342687</v>
      </c>
      <c r="J48" s="19">
        <f>_xll.PACF(GOODS!$C$5:$C$164,1,$F48)</f>
        <v>3.4150332784824072E-2</v>
      </c>
      <c r="K48" s="19">
        <f>_xll.PACFCI(GOODS!$C$5:$C$164,1,$F48,0.05,1)</f>
        <v>0.15949960702258306</v>
      </c>
      <c r="L48" s="19">
        <f>_xll.PACFCI(GOODS!$C$5:$C$164,1,$F48,0.05,0)</f>
        <v>-0.15949960702258306</v>
      </c>
    </row>
    <row r="49" spans="1:21">
      <c r="A49" s="6">
        <v>46</v>
      </c>
      <c r="B49" s="7">
        <v>48.6</v>
      </c>
      <c r="C49" s="6">
        <v>0.70000000000000284</v>
      </c>
      <c r="D49" s="26">
        <v>-1.6383953783195895</v>
      </c>
      <c r="F49" s="13">
        <v>10</v>
      </c>
      <c r="G49" s="19">
        <f>_xll.ACF(GOODS!$C$5:$C$164,1,$F49)</f>
        <v>-2.0274498496938746E-2</v>
      </c>
      <c r="H49" s="19">
        <f>_xll.ACFCI(GOODS!$C$5:$C$164,1,$F49,0.05,1)</f>
        <v>0.21183228466458959</v>
      </c>
      <c r="I49" s="19">
        <f>_xll.ACFCI(GOODS!$C$5:$C$164,1,$F49,0.05,0)</f>
        <v>-0.21183228466458959</v>
      </c>
      <c r="J49" s="19">
        <f>_xll.PACF(GOODS!$C$5:$C$164,1,$F49)</f>
        <v>-6.1719029316284757E-2</v>
      </c>
      <c r="K49" s="19">
        <f>_xll.PACFCI(GOODS!$C$5:$C$164,1,$F49,0.05,1)</f>
        <v>0.16003038921184365</v>
      </c>
      <c r="L49" s="19">
        <f>_xll.PACFCI(GOODS!$C$5:$C$164,1,$F49,0.05,0)</f>
        <v>-0.16003038921184365</v>
      </c>
    </row>
    <row r="50" spans="1:21">
      <c r="A50" s="6">
        <v>47</v>
      </c>
      <c r="B50" s="7">
        <v>52</v>
      </c>
      <c r="C50" s="6">
        <v>3.3999999999999986</v>
      </c>
      <c r="D50" s="26">
        <v>2.6752340574389741</v>
      </c>
    </row>
    <row r="51" spans="1:21">
      <c r="A51" s="6">
        <v>48</v>
      </c>
      <c r="B51" s="7">
        <v>53.5</v>
      </c>
      <c r="C51" s="6">
        <v>1.5</v>
      </c>
      <c r="D51" s="26">
        <v>2.4341728346030984</v>
      </c>
    </row>
    <row r="52" spans="1:21">
      <c r="A52" s="6">
        <v>49</v>
      </c>
      <c r="B52" s="7">
        <v>53.5</v>
      </c>
      <c r="C52" s="6">
        <v>0</v>
      </c>
      <c r="D52" s="26">
        <v>1.2052690341934316</v>
      </c>
    </row>
    <row r="53" spans="1:21">
      <c r="A53" s="6">
        <v>50</v>
      </c>
      <c r="B53" s="7">
        <v>52.9</v>
      </c>
      <c r="C53" s="6">
        <v>-0.60000000000000142</v>
      </c>
      <c r="D53" s="26">
        <v>-1.6651540765065682</v>
      </c>
    </row>
    <row r="54" spans="1:21">
      <c r="A54" s="6">
        <v>51</v>
      </c>
      <c r="B54" s="7">
        <v>53.4</v>
      </c>
      <c r="C54" s="6">
        <v>0.5</v>
      </c>
      <c r="D54" s="26">
        <v>-1.3952927792086383</v>
      </c>
    </row>
    <row r="55" spans="1:21">
      <c r="A55" s="6">
        <v>52</v>
      </c>
      <c r="B55" s="7">
        <v>52.8</v>
      </c>
      <c r="C55" s="6">
        <v>-0.60000000000000142</v>
      </c>
      <c r="D55" s="26">
        <v>-1.3257842689963089</v>
      </c>
    </row>
    <row r="56" spans="1:21">
      <c r="A56" s="6">
        <v>53</v>
      </c>
      <c r="B56" s="7">
        <v>51.4</v>
      </c>
      <c r="C56" s="6">
        <v>-1.3999999999999986</v>
      </c>
      <c r="D56" s="26">
        <v>-0.4826749671770395</v>
      </c>
    </row>
    <row r="57" spans="1:21">
      <c r="A57" s="6">
        <v>54</v>
      </c>
      <c r="B57" s="7">
        <v>52.5</v>
      </c>
      <c r="C57" s="6">
        <v>1.1000000000000014</v>
      </c>
      <c r="D57" s="26">
        <v>1.1742088420278121</v>
      </c>
    </row>
    <row r="58" spans="1:21" ht="13.5" thickBot="1">
      <c r="A58" s="6">
        <v>55</v>
      </c>
      <c r="B58" s="7">
        <v>52.4</v>
      </c>
      <c r="C58" s="6">
        <v>-0.10000000000000142</v>
      </c>
      <c r="D58" s="26">
        <v>0.46215090798045089</v>
      </c>
      <c r="F58" s="12" t="s">
        <v>61</v>
      </c>
      <c r="J58" s="12" t="s">
        <v>38</v>
      </c>
      <c r="O58" s="12" t="s">
        <v>42</v>
      </c>
    </row>
    <row r="59" spans="1:21" ht="13.5" thickBot="1">
      <c r="A59" s="6">
        <v>56</v>
      </c>
      <c r="B59" s="7">
        <v>51.5</v>
      </c>
      <c r="C59" s="6">
        <v>-0.89999999999999858</v>
      </c>
      <c r="D59" s="26">
        <v>-0.21017058475332562</v>
      </c>
      <c r="F59" s="2"/>
      <c r="G59" s="2" t="s">
        <v>1</v>
      </c>
      <c r="H59" s="2" t="s">
        <v>2</v>
      </c>
      <c r="J59" s="2" t="s">
        <v>39</v>
      </c>
      <c r="K59" s="2" t="s">
        <v>40</v>
      </c>
      <c r="L59" s="2" t="s">
        <v>41</v>
      </c>
      <c r="O59" s="18" t="s">
        <v>44</v>
      </c>
      <c r="P59" s="18" t="s">
        <v>45</v>
      </c>
      <c r="Q59" s="18" t="s">
        <v>46</v>
      </c>
      <c r="R59" s="18" t="s">
        <v>47</v>
      </c>
      <c r="S59" s="18" t="s">
        <v>48</v>
      </c>
      <c r="T59" s="18" t="s">
        <v>49</v>
      </c>
      <c r="U59" s="18" t="s">
        <v>50</v>
      </c>
    </row>
    <row r="60" spans="1:21" ht="14.25">
      <c r="A60" s="6">
        <v>57</v>
      </c>
      <c r="B60" s="7">
        <v>51.7</v>
      </c>
      <c r="C60" s="6">
        <v>0.20000000000000284</v>
      </c>
      <c r="D60" s="26">
        <v>-0.12440525748995834</v>
      </c>
      <c r="G60" s="13" t="s">
        <v>35</v>
      </c>
      <c r="H60" s="14">
        <v>0.22749999999999998</v>
      </c>
      <c r="J60" s="15">
        <f>_xll.ARMA_LLF(GOODS!$C$5:$C$164,1,$H$60,$H$73,$H$61:$H$66,$H$67:$H$72)</f>
        <v>-354.39712694186943</v>
      </c>
      <c r="K60" s="15">
        <f>_xll.ARMA_AIC(GOODS!$C$5:$C$164,1,$H$60,$H$73,$H$61:$H$66,$H$67:$H$72)</f>
        <v>738.79425388373886</v>
      </c>
      <c r="L60" s="16">
        <f>_xll.ARMA_CHECK($H$60,$H$73,$H$61:$H$66,$H$67:$H$72)</f>
        <v>1</v>
      </c>
      <c r="O60" s="10">
        <f>AVERAGE(_xll.RMNA(_xll.ARMA_RESID(GOODS!$C$5:$C$164,1,$H$60,$H$73,$H$61:$H$66,$H$67:$H$72)))</f>
        <v>-8.1321342520991151E-3</v>
      </c>
      <c r="P60" s="10">
        <f>STDEV(_xll.RMNA(_xll.ARMA_RESID(GOODS!$C$5:$C$164,1,$H$60,$H$73,$H$61:$H$66,$H$67:$H$72)))</f>
        <v>1.0010872804179827</v>
      </c>
      <c r="Q60" s="10">
        <f>SKEW(_xll.RMNA(_xll.ARMA_RESID(GOODS!$C$5:$C$164,1,$H$60,$H$73,$H$61:$H$66,$H$67:$H$72)))</f>
        <v>-0.18886701323176322</v>
      </c>
      <c r="R60" s="10">
        <f>KURT(_xll.RMNA(_xll.ARMA_RESID(GOODS!$C$5:$C$164,1,$H$60,$H$73,$H$61:$H$66,$H$67:$H$72)))</f>
        <v>-0.12594189500121766</v>
      </c>
      <c r="S60" s="10" t="b">
        <f>IF(_xll.WNTest(_xll.RMNA(_xll.ARMA_RESID(GOODS!$C$5:$C$164,1,$H$60,$H$73,$H$61:$H$66,$H$67:$H$72)),1) &gt;0.05, TRUE, FALSE)</f>
        <v>1</v>
      </c>
      <c r="T60" s="10" t="b">
        <f>IF(_xll.NormalityTest(_xll.RMNA(_xll.ARMA_RESID(GOODS!$C$5:$C$164,1,$H$60,$H$73,$H$61:$H$66,$H$67:$H$72)),1) &gt;0.05, TRUE, FALSE)</f>
        <v>1</v>
      </c>
      <c r="U60" s="10" t="b">
        <f>IF(_xll.ARCHTest(_xll.RMNA(_xll.ARMA_RESID(GOODS!$C$5:$C$164,1,$H$60,$H$73,$H$61:$H$66,$H$67:$H$72)),1) &lt;0.05, TRUE, FALSE)</f>
        <v>0</v>
      </c>
    </row>
    <row r="61" spans="1:21" ht="14.25">
      <c r="A61" s="6">
        <v>58</v>
      </c>
      <c r="B61" s="7">
        <v>53.3</v>
      </c>
      <c r="C61" s="6">
        <v>1.5999999999999943</v>
      </c>
      <c r="D61" s="26">
        <v>0.54293142622415513</v>
      </c>
      <c r="G61" s="13" t="s">
        <v>36</v>
      </c>
      <c r="H61" s="14">
        <v>-0.20029751714810279</v>
      </c>
      <c r="N61" s="17" t="s">
        <v>26</v>
      </c>
      <c r="O61" s="10">
        <v>0</v>
      </c>
      <c r="P61" s="10">
        <v>1</v>
      </c>
      <c r="Q61" s="10">
        <v>0</v>
      </c>
      <c r="R61" s="10">
        <v>0</v>
      </c>
    </row>
    <row r="62" spans="1:21" ht="14.25">
      <c r="A62" s="6">
        <v>59</v>
      </c>
      <c r="B62" s="7">
        <v>55.4</v>
      </c>
      <c r="C62" s="6">
        <v>2.1000000000000014</v>
      </c>
      <c r="D62" s="26">
        <v>-0.33551209953995897</v>
      </c>
      <c r="G62" s="13" t="s">
        <v>37</v>
      </c>
      <c r="H62" s="14">
        <v>5.6937926873172236E-2</v>
      </c>
      <c r="N62" s="17" t="s">
        <v>43</v>
      </c>
      <c r="O62" s="11" t="b">
        <f>IF( _xll.TEST_MEAN(_xll.RMNA(_xll.ARMA_RESID(GOODS!$C$5:$C$164,1,$H$60,$H$73,$H$61:$H$66,$H$67:$H$72)),O61) &gt;0.05/2, FALSE, TRUE)</f>
        <v>0</v>
      </c>
      <c r="P62" s="11" t="b">
        <f>IF( _xll.TEST_STDEV(_xll.RMNA(_xll.ARMA_RESID(GOODS!$C$5:$C$164,1,$H$60,$H$73,$H$61:$H$66,$H$67:$H$72)),P61) &gt;0.05, FALSE, TRUE)</f>
        <v>0</v>
      </c>
      <c r="Q62" s="11" t="b">
        <f>IF( _xll.TEST_SKEW(_xll.RMNA(_xll.ARMA_RESID(GOODS!$C$5:$C$164,1,$H$60,$H$73,$H$61:$H$66,$H$67:$H$72))) &gt;0.05/2, FALSE, TRUE)</f>
        <v>0</v>
      </c>
      <c r="R62" s="11" t="b">
        <f>IF( _xll.TEST_XKURT(_xll.RMNA(_xll.ARMA_RESID(GOODS!$C$5:$C$164,1,$H$60,$H$73,$H$61:$H$66,$H$67:$H$72))) &gt;0.05/2, FALSE, TRUE)</f>
        <v>0</v>
      </c>
    </row>
    <row r="63" spans="1:21" ht="14.25">
      <c r="A63" s="6">
        <v>60</v>
      </c>
      <c r="B63" s="7">
        <v>56.9</v>
      </c>
      <c r="C63" s="6">
        <v>1.5</v>
      </c>
      <c r="D63" s="26">
        <v>-0.75643385239813288</v>
      </c>
      <c r="G63" s="13" t="s">
        <v>62</v>
      </c>
      <c r="H63" s="14">
        <v>0.10062281574500166</v>
      </c>
    </row>
    <row r="64" spans="1:21" ht="14.25">
      <c r="A64" s="6">
        <v>61</v>
      </c>
      <c r="B64" s="7">
        <v>60</v>
      </c>
      <c r="C64" s="6">
        <v>3.1000000000000014</v>
      </c>
      <c r="D64" s="26">
        <v>0.48858395230334661</v>
      </c>
      <c r="G64" s="13" t="s">
        <v>63</v>
      </c>
      <c r="H64" s="14">
        <v>0.17416679198574378</v>
      </c>
    </row>
    <row r="65" spans="1:8" ht="14.25">
      <c r="A65" s="6">
        <v>62</v>
      </c>
      <c r="B65" s="7">
        <v>60.8</v>
      </c>
      <c r="C65" s="6">
        <v>0.79999999999999716</v>
      </c>
      <c r="D65" s="26">
        <v>0.40570666566220281</v>
      </c>
      <c r="G65" s="13" t="s">
        <v>64</v>
      </c>
      <c r="H65" s="14">
        <v>-0.16264214559049078</v>
      </c>
    </row>
    <row r="66" spans="1:8" ht="14.25">
      <c r="A66" s="6">
        <v>63</v>
      </c>
      <c r="B66" s="7">
        <v>62.3</v>
      </c>
      <c r="C66" s="6">
        <v>1.5</v>
      </c>
      <c r="D66" s="26">
        <v>1.0126726233055208</v>
      </c>
      <c r="G66" s="13" t="s">
        <v>65</v>
      </c>
      <c r="H66" s="14">
        <v>-0.14710932806461222</v>
      </c>
    </row>
    <row r="67" spans="1:8" ht="14.25">
      <c r="A67" s="6">
        <v>64</v>
      </c>
      <c r="B67" s="7">
        <v>62.6</v>
      </c>
      <c r="C67" s="6">
        <v>0.30000000000000426</v>
      </c>
      <c r="D67" s="26">
        <v>3.8411783196974247E-2</v>
      </c>
      <c r="G67" s="13" t="s">
        <v>57</v>
      </c>
      <c r="H67" s="14">
        <v>0.82102190268358255</v>
      </c>
    </row>
    <row r="68" spans="1:8" ht="14.25">
      <c r="A68" s="6">
        <v>65</v>
      </c>
      <c r="B68" s="7">
        <v>63.1</v>
      </c>
      <c r="C68" s="6">
        <v>0.5</v>
      </c>
      <c r="D68" s="26">
        <v>0.10547927997883799</v>
      </c>
      <c r="G68" s="13" t="s">
        <v>60</v>
      </c>
      <c r="H68" s="14">
        <v>4.0480516917669081E-2</v>
      </c>
    </row>
    <row r="69" spans="1:8" ht="14.25">
      <c r="A69" s="6">
        <v>66</v>
      </c>
      <c r="B69" s="7">
        <v>62.8</v>
      </c>
      <c r="C69" s="6">
        <v>-0.30000000000000426</v>
      </c>
      <c r="D69" s="26">
        <v>-0.95267318144462543</v>
      </c>
      <c r="G69" s="13" t="s">
        <v>66</v>
      </c>
      <c r="H69" s="14">
        <v>-0.22451746963560906</v>
      </c>
    </row>
    <row r="70" spans="1:8" ht="14.25">
      <c r="A70" s="6">
        <v>67</v>
      </c>
      <c r="B70" s="7">
        <v>64.7</v>
      </c>
      <c r="C70" s="6">
        <v>1.9000000000000057</v>
      </c>
      <c r="D70" s="26">
        <v>-0.3834492603207349</v>
      </c>
      <c r="G70" s="13" t="s">
        <v>67</v>
      </c>
      <c r="H70" s="14">
        <v>-0.3151957653665538</v>
      </c>
    </row>
    <row r="71" spans="1:8" ht="14.25">
      <c r="A71" s="6">
        <v>68</v>
      </c>
      <c r="B71" s="7">
        <v>66.3</v>
      </c>
      <c r="C71" s="6">
        <v>1.5999999999999943</v>
      </c>
      <c r="D71" s="26">
        <v>-0.86088155474083727</v>
      </c>
      <c r="G71" s="13" t="s">
        <v>68</v>
      </c>
      <c r="H71" s="14">
        <v>-9.1791700194363585E-2</v>
      </c>
    </row>
    <row r="72" spans="1:8" ht="14.25">
      <c r="A72" s="6">
        <v>69</v>
      </c>
      <c r="B72" s="7">
        <v>63</v>
      </c>
      <c r="C72" s="6">
        <v>-3.2999999999999972</v>
      </c>
      <c r="D72" s="26">
        <v>-0.49952896938453861</v>
      </c>
      <c r="G72" s="13" t="s">
        <v>69</v>
      </c>
      <c r="H72" s="14">
        <v>-0.18173889897855502</v>
      </c>
    </row>
    <row r="73" spans="1:8">
      <c r="A73" s="6">
        <v>70</v>
      </c>
      <c r="B73" s="7">
        <v>65.5</v>
      </c>
      <c r="C73" s="6">
        <v>2.5</v>
      </c>
      <c r="D73" s="26">
        <v>1.975468273966317</v>
      </c>
      <c r="G73" s="13" t="s">
        <v>6</v>
      </c>
      <c r="H73" s="14">
        <v>2.2157986098020186</v>
      </c>
    </row>
    <row r="74" spans="1:8">
      <c r="A74" s="6">
        <v>71</v>
      </c>
      <c r="B74" s="7">
        <v>70.599999999999994</v>
      </c>
      <c r="C74" s="6">
        <v>5.0999999999999943</v>
      </c>
      <c r="D74" s="26">
        <v>0.26319717177594715</v>
      </c>
    </row>
    <row r="75" spans="1:8">
      <c r="A75" s="6">
        <v>72</v>
      </c>
      <c r="B75" s="7">
        <v>76</v>
      </c>
      <c r="C75" s="6">
        <v>5.4000000000000057</v>
      </c>
      <c r="D75" s="26">
        <v>-2.1889007731070258</v>
      </c>
    </row>
    <row r="76" spans="1:8">
      <c r="A76" s="6">
        <v>73</v>
      </c>
      <c r="B76" s="7">
        <v>80.099999999999994</v>
      </c>
      <c r="C76" s="6">
        <v>4.0999999999999943</v>
      </c>
      <c r="D76" s="26">
        <v>-3.8018529594198807</v>
      </c>
    </row>
    <row r="77" spans="1:8">
      <c r="A77" s="6">
        <v>74</v>
      </c>
      <c r="B77" s="7">
        <v>78.599999999999994</v>
      </c>
      <c r="C77" s="6">
        <v>-1.5</v>
      </c>
      <c r="D77" s="26">
        <v>0.52513007222130126</v>
      </c>
    </row>
    <row r="78" spans="1:8">
      <c r="A78" s="6">
        <v>75</v>
      </c>
      <c r="B78" s="7">
        <v>78.3</v>
      </c>
      <c r="C78" s="6">
        <v>-0.29999999999999716</v>
      </c>
      <c r="D78" s="26">
        <v>5.1006642620368998</v>
      </c>
    </row>
    <row r="79" spans="1:8">
      <c r="A79" s="6">
        <v>76</v>
      </c>
      <c r="B79" s="7">
        <v>78.099999999999994</v>
      </c>
      <c r="C79" s="6">
        <v>-0.20000000000000284</v>
      </c>
      <c r="D79" s="26">
        <v>2.6179990860255007</v>
      </c>
    </row>
    <row r="80" spans="1:8">
      <c r="A80" s="6">
        <v>77</v>
      </c>
      <c r="B80" s="7">
        <v>73.599999999999994</v>
      </c>
      <c r="C80" s="6">
        <v>-4.5</v>
      </c>
      <c r="D80" s="26">
        <v>-1.2907415130713411</v>
      </c>
    </row>
    <row r="81" spans="1:4">
      <c r="A81" s="6">
        <v>78</v>
      </c>
      <c r="B81" s="7">
        <v>68.8</v>
      </c>
      <c r="C81" s="6">
        <v>-4.7999999999999972</v>
      </c>
      <c r="D81" s="26">
        <v>-3.409998212546471</v>
      </c>
    </row>
    <row r="82" spans="1:4">
      <c r="A82" s="6">
        <v>79</v>
      </c>
      <c r="B82" s="7">
        <v>64.400000000000006</v>
      </c>
      <c r="C82" s="6">
        <v>-4.3999999999999915</v>
      </c>
      <c r="D82" s="26">
        <v>-1.4198348540062109</v>
      </c>
    </row>
    <row r="83" spans="1:4">
      <c r="A83" s="6">
        <v>80</v>
      </c>
      <c r="B83" s="7">
        <v>62.4</v>
      </c>
      <c r="C83" s="6">
        <v>-2.0000000000000071</v>
      </c>
      <c r="D83" s="26">
        <v>1.5382362848442854</v>
      </c>
    </row>
    <row r="84" spans="1:4">
      <c r="A84" s="6">
        <v>81</v>
      </c>
      <c r="B84" s="7">
        <v>61.1</v>
      </c>
      <c r="C84" s="6">
        <v>-1.2999999999999972</v>
      </c>
      <c r="D84" s="26">
        <v>0.32107431237275841</v>
      </c>
    </row>
    <row r="85" spans="1:4">
      <c r="A85" s="6">
        <v>82</v>
      </c>
      <c r="B85" s="7">
        <v>63.1</v>
      </c>
      <c r="C85" s="6">
        <v>2</v>
      </c>
      <c r="D85" s="26">
        <v>0.41493677839656784</v>
      </c>
    </row>
    <row r="86" spans="1:4">
      <c r="A86" s="6">
        <v>83</v>
      </c>
      <c r="B86" s="7">
        <v>65.3</v>
      </c>
      <c r="C86" s="6">
        <v>2.1999999999999957</v>
      </c>
      <c r="D86" s="26">
        <v>-0.3181246556193007</v>
      </c>
    </row>
    <row r="87" spans="1:4">
      <c r="A87" s="6">
        <v>84</v>
      </c>
      <c r="B87" s="7">
        <v>68.3</v>
      </c>
      <c r="C87" s="6">
        <v>3</v>
      </c>
      <c r="D87" s="26">
        <v>0.37959487325097685</v>
      </c>
    </row>
    <row r="88" spans="1:4">
      <c r="A88" s="6">
        <v>85</v>
      </c>
      <c r="B88" s="7">
        <v>72.5</v>
      </c>
      <c r="C88" s="6">
        <v>4.2000000000000028</v>
      </c>
      <c r="D88" s="26">
        <v>1.2493819572723299</v>
      </c>
    </row>
    <row r="89" spans="1:4">
      <c r="A89" s="6">
        <v>86</v>
      </c>
      <c r="B89" s="7">
        <v>73.2</v>
      </c>
      <c r="C89" s="6">
        <v>0.70000000000000284</v>
      </c>
      <c r="D89" s="26">
        <v>1.5447972677164428</v>
      </c>
    </row>
    <row r="90" spans="1:4">
      <c r="A90" s="6">
        <v>87</v>
      </c>
      <c r="B90" s="7">
        <v>72.900000000000006</v>
      </c>
      <c r="C90" s="6">
        <v>-0.29999999999999716</v>
      </c>
      <c r="D90" s="26">
        <v>1.9381285615181549</v>
      </c>
    </row>
    <row r="91" spans="1:4">
      <c r="A91" s="6">
        <v>88</v>
      </c>
      <c r="B91" s="7">
        <v>70.5</v>
      </c>
      <c r="C91" s="6">
        <v>-2.4000000000000057</v>
      </c>
      <c r="D91" s="26">
        <v>1.1718456177222563</v>
      </c>
    </row>
    <row r="92" spans="1:4">
      <c r="A92" s="6">
        <v>89</v>
      </c>
      <c r="B92" s="7">
        <v>69.400000000000006</v>
      </c>
      <c r="C92" s="6">
        <v>-1.0999999999999943</v>
      </c>
      <c r="D92" s="26">
        <v>0.94233360259202126</v>
      </c>
    </row>
    <row r="93" spans="1:4">
      <c r="A93" s="6">
        <v>90</v>
      </c>
      <c r="B93" s="7">
        <v>68.2</v>
      </c>
      <c r="C93" s="6">
        <v>-1.2000000000000028</v>
      </c>
      <c r="D93" s="26">
        <v>-1.7129731597402411</v>
      </c>
    </row>
    <row r="94" spans="1:4">
      <c r="A94" s="6">
        <v>91</v>
      </c>
      <c r="B94" s="7">
        <v>69.3</v>
      </c>
      <c r="C94" s="6">
        <v>1.0999999999999943</v>
      </c>
      <c r="D94" s="26">
        <v>-1.8445741669390183</v>
      </c>
    </row>
    <row r="95" spans="1:4">
      <c r="A95" s="6">
        <v>92</v>
      </c>
      <c r="B95" s="7">
        <v>72.3</v>
      </c>
      <c r="C95" s="6">
        <v>3</v>
      </c>
      <c r="D95" s="26">
        <v>-1.5033478610500435</v>
      </c>
    </row>
    <row r="96" spans="1:4">
      <c r="A96" s="6">
        <v>93</v>
      </c>
      <c r="B96" s="7">
        <v>73.5</v>
      </c>
      <c r="C96" s="6">
        <v>1.2000000000000028</v>
      </c>
      <c r="D96" s="26">
        <v>-0.27630871387630451</v>
      </c>
    </row>
    <row r="97" spans="1:4">
      <c r="A97" s="6">
        <v>94</v>
      </c>
      <c r="B97" s="7">
        <v>70.3</v>
      </c>
      <c r="C97" s="6">
        <v>-3.2000000000000028</v>
      </c>
      <c r="D97" s="26">
        <v>1.8361444683942203</v>
      </c>
    </row>
    <row r="98" spans="1:4">
      <c r="A98" s="6">
        <v>95</v>
      </c>
      <c r="B98" s="7">
        <v>68.3</v>
      </c>
      <c r="C98" s="6">
        <v>-2</v>
      </c>
      <c r="D98" s="26">
        <v>4.1035754901243671</v>
      </c>
    </row>
    <row r="99" spans="1:4">
      <c r="A99" s="6">
        <v>96</v>
      </c>
      <c r="B99" s="7">
        <v>64.099999999999994</v>
      </c>
      <c r="C99" s="6">
        <v>-4.2000000000000028</v>
      </c>
      <c r="D99" s="26">
        <v>2.441626771548421</v>
      </c>
    </row>
    <row r="100" spans="1:4">
      <c r="A100" s="6">
        <v>97</v>
      </c>
      <c r="B100" s="7">
        <v>62.5</v>
      </c>
      <c r="C100" s="6">
        <v>-1.5999999999999943</v>
      </c>
      <c r="D100" s="26">
        <v>-0.19975686066630005</v>
      </c>
    </row>
    <row r="101" spans="1:4">
      <c r="A101" s="6">
        <v>98</v>
      </c>
      <c r="B101" s="7">
        <v>62.6</v>
      </c>
      <c r="C101" s="6">
        <v>0.10000000000000142</v>
      </c>
      <c r="D101" s="26">
        <v>-3.537250866740532</v>
      </c>
    </row>
    <row r="102" spans="1:4">
      <c r="A102" s="6">
        <v>99</v>
      </c>
      <c r="B102" s="7">
        <v>60.4</v>
      </c>
      <c r="C102" s="6">
        <v>-2.2000000000000028</v>
      </c>
      <c r="D102" s="26">
        <v>-2.2077760913488635</v>
      </c>
    </row>
    <row r="103" spans="1:4">
      <c r="A103" s="6">
        <v>100</v>
      </c>
      <c r="B103" s="7">
        <v>61.1</v>
      </c>
      <c r="C103" s="6">
        <v>0.70000000000000284</v>
      </c>
      <c r="D103" s="26">
        <v>1.2594087697280658</v>
      </c>
    </row>
    <row r="104" spans="1:4">
      <c r="A104" s="6">
        <v>101</v>
      </c>
      <c r="B104" s="7">
        <v>64.7</v>
      </c>
      <c r="C104" s="6">
        <v>3.6000000000000014</v>
      </c>
      <c r="D104" s="26">
        <v>2.9240143400192915</v>
      </c>
    </row>
    <row r="105" spans="1:4">
      <c r="A105" s="6">
        <v>102</v>
      </c>
      <c r="B105" s="7">
        <v>65.099999999999994</v>
      </c>
      <c r="C105" s="6">
        <v>0.39999999999999147</v>
      </c>
      <c r="D105" s="26">
        <v>1.9327914562567703</v>
      </c>
    </row>
    <row r="106" spans="1:4">
      <c r="A106" s="6">
        <v>103</v>
      </c>
      <c r="B106" s="7">
        <v>61.5</v>
      </c>
      <c r="C106" s="6">
        <v>-3.5999999999999943</v>
      </c>
      <c r="D106" s="26">
        <v>0.20429253889489374</v>
      </c>
    </row>
    <row r="107" spans="1:4">
      <c r="A107" s="6">
        <v>104</v>
      </c>
      <c r="B107" s="7">
        <v>64.2</v>
      </c>
      <c r="C107" s="6">
        <v>2.7000000000000028</v>
      </c>
      <c r="D107" s="26">
        <v>1.9481423230183119</v>
      </c>
    </row>
    <row r="108" spans="1:4">
      <c r="A108" s="6">
        <v>105</v>
      </c>
      <c r="B108" s="7">
        <v>67.8</v>
      </c>
      <c r="C108" s="6">
        <v>3.5999999999999943</v>
      </c>
      <c r="D108" s="26">
        <v>8.546510773182403E-2</v>
      </c>
    </row>
    <row r="109" spans="1:4">
      <c r="A109" s="6">
        <v>106</v>
      </c>
      <c r="B109" s="7">
        <v>66.8</v>
      </c>
      <c r="C109" s="6">
        <v>-1</v>
      </c>
      <c r="D109" s="26">
        <v>-2.6188871047698186</v>
      </c>
    </row>
    <row r="110" spans="1:4">
      <c r="A110" s="6">
        <v>107</v>
      </c>
      <c r="B110" s="7">
        <v>64.099999999999994</v>
      </c>
      <c r="C110" s="6">
        <v>-2.7000000000000028</v>
      </c>
      <c r="D110" s="26">
        <v>-0.83785053547834942</v>
      </c>
    </row>
    <row r="111" spans="1:4">
      <c r="A111" s="6">
        <v>108</v>
      </c>
      <c r="B111" s="7">
        <v>66.400000000000006</v>
      </c>
      <c r="C111" s="6">
        <v>2.3000000000000114</v>
      </c>
      <c r="D111" s="26">
        <v>3.9050712172418147</v>
      </c>
    </row>
    <row r="112" spans="1:4">
      <c r="A112" s="6">
        <v>109</v>
      </c>
      <c r="B112" s="7">
        <v>68</v>
      </c>
      <c r="C112" s="6">
        <v>1.5999999999999943</v>
      </c>
      <c r="D112" s="26">
        <v>1.6983291320092229</v>
      </c>
    </row>
    <row r="113" spans="1:4">
      <c r="A113" s="6">
        <v>110</v>
      </c>
      <c r="B113" s="7">
        <v>71</v>
      </c>
      <c r="C113" s="6">
        <v>3</v>
      </c>
      <c r="D113" s="26">
        <v>-2.0093354374550607</v>
      </c>
    </row>
    <row r="114" spans="1:4">
      <c r="A114" s="6">
        <v>111</v>
      </c>
      <c r="B114" s="7">
        <v>76.900000000000006</v>
      </c>
      <c r="C114" s="6">
        <v>5.9000000000000057</v>
      </c>
      <c r="D114" s="26">
        <v>-3.1226006647976785</v>
      </c>
    </row>
    <row r="115" spans="1:4">
      <c r="A115" s="6">
        <v>112</v>
      </c>
      <c r="B115" s="7">
        <v>84.1</v>
      </c>
      <c r="C115" s="6">
        <v>7.1999999999999886</v>
      </c>
      <c r="D115" s="26">
        <v>-1.3417671967309435</v>
      </c>
    </row>
    <row r="116" spans="1:4">
      <c r="A116" s="6">
        <v>113</v>
      </c>
      <c r="B116" s="7">
        <v>85.9</v>
      </c>
      <c r="C116" s="6">
        <v>1.8000000000000114</v>
      </c>
      <c r="D116" s="26">
        <v>-0.4097336926784374</v>
      </c>
    </row>
    <row r="117" spans="1:4">
      <c r="A117" s="6">
        <v>114</v>
      </c>
      <c r="B117" s="7">
        <v>85.2</v>
      </c>
      <c r="C117" s="6">
        <v>-0.70000000000000284</v>
      </c>
      <c r="D117" s="26">
        <v>2.9112808957030936</v>
      </c>
    </row>
    <row r="118" spans="1:4">
      <c r="A118" s="6">
        <v>115</v>
      </c>
      <c r="B118" s="7">
        <v>86.2</v>
      </c>
      <c r="C118" s="6">
        <v>1</v>
      </c>
      <c r="D118" s="26">
        <v>4.0193500475408737</v>
      </c>
    </row>
    <row r="119" spans="1:4">
      <c r="A119" s="6">
        <v>116</v>
      </c>
      <c r="B119" s="7">
        <v>85.7</v>
      </c>
      <c r="C119" s="6">
        <v>-0.5</v>
      </c>
      <c r="D119" s="26">
        <v>-3.3064421283500844E-2</v>
      </c>
    </row>
    <row r="120" spans="1:4">
      <c r="A120" s="6">
        <v>117</v>
      </c>
      <c r="B120" s="7">
        <v>81.3</v>
      </c>
      <c r="C120" s="6">
        <v>-4.4000000000000057</v>
      </c>
      <c r="D120" s="26">
        <v>-4.1442139966533658</v>
      </c>
    </row>
    <row r="121" spans="1:4">
      <c r="A121" s="6">
        <v>118</v>
      </c>
      <c r="B121" s="7">
        <v>75.900000000000006</v>
      </c>
      <c r="C121" s="6">
        <v>-5.3999999999999915</v>
      </c>
      <c r="D121" s="26">
        <v>-2.7764319357402121</v>
      </c>
    </row>
    <row r="122" spans="1:4">
      <c r="A122" s="6">
        <v>119</v>
      </c>
      <c r="B122" s="7">
        <v>75</v>
      </c>
      <c r="C122" s="6">
        <v>-0.90000000000000568</v>
      </c>
      <c r="D122" s="26">
        <v>1.2724053358512402</v>
      </c>
    </row>
    <row r="123" spans="1:4">
      <c r="A123" s="6">
        <v>120</v>
      </c>
      <c r="B123" s="7">
        <v>72.5</v>
      </c>
      <c r="C123" s="6">
        <v>-2.5</v>
      </c>
      <c r="D123" s="26">
        <v>0.75239265515433518</v>
      </c>
    </row>
    <row r="124" spans="1:4">
      <c r="A124" s="6">
        <v>121</v>
      </c>
      <c r="B124" s="7">
        <v>69.599999999999994</v>
      </c>
      <c r="C124" s="6">
        <v>-2.9000000000000057</v>
      </c>
      <c r="D124" s="26">
        <v>8.1414089905003983E-2</v>
      </c>
    </row>
    <row r="125" spans="1:4">
      <c r="A125" s="6">
        <v>122</v>
      </c>
      <c r="B125" s="7">
        <v>67.3</v>
      </c>
      <c r="C125" s="6">
        <v>-2.2999999999999972</v>
      </c>
      <c r="D125" s="26">
        <v>0.31145054069474787</v>
      </c>
    </row>
    <row r="126" spans="1:4">
      <c r="A126" s="6">
        <v>123</v>
      </c>
      <c r="B126" s="7">
        <v>69.8</v>
      </c>
      <c r="C126" s="6">
        <v>2.5</v>
      </c>
      <c r="D126" s="26">
        <v>1.7928909033902571</v>
      </c>
    </row>
    <row r="127" spans="1:4">
      <c r="A127" s="6">
        <v>124</v>
      </c>
      <c r="B127" s="7">
        <v>72.2</v>
      </c>
      <c r="C127" s="6">
        <v>2.4000000000000057</v>
      </c>
      <c r="D127" s="26">
        <v>-0.56759158843466606</v>
      </c>
    </row>
    <row r="128" spans="1:4">
      <c r="A128" s="6">
        <v>125</v>
      </c>
      <c r="B128" s="7">
        <v>75.2</v>
      </c>
      <c r="C128" s="6">
        <v>3</v>
      </c>
      <c r="D128" s="26">
        <v>-0.75543103268915512</v>
      </c>
    </row>
    <row r="129" spans="1:4">
      <c r="A129" s="6">
        <v>126</v>
      </c>
      <c r="B129" s="7">
        <v>77.2</v>
      </c>
      <c r="C129" s="6">
        <v>2</v>
      </c>
      <c r="D129" s="26">
        <v>0.49068479350449512</v>
      </c>
    </row>
    <row r="130" spans="1:4">
      <c r="A130" s="6">
        <v>127</v>
      </c>
      <c r="B130" s="7">
        <v>76.8</v>
      </c>
      <c r="C130" s="6">
        <v>-0.40000000000000568</v>
      </c>
      <c r="D130" s="26">
        <v>2.7124950577083582</v>
      </c>
    </row>
    <row r="131" spans="1:4">
      <c r="A131" s="6">
        <v>128</v>
      </c>
      <c r="B131" s="7">
        <v>72.400000000000006</v>
      </c>
      <c r="C131" s="6">
        <v>-4.3999999999999915</v>
      </c>
      <c r="D131" s="26">
        <v>2.9869410869181285</v>
      </c>
    </row>
    <row r="132" spans="1:4">
      <c r="A132" s="6">
        <v>129</v>
      </c>
      <c r="B132" s="7">
        <v>69.400000000000006</v>
      </c>
      <c r="C132" s="6">
        <v>-3</v>
      </c>
      <c r="D132" s="26">
        <v>2.6138656310579078</v>
      </c>
    </row>
    <row r="133" spans="1:4">
      <c r="A133" s="6">
        <v>130</v>
      </c>
      <c r="B133" s="7">
        <v>68.7</v>
      </c>
      <c r="C133" s="6">
        <v>-0.70000000000000284</v>
      </c>
      <c r="D133" s="26">
        <v>-0.30829152029166751</v>
      </c>
    </row>
    <row r="134" spans="1:4">
      <c r="A134" s="6">
        <v>131</v>
      </c>
      <c r="B134" s="7">
        <v>65.099999999999994</v>
      </c>
      <c r="C134" s="6">
        <v>-3.6000000000000085</v>
      </c>
      <c r="D134" s="26">
        <v>-3.3660656941725513</v>
      </c>
    </row>
    <row r="135" spans="1:4">
      <c r="A135" s="6">
        <v>132</v>
      </c>
      <c r="B135" s="7">
        <v>64.400000000000006</v>
      </c>
      <c r="C135" s="6">
        <v>-0.69999999999998863</v>
      </c>
      <c r="D135" s="26">
        <v>-1.8907823640453618</v>
      </c>
    </row>
    <row r="136" spans="1:4">
      <c r="A136" s="6">
        <v>133</v>
      </c>
      <c r="B136" s="7">
        <v>64.2</v>
      </c>
      <c r="C136" s="6">
        <v>-0.20000000000000284</v>
      </c>
      <c r="D136" s="26">
        <v>0.7751434225014856</v>
      </c>
    </row>
    <row r="137" spans="1:4">
      <c r="A137" s="6">
        <v>134</v>
      </c>
      <c r="B137" s="7">
        <v>63.2</v>
      </c>
      <c r="C137" s="6">
        <v>-1</v>
      </c>
      <c r="D137" s="26">
        <v>3.0904165138289565</v>
      </c>
    </row>
    <row r="138" spans="1:4">
      <c r="A138" s="6">
        <v>135</v>
      </c>
      <c r="B138" s="7">
        <v>62.1</v>
      </c>
      <c r="C138" s="6">
        <v>-1.1000000000000014</v>
      </c>
      <c r="D138" s="26">
        <v>2.0471333491801587</v>
      </c>
    </row>
    <row r="139" spans="1:4">
      <c r="A139" s="6">
        <v>136</v>
      </c>
      <c r="B139" s="7">
        <v>65.8</v>
      </c>
      <c r="C139" s="6">
        <v>3.6999999999999957</v>
      </c>
      <c r="D139" s="26">
        <v>1.5803121851823954</v>
      </c>
    </row>
    <row r="140" spans="1:4">
      <c r="A140" s="6">
        <v>137</v>
      </c>
      <c r="B140" s="7">
        <v>73.7</v>
      </c>
      <c r="C140" s="6">
        <v>7.9000000000000057</v>
      </c>
      <c r="D140" s="26">
        <v>-1.3721212567446539</v>
      </c>
    </row>
    <row r="141" spans="1:4">
      <c r="A141" s="6">
        <v>138</v>
      </c>
      <c r="B141" s="7">
        <v>77.099999999999994</v>
      </c>
      <c r="C141" s="6">
        <v>3.3999999999999915</v>
      </c>
      <c r="D141" s="26">
        <v>-4.0351150080943343</v>
      </c>
    </row>
    <row r="142" spans="1:4">
      <c r="A142" s="6">
        <v>139</v>
      </c>
      <c r="B142" s="7">
        <v>76</v>
      </c>
      <c r="C142" s="6">
        <v>-1.0999999999999943</v>
      </c>
      <c r="D142" s="26">
        <v>-7.7758911332728164E-2</v>
      </c>
    </row>
    <row r="143" spans="1:4">
      <c r="A143" s="6">
        <v>140</v>
      </c>
      <c r="B143" s="7">
        <v>74.599999999999994</v>
      </c>
      <c r="C143" s="6">
        <v>-1.4000000000000057</v>
      </c>
      <c r="D143" s="26">
        <v>5.491190921799884</v>
      </c>
    </row>
    <row r="144" spans="1:4">
      <c r="A144" s="6">
        <v>141</v>
      </c>
      <c r="B144" s="7">
        <v>70.599999999999994</v>
      </c>
      <c r="C144" s="6">
        <v>-4</v>
      </c>
      <c r="D144" s="26">
        <v>5.5672765514516964</v>
      </c>
    </row>
    <row r="145" spans="1:4">
      <c r="A145" s="6">
        <v>142</v>
      </c>
      <c r="B145" s="7">
        <v>67.5</v>
      </c>
      <c r="C145" s="6">
        <v>-3.0999999999999943</v>
      </c>
      <c r="D145" s="26">
        <v>0.53800705481011635</v>
      </c>
    </row>
    <row r="146" spans="1:4">
      <c r="A146" s="6">
        <v>143</v>
      </c>
      <c r="B146" s="7">
        <v>67.900000000000006</v>
      </c>
      <c r="C146" s="6">
        <v>0.40000000000000568</v>
      </c>
      <c r="D146" s="26">
        <v>-4.6471508560888086</v>
      </c>
    </row>
    <row r="147" spans="1:4">
      <c r="A147" s="6">
        <v>144</v>
      </c>
      <c r="B147" s="7">
        <v>68.900000000000006</v>
      </c>
      <c r="C147" s="6">
        <v>1</v>
      </c>
      <c r="D147" s="26">
        <v>-5.2646391510899369</v>
      </c>
    </row>
    <row r="148" spans="1:4">
      <c r="A148" s="6">
        <v>145</v>
      </c>
      <c r="B148" s="7">
        <v>67.8</v>
      </c>
      <c r="C148" s="6">
        <v>-1.1000000000000085</v>
      </c>
      <c r="D148" s="26">
        <v>-2.2571393102912936</v>
      </c>
    </row>
    <row r="149" spans="1:4">
      <c r="A149" s="6">
        <v>146</v>
      </c>
      <c r="B149" s="7">
        <v>65.099999999999994</v>
      </c>
      <c r="C149" s="6">
        <v>-2.7000000000000028</v>
      </c>
      <c r="D149" s="26">
        <v>3.4711498393701055</v>
      </c>
    </row>
    <row r="150" spans="1:4">
      <c r="A150" s="6">
        <v>147</v>
      </c>
      <c r="B150" s="7">
        <v>65</v>
      </c>
      <c r="C150" s="6">
        <v>-9.9999999999994316E-2</v>
      </c>
      <c r="D150" s="26">
        <v>6.8196489106013534</v>
      </c>
    </row>
    <row r="151" spans="1:4">
      <c r="A151" s="6">
        <v>148</v>
      </c>
      <c r="B151" s="7">
        <v>67.599999999999994</v>
      </c>
      <c r="C151" s="6">
        <v>2.5999999999999943</v>
      </c>
      <c r="D151" s="26">
        <v>2.5452773004041358</v>
      </c>
    </row>
    <row r="152" spans="1:4">
      <c r="A152" s="6">
        <v>149</v>
      </c>
      <c r="B152" s="7">
        <v>67.900000000000006</v>
      </c>
      <c r="C152" s="6">
        <v>0.30000000000001137</v>
      </c>
      <c r="D152" s="26">
        <v>-3.5289019966508652</v>
      </c>
    </row>
    <row r="153" spans="1:4">
      <c r="A153" s="6">
        <v>150</v>
      </c>
      <c r="B153" s="7">
        <v>66.5</v>
      </c>
      <c r="C153" s="6">
        <v>-1.4000000000000057</v>
      </c>
      <c r="D153" s="26">
        <v>-3.7371722720995679</v>
      </c>
    </row>
    <row r="154" spans="1:4">
      <c r="A154" s="6">
        <v>151</v>
      </c>
      <c r="B154" s="7">
        <v>68.2</v>
      </c>
      <c r="C154" s="6">
        <v>1.7000000000000028</v>
      </c>
      <c r="D154" s="26">
        <v>0.79439903161227121</v>
      </c>
    </row>
    <row r="155" spans="1:4">
      <c r="A155" s="6">
        <v>152</v>
      </c>
      <c r="B155" s="7">
        <v>71.7</v>
      </c>
      <c r="C155" s="6">
        <v>3.5</v>
      </c>
      <c r="D155" s="26">
        <v>3.1240793061158501</v>
      </c>
    </row>
    <row r="156" spans="1:4">
      <c r="A156" s="6">
        <v>153</v>
      </c>
      <c r="B156" s="7">
        <v>71.3</v>
      </c>
      <c r="C156" s="6">
        <v>-0.40000000000000568</v>
      </c>
      <c r="D156" s="26">
        <v>1.0543929237511358</v>
      </c>
    </row>
    <row r="157" spans="1:4">
      <c r="A157" s="6">
        <v>154</v>
      </c>
      <c r="B157" s="7">
        <v>68.900000000000006</v>
      </c>
      <c r="C157" s="6">
        <v>-2.3999999999999915</v>
      </c>
      <c r="D157" s="26">
        <v>0.22352456087736128</v>
      </c>
    </row>
    <row r="158" spans="1:4">
      <c r="A158" s="6">
        <v>155</v>
      </c>
      <c r="B158" s="7">
        <v>70</v>
      </c>
      <c r="C158" s="6">
        <v>1.0999999999999943</v>
      </c>
      <c r="D158" s="26">
        <v>1.2526738476627606</v>
      </c>
    </row>
    <row r="159" spans="1:4">
      <c r="A159" s="6">
        <v>156</v>
      </c>
      <c r="B159" s="7">
        <v>73.099999999999994</v>
      </c>
      <c r="C159" s="6">
        <v>3.0999999999999943</v>
      </c>
      <c r="D159" s="26">
        <v>-0.28089289857117317</v>
      </c>
    </row>
    <row r="160" spans="1:4">
      <c r="A160" s="6">
        <v>157</v>
      </c>
      <c r="B160" s="7">
        <v>69.099999999999994</v>
      </c>
      <c r="C160" s="6">
        <v>-4</v>
      </c>
      <c r="D160" s="26">
        <v>-2.8182509563607923</v>
      </c>
    </row>
    <row r="161" spans="1:4">
      <c r="A161" s="6">
        <v>158</v>
      </c>
      <c r="B161" s="7">
        <v>67.3</v>
      </c>
      <c r="C161" s="6">
        <v>-1.7999999999999972</v>
      </c>
      <c r="D161" s="26">
        <v>0.62677802776767244</v>
      </c>
    </row>
    <row r="162" spans="1:4">
      <c r="A162" s="6">
        <v>159</v>
      </c>
      <c r="B162" s="7">
        <v>72.900000000000006</v>
      </c>
      <c r="C162" s="6">
        <v>5.6000000000000085</v>
      </c>
      <c r="D162" s="26">
        <v>2.7265969865627078</v>
      </c>
    </row>
    <row r="163" spans="1:4">
      <c r="A163" s="6">
        <v>160</v>
      </c>
      <c r="B163" s="7">
        <v>78.599999999999994</v>
      </c>
      <c r="C163" s="6">
        <v>5.6999999999999886</v>
      </c>
      <c r="D163" s="26">
        <v>-0.47751112158656195</v>
      </c>
    </row>
    <row r="164" spans="1:4">
      <c r="A164" s="6">
        <v>161</v>
      </c>
      <c r="B164" s="7">
        <v>82.3</v>
      </c>
      <c r="C164" s="6">
        <v>3.7000000000000028</v>
      </c>
      <c r="D164" s="26">
        <v>-4.1497356097044911</v>
      </c>
    </row>
  </sheetData>
  <phoneticPr fontId="2" type="noConversion"/>
  <pageMargins left="0.75" right="0.75" top="1" bottom="1" header="0.5" footer="0.5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2"/>
  <sheetViews>
    <sheetView topLeftCell="A16" workbookViewId="0">
      <selection activeCell="G23" sqref="G23"/>
    </sheetView>
  </sheetViews>
  <sheetFormatPr defaultRowHeight="12.75"/>
  <sheetData>
    <row r="1" spans="2:7">
      <c r="C1" t="s">
        <v>0</v>
      </c>
    </row>
    <row r="3" spans="2:7">
      <c r="B3">
        <v>2</v>
      </c>
      <c r="C3">
        <v>-0.5</v>
      </c>
    </row>
    <row r="4" spans="2:7" ht="13.5" thickBot="1">
      <c r="B4">
        <f>B3+1</f>
        <v>3</v>
      </c>
      <c r="C4">
        <v>-2.6000000000000014</v>
      </c>
      <c r="E4" s="1" t="s">
        <v>7</v>
      </c>
    </row>
    <row r="5" spans="2:7" ht="13.5" thickBot="1">
      <c r="B5">
        <f t="shared" ref="B5:B68" si="0">B4+1</f>
        <v>4</v>
      </c>
      <c r="C5">
        <v>-8.3999999999999986</v>
      </c>
      <c r="E5" s="2"/>
      <c r="F5" s="2" t="s">
        <v>8</v>
      </c>
      <c r="G5" s="2" t="s">
        <v>9</v>
      </c>
    </row>
    <row r="6" spans="2:7">
      <c r="B6">
        <f t="shared" si="0"/>
        <v>5</v>
      </c>
      <c r="C6">
        <v>-2.5</v>
      </c>
      <c r="F6" s="3" t="s">
        <v>3</v>
      </c>
      <c r="G6" s="4">
        <v>0</v>
      </c>
    </row>
    <row r="7" spans="2:7">
      <c r="B7">
        <f t="shared" si="0"/>
        <v>6</v>
      </c>
      <c r="C7">
        <v>4.7000000000000028</v>
      </c>
      <c r="F7" s="3" t="s">
        <v>4</v>
      </c>
      <c r="G7" s="4">
        <v>0</v>
      </c>
    </row>
    <row r="8" spans="2:7">
      <c r="B8">
        <f t="shared" si="0"/>
        <v>7</v>
      </c>
      <c r="C8">
        <v>2.6000000000000014</v>
      </c>
      <c r="F8" s="3" t="s">
        <v>5</v>
      </c>
      <c r="G8" s="4">
        <v>0</v>
      </c>
    </row>
    <row r="9" spans="2:7">
      <c r="B9">
        <f t="shared" si="0"/>
        <v>8</v>
      </c>
      <c r="C9">
        <v>2.1999999999999957</v>
      </c>
      <c r="F9" s="3" t="s">
        <v>10</v>
      </c>
      <c r="G9" s="4">
        <v>1</v>
      </c>
    </row>
    <row r="10" spans="2:7">
      <c r="B10">
        <f t="shared" si="0"/>
        <v>9</v>
      </c>
      <c r="C10">
        <v>-1.1000000000000014</v>
      </c>
    </row>
    <row r="11" spans="2:7" ht="13.5" thickBot="1">
      <c r="B11">
        <f t="shared" si="0"/>
        <v>10</v>
      </c>
      <c r="C11">
        <v>2.8000000000000043</v>
      </c>
      <c r="E11" s="1" t="s">
        <v>11</v>
      </c>
    </row>
    <row r="12" spans="2:7" ht="13.5" thickBot="1">
      <c r="B12">
        <f t="shared" si="0"/>
        <v>11</v>
      </c>
      <c r="C12">
        <v>0.10000000000000142</v>
      </c>
      <c r="E12" s="2"/>
      <c r="F12" s="2" t="s">
        <v>12</v>
      </c>
      <c r="G12" s="2" t="s">
        <v>13</v>
      </c>
    </row>
    <row r="13" spans="2:7">
      <c r="B13">
        <f t="shared" si="0"/>
        <v>12</v>
      </c>
      <c r="C13">
        <v>-2</v>
      </c>
      <c r="F13" s="3" t="s">
        <v>3</v>
      </c>
      <c r="G13" s="4">
        <v>0</v>
      </c>
    </row>
    <row r="14" spans="2:7">
      <c r="B14">
        <f t="shared" si="0"/>
        <v>13</v>
      </c>
      <c r="C14">
        <v>-2.8000000000000043</v>
      </c>
      <c r="F14" s="3" t="s">
        <v>4</v>
      </c>
      <c r="G14" s="4">
        <v>0</v>
      </c>
    </row>
    <row r="15" spans="2:7">
      <c r="B15">
        <f t="shared" si="0"/>
        <v>14</v>
      </c>
      <c r="C15">
        <v>-0.10000000000000142</v>
      </c>
      <c r="F15" s="3" t="s">
        <v>5</v>
      </c>
      <c r="G15" s="4">
        <v>0</v>
      </c>
    </row>
    <row r="16" spans="2:7">
      <c r="B16">
        <f t="shared" si="0"/>
        <v>15</v>
      </c>
      <c r="C16">
        <v>3.6000000000000014</v>
      </c>
      <c r="F16" s="3" t="s">
        <v>14</v>
      </c>
      <c r="G16" s="4">
        <v>1</v>
      </c>
    </row>
    <row r="17" spans="2:7">
      <c r="B17">
        <f t="shared" si="0"/>
        <v>16</v>
      </c>
      <c r="C17">
        <v>-4.7999999999999972</v>
      </c>
    </row>
    <row r="18" spans="2:7" ht="13.5" thickBot="1">
      <c r="B18">
        <f t="shared" si="0"/>
        <v>17</v>
      </c>
      <c r="C18">
        <v>-2.6000000000000014</v>
      </c>
      <c r="E18" s="1" t="s">
        <v>11</v>
      </c>
    </row>
    <row r="19" spans="2:7" ht="13.5" thickBot="1">
      <c r="B19">
        <f t="shared" si="0"/>
        <v>18</v>
      </c>
      <c r="C19">
        <v>-3.1999999999999993</v>
      </c>
      <c r="E19" s="2"/>
      <c r="F19" s="2" t="s">
        <v>12</v>
      </c>
      <c r="G19" s="2" t="s">
        <v>13</v>
      </c>
    </row>
    <row r="20" spans="2:7">
      <c r="B20">
        <f t="shared" si="0"/>
        <v>19</v>
      </c>
      <c r="C20">
        <v>-1.1000000000000014</v>
      </c>
      <c r="F20" s="3" t="s">
        <v>3</v>
      </c>
      <c r="G20" s="4">
        <v>0</v>
      </c>
    </row>
    <row r="21" spans="2:7">
      <c r="B21">
        <f t="shared" si="0"/>
        <v>20</v>
      </c>
      <c r="C21">
        <v>-1.8999999999999986</v>
      </c>
      <c r="F21" s="3" t="s">
        <v>4</v>
      </c>
      <c r="G21" s="4">
        <v>0</v>
      </c>
    </row>
    <row r="22" spans="2:7">
      <c r="B22">
        <f t="shared" si="0"/>
        <v>21</v>
      </c>
      <c r="C22">
        <v>-2.4000000000000021</v>
      </c>
      <c r="F22" s="3" t="s">
        <v>5</v>
      </c>
      <c r="G22" s="4">
        <v>0</v>
      </c>
    </row>
    <row r="23" spans="2:7">
      <c r="B23">
        <f t="shared" si="0"/>
        <v>22</v>
      </c>
      <c r="C23">
        <v>0.70000000000000284</v>
      </c>
      <c r="F23" s="3" t="s">
        <v>10</v>
      </c>
      <c r="G23" s="4">
        <v>1</v>
      </c>
    </row>
    <row r="24" spans="2:7">
      <c r="B24">
        <f t="shared" si="0"/>
        <v>23</v>
      </c>
      <c r="C24">
        <v>-0.40000000000000213</v>
      </c>
    </row>
    <row r="25" spans="2:7">
      <c r="B25">
        <f t="shared" si="0"/>
        <v>24</v>
      </c>
      <c r="C25">
        <v>2.8000000000000007</v>
      </c>
    </row>
    <row r="26" spans="2:7">
      <c r="B26">
        <f t="shared" si="0"/>
        <v>25</v>
      </c>
      <c r="C26">
        <v>5.7999999999999972</v>
      </c>
    </row>
    <row r="27" spans="2:7">
      <c r="B27">
        <f t="shared" si="0"/>
        <v>26</v>
      </c>
      <c r="C27">
        <v>2</v>
      </c>
    </row>
    <row r="28" spans="2:7">
      <c r="B28">
        <f t="shared" si="0"/>
        <v>27</v>
      </c>
      <c r="C28">
        <v>0.40000000000000568</v>
      </c>
    </row>
    <row r="29" spans="2:7">
      <c r="B29">
        <f t="shared" si="0"/>
        <v>28</v>
      </c>
      <c r="C29">
        <v>4.5</v>
      </c>
    </row>
    <row r="30" spans="2:7">
      <c r="B30">
        <f t="shared" si="0"/>
        <v>29</v>
      </c>
      <c r="C30">
        <v>-0.5</v>
      </c>
    </row>
    <row r="31" spans="2:7">
      <c r="B31">
        <f t="shared" si="0"/>
        <v>30</v>
      </c>
      <c r="C31">
        <v>-0.5</v>
      </c>
    </row>
    <row r="32" spans="2:7">
      <c r="B32">
        <f t="shared" si="0"/>
        <v>31</v>
      </c>
      <c r="C32">
        <v>-1.2000000000000028</v>
      </c>
    </row>
    <row r="33" spans="2:3">
      <c r="B33">
        <f t="shared" si="0"/>
        <v>32</v>
      </c>
      <c r="C33">
        <v>0.89999999999999858</v>
      </c>
    </row>
    <row r="34" spans="2:3">
      <c r="B34">
        <f t="shared" si="0"/>
        <v>33</v>
      </c>
      <c r="C34">
        <v>-2.3999999999999986</v>
      </c>
    </row>
    <row r="35" spans="2:3">
      <c r="B35">
        <f t="shared" si="0"/>
        <v>34</v>
      </c>
      <c r="C35">
        <v>-2.3999999999999986</v>
      </c>
    </row>
    <row r="36" spans="2:3">
      <c r="B36">
        <f t="shared" si="0"/>
        <v>35</v>
      </c>
      <c r="C36">
        <v>-1.7000000000000028</v>
      </c>
    </row>
    <row r="37" spans="2:3">
      <c r="B37">
        <f t="shared" si="0"/>
        <v>36</v>
      </c>
      <c r="C37">
        <v>1.3000000000000043</v>
      </c>
    </row>
    <row r="38" spans="2:3">
      <c r="B38">
        <f t="shared" si="0"/>
        <v>37</v>
      </c>
      <c r="C38">
        <v>6.5999999999999943</v>
      </c>
    </row>
    <row r="39" spans="2:3">
      <c r="B39">
        <f t="shared" si="0"/>
        <v>38</v>
      </c>
      <c r="C39">
        <v>0.60000000000000142</v>
      </c>
    </row>
    <row r="40" spans="2:3">
      <c r="B40">
        <f t="shared" si="0"/>
        <v>39</v>
      </c>
      <c r="C40">
        <v>-3.5</v>
      </c>
    </row>
    <row r="41" spans="2:3">
      <c r="B41">
        <f t="shared" si="0"/>
        <v>40</v>
      </c>
      <c r="C41">
        <v>3.2000000000000028</v>
      </c>
    </row>
    <row r="42" spans="2:3">
      <c r="B42">
        <f t="shared" si="0"/>
        <v>41</v>
      </c>
      <c r="C42">
        <v>-0.39999999999999858</v>
      </c>
    </row>
    <row r="43" spans="2:3">
      <c r="B43">
        <f t="shared" si="0"/>
        <v>42</v>
      </c>
      <c r="C43">
        <v>-2.5</v>
      </c>
    </row>
    <row r="44" spans="2:3">
      <c r="B44">
        <f t="shared" si="0"/>
        <v>43</v>
      </c>
      <c r="C44">
        <v>-0.70000000000000284</v>
      </c>
    </row>
    <row r="45" spans="2:3">
      <c r="B45">
        <f t="shared" si="0"/>
        <v>44</v>
      </c>
      <c r="C45">
        <v>4</v>
      </c>
    </row>
    <row r="46" spans="2:3">
      <c r="B46">
        <f t="shared" si="0"/>
        <v>45</v>
      </c>
      <c r="C46">
        <v>5.3999999999999986</v>
      </c>
    </row>
    <row r="47" spans="2:3">
      <c r="B47">
        <f t="shared" si="0"/>
        <v>46</v>
      </c>
      <c r="C47">
        <v>0.70000000000000284</v>
      </c>
    </row>
    <row r="48" spans="2:3">
      <c r="B48">
        <f t="shared" si="0"/>
        <v>47</v>
      </c>
      <c r="C48">
        <v>3.3999999999999986</v>
      </c>
    </row>
    <row r="49" spans="2:3">
      <c r="B49">
        <f t="shared" si="0"/>
        <v>48</v>
      </c>
      <c r="C49">
        <v>1.5</v>
      </c>
    </row>
    <row r="50" spans="2:3">
      <c r="B50">
        <f t="shared" si="0"/>
        <v>49</v>
      </c>
      <c r="C50">
        <v>0</v>
      </c>
    </row>
    <row r="51" spans="2:3">
      <c r="B51">
        <f t="shared" si="0"/>
        <v>50</v>
      </c>
      <c r="C51">
        <v>-0.60000000000000142</v>
      </c>
    </row>
    <row r="52" spans="2:3">
      <c r="B52">
        <f t="shared" si="0"/>
        <v>51</v>
      </c>
      <c r="C52">
        <v>0.5</v>
      </c>
    </row>
    <row r="53" spans="2:3">
      <c r="B53">
        <f t="shared" si="0"/>
        <v>52</v>
      </c>
      <c r="C53">
        <v>-0.60000000000000142</v>
      </c>
    </row>
    <row r="54" spans="2:3">
      <c r="B54">
        <f t="shared" si="0"/>
        <v>53</v>
      </c>
      <c r="C54">
        <v>-1.3999999999999986</v>
      </c>
    </row>
    <row r="55" spans="2:3">
      <c r="B55">
        <f t="shared" si="0"/>
        <v>54</v>
      </c>
      <c r="C55">
        <v>1.1000000000000014</v>
      </c>
    </row>
    <row r="56" spans="2:3">
      <c r="B56">
        <f t="shared" si="0"/>
        <v>55</v>
      </c>
      <c r="C56">
        <v>-0.10000000000000142</v>
      </c>
    </row>
    <row r="57" spans="2:3">
      <c r="B57">
        <f t="shared" si="0"/>
        <v>56</v>
      </c>
      <c r="C57">
        <v>-0.89999999999999858</v>
      </c>
    </row>
    <row r="58" spans="2:3">
      <c r="B58">
        <f t="shared" si="0"/>
        <v>57</v>
      </c>
      <c r="C58">
        <v>0.20000000000000284</v>
      </c>
    </row>
    <row r="59" spans="2:3">
      <c r="B59">
        <f t="shared" si="0"/>
        <v>58</v>
      </c>
      <c r="C59">
        <v>1.5999999999999943</v>
      </c>
    </row>
    <row r="60" spans="2:3">
      <c r="B60">
        <f t="shared" si="0"/>
        <v>59</v>
      </c>
      <c r="C60">
        <v>2.1000000000000014</v>
      </c>
    </row>
    <row r="61" spans="2:3">
      <c r="B61">
        <f t="shared" si="0"/>
        <v>60</v>
      </c>
      <c r="C61">
        <v>1.5</v>
      </c>
    </row>
    <row r="62" spans="2:3">
      <c r="B62">
        <f t="shared" si="0"/>
        <v>61</v>
      </c>
      <c r="C62">
        <v>3.1000000000000014</v>
      </c>
    </row>
    <row r="63" spans="2:3">
      <c r="B63">
        <f t="shared" si="0"/>
        <v>62</v>
      </c>
      <c r="C63">
        <v>0.79999999999999716</v>
      </c>
    </row>
    <row r="64" spans="2:3">
      <c r="B64">
        <f t="shared" si="0"/>
        <v>63</v>
      </c>
      <c r="C64">
        <v>1.5</v>
      </c>
    </row>
    <row r="65" spans="2:3">
      <c r="B65">
        <f t="shared" si="0"/>
        <v>64</v>
      </c>
      <c r="C65">
        <v>0.30000000000000426</v>
      </c>
    </row>
    <row r="66" spans="2:3">
      <c r="B66">
        <f t="shared" si="0"/>
        <v>65</v>
      </c>
      <c r="C66">
        <v>0.5</v>
      </c>
    </row>
    <row r="67" spans="2:3">
      <c r="B67">
        <f t="shared" si="0"/>
        <v>66</v>
      </c>
      <c r="C67">
        <v>-0.30000000000000426</v>
      </c>
    </row>
    <row r="68" spans="2:3">
      <c r="B68">
        <f t="shared" si="0"/>
        <v>67</v>
      </c>
      <c r="C68">
        <v>1.9000000000000057</v>
      </c>
    </row>
    <row r="69" spans="2:3">
      <c r="B69">
        <f t="shared" ref="B69:B132" si="1">B68+1</f>
        <v>68</v>
      </c>
      <c r="C69">
        <v>1.5999999999999943</v>
      </c>
    </row>
    <row r="70" spans="2:3">
      <c r="B70">
        <f t="shared" si="1"/>
        <v>69</v>
      </c>
      <c r="C70">
        <v>-3.2999999999999972</v>
      </c>
    </row>
    <row r="71" spans="2:3">
      <c r="B71">
        <f t="shared" si="1"/>
        <v>70</v>
      </c>
      <c r="C71">
        <v>2.5</v>
      </c>
    </row>
    <row r="72" spans="2:3">
      <c r="B72">
        <f t="shared" si="1"/>
        <v>71</v>
      </c>
      <c r="C72">
        <v>5.0999999999999943</v>
      </c>
    </row>
    <row r="73" spans="2:3">
      <c r="B73">
        <f t="shared" si="1"/>
        <v>72</v>
      </c>
      <c r="C73">
        <v>5.4000000000000057</v>
      </c>
    </row>
    <row r="74" spans="2:3">
      <c r="B74">
        <f t="shared" si="1"/>
        <v>73</v>
      </c>
      <c r="C74">
        <v>4.0999999999999943</v>
      </c>
    </row>
    <row r="75" spans="2:3">
      <c r="B75">
        <f t="shared" si="1"/>
        <v>74</v>
      </c>
      <c r="C75">
        <v>-1.5</v>
      </c>
    </row>
    <row r="76" spans="2:3">
      <c r="B76">
        <f t="shared" si="1"/>
        <v>75</v>
      </c>
      <c r="C76">
        <v>-0.29999999999999716</v>
      </c>
    </row>
    <row r="77" spans="2:3">
      <c r="B77">
        <f t="shared" si="1"/>
        <v>76</v>
      </c>
      <c r="C77">
        <v>-0.20000000000000284</v>
      </c>
    </row>
    <row r="78" spans="2:3">
      <c r="B78">
        <f t="shared" si="1"/>
        <v>77</v>
      </c>
      <c r="C78">
        <v>-4.5</v>
      </c>
    </row>
    <row r="79" spans="2:3">
      <c r="B79">
        <f t="shared" si="1"/>
        <v>78</v>
      </c>
      <c r="C79">
        <v>-4.7999999999999972</v>
      </c>
    </row>
    <row r="80" spans="2:3">
      <c r="B80">
        <f t="shared" si="1"/>
        <v>79</v>
      </c>
      <c r="C80">
        <v>-4.3999999999999915</v>
      </c>
    </row>
    <row r="81" spans="2:3">
      <c r="B81">
        <f t="shared" si="1"/>
        <v>80</v>
      </c>
      <c r="C81">
        <v>-2.0000000000000071</v>
      </c>
    </row>
    <row r="82" spans="2:3">
      <c r="B82">
        <f t="shared" si="1"/>
        <v>81</v>
      </c>
      <c r="C82">
        <v>-1.2999999999999972</v>
      </c>
    </row>
    <row r="83" spans="2:3">
      <c r="B83">
        <f t="shared" si="1"/>
        <v>82</v>
      </c>
      <c r="C83">
        <v>2</v>
      </c>
    </row>
    <row r="84" spans="2:3">
      <c r="B84">
        <f t="shared" si="1"/>
        <v>83</v>
      </c>
      <c r="C84">
        <v>2.1999999999999957</v>
      </c>
    </row>
    <row r="85" spans="2:3">
      <c r="B85">
        <f t="shared" si="1"/>
        <v>84</v>
      </c>
      <c r="C85">
        <v>3</v>
      </c>
    </row>
    <row r="86" spans="2:3">
      <c r="B86">
        <f t="shared" si="1"/>
        <v>85</v>
      </c>
      <c r="C86">
        <v>4.2000000000000028</v>
      </c>
    </row>
    <row r="87" spans="2:3">
      <c r="B87">
        <f t="shared" si="1"/>
        <v>86</v>
      </c>
      <c r="C87">
        <v>0.70000000000000284</v>
      </c>
    </row>
    <row r="88" spans="2:3">
      <c r="B88">
        <f t="shared" si="1"/>
        <v>87</v>
      </c>
      <c r="C88">
        <v>-0.29999999999999716</v>
      </c>
    </row>
    <row r="89" spans="2:3">
      <c r="B89">
        <f t="shared" si="1"/>
        <v>88</v>
      </c>
      <c r="C89">
        <v>-2.4000000000000057</v>
      </c>
    </row>
    <row r="90" spans="2:3">
      <c r="B90">
        <f t="shared" si="1"/>
        <v>89</v>
      </c>
      <c r="C90">
        <v>-1.0999999999999943</v>
      </c>
    </row>
    <row r="91" spans="2:3">
      <c r="B91">
        <f t="shared" si="1"/>
        <v>90</v>
      </c>
      <c r="C91">
        <v>-1.2000000000000028</v>
      </c>
    </row>
    <row r="92" spans="2:3">
      <c r="B92">
        <f t="shared" si="1"/>
        <v>91</v>
      </c>
      <c r="C92">
        <v>1.0999999999999943</v>
      </c>
    </row>
    <row r="93" spans="2:3">
      <c r="B93">
        <f t="shared" si="1"/>
        <v>92</v>
      </c>
      <c r="C93">
        <v>3</v>
      </c>
    </row>
    <row r="94" spans="2:3">
      <c r="B94">
        <f t="shared" si="1"/>
        <v>93</v>
      </c>
      <c r="C94">
        <v>1.2000000000000028</v>
      </c>
    </row>
    <row r="95" spans="2:3">
      <c r="B95">
        <f t="shared" si="1"/>
        <v>94</v>
      </c>
      <c r="C95">
        <v>-3.2000000000000028</v>
      </c>
    </row>
    <row r="96" spans="2:3">
      <c r="B96">
        <f t="shared" si="1"/>
        <v>95</v>
      </c>
      <c r="C96">
        <v>-2</v>
      </c>
    </row>
    <row r="97" spans="2:3">
      <c r="B97">
        <f t="shared" si="1"/>
        <v>96</v>
      </c>
      <c r="C97">
        <v>-4.2000000000000028</v>
      </c>
    </row>
    <row r="98" spans="2:3">
      <c r="B98">
        <f t="shared" si="1"/>
        <v>97</v>
      </c>
      <c r="C98">
        <v>-1.5999999999999943</v>
      </c>
    </row>
    <row r="99" spans="2:3">
      <c r="B99">
        <f t="shared" si="1"/>
        <v>98</v>
      </c>
      <c r="C99">
        <v>0.10000000000000142</v>
      </c>
    </row>
    <row r="100" spans="2:3">
      <c r="B100">
        <f t="shared" si="1"/>
        <v>99</v>
      </c>
      <c r="C100">
        <v>-2.2000000000000028</v>
      </c>
    </row>
    <row r="101" spans="2:3">
      <c r="B101">
        <f t="shared" si="1"/>
        <v>100</v>
      </c>
      <c r="C101">
        <v>0.70000000000000284</v>
      </c>
    </row>
    <row r="102" spans="2:3">
      <c r="B102">
        <f t="shared" si="1"/>
        <v>101</v>
      </c>
      <c r="C102">
        <v>3.6000000000000014</v>
      </c>
    </row>
    <row r="103" spans="2:3">
      <c r="B103">
        <f t="shared" si="1"/>
        <v>102</v>
      </c>
      <c r="C103">
        <v>0.39999999999999147</v>
      </c>
    </row>
    <row r="104" spans="2:3">
      <c r="B104">
        <f t="shared" si="1"/>
        <v>103</v>
      </c>
      <c r="C104">
        <v>-3.5999999999999943</v>
      </c>
    </row>
    <row r="105" spans="2:3">
      <c r="B105">
        <f t="shared" si="1"/>
        <v>104</v>
      </c>
      <c r="C105">
        <v>2.7000000000000028</v>
      </c>
    </row>
    <row r="106" spans="2:3">
      <c r="B106">
        <f t="shared" si="1"/>
        <v>105</v>
      </c>
      <c r="C106">
        <v>3.5999999999999943</v>
      </c>
    </row>
    <row r="107" spans="2:3">
      <c r="B107">
        <f t="shared" si="1"/>
        <v>106</v>
      </c>
      <c r="C107">
        <v>-1</v>
      </c>
    </row>
    <row r="108" spans="2:3">
      <c r="B108">
        <f t="shared" si="1"/>
        <v>107</v>
      </c>
      <c r="C108">
        <v>-2.7000000000000028</v>
      </c>
    </row>
    <row r="109" spans="2:3">
      <c r="B109">
        <f t="shared" si="1"/>
        <v>108</v>
      </c>
      <c r="C109">
        <v>2.3000000000000114</v>
      </c>
    </row>
    <row r="110" spans="2:3">
      <c r="B110">
        <f t="shared" si="1"/>
        <v>109</v>
      </c>
      <c r="C110">
        <v>1.5999999999999943</v>
      </c>
    </row>
    <row r="111" spans="2:3">
      <c r="B111">
        <f t="shared" si="1"/>
        <v>110</v>
      </c>
      <c r="C111">
        <v>3</v>
      </c>
    </row>
    <row r="112" spans="2:3">
      <c r="B112">
        <f t="shared" si="1"/>
        <v>111</v>
      </c>
      <c r="C112">
        <v>5.9000000000000057</v>
      </c>
    </row>
    <row r="113" spans="2:3">
      <c r="B113">
        <f t="shared" si="1"/>
        <v>112</v>
      </c>
      <c r="C113">
        <v>7.1999999999999886</v>
      </c>
    </row>
    <row r="114" spans="2:3">
      <c r="B114">
        <f t="shared" si="1"/>
        <v>113</v>
      </c>
      <c r="C114">
        <v>1.8000000000000114</v>
      </c>
    </row>
    <row r="115" spans="2:3">
      <c r="B115">
        <f t="shared" si="1"/>
        <v>114</v>
      </c>
      <c r="C115">
        <v>-0.70000000000000284</v>
      </c>
    </row>
    <row r="116" spans="2:3">
      <c r="B116">
        <f t="shared" si="1"/>
        <v>115</v>
      </c>
      <c r="C116">
        <v>1</v>
      </c>
    </row>
    <row r="117" spans="2:3">
      <c r="B117">
        <f t="shared" si="1"/>
        <v>116</v>
      </c>
      <c r="C117">
        <v>-0.5</v>
      </c>
    </row>
    <row r="118" spans="2:3">
      <c r="B118">
        <f t="shared" si="1"/>
        <v>117</v>
      </c>
      <c r="C118">
        <v>-4.4000000000000057</v>
      </c>
    </row>
    <row r="119" spans="2:3">
      <c r="B119">
        <f t="shared" si="1"/>
        <v>118</v>
      </c>
      <c r="C119">
        <v>-5.3999999999999915</v>
      </c>
    </row>
    <row r="120" spans="2:3">
      <c r="B120">
        <f t="shared" si="1"/>
        <v>119</v>
      </c>
      <c r="C120">
        <v>-0.90000000000000568</v>
      </c>
    </row>
    <row r="121" spans="2:3">
      <c r="B121">
        <f t="shared" si="1"/>
        <v>120</v>
      </c>
      <c r="C121">
        <v>-2.5</v>
      </c>
    </row>
    <row r="122" spans="2:3">
      <c r="B122">
        <f t="shared" si="1"/>
        <v>121</v>
      </c>
      <c r="C122">
        <v>-2.9000000000000057</v>
      </c>
    </row>
    <row r="123" spans="2:3">
      <c r="B123">
        <f t="shared" si="1"/>
        <v>122</v>
      </c>
      <c r="C123">
        <v>-2.2999999999999972</v>
      </c>
    </row>
    <row r="124" spans="2:3">
      <c r="B124">
        <f t="shared" si="1"/>
        <v>123</v>
      </c>
      <c r="C124">
        <v>2.5</v>
      </c>
    </row>
    <row r="125" spans="2:3">
      <c r="B125">
        <f t="shared" si="1"/>
        <v>124</v>
      </c>
      <c r="C125">
        <v>2.4000000000000057</v>
      </c>
    </row>
    <row r="126" spans="2:3">
      <c r="B126">
        <f t="shared" si="1"/>
        <v>125</v>
      </c>
      <c r="C126">
        <v>3</v>
      </c>
    </row>
    <row r="127" spans="2:3">
      <c r="B127">
        <f t="shared" si="1"/>
        <v>126</v>
      </c>
      <c r="C127">
        <v>2</v>
      </c>
    </row>
    <row r="128" spans="2:3">
      <c r="B128">
        <f t="shared" si="1"/>
        <v>127</v>
      </c>
      <c r="C128">
        <v>-0.40000000000000568</v>
      </c>
    </row>
    <row r="129" spans="2:3">
      <c r="B129">
        <f t="shared" si="1"/>
        <v>128</v>
      </c>
      <c r="C129">
        <v>-4.3999999999999915</v>
      </c>
    </row>
    <row r="130" spans="2:3">
      <c r="B130">
        <f t="shared" si="1"/>
        <v>129</v>
      </c>
      <c r="C130">
        <v>-3</v>
      </c>
    </row>
    <row r="131" spans="2:3">
      <c r="B131">
        <f t="shared" si="1"/>
        <v>130</v>
      </c>
      <c r="C131">
        <v>-0.70000000000000284</v>
      </c>
    </row>
    <row r="132" spans="2:3">
      <c r="B132">
        <f t="shared" si="1"/>
        <v>131</v>
      </c>
      <c r="C132">
        <v>-3.6000000000000085</v>
      </c>
    </row>
    <row r="133" spans="2:3">
      <c r="B133">
        <f t="shared" ref="B133:B162" si="2">B132+1</f>
        <v>132</v>
      </c>
      <c r="C133">
        <v>-0.69999999999998863</v>
      </c>
    </row>
    <row r="134" spans="2:3">
      <c r="B134">
        <f t="shared" si="2"/>
        <v>133</v>
      </c>
      <c r="C134">
        <v>-0.20000000000000284</v>
      </c>
    </row>
    <row r="135" spans="2:3">
      <c r="B135">
        <f t="shared" si="2"/>
        <v>134</v>
      </c>
      <c r="C135">
        <v>-1</v>
      </c>
    </row>
    <row r="136" spans="2:3">
      <c r="B136">
        <f t="shared" si="2"/>
        <v>135</v>
      </c>
      <c r="C136">
        <v>-1.1000000000000014</v>
      </c>
    </row>
    <row r="137" spans="2:3">
      <c r="B137">
        <f t="shared" si="2"/>
        <v>136</v>
      </c>
      <c r="C137">
        <v>3.6999999999999957</v>
      </c>
    </row>
    <row r="138" spans="2:3">
      <c r="B138">
        <f t="shared" si="2"/>
        <v>137</v>
      </c>
      <c r="C138">
        <v>7.9000000000000057</v>
      </c>
    </row>
    <row r="139" spans="2:3">
      <c r="B139">
        <f t="shared" si="2"/>
        <v>138</v>
      </c>
      <c r="C139">
        <v>3.3999999999999915</v>
      </c>
    </row>
    <row r="140" spans="2:3">
      <c r="B140">
        <f t="shared" si="2"/>
        <v>139</v>
      </c>
      <c r="C140">
        <v>-1.0999999999999943</v>
      </c>
    </row>
    <row r="141" spans="2:3">
      <c r="B141">
        <f t="shared" si="2"/>
        <v>140</v>
      </c>
      <c r="C141">
        <v>-1.4000000000000057</v>
      </c>
    </row>
    <row r="142" spans="2:3">
      <c r="B142">
        <f t="shared" si="2"/>
        <v>141</v>
      </c>
      <c r="C142">
        <v>-4</v>
      </c>
    </row>
    <row r="143" spans="2:3">
      <c r="B143">
        <f t="shared" si="2"/>
        <v>142</v>
      </c>
      <c r="C143">
        <v>-3.0999999999999943</v>
      </c>
    </row>
    <row r="144" spans="2:3">
      <c r="B144">
        <f t="shared" si="2"/>
        <v>143</v>
      </c>
      <c r="C144">
        <v>0.40000000000000568</v>
      </c>
    </row>
    <row r="145" spans="2:3">
      <c r="B145">
        <f t="shared" si="2"/>
        <v>144</v>
      </c>
      <c r="C145">
        <v>1</v>
      </c>
    </row>
    <row r="146" spans="2:3">
      <c r="B146">
        <f t="shared" si="2"/>
        <v>145</v>
      </c>
      <c r="C146">
        <v>-1.1000000000000085</v>
      </c>
    </row>
    <row r="147" spans="2:3">
      <c r="B147">
        <f t="shared" si="2"/>
        <v>146</v>
      </c>
      <c r="C147">
        <v>-2.7000000000000028</v>
      </c>
    </row>
    <row r="148" spans="2:3">
      <c r="B148">
        <f t="shared" si="2"/>
        <v>147</v>
      </c>
      <c r="C148">
        <v>-9.9999999999994316E-2</v>
      </c>
    </row>
    <row r="149" spans="2:3">
      <c r="B149">
        <f t="shared" si="2"/>
        <v>148</v>
      </c>
      <c r="C149">
        <v>2.5999999999999943</v>
      </c>
    </row>
    <row r="150" spans="2:3">
      <c r="B150">
        <f t="shared" si="2"/>
        <v>149</v>
      </c>
      <c r="C150">
        <v>0.30000000000001137</v>
      </c>
    </row>
    <row r="151" spans="2:3">
      <c r="B151">
        <f t="shared" si="2"/>
        <v>150</v>
      </c>
      <c r="C151">
        <v>-1.4000000000000057</v>
      </c>
    </row>
    <row r="152" spans="2:3">
      <c r="B152">
        <f t="shared" si="2"/>
        <v>151</v>
      </c>
      <c r="C152">
        <v>1.7000000000000028</v>
      </c>
    </row>
    <row r="153" spans="2:3">
      <c r="B153">
        <f t="shared" si="2"/>
        <v>152</v>
      </c>
      <c r="C153">
        <v>3.5</v>
      </c>
    </row>
    <row r="154" spans="2:3">
      <c r="B154">
        <f t="shared" si="2"/>
        <v>153</v>
      </c>
      <c r="C154">
        <v>-0.40000000000000568</v>
      </c>
    </row>
    <row r="155" spans="2:3">
      <c r="B155">
        <f t="shared" si="2"/>
        <v>154</v>
      </c>
      <c r="C155">
        <v>-2.3999999999999915</v>
      </c>
    </row>
    <row r="156" spans="2:3">
      <c r="B156">
        <f t="shared" si="2"/>
        <v>155</v>
      </c>
      <c r="C156">
        <v>1.0999999999999943</v>
      </c>
    </row>
    <row r="157" spans="2:3">
      <c r="B157">
        <f t="shared" si="2"/>
        <v>156</v>
      </c>
      <c r="C157">
        <v>3.0999999999999943</v>
      </c>
    </row>
    <row r="158" spans="2:3">
      <c r="B158">
        <f t="shared" si="2"/>
        <v>157</v>
      </c>
      <c r="C158">
        <v>-4</v>
      </c>
    </row>
    <row r="159" spans="2:3">
      <c r="B159">
        <f t="shared" si="2"/>
        <v>158</v>
      </c>
      <c r="C159">
        <v>-1.7999999999999972</v>
      </c>
    </row>
    <row r="160" spans="2:3">
      <c r="B160">
        <f t="shared" si="2"/>
        <v>159</v>
      </c>
      <c r="C160">
        <v>5.6000000000000085</v>
      </c>
    </row>
    <row r="161" spans="2:3">
      <c r="B161">
        <f t="shared" si="2"/>
        <v>160</v>
      </c>
      <c r="C161">
        <v>5.6999999999999886</v>
      </c>
    </row>
    <row r="162" spans="2:3">
      <c r="B162">
        <f t="shared" si="2"/>
        <v>161</v>
      </c>
      <c r="C162">
        <v>3.7000000000000028</v>
      </c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2" ma:contentTypeDescription="Create a new document." ma:contentTypeScope="" ma:versionID="8b91de91f6f04170bd1a5609b8f71746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47753569384f66dc4c7c1c1198a14cd1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3D3848-81C9-4603-BCC0-681D5C391CF0}"/>
</file>

<file path=customXml/itemProps2.xml><?xml version="1.0" encoding="utf-8"?>
<ds:datastoreItem xmlns:ds="http://schemas.openxmlformats.org/officeDocument/2006/customXml" ds:itemID="{A2D17EC4-3CFE-409F-B5F0-190C8F7CD5AE}"/>
</file>

<file path=customXml/itemProps3.xml><?xml version="1.0" encoding="utf-8"?>
<ds:datastoreItem xmlns:ds="http://schemas.openxmlformats.org/officeDocument/2006/customXml" ds:itemID="{4D673A98-7E9D-4A84-8731-DCA0B6FDAF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GOODS</vt:lpstr>
      <vt:lpstr>Sheet1</vt:lpstr>
      <vt:lpstr>VIDEO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2012-09-18T16:25:10Z</dcterms:created>
  <dcterms:modified xsi:type="dcterms:W3CDTF">2014-01-31T20:39:36Z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