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840"/>
  </bookViews>
  <sheets>
    <sheet name="EURUSD" sheetId="1" r:id="rId1"/>
    <sheet name="Stop-loss(%Fixed)" sheetId="2" r:id="rId2"/>
    <sheet name="Stop-loss-II" sheetId="3" r:id="rId3"/>
    <sheet name="HI-LO" sheetId="4" r:id="rId4"/>
  </sheets>
  <definedNames>
    <definedName name="solver_adj" localSheetId="3" hidden="1">'HI-LO'!$P$99:$P$104</definedName>
    <definedName name="solver_cvg" localSheetId="3" hidden="1">0.0001</definedName>
    <definedName name="solver_drv" localSheetId="3" hidden="1">1</definedName>
    <definedName name="solver_eng" localSheetId="3" hidden="1">1</definedName>
    <definedName name="solver_est" localSheetId="3" hidden="1">1</definedName>
    <definedName name="solver_itr" localSheetId="3" hidden="1">100</definedName>
    <definedName name="solver_lhs1" localSheetId="3" hidden="1">'HI-LO'!$T$99</definedName>
    <definedName name="solver_lin" localSheetId="3" hidden="1">2</definedName>
    <definedName name="solver_mip" localSheetId="3" hidden="1">2147483647</definedName>
    <definedName name="solver_mni" localSheetId="3" hidden="1">30</definedName>
    <definedName name="solver_mrt" localSheetId="3" hidden="1">0.075</definedName>
    <definedName name="solver_msl" localSheetId="3" hidden="1">2</definedName>
    <definedName name="solver_neg" localSheetId="3" hidden="1">2</definedName>
    <definedName name="solver_nod" localSheetId="3" hidden="1">2147483647</definedName>
    <definedName name="solver_num" localSheetId="3" hidden="1">1</definedName>
    <definedName name="solver_nwt" localSheetId="3" hidden="1">1</definedName>
    <definedName name="solver_opt" localSheetId="3" hidden="1">'HI-LO'!$R$99</definedName>
    <definedName name="solver_pre" localSheetId="3" hidden="1">0.000001</definedName>
    <definedName name="solver_rbv" localSheetId="3" hidden="1">1</definedName>
    <definedName name="solver_rel1" localSheetId="3" hidden="1">3</definedName>
    <definedName name="solver_rhs1" localSheetId="3" hidden="1">0.99999</definedName>
    <definedName name="solver_rlx" localSheetId="3" hidden="1">1</definedName>
    <definedName name="solver_rsd" localSheetId="3" hidden="1">0</definedName>
    <definedName name="solver_scl" localSheetId="3" hidden="1">1</definedName>
    <definedName name="solver_sho" localSheetId="3" hidden="1">2</definedName>
    <definedName name="solver_ssz" localSheetId="3" hidden="1">100</definedName>
    <definedName name="solver_tim" localSheetId="3" hidden="1">100</definedName>
    <definedName name="solver_tol" localSheetId="3" hidden="1">0.05</definedName>
    <definedName name="solver_typ" localSheetId="3" hidden="1">1</definedName>
    <definedName name="solver_val" localSheetId="3" hidden="1">0</definedName>
    <definedName name="solver_ver" localSheetId="3" hidden="1">3</definedName>
  </definedNames>
  <calcPr calcId="145621"/>
</workbook>
</file>

<file path=xl/calcChain.xml><?xml version="1.0" encoding="utf-8"?>
<calcChain xmlns="http://schemas.openxmlformats.org/spreadsheetml/2006/main">
  <c r="L3" i="4" l="1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2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2" i="4"/>
  <c r="U66" i="4"/>
  <c r="L6" i="3"/>
  <c r="L14" i="3"/>
  <c r="L22" i="3"/>
  <c r="L30" i="3"/>
  <c r="L38" i="3"/>
  <c r="L46" i="3"/>
  <c r="L54" i="3"/>
  <c r="L62" i="3"/>
  <c r="L70" i="3"/>
  <c r="L78" i="3"/>
  <c r="L86" i="3"/>
  <c r="L94" i="3"/>
  <c r="L102" i="3"/>
  <c r="L110" i="3"/>
  <c r="L118" i="3"/>
  <c r="L126" i="3"/>
  <c r="L134" i="3"/>
  <c r="L142" i="3"/>
  <c r="L150" i="3"/>
  <c r="L158" i="3"/>
  <c r="L166" i="3"/>
  <c r="L174" i="3"/>
  <c r="L182" i="3"/>
  <c r="L190" i="3"/>
  <c r="L198" i="3"/>
  <c r="L206" i="3"/>
  <c r="L214" i="3"/>
  <c r="L222" i="3"/>
  <c r="L230" i="3"/>
  <c r="L238" i="3"/>
  <c r="L246" i="3"/>
  <c r="L254" i="3"/>
  <c r="L262" i="3"/>
  <c r="L270" i="3"/>
  <c r="L278" i="3"/>
  <c r="L286" i="3"/>
  <c r="L294" i="3"/>
  <c r="L302" i="3"/>
  <c r="L310" i="3"/>
  <c r="L318" i="3"/>
  <c r="L326" i="3"/>
  <c r="L334" i="3"/>
  <c r="L342" i="3"/>
  <c r="L350" i="3"/>
  <c r="L358" i="3"/>
  <c r="L366" i="3"/>
  <c r="L374" i="3"/>
  <c r="L382" i="3"/>
  <c r="L390" i="3"/>
  <c r="L398" i="3"/>
  <c r="L406" i="3"/>
  <c r="L414" i="3"/>
  <c r="L422" i="3"/>
  <c r="L430" i="3"/>
  <c r="L438" i="3"/>
  <c r="L446" i="3"/>
  <c r="L454" i="3"/>
  <c r="L462" i="3"/>
  <c r="L470" i="3"/>
  <c r="L478" i="3"/>
  <c r="L486" i="3"/>
  <c r="L494" i="3"/>
  <c r="L7" i="3"/>
  <c r="L15" i="3"/>
  <c r="L23" i="3"/>
  <c r="L31" i="3"/>
  <c r="L39" i="3"/>
  <c r="L47" i="3"/>
  <c r="L55" i="3"/>
  <c r="L63" i="3"/>
  <c r="L71" i="3"/>
  <c r="L79" i="3"/>
  <c r="L87" i="3"/>
  <c r="L95" i="3"/>
  <c r="L103" i="3"/>
  <c r="L111" i="3"/>
  <c r="L119" i="3"/>
  <c r="L127" i="3"/>
  <c r="L135" i="3"/>
  <c r="L143" i="3"/>
  <c r="L151" i="3"/>
  <c r="L159" i="3"/>
  <c r="L167" i="3"/>
  <c r="L175" i="3"/>
  <c r="L183" i="3"/>
  <c r="L191" i="3"/>
  <c r="L199" i="3"/>
  <c r="L207" i="3"/>
  <c r="L215" i="3"/>
  <c r="L223" i="3"/>
  <c r="L231" i="3"/>
  <c r="L239" i="3"/>
  <c r="L247" i="3"/>
  <c r="L255" i="3"/>
  <c r="L263" i="3"/>
  <c r="L271" i="3"/>
  <c r="L279" i="3"/>
  <c r="L287" i="3"/>
  <c r="L295" i="3"/>
  <c r="L303" i="3"/>
  <c r="L311" i="3"/>
  <c r="L319" i="3"/>
  <c r="L327" i="3"/>
  <c r="L335" i="3"/>
  <c r="L343" i="3"/>
  <c r="L351" i="3"/>
  <c r="L359" i="3"/>
  <c r="L367" i="3"/>
  <c r="L375" i="3"/>
  <c r="L383" i="3"/>
  <c r="L391" i="3"/>
  <c r="L399" i="3"/>
  <c r="L407" i="3"/>
  <c r="L423" i="3"/>
  <c r="L431" i="3"/>
  <c r="L439" i="3"/>
  <c r="L447" i="3"/>
  <c r="L455" i="3"/>
  <c r="L463" i="3"/>
  <c r="L471" i="3"/>
  <c r="L479" i="3"/>
  <c r="L487" i="3"/>
  <c r="L495" i="3"/>
  <c r="L8" i="3"/>
  <c r="L16" i="3"/>
  <c r="L32" i="3"/>
  <c r="L40" i="3"/>
  <c r="L415" i="3"/>
  <c r="L9" i="3"/>
  <c r="L20" i="3"/>
  <c r="L33" i="3"/>
  <c r="L44" i="3"/>
  <c r="L56" i="3"/>
  <c r="L66" i="3"/>
  <c r="L76" i="3"/>
  <c r="L88" i="3"/>
  <c r="L98" i="3"/>
  <c r="L108" i="3"/>
  <c r="L120" i="3"/>
  <c r="L130" i="3"/>
  <c r="L140" i="3"/>
  <c r="L152" i="3"/>
  <c r="L162" i="3"/>
  <c r="L172" i="3"/>
  <c r="L184" i="3"/>
  <c r="L194" i="3"/>
  <c r="L204" i="3"/>
  <c r="L216" i="3"/>
  <c r="L226" i="3"/>
  <c r="L236" i="3"/>
  <c r="L248" i="3"/>
  <c r="L258" i="3"/>
  <c r="L268" i="3"/>
  <c r="L280" i="3"/>
  <c r="L290" i="3"/>
  <c r="L300" i="3"/>
  <c r="L312" i="3"/>
  <c r="L322" i="3"/>
  <c r="L332" i="3"/>
  <c r="L344" i="3"/>
  <c r="L354" i="3"/>
  <c r="L364" i="3"/>
  <c r="L376" i="3"/>
  <c r="L386" i="3"/>
  <c r="L396" i="3"/>
  <c r="L408" i="3"/>
  <c r="L418" i="3"/>
  <c r="L428" i="3"/>
  <c r="L440" i="3"/>
  <c r="L450" i="3"/>
  <c r="L460" i="3"/>
  <c r="L472" i="3"/>
  <c r="L482" i="3"/>
  <c r="L492" i="3"/>
  <c r="L10" i="3"/>
  <c r="L21" i="3"/>
  <c r="L34" i="3"/>
  <c r="L45" i="3"/>
  <c r="L57" i="3"/>
  <c r="L67" i="3"/>
  <c r="L77" i="3"/>
  <c r="L89" i="3"/>
  <c r="L99" i="3"/>
  <c r="L109" i="3"/>
  <c r="L121" i="3"/>
  <c r="L131" i="3"/>
  <c r="L141" i="3"/>
  <c r="L153" i="3"/>
  <c r="L163" i="3"/>
  <c r="L173" i="3"/>
  <c r="L185" i="3"/>
  <c r="L195" i="3"/>
  <c r="L205" i="3"/>
  <c r="L217" i="3"/>
  <c r="L227" i="3"/>
  <c r="L237" i="3"/>
  <c r="L249" i="3"/>
  <c r="L259" i="3"/>
  <c r="L269" i="3"/>
  <c r="L281" i="3"/>
  <c r="L291" i="3"/>
  <c r="L301" i="3"/>
  <c r="L313" i="3"/>
  <c r="L323" i="3"/>
  <c r="L333" i="3"/>
  <c r="L345" i="3"/>
  <c r="L355" i="3"/>
  <c r="L365" i="3"/>
  <c r="L377" i="3"/>
  <c r="L387" i="3"/>
  <c r="L397" i="3"/>
  <c r="L409" i="3"/>
  <c r="L419" i="3"/>
  <c r="L429" i="3"/>
  <c r="L451" i="3"/>
  <c r="L461" i="3"/>
  <c r="L473" i="3"/>
  <c r="L483" i="3"/>
  <c r="L493" i="3"/>
  <c r="L11" i="3"/>
  <c r="L24" i="3"/>
  <c r="L35" i="3"/>
  <c r="L48" i="3"/>
  <c r="L68" i="3"/>
  <c r="L80" i="3"/>
  <c r="L90" i="3"/>
  <c r="L100" i="3"/>
  <c r="L122" i="3"/>
  <c r="L144" i="3"/>
  <c r="L164" i="3"/>
  <c r="L186" i="3"/>
  <c r="L208" i="3"/>
  <c r="L228" i="3"/>
  <c r="L250" i="3"/>
  <c r="L272" i="3"/>
  <c r="L292" i="3"/>
  <c r="L314" i="3"/>
  <c r="L336" i="3"/>
  <c r="L356" i="3"/>
  <c r="L378" i="3"/>
  <c r="L400" i="3"/>
  <c r="L420" i="3"/>
  <c r="L442" i="3"/>
  <c r="L464" i="3"/>
  <c r="L484" i="3"/>
  <c r="L12" i="3"/>
  <c r="L36" i="3"/>
  <c r="L49" i="3"/>
  <c r="L69" i="3"/>
  <c r="L91" i="3"/>
  <c r="L113" i="3"/>
  <c r="L133" i="3"/>
  <c r="L155" i="3"/>
  <c r="L177" i="3"/>
  <c r="L197" i="3"/>
  <c r="L219" i="3"/>
  <c r="L241" i="3"/>
  <c r="L261" i="3"/>
  <c r="L283" i="3"/>
  <c r="L305" i="3"/>
  <c r="L325" i="3"/>
  <c r="L347" i="3"/>
  <c r="L369" i="3"/>
  <c r="L401" i="3"/>
  <c r="L421" i="3"/>
  <c r="L443" i="3"/>
  <c r="L465" i="3"/>
  <c r="L485" i="3"/>
  <c r="L13" i="3"/>
  <c r="L37" i="3"/>
  <c r="L50" i="3"/>
  <c r="L60" i="3"/>
  <c r="L82" i="3"/>
  <c r="L104" i="3"/>
  <c r="L124" i="3"/>
  <c r="L146" i="3"/>
  <c r="L168" i="3"/>
  <c r="L188" i="3"/>
  <c r="L210" i="3"/>
  <c r="L232" i="3"/>
  <c r="L252" i="3"/>
  <c r="L274" i="3"/>
  <c r="L296" i="3"/>
  <c r="L316" i="3"/>
  <c r="L338" i="3"/>
  <c r="L360" i="3"/>
  <c r="L392" i="3"/>
  <c r="L412" i="3"/>
  <c r="L434" i="3"/>
  <c r="L456" i="3"/>
  <c r="L476" i="3"/>
  <c r="L498" i="3"/>
  <c r="L179" i="3"/>
  <c r="L243" i="3"/>
  <c r="L285" i="3"/>
  <c r="L329" i="3"/>
  <c r="L371" i="3"/>
  <c r="L413" i="3"/>
  <c r="L457" i="3"/>
  <c r="L499" i="3"/>
  <c r="L42" i="3"/>
  <c r="L96" i="3"/>
  <c r="L138" i="3"/>
  <c r="L192" i="3"/>
  <c r="L244" i="3"/>
  <c r="L288" i="3"/>
  <c r="L330" i="3"/>
  <c r="L372" i="3"/>
  <c r="L416" i="3"/>
  <c r="L458" i="3"/>
  <c r="L29" i="3"/>
  <c r="L75" i="3"/>
  <c r="L129" i="3"/>
  <c r="L171" i="3"/>
  <c r="L225" i="3"/>
  <c r="L277" i="3"/>
  <c r="L321" i="3"/>
  <c r="L363" i="3"/>
  <c r="L405" i="3"/>
  <c r="L449" i="3"/>
  <c r="L491" i="3"/>
  <c r="L441" i="3"/>
  <c r="L58" i="3"/>
  <c r="L112" i="3"/>
  <c r="L132" i="3"/>
  <c r="L154" i="3"/>
  <c r="L176" i="3"/>
  <c r="L196" i="3"/>
  <c r="L218" i="3"/>
  <c r="L240" i="3"/>
  <c r="L260" i="3"/>
  <c r="L282" i="3"/>
  <c r="L304" i="3"/>
  <c r="L324" i="3"/>
  <c r="L346" i="3"/>
  <c r="L368" i="3"/>
  <c r="L388" i="3"/>
  <c r="L410" i="3"/>
  <c r="L432" i="3"/>
  <c r="L452" i="3"/>
  <c r="L474" i="3"/>
  <c r="L496" i="3"/>
  <c r="L25" i="3"/>
  <c r="L59" i="3"/>
  <c r="L81" i="3"/>
  <c r="L101" i="3"/>
  <c r="L123" i="3"/>
  <c r="L145" i="3"/>
  <c r="L165" i="3"/>
  <c r="L187" i="3"/>
  <c r="L209" i="3"/>
  <c r="L229" i="3"/>
  <c r="L251" i="3"/>
  <c r="L273" i="3"/>
  <c r="L293" i="3"/>
  <c r="L315" i="3"/>
  <c r="L337" i="3"/>
  <c r="L357" i="3"/>
  <c r="L379" i="3"/>
  <c r="L389" i="3"/>
  <c r="L411" i="3"/>
  <c r="L433" i="3"/>
  <c r="L453" i="3"/>
  <c r="L475" i="3"/>
  <c r="L497" i="3"/>
  <c r="L26" i="3"/>
  <c r="L72" i="3"/>
  <c r="L92" i="3"/>
  <c r="L114" i="3"/>
  <c r="L136" i="3"/>
  <c r="L156" i="3"/>
  <c r="L178" i="3"/>
  <c r="L200" i="3"/>
  <c r="L220" i="3"/>
  <c r="L242" i="3"/>
  <c r="L264" i="3"/>
  <c r="L284" i="3"/>
  <c r="L306" i="3"/>
  <c r="L328" i="3"/>
  <c r="L348" i="3"/>
  <c r="L380" i="3"/>
  <c r="L402" i="3"/>
  <c r="L424" i="3"/>
  <c r="L444" i="3"/>
  <c r="L466" i="3"/>
  <c r="L488" i="3"/>
  <c r="L169" i="3"/>
  <c r="L221" i="3"/>
  <c r="L253" i="3"/>
  <c r="L275" i="3"/>
  <c r="L317" i="3"/>
  <c r="L349" i="3"/>
  <c r="L393" i="3"/>
  <c r="L435" i="3"/>
  <c r="L477" i="3"/>
  <c r="L28" i="3"/>
  <c r="L74" i="3"/>
  <c r="L128" i="3"/>
  <c r="L170" i="3"/>
  <c r="L212" i="3"/>
  <c r="L266" i="3"/>
  <c r="L308" i="3"/>
  <c r="L352" i="3"/>
  <c r="L394" i="3"/>
  <c r="L436" i="3"/>
  <c r="L480" i="3"/>
  <c r="L19" i="3"/>
  <c r="L65" i="3"/>
  <c r="L107" i="3"/>
  <c r="L161" i="3"/>
  <c r="L203" i="3"/>
  <c r="L245" i="3"/>
  <c r="L289" i="3"/>
  <c r="L331" i="3"/>
  <c r="L373" i="3"/>
  <c r="L417" i="3"/>
  <c r="L459" i="3"/>
  <c r="L501" i="3"/>
  <c r="L370" i="3"/>
  <c r="L201" i="3"/>
  <c r="L307" i="3"/>
  <c r="L361" i="3"/>
  <c r="L403" i="3"/>
  <c r="L445" i="3"/>
  <c r="L489" i="3"/>
  <c r="L52" i="3"/>
  <c r="L106" i="3"/>
  <c r="L160" i="3"/>
  <c r="L202" i="3"/>
  <c r="L234" i="3"/>
  <c r="L276" i="3"/>
  <c r="L320" i="3"/>
  <c r="L362" i="3"/>
  <c r="L404" i="3"/>
  <c r="L448" i="3"/>
  <c r="L490" i="3"/>
  <c r="L43" i="3"/>
  <c r="L97" i="3"/>
  <c r="L139" i="3"/>
  <c r="L181" i="3"/>
  <c r="L213" i="3"/>
  <c r="L257" i="3"/>
  <c r="L299" i="3"/>
  <c r="L341" i="3"/>
  <c r="L385" i="3"/>
  <c r="L437" i="3"/>
  <c r="L481" i="3"/>
  <c r="L17" i="3"/>
  <c r="L27" i="3"/>
  <c r="L41" i="3"/>
  <c r="L51" i="3"/>
  <c r="L61" i="3"/>
  <c r="L73" i="3"/>
  <c r="L83" i="3"/>
  <c r="L93" i="3"/>
  <c r="L105" i="3"/>
  <c r="L115" i="3"/>
  <c r="L125" i="3"/>
  <c r="L137" i="3"/>
  <c r="L147" i="3"/>
  <c r="L157" i="3"/>
  <c r="L189" i="3"/>
  <c r="L211" i="3"/>
  <c r="L233" i="3"/>
  <c r="L265" i="3"/>
  <c r="L297" i="3"/>
  <c r="L339" i="3"/>
  <c r="L381" i="3"/>
  <c r="L425" i="3"/>
  <c r="L467" i="3"/>
  <c r="L18" i="3"/>
  <c r="L64" i="3"/>
  <c r="L84" i="3"/>
  <c r="L116" i="3"/>
  <c r="L148" i="3"/>
  <c r="L180" i="3"/>
  <c r="L224" i="3"/>
  <c r="L256" i="3"/>
  <c r="L298" i="3"/>
  <c r="L340" i="3"/>
  <c r="L384" i="3"/>
  <c r="L426" i="3"/>
  <c r="L468" i="3"/>
  <c r="L500" i="3"/>
  <c r="L53" i="3"/>
  <c r="L85" i="3"/>
  <c r="L117" i="3"/>
  <c r="L149" i="3"/>
  <c r="L193" i="3"/>
  <c r="L235" i="3"/>
  <c r="L267" i="3"/>
  <c r="L309" i="3"/>
  <c r="L353" i="3"/>
  <c r="L395" i="3"/>
  <c r="L427" i="3"/>
  <c r="L469" i="3"/>
  <c r="L5" i="3"/>
  <c r="J2" i="4" a="1"/>
  <c r="Z101" i="4"/>
  <c r="Y99" i="4"/>
  <c r="T99" i="4"/>
  <c r="R99" i="4"/>
  <c r="Z99" i="4"/>
  <c r="Y101" i="4"/>
  <c r="X99" i="4"/>
  <c r="AC99" i="4"/>
  <c r="S99" i="4"/>
  <c r="X101" i="4"/>
  <c r="W99" i="4"/>
  <c r="W101" i="4"/>
  <c r="AB99" i="4"/>
  <c r="AA99" i="4"/>
  <c r="Z93" i="4"/>
  <c r="Y91" i="4"/>
  <c r="Y93" i="4"/>
  <c r="X91" i="4"/>
  <c r="X93" i="4"/>
  <c r="W91" i="4"/>
  <c r="W93" i="4"/>
  <c r="T91" i="4"/>
  <c r="AC91" i="4"/>
  <c r="S91" i="4"/>
  <c r="AB91" i="4"/>
  <c r="R91" i="4"/>
  <c r="AA91" i="4"/>
  <c r="Z91" i="4"/>
  <c r="Y85" i="4"/>
  <c r="X83" i="4"/>
  <c r="X85" i="4"/>
  <c r="W83" i="4"/>
  <c r="W85" i="4"/>
  <c r="T83" i="4"/>
  <c r="AC83" i="4"/>
  <c r="S83" i="4"/>
  <c r="AB83" i="4"/>
  <c r="R83" i="4"/>
  <c r="AA83" i="4"/>
  <c r="Z83" i="4"/>
  <c r="Z85" i="4"/>
  <c r="Y83" i="4"/>
  <c r="I4" i="4"/>
  <c r="I12" i="4"/>
  <c r="I20" i="4"/>
  <c r="I28" i="4"/>
  <c r="I36" i="4"/>
  <c r="I44" i="4"/>
  <c r="I52" i="4"/>
  <c r="I60" i="4"/>
  <c r="I68" i="4"/>
  <c r="I76" i="4"/>
  <c r="I84" i="4"/>
  <c r="I92" i="4"/>
  <c r="I100" i="4"/>
  <c r="I108" i="4"/>
  <c r="I116" i="4"/>
  <c r="I124" i="4"/>
  <c r="I132" i="4"/>
  <c r="I140" i="4"/>
  <c r="I148" i="4"/>
  <c r="I156" i="4"/>
  <c r="I164" i="4"/>
  <c r="I172" i="4"/>
  <c r="I180" i="4"/>
  <c r="I188" i="4"/>
  <c r="I196" i="4"/>
  <c r="I204" i="4"/>
  <c r="I212" i="4"/>
  <c r="I220" i="4"/>
  <c r="I228" i="4"/>
  <c r="I236" i="4"/>
  <c r="I244" i="4"/>
  <c r="I252" i="4"/>
  <c r="I260" i="4"/>
  <c r="I268" i="4"/>
  <c r="I276" i="4"/>
  <c r="I284" i="4"/>
  <c r="I292" i="4"/>
  <c r="I300" i="4"/>
  <c r="I308" i="4"/>
  <c r="I316" i="4"/>
  <c r="I324" i="4"/>
  <c r="I332" i="4"/>
  <c r="I340" i="4"/>
  <c r="I348" i="4"/>
  <c r="I356" i="4"/>
  <c r="I364" i="4"/>
  <c r="I372" i="4"/>
  <c r="I380" i="4"/>
  <c r="I388" i="4"/>
  <c r="I396" i="4"/>
  <c r="I404" i="4"/>
  <c r="I412" i="4"/>
  <c r="I420" i="4"/>
  <c r="I428" i="4"/>
  <c r="I436" i="4"/>
  <c r="I444" i="4"/>
  <c r="I452" i="4"/>
  <c r="I460" i="4"/>
  <c r="I468" i="4"/>
  <c r="I476" i="4"/>
  <c r="I484" i="4"/>
  <c r="I414" i="4"/>
  <c r="I446" i="4"/>
  <c r="I478" i="4"/>
  <c r="I23" i="4"/>
  <c r="I47" i="4"/>
  <c r="I63" i="4"/>
  <c r="I79" i="4"/>
  <c r="I103" i="4"/>
  <c r="I135" i="4"/>
  <c r="I167" i="4"/>
  <c r="I191" i="4"/>
  <c r="I223" i="4"/>
  <c r="I255" i="4"/>
  <c r="I287" i="4"/>
  <c r="I311" i="4"/>
  <c r="I335" i="4"/>
  <c r="I359" i="4"/>
  <c r="I391" i="4"/>
  <c r="I423" i="4"/>
  <c r="I455" i="4"/>
  <c r="I487" i="4"/>
  <c r="I24" i="4"/>
  <c r="I40" i="4"/>
  <c r="I56" i="4"/>
  <c r="I88" i="4"/>
  <c r="I112" i="4"/>
  <c r="I144" i="4"/>
  <c r="I176" i="4"/>
  <c r="I216" i="4"/>
  <c r="I248" i="4"/>
  <c r="I280" i="4"/>
  <c r="I312" i="4"/>
  <c r="I344" i="4"/>
  <c r="I368" i="4"/>
  <c r="I400" i="4"/>
  <c r="I432" i="4"/>
  <c r="I464" i="4"/>
  <c r="I496" i="4"/>
  <c r="I9" i="4"/>
  <c r="I49" i="4"/>
  <c r="I81" i="4"/>
  <c r="I113" i="4"/>
  <c r="I145" i="4"/>
  <c r="I177" i="4"/>
  <c r="I217" i="4"/>
  <c r="I249" i="4"/>
  <c r="I281" i="4"/>
  <c r="I313" i="4"/>
  <c r="I345" i="4"/>
  <c r="I369" i="4"/>
  <c r="I401" i="4"/>
  <c r="I433" i="4"/>
  <c r="I465" i="4"/>
  <c r="I497" i="4"/>
  <c r="I34" i="4"/>
  <c r="I66" i="4"/>
  <c r="I98" i="4"/>
  <c r="I122" i="4"/>
  <c r="I154" i="4"/>
  <c r="I186" i="4"/>
  <c r="I218" i="4"/>
  <c r="I250" i="4"/>
  <c r="I282" i="4"/>
  <c r="I314" i="4"/>
  <c r="I346" i="4"/>
  <c r="I5" i="4"/>
  <c r="I13" i="4"/>
  <c r="I21" i="4"/>
  <c r="I29" i="4"/>
  <c r="I37" i="4"/>
  <c r="I45" i="4"/>
  <c r="I53" i="4"/>
  <c r="I61" i="4"/>
  <c r="I69" i="4"/>
  <c r="I77" i="4"/>
  <c r="I85" i="4"/>
  <c r="I93" i="4"/>
  <c r="I101" i="4"/>
  <c r="I109" i="4"/>
  <c r="I117" i="4"/>
  <c r="I125" i="4"/>
  <c r="I133" i="4"/>
  <c r="I141" i="4"/>
  <c r="I149" i="4"/>
  <c r="I157" i="4"/>
  <c r="I165" i="4"/>
  <c r="I173" i="4"/>
  <c r="I181" i="4"/>
  <c r="I189" i="4"/>
  <c r="I197" i="4"/>
  <c r="I205" i="4"/>
  <c r="I213" i="4"/>
  <c r="I221" i="4"/>
  <c r="I229" i="4"/>
  <c r="I237" i="4"/>
  <c r="I245" i="4"/>
  <c r="I253" i="4"/>
  <c r="I261" i="4"/>
  <c r="I269" i="4"/>
  <c r="I277" i="4"/>
  <c r="I285" i="4"/>
  <c r="I293" i="4"/>
  <c r="I301" i="4"/>
  <c r="I309" i="4"/>
  <c r="I317" i="4"/>
  <c r="I325" i="4"/>
  <c r="I333" i="4"/>
  <c r="I341" i="4"/>
  <c r="I349" i="4"/>
  <c r="I357" i="4"/>
  <c r="I365" i="4"/>
  <c r="I373" i="4"/>
  <c r="I381" i="4"/>
  <c r="I389" i="4"/>
  <c r="I397" i="4"/>
  <c r="I405" i="4"/>
  <c r="I413" i="4"/>
  <c r="I421" i="4"/>
  <c r="I429" i="4"/>
  <c r="I437" i="4"/>
  <c r="I445" i="4"/>
  <c r="I453" i="4"/>
  <c r="I461" i="4"/>
  <c r="I469" i="4"/>
  <c r="I477" i="4"/>
  <c r="I485" i="4"/>
  <c r="I493" i="4"/>
  <c r="I390" i="4"/>
  <c r="I438" i="4"/>
  <c r="I470" i="4"/>
  <c r="I15" i="4"/>
  <c r="I87" i="4"/>
  <c r="I127" i="4"/>
  <c r="I159" i="4"/>
  <c r="I183" i="4"/>
  <c r="I215" i="4"/>
  <c r="I263" i="4"/>
  <c r="I295" i="4"/>
  <c r="I327" i="4"/>
  <c r="I375" i="4"/>
  <c r="I407" i="4"/>
  <c r="I439" i="4"/>
  <c r="I479" i="4"/>
  <c r="I16" i="4"/>
  <c r="I64" i="4"/>
  <c r="I96" i="4"/>
  <c r="I136" i="4"/>
  <c r="I168" i="4"/>
  <c r="I200" i="4"/>
  <c r="I232" i="4"/>
  <c r="I272" i="4"/>
  <c r="I304" i="4"/>
  <c r="I336" i="4"/>
  <c r="I376" i="4"/>
  <c r="I408" i="4"/>
  <c r="I440" i="4"/>
  <c r="I480" i="4"/>
  <c r="I33" i="4"/>
  <c r="I41" i="4"/>
  <c r="I65" i="4"/>
  <c r="I97" i="4"/>
  <c r="I129" i="4"/>
  <c r="I161" i="4"/>
  <c r="I193" i="4"/>
  <c r="I233" i="4"/>
  <c r="I273" i="4"/>
  <c r="I305" i="4"/>
  <c r="I337" i="4"/>
  <c r="I377" i="4"/>
  <c r="I409" i="4"/>
  <c r="I441" i="4"/>
  <c r="I473" i="4"/>
  <c r="I10" i="4"/>
  <c r="I42" i="4"/>
  <c r="I58" i="4"/>
  <c r="I82" i="4"/>
  <c r="I114" i="4"/>
  <c r="I146" i="4"/>
  <c r="I178" i="4"/>
  <c r="I210" i="4"/>
  <c r="I242" i="4"/>
  <c r="I274" i="4"/>
  <c r="I306" i="4"/>
  <c r="I338" i="4"/>
  <c r="I6" i="4"/>
  <c r="I14" i="4"/>
  <c r="I22" i="4"/>
  <c r="I30" i="4"/>
  <c r="I38" i="4"/>
  <c r="I46" i="4"/>
  <c r="I54" i="4"/>
  <c r="I62" i="4"/>
  <c r="I70" i="4"/>
  <c r="I78" i="4"/>
  <c r="I86" i="4"/>
  <c r="I94" i="4"/>
  <c r="I102" i="4"/>
  <c r="I110" i="4"/>
  <c r="I118" i="4"/>
  <c r="I126" i="4"/>
  <c r="I134" i="4"/>
  <c r="I142" i="4"/>
  <c r="I150" i="4"/>
  <c r="I158" i="4"/>
  <c r="I166" i="4"/>
  <c r="I174" i="4"/>
  <c r="I182" i="4"/>
  <c r="I190" i="4"/>
  <c r="I198" i="4"/>
  <c r="I206" i="4"/>
  <c r="I214" i="4"/>
  <c r="I222" i="4"/>
  <c r="I230" i="4"/>
  <c r="I238" i="4"/>
  <c r="I246" i="4"/>
  <c r="I254" i="4"/>
  <c r="I262" i="4"/>
  <c r="I270" i="4"/>
  <c r="I278" i="4"/>
  <c r="I286" i="4"/>
  <c r="I294" i="4"/>
  <c r="I302" i="4"/>
  <c r="I310" i="4"/>
  <c r="I318" i="4"/>
  <c r="I326" i="4"/>
  <c r="I334" i="4"/>
  <c r="I342" i="4"/>
  <c r="I350" i="4"/>
  <c r="I358" i="4"/>
  <c r="I366" i="4"/>
  <c r="I374" i="4"/>
  <c r="I382" i="4"/>
  <c r="I398" i="4"/>
  <c r="I406" i="4"/>
  <c r="I430" i="4"/>
  <c r="I462" i="4"/>
  <c r="I494" i="4"/>
  <c r="I39" i="4"/>
  <c r="I119" i="4"/>
  <c r="I151" i="4"/>
  <c r="I199" i="4"/>
  <c r="I239" i="4"/>
  <c r="I271" i="4"/>
  <c r="I303" i="4"/>
  <c r="I343" i="4"/>
  <c r="I367" i="4"/>
  <c r="I399" i="4"/>
  <c r="I431" i="4"/>
  <c r="I463" i="4"/>
  <c r="I495" i="4"/>
  <c r="I32" i="4"/>
  <c r="I80" i="4"/>
  <c r="I120" i="4"/>
  <c r="I152" i="4"/>
  <c r="I192" i="4"/>
  <c r="I224" i="4"/>
  <c r="I256" i="4"/>
  <c r="I288" i="4"/>
  <c r="I320" i="4"/>
  <c r="I352" i="4"/>
  <c r="I384" i="4"/>
  <c r="I416" i="4"/>
  <c r="I448" i="4"/>
  <c r="I472" i="4"/>
  <c r="I17" i="4"/>
  <c r="I73" i="4"/>
  <c r="I105" i="4"/>
  <c r="I137" i="4"/>
  <c r="I169" i="4"/>
  <c r="I201" i="4"/>
  <c r="I225" i="4"/>
  <c r="I257" i="4"/>
  <c r="I289" i="4"/>
  <c r="I321" i="4"/>
  <c r="I353" i="4"/>
  <c r="I385" i="4"/>
  <c r="I417" i="4"/>
  <c r="I449" i="4"/>
  <c r="I489" i="4"/>
  <c r="I26" i="4"/>
  <c r="I90" i="4"/>
  <c r="I130" i="4"/>
  <c r="I162" i="4"/>
  <c r="I194" i="4"/>
  <c r="I226" i="4"/>
  <c r="I258" i="4"/>
  <c r="I290" i="4"/>
  <c r="I322" i="4"/>
  <c r="I354" i="4"/>
  <c r="I7" i="4"/>
  <c r="I11" i="4"/>
  <c r="I19" i="4"/>
  <c r="I27" i="4"/>
  <c r="I35" i="4"/>
  <c r="I43" i="4"/>
  <c r="I51" i="4"/>
  <c r="I59" i="4"/>
  <c r="I67" i="4"/>
  <c r="I75" i="4"/>
  <c r="I83" i="4"/>
  <c r="I91" i="4"/>
  <c r="I99" i="4"/>
  <c r="I107" i="4"/>
  <c r="I115" i="4"/>
  <c r="I123" i="4"/>
  <c r="I131" i="4"/>
  <c r="I139" i="4"/>
  <c r="I147" i="4"/>
  <c r="I155" i="4"/>
  <c r="I163" i="4"/>
  <c r="I171" i="4"/>
  <c r="I179" i="4"/>
  <c r="I187" i="4"/>
  <c r="I195" i="4"/>
  <c r="I203" i="4"/>
  <c r="I211" i="4"/>
  <c r="I219" i="4"/>
  <c r="I227" i="4"/>
  <c r="I235" i="4"/>
  <c r="I243" i="4"/>
  <c r="I251" i="4"/>
  <c r="I259" i="4"/>
  <c r="I267" i="4"/>
  <c r="I275" i="4"/>
  <c r="I283" i="4"/>
  <c r="I291" i="4"/>
  <c r="I299" i="4"/>
  <c r="I307" i="4"/>
  <c r="I315" i="4"/>
  <c r="I323" i="4"/>
  <c r="I331" i="4"/>
  <c r="I339" i="4"/>
  <c r="I347" i="4"/>
  <c r="I355" i="4"/>
  <c r="I363" i="4"/>
  <c r="I371" i="4"/>
  <c r="I379" i="4"/>
  <c r="I387" i="4"/>
  <c r="I395" i="4"/>
  <c r="I403" i="4"/>
  <c r="I411" i="4"/>
  <c r="I419" i="4"/>
  <c r="I427" i="4"/>
  <c r="I435" i="4"/>
  <c r="I443" i="4"/>
  <c r="I451" i="4"/>
  <c r="I459" i="4"/>
  <c r="I467" i="4"/>
  <c r="I475" i="4"/>
  <c r="I483" i="4"/>
  <c r="I491" i="4"/>
  <c r="I499" i="4"/>
  <c r="I492" i="4"/>
  <c r="I422" i="4"/>
  <c r="I454" i="4"/>
  <c r="I486" i="4"/>
  <c r="I31" i="4"/>
  <c r="I55" i="4"/>
  <c r="I71" i="4"/>
  <c r="I95" i="4"/>
  <c r="I111" i="4"/>
  <c r="I143" i="4"/>
  <c r="I175" i="4"/>
  <c r="I207" i="4"/>
  <c r="I231" i="4"/>
  <c r="I247" i="4"/>
  <c r="I279" i="4"/>
  <c r="I319" i="4"/>
  <c r="I351" i="4"/>
  <c r="I383" i="4"/>
  <c r="I415" i="4"/>
  <c r="I447" i="4"/>
  <c r="I471" i="4"/>
  <c r="I8" i="4"/>
  <c r="I48" i="4"/>
  <c r="I72" i="4"/>
  <c r="I104" i="4"/>
  <c r="I128" i="4"/>
  <c r="I160" i="4"/>
  <c r="I184" i="4"/>
  <c r="I208" i="4"/>
  <c r="I240" i="4"/>
  <c r="I264" i="4"/>
  <c r="I296" i="4"/>
  <c r="I328" i="4"/>
  <c r="I360" i="4"/>
  <c r="I392" i="4"/>
  <c r="I424" i="4"/>
  <c r="I456" i="4"/>
  <c r="I488" i="4"/>
  <c r="I25" i="4"/>
  <c r="I57" i="4"/>
  <c r="I89" i="4"/>
  <c r="I121" i="4"/>
  <c r="I153" i="4"/>
  <c r="I185" i="4"/>
  <c r="I209" i="4"/>
  <c r="I241" i="4"/>
  <c r="I265" i="4"/>
  <c r="I297" i="4"/>
  <c r="I329" i="4"/>
  <c r="I361" i="4"/>
  <c r="I393" i="4"/>
  <c r="I425" i="4"/>
  <c r="I457" i="4"/>
  <c r="I481" i="4"/>
  <c r="I18" i="4"/>
  <c r="I50" i="4"/>
  <c r="I74" i="4"/>
  <c r="I106" i="4"/>
  <c r="I138" i="4"/>
  <c r="I170" i="4"/>
  <c r="I202" i="4"/>
  <c r="I234" i="4"/>
  <c r="I266" i="4"/>
  <c r="I298" i="4"/>
  <c r="I330" i="4"/>
  <c r="I362" i="4"/>
  <c r="I426" i="4"/>
  <c r="I490" i="4"/>
  <c r="I370" i="4"/>
  <c r="I434" i="4"/>
  <c r="I498" i="4"/>
  <c r="I378" i="4"/>
  <c r="I442" i="4"/>
  <c r="I386" i="4"/>
  <c r="I450" i="4"/>
  <c r="I394" i="4"/>
  <c r="I458" i="4"/>
  <c r="I402" i="4"/>
  <c r="I466" i="4"/>
  <c r="I410" i="4"/>
  <c r="I474" i="4"/>
  <c r="I418" i="4"/>
  <c r="I482" i="4"/>
  <c r="I3" i="4"/>
  <c r="I2" i="4"/>
  <c r="H3" i="4"/>
  <c r="H11" i="4"/>
  <c r="H19" i="4"/>
  <c r="H27" i="4"/>
  <c r="H35" i="4"/>
  <c r="H43" i="4"/>
  <c r="H51" i="4"/>
  <c r="H59" i="4"/>
  <c r="H67" i="4"/>
  <c r="H75" i="4"/>
  <c r="H83" i="4"/>
  <c r="H91" i="4"/>
  <c r="H99" i="4"/>
  <c r="H107" i="4"/>
  <c r="H115" i="4"/>
  <c r="H123" i="4"/>
  <c r="H131" i="4"/>
  <c r="H139" i="4"/>
  <c r="H147" i="4"/>
  <c r="H155" i="4"/>
  <c r="H163" i="4"/>
  <c r="H171" i="4"/>
  <c r="H179" i="4"/>
  <c r="H187" i="4"/>
  <c r="H195" i="4"/>
  <c r="H203" i="4"/>
  <c r="H211" i="4"/>
  <c r="H219" i="4"/>
  <c r="H227" i="4"/>
  <c r="H235" i="4"/>
  <c r="H243" i="4"/>
  <c r="H251" i="4"/>
  <c r="H259" i="4"/>
  <c r="H267" i="4"/>
  <c r="H275" i="4"/>
  <c r="H283" i="4"/>
  <c r="H291" i="4"/>
  <c r="H299" i="4"/>
  <c r="H307" i="4"/>
  <c r="H315" i="4"/>
  <c r="H323" i="4"/>
  <c r="H331" i="4"/>
  <c r="H339" i="4"/>
  <c r="H347" i="4"/>
  <c r="H355" i="4"/>
  <c r="H363" i="4"/>
  <c r="H371" i="4"/>
  <c r="H379" i="4"/>
  <c r="H387" i="4"/>
  <c r="H395" i="4"/>
  <c r="H403" i="4"/>
  <c r="H411" i="4"/>
  <c r="H419" i="4"/>
  <c r="H427" i="4"/>
  <c r="H435" i="4"/>
  <c r="H443" i="4"/>
  <c r="H451" i="4"/>
  <c r="H459" i="4"/>
  <c r="H467" i="4"/>
  <c r="H475" i="4"/>
  <c r="H483" i="4"/>
  <c r="H491" i="4"/>
  <c r="H499" i="4"/>
  <c r="H44" i="4"/>
  <c r="H92" i="4"/>
  <c r="H108" i="4"/>
  <c r="H124" i="4"/>
  <c r="H140" i="4"/>
  <c r="H156" i="4"/>
  <c r="H172" i="4"/>
  <c r="H188" i="4"/>
  <c r="H204" i="4"/>
  <c r="H220" i="4"/>
  <c r="H228" i="4"/>
  <c r="H244" i="4"/>
  <c r="H260" i="4"/>
  <c r="H276" i="4"/>
  <c r="H292" i="4"/>
  <c r="H300" i="4"/>
  <c r="H316" i="4"/>
  <c r="H332" i="4"/>
  <c r="H348" i="4"/>
  <c r="H364" i="4"/>
  <c r="H372" i="4"/>
  <c r="H388" i="4"/>
  <c r="H404" i="4"/>
  <c r="H420" i="4"/>
  <c r="H436" i="4"/>
  <c r="H452" i="4"/>
  <c r="H468" i="4"/>
  <c r="H476" i="4"/>
  <c r="H492" i="4"/>
  <c r="H13" i="4"/>
  <c r="H37" i="4"/>
  <c r="H53" i="4"/>
  <c r="H69" i="4"/>
  <c r="H85" i="4"/>
  <c r="H101" i="4"/>
  <c r="H117" i="4"/>
  <c r="H133" i="4"/>
  <c r="H149" i="4"/>
  <c r="H165" i="4"/>
  <c r="H181" i="4"/>
  <c r="H197" i="4"/>
  <c r="H213" i="4"/>
  <c r="H229" i="4"/>
  <c r="H245" i="4"/>
  <c r="H261" i="4"/>
  <c r="H277" i="4"/>
  <c r="H293" i="4"/>
  <c r="H309" i="4"/>
  <c r="H325" i="4"/>
  <c r="H341" i="4"/>
  <c r="H365" i="4"/>
  <c r="H381" i="4"/>
  <c r="H397" i="4"/>
  <c r="H413" i="4"/>
  <c r="H429" i="4"/>
  <c r="H445" i="4"/>
  <c r="H461" i="4"/>
  <c r="H477" i="4"/>
  <c r="H493" i="4"/>
  <c r="H14" i="4"/>
  <c r="H46" i="4"/>
  <c r="H62" i="4"/>
  <c r="H78" i="4"/>
  <c r="H102" i="4"/>
  <c r="H4" i="4"/>
  <c r="H12" i="4"/>
  <c r="H20" i="4"/>
  <c r="H28" i="4"/>
  <c r="H36" i="4"/>
  <c r="H52" i="4"/>
  <c r="H60" i="4"/>
  <c r="H68" i="4"/>
  <c r="H76" i="4"/>
  <c r="H84" i="4"/>
  <c r="H100" i="4"/>
  <c r="H116" i="4"/>
  <c r="H132" i="4"/>
  <c r="H148" i="4"/>
  <c r="H164" i="4"/>
  <c r="H180" i="4"/>
  <c r="H196" i="4"/>
  <c r="H212" i="4"/>
  <c r="H236" i="4"/>
  <c r="H252" i="4"/>
  <c r="H268" i="4"/>
  <c r="H284" i="4"/>
  <c r="H308" i="4"/>
  <c r="H324" i="4"/>
  <c r="H340" i="4"/>
  <c r="H356" i="4"/>
  <c r="H380" i="4"/>
  <c r="H396" i="4"/>
  <c r="H412" i="4"/>
  <c r="H428" i="4"/>
  <c r="H444" i="4"/>
  <c r="H460" i="4"/>
  <c r="H484" i="4"/>
  <c r="H5" i="4"/>
  <c r="H21" i="4"/>
  <c r="H29" i="4"/>
  <c r="H45" i="4"/>
  <c r="H61" i="4"/>
  <c r="H77" i="4"/>
  <c r="H93" i="4"/>
  <c r="H109" i="4"/>
  <c r="H125" i="4"/>
  <c r="H141" i="4"/>
  <c r="H157" i="4"/>
  <c r="H173" i="4"/>
  <c r="H189" i="4"/>
  <c r="H205" i="4"/>
  <c r="H221" i="4"/>
  <c r="H237" i="4"/>
  <c r="H253" i="4"/>
  <c r="H269" i="4"/>
  <c r="H285" i="4"/>
  <c r="H301" i="4"/>
  <c r="H317" i="4"/>
  <c r="H333" i="4"/>
  <c r="H357" i="4"/>
  <c r="H373" i="4"/>
  <c r="H389" i="4"/>
  <c r="H405" i="4"/>
  <c r="H421" i="4"/>
  <c r="H437" i="4"/>
  <c r="H453" i="4"/>
  <c r="H469" i="4"/>
  <c r="H485" i="4"/>
  <c r="H6" i="4"/>
  <c r="H30" i="4"/>
  <c r="H38" i="4"/>
  <c r="H54" i="4"/>
  <c r="H70" i="4"/>
  <c r="H94" i="4"/>
  <c r="H110" i="4"/>
  <c r="H349" i="4"/>
  <c r="H22" i="4"/>
  <c r="H86" i="4"/>
  <c r="H118" i="4"/>
  <c r="H10" i="4"/>
  <c r="H18" i="4"/>
  <c r="H26" i="4"/>
  <c r="H34" i="4"/>
  <c r="H42" i="4"/>
  <c r="H50" i="4"/>
  <c r="H58" i="4"/>
  <c r="H66" i="4"/>
  <c r="H74" i="4"/>
  <c r="H82" i="4"/>
  <c r="H90" i="4"/>
  <c r="H98" i="4"/>
  <c r="H106" i="4"/>
  <c r="H114" i="4"/>
  <c r="H122" i="4"/>
  <c r="H130" i="4"/>
  <c r="H138" i="4"/>
  <c r="H146" i="4"/>
  <c r="H154" i="4"/>
  <c r="H162" i="4"/>
  <c r="H170" i="4"/>
  <c r="H178" i="4"/>
  <c r="H186" i="4"/>
  <c r="H194" i="4"/>
  <c r="H7" i="4"/>
  <c r="H25" i="4"/>
  <c r="H48" i="4"/>
  <c r="H71" i="4"/>
  <c r="H89" i="4"/>
  <c r="H112" i="4"/>
  <c r="H129" i="4"/>
  <c r="H145" i="4"/>
  <c r="H161" i="4"/>
  <c r="H177" i="4"/>
  <c r="H193" i="4"/>
  <c r="H208" i="4"/>
  <c r="H222" i="4"/>
  <c r="H233" i="4"/>
  <c r="H247" i="4"/>
  <c r="H258" i="4"/>
  <c r="H272" i="4"/>
  <c r="H286" i="4"/>
  <c r="H297" i="4"/>
  <c r="H311" i="4"/>
  <c r="H322" i="4"/>
  <c r="H336" i="4"/>
  <c r="H350" i="4"/>
  <c r="H361" i="4"/>
  <c r="H375" i="4"/>
  <c r="H386" i="4"/>
  <c r="H400" i="4"/>
  <c r="H414" i="4"/>
  <c r="H425" i="4"/>
  <c r="H439" i="4"/>
  <c r="H450" i="4"/>
  <c r="H464" i="4"/>
  <c r="H478" i="4"/>
  <c r="H489" i="4"/>
  <c r="H31" i="4"/>
  <c r="H113" i="4"/>
  <c r="H150" i="4"/>
  <c r="H182" i="4"/>
  <c r="H209" i="4"/>
  <c r="H234" i="4"/>
  <c r="H262" i="4"/>
  <c r="H287" i="4"/>
  <c r="H312" i="4"/>
  <c r="H326" i="4"/>
  <c r="H351" i="4"/>
  <c r="H376" i="4"/>
  <c r="H401" i="4"/>
  <c r="H415" i="4"/>
  <c r="H440" i="4"/>
  <c r="H465" i="4"/>
  <c r="H490" i="4"/>
  <c r="H32" i="4"/>
  <c r="H73" i="4"/>
  <c r="H119" i="4"/>
  <c r="H151" i="4"/>
  <c r="H183" i="4"/>
  <c r="H210" i="4"/>
  <c r="H238" i="4"/>
  <c r="H263" i="4"/>
  <c r="H288" i="4"/>
  <c r="H313" i="4"/>
  <c r="H338" i="4"/>
  <c r="H366" i="4"/>
  <c r="H391" i="4"/>
  <c r="H416" i="4"/>
  <c r="H441" i="4"/>
  <c r="H466" i="4"/>
  <c r="H494" i="4"/>
  <c r="H33" i="4"/>
  <c r="H79" i="4"/>
  <c r="H120" i="4"/>
  <c r="H152" i="4"/>
  <c r="H184" i="4"/>
  <c r="H225" i="4"/>
  <c r="H250" i="4"/>
  <c r="H278" i="4"/>
  <c r="H303" i="4"/>
  <c r="H328" i="4"/>
  <c r="H367" i="4"/>
  <c r="H392" i="4"/>
  <c r="H431" i="4"/>
  <c r="H470" i="4"/>
  <c r="H16" i="4"/>
  <c r="H80" i="4"/>
  <c r="H137" i="4"/>
  <c r="H169" i="4"/>
  <c r="H215" i="4"/>
  <c r="H254" i="4"/>
  <c r="H290" i="4"/>
  <c r="H329" i="4"/>
  <c r="H382" i="4"/>
  <c r="H432" i="4"/>
  <c r="H471" i="4"/>
  <c r="H40" i="4"/>
  <c r="H190" i="4"/>
  <c r="H241" i="4"/>
  <c r="H294" i="4"/>
  <c r="H344" i="4"/>
  <c r="H394" i="4"/>
  <c r="H447" i="4"/>
  <c r="H23" i="4"/>
  <c r="H105" i="4"/>
  <c r="H143" i="4"/>
  <c r="H191" i="4"/>
  <c r="H242" i="4"/>
  <c r="H295" i="4"/>
  <c r="H345" i="4"/>
  <c r="H398" i="4"/>
  <c r="H448" i="4"/>
  <c r="H498" i="4"/>
  <c r="H8" i="4"/>
  <c r="H49" i="4"/>
  <c r="H72" i="4"/>
  <c r="H95" i="4"/>
  <c r="H134" i="4"/>
  <c r="H166" i="4"/>
  <c r="H198" i="4"/>
  <c r="H223" i="4"/>
  <c r="H248" i="4"/>
  <c r="H273" i="4"/>
  <c r="H298" i="4"/>
  <c r="H337" i="4"/>
  <c r="H362" i="4"/>
  <c r="H390" i="4"/>
  <c r="H426" i="4"/>
  <c r="H454" i="4"/>
  <c r="H479" i="4"/>
  <c r="H9" i="4"/>
  <c r="H55" i="4"/>
  <c r="H96" i="4"/>
  <c r="H135" i="4"/>
  <c r="H167" i="4"/>
  <c r="H199" i="4"/>
  <c r="H224" i="4"/>
  <c r="H249" i="4"/>
  <c r="H274" i="4"/>
  <c r="H302" i="4"/>
  <c r="H327" i="4"/>
  <c r="H352" i="4"/>
  <c r="H377" i="4"/>
  <c r="H402" i="4"/>
  <c r="H430" i="4"/>
  <c r="H455" i="4"/>
  <c r="H480" i="4"/>
  <c r="H15" i="4"/>
  <c r="H56" i="4"/>
  <c r="H97" i="4"/>
  <c r="H136" i="4"/>
  <c r="H168" i="4"/>
  <c r="H200" i="4"/>
  <c r="H239" i="4"/>
  <c r="H264" i="4"/>
  <c r="H289" i="4"/>
  <c r="H314" i="4"/>
  <c r="H342" i="4"/>
  <c r="H378" i="4"/>
  <c r="H417" i="4"/>
  <c r="H456" i="4"/>
  <c r="H495" i="4"/>
  <c r="H57" i="4"/>
  <c r="H103" i="4"/>
  <c r="H153" i="4"/>
  <c r="H201" i="4"/>
  <c r="H240" i="4"/>
  <c r="H265" i="4"/>
  <c r="H304" i="4"/>
  <c r="H343" i="4"/>
  <c r="H393" i="4"/>
  <c r="H446" i="4"/>
  <c r="H17" i="4"/>
  <c r="H104" i="4"/>
  <c r="H142" i="4"/>
  <c r="H202" i="4"/>
  <c r="H280" i="4"/>
  <c r="H330" i="4"/>
  <c r="H383" i="4"/>
  <c r="H433" i="4"/>
  <c r="H486" i="4"/>
  <c r="H87" i="4"/>
  <c r="H206" i="4"/>
  <c r="H270" i="4"/>
  <c r="H320" i="4"/>
  <c r="H370" i="4"/>
  <c r="H423" i="4"/>
  <c r="H473" i="4"/>
  <c r="H214" i="4"/>
  <c r="H353" i="4"/>
  <c r="H406" i="4"/>
  <c r="H442" i="4"/>
  <c r="H481" i="4"/>
  <c r="H39" i="4"/>
  <c r="H121" i="4"/>
  <c r="H185" i="4"/>
  <c r="H226" i="4"/>
  <c r="H279" i="4"/>
  <c r="H318" i="4"/>
  <c r="H368" i="4"/>
  <c r="H418" i="4"/>
  <c r="H482" i="4"/>
  <c r="H63" i="4"/>
  <c r="H126" i="4"/>
  <c r="H158" i="4"/>
  <c r="H216" i="4"/>
  <c r="H255" i="4"/>
  <c r="H319" i="4"/>
  <c r="H369" i="4"/>
  <c r="H422" i="4"/>
  <c r="H472" i="4"/>
  <c r="H41" i="4"/>
  <c r="H159" i="4"/>
  <c r="H217" i="4"/>
  <c r="H256" i="4"/>
  <c r="H306" i="4"/>
  <c r="H359" i="4"/>
  <c r="H409" i="4"/>
  <c r="H462" i="4"/>
  <c r="H24" i="4"/>
  <c r="H47" i="4"/>
  <c r="H65" i="4"/>
  <c r="H88" i="4"/>
  <c r="H111" i="4"/>
  <c r="H128" i="4"/>
  <c r="H144" i="4"/>
  <c r="H160" i="4"/>
  <c r="H176" i="4"/>
  <c r="H192" i="4"/>
  <c r="H207" i="4"/>
  <c r="H218" i="4"/>
  <c r="H232" i="4"/>
  <c r="H246" i="4"/>
  <c r="H257" i="4"/>
  <c r="H271" i="4"/>
  <c r="H282" i="4"/>
  <c r="H296" i="4"/>
  <c r="H310" i="4"/>
  <c r="H321" i="4"/>
  <c r="H335" i="4"/>
  <c r="H346" i="4"/>
  <c r="H360" i="4"/>
  <c r="H374" i="4"/>
  <c r="H385" i="4"/>
  <c r="H399" i="4"/>
  <c r="H410" i="4"/>
  <c r="H424" i="4"/>
  <c r="H438" i="4"/>
  <c r="H449" i="4"/>
  <c r="H463" i="4"/>
  <c r="H474" i="4"/>
  <c r="H488" i="4"/>
  <c r="H354" i="4"/>
  <c r="H407" i="4"/>
  <c r="H457" i="4"/>
  <c r="H496" i="4"/>
  <c r="H81" i="4"/>
  <c r="H174" i="4"/>
  <c r="H230" i="4"/>
  <c r="H266" i="4"/>
  <c r="H305" i="4"/>
  <c r="H358" i="4"/>
  <c r="H408" i="4"/>
  <c r="H458" i="4"/>
  <c r="H497" i="4"/>
  <c r="H64" i="4"/>
  <c r="H127" i="4"/>
  <c r="H175" i="4"/>
  <c r="H231" i="4"/>
  <c r="H281" i="4"/>
  <c r="H334" i="4"/>
  <c r="H384" i="4"/>
  <c r="H434" i="4"/>
  <c r="H487" i="4"/>
  <c r="H2" i="4"/>
  <c r="P74" i="4"/>
  <c r="X69" i="4"/>
  <c r="S70" i="4"/>
  <c r="P73" i="4"/>
  <c r="P71" i="4"/>
  <c r="X68" i="4"/>
  <c r="S68" i="4"/>
  <c r="P70" i="4"/>
  <c r="P69" i="4"/>
  <c r="X67" i="4"/>
  <c r="P77" i="4"/>
  <c r="P68" i="4"/>
  <c r="P76" i="4"/>
  <c r="S71" i="4"/>
  <c r="P75" i="4"/>
  <c r="T63" i="4"/>
  <c r="R62" i="4"/>
  <c r="P61" i="4"/>
  <c r="T59" i="4"/>
  <c r="R58" i="4"/>
  <c r="P57" i="4"/>
  <c r="T55" i="4"/>
  <c r="R54" i="4"/>
  <c r="P53" i="4"/>
  <c r="T51" i="4"/>
  <c r="R50" i="4"/>
  <c r="P49" i="4"/>
  <c r="T47" i="4"/>
  <c r="R46" i="4"/>
  <c r="P45" i="4"/>
  <c r="T43" i="4"/>
  <c r="R42" i="4"/>
  <c r="S63" i="4"/>
  <c r="Q62" i="4"/>
  <c r="O61" i="4"/>
  <c r="S59" i="4"/>
  <c r="Q58" i="4"/>
  <c r="O57" i="4"/>
  <c r="S55" i="4"/>
  <c r="Q54" i="4"/>
  <c r="O53" i="4"/>
  <c r="S51" i="4"/>
  <c r="Q50" i="4"/>
  <c r="O49" i="4"/>
  <c r="S47" i="4"/>
  <c r="Q46" i="4"/>
  <c r="O45" i="4"/>
  <c r="S43" i="4"/>
  <c r="Q42" i="4"/>
  <c r="R63" i="4"/>
  <c r="P62" i="4"/>
  <c r="T60" i="4"/>
  <c r="R59" i="4"/>
  <c r="P58" i="4"/>
  <c r="T56" i="4"/>
  <c r="R55" i="4"/>
  <c r="P54" i="4"/>
  <c r="T52" i="4"/>
  <c r="R51" i="4"/>
  <c r="P50" i="4"/>
  <c r="T48" i="4"/>
  <c r="R47" i="4"/>
  <c r="P46" i="4"/>
  <c r="T44" i="4"/>
  <c r="R43" i="4"/>
  <c r="P42" i="4"/>
  <c r="Q63" i="4"/>
  <c r="O62" i="4"/>
  <c r="S60" i="4"/>
  <c r="Q59" i="4"/>
  <c r="O58" i="4"/>
  <c r="S56" i="4"/>
  <c r="Q55" i="4"/>
  <c r="O54" i="4"/>
  <c r="S52" i="4"/>
  <c r="Q51" i="4"/>
  <c r="O50" i="4"/>
  <c r="S48" i="4"/>
  <c r="Q47" i="4"/>
  <c r="O46" i="4"/>
  <c r="S44" i="4"/>
  <c r="Q43" i="4"/>
  <c r="O42" i="4"/>
  <c r="P63" i="4"/>
  <c r="T61" i="4"/>
  <c r="R60" i="4"/>
  <c r="P59" i="4"/>
  <c r="T57" i="4"/>
  <c r="R56" i="4"/>
  <c r="P55" i="4"/>
  <c r="T53" i="4"/>
  <c r="R52" i="4"/>
  <c r="P51" i="4"/>
  <c r="T49" i="4"/>
  <c r="R48" i="4"/>
  <c r="P47" i="4"/>
  <c r="T45" i="4"/>
  <c r="R44" i="4"/>
  <c r="P43" i="4"/>
  <c r="O63" i="4"/>
  <c r="S61" i="4"/>
  <c r="Q60" i="4"/>
  <c r="O59" i="4"/>
  <c r="S57" i="4"/>
  <c r="Q56" i="4"/>
  <c r="O55" i="4"/>
  <c r="S53" i="4"/>
  <c r="Q52" i="4"/>
  <c r="S49" i="4"/>
  <c r="S45" i="4"/>
  <c r="O43" i="4"/>
  <c r="R61" i="4"/>
  <c r="T58" i="4"/>
  <c r="P56" i="4"/>
  <c r="R53" i="4"/>
  <c r="R49" i="4"/>
  <c r="R45" i="4"/>
  <c r="T42" i="4"/>
  <c r="Q48" i="4"/>
  <c r="P52" i="4"/>
  <c r="P48" i="4"/>
  <c r="P44" i="4"/>
  <c r="S62" i="4"/>
  <c r="Q61" i="4"/>
  <c r="O60" i="4"/>
  <c r="S58" i="4"/>
  <c r="Q57" i="4"/>
  <c r="O56" i="4"/>
  <c r="S54" i="4"/>
  <c r="Q53" i="4"/>
  <c r="O52" i="4"/>
  <c r="S50" i="4"/>
  <c r="Q49" i="4"/>
  <c r="O48" i="4"/>
  <c r="S46" i="4"/>
  <c r="Q45" i="4"/>
  <c r="O44" i="4"/>
  <c r="S42" i="4"/>
  <c r="O51" i="4"/>
  <c r="O47" i="4"/>
  <c r="Q44" i="4"/>
  <c r="T62" i="4"/>
  <c r="P60" i="4"/>
  <c r="R57" i="4"/>
  <c r="T54" i="4"/>
  <c r="T50" i="4"/>
  <c r="T46" i="4"/>
  <c r="O37" i="4"/>
  <c r="J9" i="4" l="1"/>
  <c r="J17" i="4"/>
  <c r="J25" i="4"/>
  <c r="J33" i="4"/>
  <c r="J41" i="4"/>
  <c r="J49" i="4"/>
  <c r="J57" i="4"/>
  <c r="J65" i="4"/>
  <c r="J73" i="4"/>
  <c r="J81" i="4"/>
  <c r="J89" i="4"/>
  <c r="J97" i="4"/>
  <c r="J105" i="4"/>
  <c r="J113" i="4"/>
  <c r="J121" i="4"/>
  <c r="J129" i="4"/>
  <c r="J137" i="4"/>
  <c r="J145" i="4"/>
  <c r="J153" i="4"/>
  <c r="J161" i="4"/>
  <c r="J169" i="4"/>
  <c r="J177" i="4"/>
  <c r="J185" i="4"/>
  <c r="J193" i="4"/>
  <c r="J201" i="4"/>
  <c r="J209" i="4"/>
  <c r="J217" i="4"/>
  <c r="J225" i="4"/>
  <c r="J233" i="4"/>
  <c r="J241" i="4"/>
  <c r="J249" i="4"/>
  <c r="J257" i="4"/>
  <c r="J265" i="4"/>
  <c r="J273" i="4"/>
  <c r="J281" i="4"/>
  <c r="J289" i="4"/>
  <c r="J297" i="4"/>
  <c r="J305" i="4"/>
  <c r="J313" i="4"/>
  <c r="J321" i="4"/>
  <c r="J329" i="4"/>
  <c r="J337" i="4"/>
  <c r="J345" i="4"/>
  <c r="J353" i="4"/>
  <c r="J361" i="4"/>
  <c r="J369" i="4"/>
  <c r="J377" i="4"/>
  <c r="J385" i="4"/>
  <c r="J393" i="4"/>
  <c r="J401" i="4"/>
  <c r="J409" i="4"/>
  <c r="J417" i="4"/>
  <c r="J425" i="4"/>
  <c r="J433" i="4"/>
  <c r="J441" i="4"/>
  <c r="J449" i="4"/>
  <c r="J457" i="4"/>
  <c r="J465" i="4"/>
  <c r="J473" i="4"/>
  <c r="J481" i="4"/>
  <c r="J489" i="4"/>
  <c r="J497" i="4"/>
  <c r="J2" i="4"/>
  <c r="J10" i="4"/>
  <c r="J18" i="4"/>
  <c r="J26" i="4"/>
  <c r="J34" i="4"/>
  <c r="J42" i="4"/>
  <c r="J50" i="4"/>
  <c r="J58" i="4"/>
  <c r="J66" i="4"/>
  <c r="J74" i="4"/>
  <c r="J82" i="4"/>
  <c r="J90" i="4"/>
  <c r="J98" i="4"/>
  <c r="J106" i="4"/>
  <c r="J114" i="4"/>
  <c r="J122" i="4"/>
  <c r="J130" i="4"/>
  <c r="J138" i="4"/>
  <c r="J146" i="4"/>
  <c r="J154" i="4"/>
  <c r="J162" i="4"/>
  <c r="J170" i="4"/>
  <c r="J3" i="4"/>
  <c r="J13" i="4"/>
  <c r="J23" i="4"/>
  <c r="J35" i="4"/>
  <c r="J45" i="4"/>
  <c r="J55" i="4"/>
  <c r="J67" i="4"/>
  <c r="J77" i="4"/>
  <c r="J87" i="4"/>
  <c r="J99" i="4"/>
  <c r="J109" i="4"/>
  <c r="J119" i="4"/>
  <c r="J131" i="4"/>
  <c r="J141" i="4"/>
  <c r="J151" i="4"/>
  <c r="J163" i="4"/>
  <c r="J173" i="4"/>
  <c r="J182" i="4"/>
  <c r="J191" i="4"/>
  <c r="J200" i="4"/>
  <c r="J210" i="4"/>
  <c r="J219" i="4"/>
  <c r="J228" i="4"/>
  <c r="J237" i="4"/>
  <c r="J246" i="4"/>
  <c r="J255" i="4"/>
  <c r="J264" i="4"/>
  <c r="J274" i="4"/>
  <c r="J283" i="4"/>
  <c r="J292" i="4"/>
  <c r="J301" i="4"/>
  <c r="J310" i="4"/>
  <c r="J319" i="4"/>
  <c r="J328" i="4"/>
  <c r="J338" i="4"/>
  <c r="J347" i="4"/>
  <c r="J356" i="4"/>
  <c r="J365" i="4"/>
  <c r="J374" i="4"/>
  <c r="J383" i="4"/>
  <c r="J392" i="4"/>
  <c r="J402" i="4"/>
  <c r="J411" i="4"/>
  <c r="J420" i="4"/>
  <c r="J429" i="4"/>
  <c r="J438" i="4"/>
  <c r="J447" i="4"/>
  <c r="J456" i="4"/>
  <c r="J466" i="4"/>
  <c r="J475" i="4"/>
  <c r="J484" i="4"/>
  <c r="J493" i="4"/>
  <c r="J4" i="4"/>
  <c r="J14" i="4"/>
  <c r="J24" i="4"/>
  <c r="J36" i="4"/>
  <c r="J46" i="4"/>
  <c r="J56" i="4"/>
  <c r="J68" i="4"/>
  <c r="J78" i="4"/>
  <c r="J88" i="4"/>
  <c r="J100" i="4"/>
  <c r="J110" i="4"/>
  <c r="J120" i="4"/>
  <c r="J132" i="4"/>
  <c r="J142" i="4"/>
  <c r="J152" i="4"/>
  <c r="J164" i="4"/>
  <c r="J174" i="4"/>
  <c r="J183" i="4"/>
  <c r="J192" i="4"/>
  <c r="J202" i="4"/>
  <c r="J211" i="4"/>
  <c r="J220" i="4"/>
  <c r="J229" i="4"/>
  <c r="J238" i="4"/>
  <c r="J247" i="4"/>
  <c r="J256" i="4"/>
  <c r="J266" i="4"/>
  <c r="J275" i="4"/>
  <c r="J284" i="4"/>
  <c r="J293" i="4"/>
  <c r="J302" i="4"/>
  <c r="J311" i="4"/>
  <c r="J320" i="4"/>
  <c r="J330" i="4"/>
  <c r="J339" i="4"/>
  <c r="J348" i="4"/>
  <c r="J357" i="4"/>
  <c r="J366" i="4"/>
  <c r="J375" i="4"/>
  <c r="J384" i="4"/>
  <c r="J394" i="4"/>
  <c r="J403" i="4"/>
  <c r="J412" i="4"/>
  <c r="J421" i="4"/>
  <c r="J430" i="4"/>
  <c r="J439" i="4"/>
  <c r="J448" i="4"/>
  <c r="J458" i="4"/>
  <c r="J467" i="4"/>
  <c r="J476" i="4"/>
  <c r="J485" i="4"/>
  <c r="J494" i="4"/>
  <c r="J5" i="4"/>
  <c r="J15" i="4"/>
  <c r="J27" i="4"/>
  <c r="J37" i="4"/>
  <c r="J47" i="4"/>
  <c r="J59" i="4"/>
  <c r="J69" i="4"/>
  <c r="J79" i="4"/>
  <c r="J91" i="4"/>
  <c r="J101" i="4"/>
  <c r="J111" i="4"/>
  <c r="J123" i="4"/>
  <c r="J133" i="4"/>
  <c r="J143" i="4"/>
  <c r="J155" i="4"/>
  <c r="J165" i="4"/>
  <c r="J175" i="4"/>
  <c r="J184" i="4"/>
  <c r="J194" i="4"/>
  <c r="J203" i="4"/>
  <c r="J212" i="4"/>
  <c r="J221" i="4"/>
  <c r="J230" i="4"/>
  <c r="J239" i="4"/>
  <c r="J248" i="4"/>
  <c r="J258" i="4"/>
  <c r="J267" i="4"/>
  <c r="J276" i="4"/>
  <c r="J285" i="4"/>
  <c r="J294" i="4"/>
  <c r="J303" i="4"/>
  <c r="J312" i="4"/>
  <c r="J322" i="4"/>
  <c r="J331" i="4"/>
  <c r="J340" i="4"/>
  <c r="J349" i="4"/>
  <c r="J358" i="4"/>
  <c r="J367" i="4"/>
  <c r="J376" i="4"/>
  <c r="J386" i="4"/>
  <c r="J395" i="4"/>
  <c r="J404" i="4"/>
  <c r="J413" i="4"/>
  <c r="J422" i="4"/>
  <c r="J431" i="4"/>
  <c r="J440" i="4"/>
  <c r="J450" i="4"/>
  <c r="J459" i="4"/>
  <c r="J468" i="4"/>
  <c r="J477" i="4"/>
  <c r="J486" i="4"/>
  <c r="J495" i="4"/>
  <c r="J6" i="4"/>
  <c r="J16" i="4"/>
  <c r="J28" i="4"/>
  <c r="J38" i="4"/>
  <c r="J48" i="4"/>
  <c r="J60" i="4"/>
  <c r="J70" i="4"/>
  <c r="J80" i="4"/>
  <c r="J92" i="4"/>
  <c r="J102" i="4"/>
  <c r="J112" i="4"/>
  <c r="J124" i="4"/>
  <c r="J134" i="4"/>
  <c r="J144" i="4"/>
  <c r="J7" i="4"/>
  <c r="J29" i="4"/>
  <c r="J51" i="4"/>
  <c r="J71" i="4"/>
  <c r="J93" i="4"/>
  <c r="J8" i="4"/>
  <c r="J30" i="4"/>
  <c r="J52" i="4"/>
  <c r="J72" i="4"/>
  <c r="J94" i="4"/>
  <c r="J116" i="4"/>
  <c r="J136" i="4"/>
  <c r="J157" i="4"/>
  <c r="J172" i="4"/>
  <c r="J188" i="4"/>
  <c r="J204" i="4"/>
  <c r="J216" i="4"/>
  <c r="J232" i="4"/>
  <c r="J245" i="4"/>
  <c r="J261" i="4"/>
  <c r="J277" i="4"/>
  <c r="J290" i="4"/>
  <c r="J306" i="4"/>
  <c r="J318" i="4"/>
  <c r="J334" i="4"/>
  <c r="J350" i="4"/>
  <c r="J363" i="4"/>
  <c r="J379" i="4"/>
  <c r="J391" i="4"/>
  <c r="J407" i="4"/>
  <c r="J423" i="4"/>
  <c r="J436" i="4"/>
  <c r="J452" i="4"/>
  <c r="J464" i="4"/>
  <c r="J480" i="4"/>
  <c r="J496" i="4"/>
  <c r="J11" i="4"/>
  <c r="J31" i="4"/>
  <c r="J53" i="4"/>
  <c r="J75" i="4"/>
  <c r="J95" i="4"/>
  <c r="J117" i="4"/>
  <c r="J139" i="4"/>
  <c r="J158" i="4"/>
  <c r="J176" i="4"/>
  <c r="J189" i="4"/>
  <c r="J205" i="4"/>
  <c r="J218" i="4"/>
  <c r="J234" i="4"/>
  <c r="J250" i="4"/>
  <c r="J262" i="4"/>
  <c r="J278" i="4"/>
  <c r="J291" i="4"/>
  <c r="J307" i="4"/>
  <c r="J323" i="4"/>
  <c r="J335" i="4"/>
  <c r="J351" i="4"/>
  <c r="J364" i="4"/>
  <c r="J380" i="4"/>
  <c r="J396" i="4"/>
  <c r="J408" i="4"/>
  <c r="J424" i="4"/>
  <c r="J437" i="4"/>
  <c r="J453" i="4"/>
  <c r="J469" i="4"/>
  <c r="J482" i="4"/>
  <c r="J498" i="4"/>
  <c r="J12" i="4"/>
  <c r="J32" i="4"/>
  <c r="J54" i="4"/>
  <c r="J76" i="4"/>
  <c r="J96" i="4"/>
  <c r="J118" i="4"/>
  <c r="J140" i="4"/>
  <c r="J159" i="4"/>
  <c r="J178" i="4"/>
  <c r="J190" i="4"/>
  <c r="J206" i="4"/>
  <c r="J222" i="4"/>
  <c r="J235" i="4"/>
  <c r="J251" i="4"/>
  <c r="J263" i="4"/>
  <c r="J279" i="4"/>
  <c r="J295" i="4"/>
  <c r="J308" i="4"/>
  <c r="J324" i="4"/>
  <c r="J336" i="4"/>
  <c r="J352" i="4"/>
  <c r="J368" i="4"/>
  <c r="J381" i="4"/>
  <c r="J19" i="4"/>
  <c r="J61" i="4"/>
  <c r="J103" i="4"/>
  <c r="J128" i="4"/>
  <c r="J166" i="4"/>
  <c r="J187" i="4"/>
  <c r="J213" i="4"/>
  <c r="J236" i="4"/>
  <c r="J259" i="4"/>
  <c r="J282" i="4"/>
  <c r="J304" i="4"/>
  <c r="J327" i="4"/>
  <c r="J354" i="4"/>
  <c r="J373" i="4"/>
  <c r="J398" i="4"/>
  <c r="J416" i="4"/>
  <c r="J435" i="4"/>
  <c r="J455" i="4"/>
  <c r="J474" i="4"/>
  <c r="J492" i="4"/>
  <c r="J20" i="4"/>
  <c r="J62" i="4"/>
  <c r="J104" i="4"/>
  <c r="J135" i="4"/>
  <c r="J167" i="4"/>
  <c r="J195" i="4"/>
  <c r="J214" i="4"/>
  <c r="J240" i="4"/>
  <c r="J260" i="4"/>
  <c r="J286" i="4"/>
  <c r="J309" i="4"/>
  <c r="J332" i="4"/>
  <c r="J355" i="4"/>
  <c r="J378" i="4"/>
  <c r="J399" i="4"/>
  <c r="J418" i="4"/>
  <c r="J442" i="4"/>
  <c r="J460" i="4"/>
  <c r="J478" i="4"/>
  <c r="J499" i="4"/>
  <c r="J21" i="4"/>
  <c r="J63" i="4"/>
  <c r="J107" i="4"/>
  <c r="J147" i="4"/>
  <c r="J168" i="4"/>
  <c r="J196" i="4"/>
  <c r="J215" i="4"/>
  <c r="J242" i="4"/>
  <c r="J268" i="4"/>
  <c r="J287" i="4"/>
  <c r="J314" i="4"/>
  <c r="J333" i="4"/>
  <c r="J359" i="4"/>
  <c r="J382" i="4"/>
  <c r="J400" i="4"/>
  <c r="J419" i="4"/>
  <c r="J443" i="4"/>
  <c r="J461" i="4"/>
  <c r="J479" i="4"/>
  <c r="J22" i="4"/>
  <c r="J64" i="4"/>
  <c r="J108" i="4"/>
  <c r="J148" i="4"/>
  <c r="J171" i="4"/>
  <c r="J197" i="4"/>
  <c r="J223" i="4"/>
  <c r="J243" i="4"/>
  <c r="J269" i="4"/>
  <c r="J288" i="4"/>
  <c r="J315" i="4"/>
  <c r="J341" i="4"/>
  <c r="J360" i="4"/>
  <c r="J387" i="4"/>
  <c r="J405" i="4"/>
  <c r="J426" i="4"/>
  <c r="J444" i="4"/>
  <c r="J462" i="4"/>
  <c r="J483" i="4"/>
  <c r="J39" i="4"/>
  <c r="J83" i="4"/>
  <c r="J115" i="4"/>
  <c r="J149" i="4"/>
  <c r="J179" i="4"/>
  <c r="J198" i="4"/>
  <c r="J224" i="4"/>
  <c r="J244" i="4"/>
  <c r="J270" i="4"/>
  <c r="J296" i="4"/>
  <c r="J316" i="4"/>
  <c r="J342" i="4"/>
  <c r="J362" i="4"/>
  <c r="J388" i="4"/>
  <c r="J406" i="4"/>
  <c r="J427" i="4"/>
  <c r="J445" i="4"/>
  <c r="J463" i="4"/>
  <c r="J487" i="4"/>
  <c r="J40" i="4"/>
  <c r="J84" i="4"/>
  <c r="J125" i="4"/>
  <c r="J150" i="4"/>
  <c r="J180" i="4"/>
  <c r="J199" i="4"/>
  <c r="J226" i="4"/>
  <c r="J252" i="4"/>
  <c r="J271" i="4"/>
  <c r="J298" i="4"/>
  <c r="J317" i="4"/>
  <c r="J343" i="4"/>
  <c r="J370" i="4"/>
  <c r="J389" i="4"/>
  <c r="J410" i="4"/>
  <c r="J428" i="4"/>
  <c r="J446" i="4"/>
  <c r="J470" i="4"/>
  <c r="J488" i="4"/>
  <c r="J43" i="4"/>
  <c r="J85" i="4"/>
  <c r="J126" i="4"/>
  <c r="J156" i="4"/>
  <c r="J181" i="4"/>
  <c r="J207" i="4"/>
  <c r="J227" i="4"/>
  <c r="J253" i="4"/>
  <c r="J272" i="4"/>
  <c r="J299" i="4"/>
  <c r="J325" i="4"/>
  <c r="J344" i="4"/>
  <c r="J371" i="4"/>
  <c r="J390" i="4"/>
  <c r="J414" i="4"/>
  <c r="J432" i="4"/>
  <c r="J451" i="4"/>
  <c r="J471" i="4"/>
  <c r="J490" i="4"/>
  <c r="J44" i="4"/>
  <c r="J86" i="4"/>
  <c r="J127" i="4"/>
  <c r="J160" i="4"/>
  <c r="J186" i="4"/>
  <c r="J208" i="4"/>
  <c r="J231" i="4"/>
  <c r="J254" i="4"/>
  <c r="J280" i="4"/>
  <c r="J300" i="4"/>
  <c r="J326" i="4"/>
  <c r="J346" i="4"/>
  <c r="J372" i="4"/>
  <c r="J397" i="4"/>
  <c r="J415" i="4"/>
  <c r="J434" i="4"/>
  <c r="J454" i="4"/>
  <c r="J472" i="4"/>
  <c r="J491" i="4"/>
  <c r="T71" i="4"/>
  <c r="Y67" i="4"/>
  <c r="T68" i="4"/>
  <c r="Y68" i="4"/>
  <c r="T70" i="4"/>
  <c r="Y69" i="4"/>
  <c r="U20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G2" i="4"/>
  <c r="F2" i="4"/>
  <c r="P28" i="4"/>
  <c r="X21" i="4"/>
  <c r="P30" i="4"/>
  <c r="X23" i="4"/>
  <c r="S24" i="4"/>
  <c r="P27" i="4"/>
  <c r="P25" i="4"/>
  <c r="X22" i="4"/>
  <c r="S22" i="4"/>
  <c r="P24" i="4"/>
  <c r="P23" i="4"/>
  <c r="P31" i="4"/>
  <c r="P22" i="4"/>
  <c r="S25" i="4"/>
  <c r="P29" i="4"/>
  <c r="T25" i="4" l="1"/>
  <c r="T22" i="4"/>
  <c r="Y22" i="4"/>
  <c r="T24" i="4"/>
  <c r="Y23" i="4"/>
  <c r="Y21" i="4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R70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53" i="3"/>
  <c r="AM19" i="3"/>
  <c r="W19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4" i="3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60" i="2"/>
  <c r="T20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4" i="2"/>
  <c r="I5" i="2"/>
  <c r="J5" i="2" s="1"/>
  <c r="I6" i="2"/>
  <c r="I7" i="2"/>
  <c r="J7" i="2" s="1"/>
  <c r="I8" i="2"/>
  <c r="J8" i="2" s="1"/>
  <c r="I9" i="2"/>
  <c r="I10" i="2"/>
  <c r="J10" i="2" s="1"/>
  <c r="I11" i="2"/>
  <c r="I12" i="2"/>
  <c r="I13" i="2"/>
  <c r="J13" i="2" s="1"/>
  <c r="I14" i="2"/>
  <c r="I15" i="2"/>
  <c r="I16" i="2"/>
  <c r="J16" i="2" s="1"/>
  <c r="I17" i="2"/>
  <c r="I18" i="2"/>
  <c r="J18" i="2" s="1"/>
  <c r="I19" i="2"/>
  <c r="I20" i="2"/>
  <c r="I21" i="2"/>
  <c r="I22" i="2"/>
  <c r="I23" i="2"/>
  <c r="I24" i="2"/>
  <c r="J24" i="2" s="1"/>
  <c r="I25" i="2"/>
  <c r="I26" i="2"/>
  <c r="J26" i="2" s="1"/>
  <c r="I27" i="2"/>
  <c r="I28" i="2"/>
  <c r="I29" i="2"/>
  <c r="I30" i="2"/>
  <c r="I31" i="2"/>
  <c r="J31" i="2" s="1"/>
  <c r="I32" i="2"/>
  <c r="J32" i="2" s="1"/>
  <c r="I33" i="2"/>
  <c r="I34" i="2"/>
  <c r="J34" i="2" s="1"/>
  <c r="I35" i="2"/>
  <c r="I36" i="2"/>
  <c r="I37" i="2"/>
  <c r="J37" i="2" s="1"/>
  <c r="I38" i="2"/>
  <c r="I39" i="2"/>
  <c r="I40" i="2"/>
  <c r="J40" i="2" s="1"/>
  <c r="I41" i="2"/>
  <c r="I42" i="2"/>
  <c r="J42" i="2" s="1"/>
  <c r="I43" i="2"/>
  <c r="I44" i="2"/>
  <c r="I45" i="2"/>
  <c r="I46" i="2"/>
  <c r="I47" i="2"/>
  <c r="I48" i="2"/>
  <c r="J48" i="2" s="1"/>
  <c r="I49" i="2"/>
  <c r="I50" i="2"/>
  <c r="J50" i="2" s="1"/>
  <c r="I51" i="2"/>
  <c r="I52" i="2"/>
  <c r="I53" i="2"/>
  <c r="J53" i="2" s="1"/>
  <c r="I54" i="2"/>
  <c r="I55" i="2"/>
  <c r="I56" i="2"/>
  <c r="J56" i="2" s="1"/>
  <c r="I57" i="2"/>
  <c r="I58" i="2"/>
  <c r="J58" i="2" s="1"/>
  <c r="I59" i="2"/>
  <c r="I60" i="2"/>
  <c r="I61" i="2"/>
  <c r="I62" i="2"/>
  <c r="I63" i="2"/>
  <c r="I64" i="2"/>
  <c r="J64" i="2" s="1"/>
  <c r="I65" i="2"/>
  <c r="I66" i="2"/>
  <c r="J66" i="2" s="1"/>
  <c r="I67" i="2"/>
  <c r="I68" i="2"/>
  <c r="I69" i="2"/>
  <c r="I70" i="2"/>
  <c r="I71" i="2"/>
  <c r="I72" i="2"/>
  <c r="J72" i="2" s="1"/>
  <c r="I73" i="2"/>
  <c r="I74" i="2"/>
  <c r="J74" i="2" s="1"/>
  <c r="I75" i="2"/>
  <c r="I76" i="2"/>
  <c r="I77" i="2"/>
  <c r="I78" i="2"/>
  <c r="I79" i="2"/>
  <c r="I80" i="2"/>
  <c r="J80" i="2" s="1"/>
  <c r="I81" i="2"/>
  <c r="I82" i="2"/>
  <c r="J82" i="2" s="1"/>
  <c r="I83" i="2"/>
  <c r="I84" i="2"/>
  <c r="I85" i="2"/>
  <c r="I86" i="2"/>
  <c r="I87" i="2"/>
  <c r="J87" i="2" s="1"/>
  <c r="I88" i="2"/>
  <c r="J88" i="2" s="1"/>
  <c r="I89" i="2"/>
  <c r="I90" i="2"/>
  <c r="J90" i="2" s="1"/>
  <c r="I91" i="2"/>
  <c r="I92" i="2"/>
  <c r="I93" i="2"/>
  <c r="I94" i="2"/>
  <c r="I95" i="2"/>
  <c r="I96" i="2"/>
  <c r="J96" i="2" s="1"/>
  <c r="I97" i="2"/>
  <c r="I98" i="2"/>
  <c r="J98" i="2" s="1"/>
  <c r="I99" i="2"/>
  <c r="I100" i="2"/>
  <c r="I101" i="2"/>
  <c r="I102" i="2"/>
  <c r="I103" i="2"/>
  <c r="I104" i="2"/>
  <c r="J104" i="2" s="1"/>
  <c r="I105" i="2"/>
  <c r="I106" i="2"/>
  <c r="J106" i="2" s="1"/>
  <c r="I107" i="2"/>
  <c r="I108" i="2"/>
  <c r="I109" i="2"/>
  <c r="I110" i="2"/>
  <c r="I111" i="2"/>
  <c r="J111" i="2" s="1"/>
  <c r="I112" i="2"/>
  <c r="J112" i="2" s="1"/>
  <c r="I113" i="2"/>
  <c r="I114" i="2"/>
  <c r="J114" i="2" s="1"/>
  <c r="I115" i="2"/>
  <c r="I116" i="2"/>
  <c r="I117" i="2"/>
  <c r="J117" i="2" s="1"/>
  <c r="I118" i="2"/>
  <c r="I119" i="2"/>
  <c r="I120" i="2"/>
  <c r="J120" i="2" s="1"/>
  <c r="I121" i="2"/>
  <c r="I122" i="2"/>
  <c r="J122" i="2" s="1"/>
  <c r="I123" i="2"/>
  <c r="I124" i="2"/>
  <c r="I125" i="2"/>
  <c r="J125" i="2" s="1"/>
  <c r="I126" i="2"/>
  <c r="I127" i="2"/>
  <c r="I128" i="2"/>
  <c r="J128" i="2" s="1"/>
  <c r="I129" i="2"/>
  <c r="I130" i="2"/>
  <c r="J130" i="2" s="1"/>
  <c r="I131" i="2"/>
  <c r="I132" i="2"/>
  <c r="I133" i="2"/>
  <c r="I134" i="2"/>
  <c r="I135" i="2"/>
  <c r="I136" i="2"/>
  <c r="J136" i="2" s="1"/>
  <c r="I137" i="2"/>
  <c r="I138" i="2"/>
  <c r="J138" i="2" s="1"/>
  <c r="I139" i="2"/>
  <c r="I140" i="2"/>
  <c r="I141" i="2"/>
  <c r="J141" i="2" s="1"/>
  <c r="I142" i="2"/>
  <c r="I143" i="2"/>
  <c r="I144" i="2"/>
  <c r="J144" i="2" s="1"/>
  <c r="I145" i="2"/>
  <c r="I146" i="2"/>
  <c r="J146" i="2" s="1"/>
  <c r="I147" i="2"/>
  <c r="I148" i="2"/>
  <c r="I149" i="2"/>
  <c r="I150" i="2"/>
  <c r="I151" i="2"/>
  <c r="J151" i="2" s="1"/>
  <c r="I152" i="2"/>
  <c r="J152" i="2" s="1"/>
  <c r="I153" i="2"/>
  <c r="I154" i="2"/>
  <c r="J154" i="2" s="1"/>
  <c r="I155" i="2"/>
  <c r="I156" i="2"/>
  <c r="I157" i="2"/>
  <c r="I158" i="2"/>
  <c r="J158" i="2" s="1"/>
  <c r="I159" i="2"/>
  <c r="I160" i="2"/>
  <c r="J160" i="2" s="1"/>
  <c r="I161" i="2"/>
  <c r="I162" i="2"/>
  <c r="J162" i="2" s="1"/>
  <c r="I163" i="2"/>
  <c r="I164" i="2"/>
  <c r="I165" i="2"/>
  <c r="I166" i="2"/>
  <c r="I167" i="2"/>
  <c r="I168" i="2"/>
  <c r="J168" i="2" s="1"/>
  <c r="I169" i="2"/>
  <c r="I170" i="2"/>
  <c r="J170" i="2" s="1"/>
  <c r="I171" i="2"/>
  <c r="I172" i="2"/>
  <c r="I173" i="2"/>
  <c r="J173" i="2" s="1"/>
  <c r="I174" i="2"/>
  <c r="J174" i="2" s="1"/>
  <c r="I175" i="2"/>
  <c r="I176" i="2"/>
  <c r="J176" i="2" s="1"/>
  <c r="I177" i="2"/>
  <c r="I178" i="2"/>
  <c r="J178" i="2" s="1"/>
  <c r="I179" i="2"/>
  <c r="I180" i="2"/>
  <c r="I181" i="2"/>
  <c r="J181" i="2" s="1"/>
  <c r="I182" i="2"/>
  <c r="I183" i="2"/>
  <c r="I184" i="2"/>
  <c r="J184" i="2" s="1"/>
  <c r="I185" i="2"/>
  <c r="I186" i="2"/>
  <c r="J186" i="2" s="1"/>
  <c r="I187" i="2"/>
  <c r="I188" i="2"/>
  <c r="I189" i="2"/>
  <c r="I190" i="2"/>
  <c r="J190" i="2" s="1"/>
  <c r="I191" i="2"/>
  <c r="I192" i="2"/>
  <c r="J192" i="2" s="1"/>
  <c r="I193" i="2"/>
  <c r="I194" i="2"/>
  <c r="J194" i="2" s="1"/>
  <c r="I195" i="2"/>
  <c r="I196" i="2"/>
  <c r="I197" i="2"/>
  <c r="I198" i="2"/>
  <c r="I199" i="2"/>
  <c r="J199" i="2" s="1"/>
  <c r="I200" i="2"/>
  <c r="J200" i="2" s="1"/>
  <c r="I201" i="2"/>
  <c r="I202" i="2"/>
  <c r="J202" i="2" s="1"/>
  <c r="I203" i="2"/>
  <c r="I204" i="2"/>
  <c r="I205" i="2"/>
  <c r="I206" i="2"/>
  <c r="I207" i="2"/>
  <c r="J207" i="2" s="1"/>
  <c r="I208" i="2"/>
  <c r="J208" i="2" s="1"/>
  <c r="I209" i="2"/>
  <c r="I210" i="2"/>
  <c r="J210" i="2" s="1"/>
  <c r="I211" i="2"/>
  <c r="I212" i="2"/>
  <c r="I213" i="2"/>
  <c r="I214" i="2"/>
  <c r="I215" i="2"/>
  <c r="I216" i="2"/>
  <c r="J216" i="2" s="1"/>
  <c r="I217" i="2"/>
  <c r="I218" i="2"/>
  <c r="J218" i="2" s="1"/>
  <c r="I219" i="2"/>
  <c r="I220" i="2"/>
  <c r="I221" i="2"/>
  <c r="I222" i="2"/>
  <c r="J222" i="2" s="1"/>
  <c r="I223" i="2"/>
  <c r="J223" i="2" s="1"/>
  <c r="I224" i="2"/>
  <c r="J224" i="2" s="1"/>
  <c r="I225" i="2"/>
  <c r="I226" i="2"/>
  <c r="J226" i="2" s="1"/>
  <c r="I227" i="2"/>
  <c r="I228" i="2"/>
  <c r="I229" i="2"/>
  <c r="I230" i="2"/>
  <c r="J230" i="2" s="1"/>
  <c r="I231" i="2"/>
  <c r="I232" i="2"/>
  <c r="J232" i="2" s="1"/>
  <c r="I233" i="2"/>
  <c r="I234" i="2"/>
  <c r="J234" i="2" s="1"/>
  <c r="I235" i="2"/>
  <c r="I236" i="2"/>
  <c r="I237" i="2"/>
  <c r="I238" i="2"/>
  <c r="I239" i="2"/>
  <c r="I240" i="2"/>
  <c r="J240" i="2" s="1"/>
  <c r="I241" i="2"/>
  <c r="I242" i="2"/>
  <c r="J242" i="2" s="1"/>
  <c r="I243" i="2"/>
  <c r="I244" i="2"/>
  <c r="I245" i="2"/>
  <c r="I246" i="2"/>
  <c r="J246" i="2" s="1"/>
  <c r="I247" i="2"/>
  <c r="I248" i="2"/>
  <c r="J248" i="2" s="1"/>
  <c r="I249" i="2"/>
  <c r="I250" i="2"/>
  <c r="J250" i="2" s="1"/>
  <c r="I251" i="2"/>
  <c r="I252" i="2"/>
  <c r="I253" i="2"/>
  <c r="I254" i="2"/>
  <c r="I255" i="2"/>
  <c r="I256" i="2"/>
  <c r="J256" i="2" s="1"/>
  <c r="I257" i="2"/>
  <c r="I258" i="2"/>
  <c r="J258" i="2" s="1"/>
  <c r="I259" i="2"/>
  <c r="I260" i="2"/>
  <c r="I261" i="2"/>
  <c r="I262" i="2"/>
  <c r="I263" i="2"/>
  <c r="J263" i="2" s="1"/>
  <c r="I264" i="2"/>
  <c r="J264" i="2" s="1"/>
  <c r="I265" i="2"/>
  <c r="I266" i="2"/>
  <c r="J266" i="2" s="1"/>
  <c r="I267" i="2"/>
  <c r="I268" i="2"/>
  <c r="I269" i="2"/>
  <c r="I270" i="2"/>
  <c r="J270" i="2" s="1"/>
  <c r="I271" i="2"/>
  <c r="J271" i="2" s="1"/>
  <c r="I272" i="2"/>
  <c r="J272" i="2" s="1"/>
  <c r="I273" i="2"/>
  <c r="I274" i="2"/>
  <c r="J274" i="2" s="1"/>
  <c r="I275" i="2"/>
  <c r="I276" i="2"/>
  <c r="I277" i="2"/>
  <c r="I278" i="2"/>
  <c r="I279" i="2"/>
  <c r="I280" i="2"/>
  <c r="J280" i="2" s="1"/>
  <c r="I281" i="2"/>
  <c r="I282" i="2"/>
  <c r="J282" i="2" s="1"/>
  <c r="I283" i="2"/>
  <c r="I284" i="2"/>
  <c r="I285" i="2"/>
  <c r="J285" i="2" s="1"/>
  <c r="I286" i="2"/>
  <c r="I287" i="2"/>
  <c r="I288" i="2"/>
  <c r="J288" i="2" s="1"/>
  <c r="I289" i="2"/>
  <c r="I290" i="2"/>
  <c r="J290" i="2" s="1"/>
  <c r="I291" i="2"/>
  <c r="I292" i="2"/>
  <c r="I293" i="2"/>
  <c r="I294" i="2"/>
  <c r="J294" i="2" s="1"/>
  <c r="I295" i="2"/>
  <c r="I296" i="2"/>
  <c r="J296" i="2" s="1"/>
  <c r="I297" i="2"/>
  <c r="I298" i="2"/>
  <c r="J298" i="2" s="1"/>
  <c r="I299" i="2"/>
  <c r="I300" i="2"/>
  <c r="I301" i="2"/>
  <c r="I302" i="2"/>
  <c r="J302" i="2" s="1"/>
  <c r="I303" i="2"/>
  <c r="J303" i="2" s="1"/>
  <c r="I304" i="2"/>
  <c r="J304" i="2" s="1"/>
  <c r="I305" i="2"/>
  <c r="I306" i="2"/>
  <c r="J306" i="2" s="1"/>
  <c r="I307" i="2"/>
  <c r="I308" i="2"/>
  <c r="I309" i="2"/>
  <c r="I310" i="2"/>
  <c r="I311" i="2"/>
  <c r="I312" i="2"/>
  <c r="J312" i="2" s="1"/>
  <c r="I313" i="2"/>
  <c r="I314" i="2"/>
  <c r="J314" i="2" s="1"/>
  <c r="I315" i="2"/>
  <c r="I316" i="2"/>
  <c r="I317" i="2"/>
  <c r="I318" i="2"/>
  <c r="J318" i="2" s="1"/>
  <c r="I319" i="2"/>
  <c r="J319" i="2" s="1"/>
  <c r="I320" i="2"/>
  <c r="J320" i="2" s="1"/>
  <c r="I321" i="2"/>
  <c r="I322" i="2"/>
  <c r="J322" i="2" s="1"/>
  <c r="I323" i="2"/>
  <c r="I324" i="2"/>
  <c r="I325" i="2"/>
  <c r="I326" i="2"/>
  <c r="J326" i="2" s="1"/>
  <c r="I327" i="2"/>
  <c r="I328" i="2"/>
  <c r="J328" i="2" s="1"/>
  <c r="I329" i="2"/>
  <c r="I330" i="2"/>
  <c r="J330" i="2" s="1"/>
  <c r="I331" i="2"/>
  <c r="I332" i="2"/>
  <c r="I333" i="2"/>
  <c r="I334" i="2"/>
  <c r="J334" i="2" s="1"/>
  <c r="I335" i="2"/>
  <c r="I336" i="2"/>
  <c r="J336" i="2" s="1"/>
  <c r="I337" i="2"/>
  <c r="I338" i="2"/>
  <c r="J338" i="2" s="1"/>
  <c r="I339" i="2"/>
  <c r="I340" i="2"/>
  <c r="I341" i="2"/>
  <c r="I342" i="2"/>
  <c r="J342" i="2" s="1"/>
  <c r="I343" i="2"/>
  <c r="I344" i="2"/>
  <c r="J344" i="2" s="1"/>
  <c r="I345" i="2"/>
  <c r="I346" i="2"/>
  <c r="J346" i="2" s="1"/>
  <c r="I347" i="2"/>
  <c r="I348" i="2"/>
  <c r="I349" i="2"/>
  <c r="J349" i="2" s="1"/>
  <c r="I350" i="2"/>
  <c r="J350" i="2" s="1"/>
  <c r="I351" i="2"/>
  <c r="I352" i="2"/>
  <c r="J352" i="2" s="1"/>
  <c r="I353" i="2"/>
  <c r="I354" i="2"/>
  <c r="J354" i="2" s="1"/>
  <c r="I355" i="2"/>
  <c r="I356" i="2"/>
  <c r="I357" i="2"/>
  <c r="I358" i="2"/>
  <c r="J358" i="2" s="1"/>
  <c r="I359" i="2"/>
  <c r="J359" i="2" s="1"/>
  <c r="I360" i="2"/>
  <c r="J360" i="2" s="1"/>
  <c r="I361" i="2"/>
  <c r="I362" i="2"/>
  <c r="J362" i="2" s="1"/>
  <c r="I363" i="2"/>
  <c r="I364" i="2"/>
  <c r="I365" i="2"/>
  <c r="J365" i="2" s="1"/>
  <c r="I366" i="2"/>
  <c r="J366" i="2" s="1"/>
  <c r="I367" i="2"/>
  <c r="I368" i="2"/>
  <c r="J368" i="2" s="1"/>
  <c r="I369" i="2"/>
  <c r="I370" i="2"/>
  <c r="J370" i="2" s="1"/>
  <c r="I371" i="2"/>
  <c r="I372" i="2"/>
  <c r="I373" i="2"/>
  <c r="I374" i="2"/>
  <c r="I375" i="2"/>
  <c r="I376" i="2"/>
  <c r="J376" i="2" s="1"/>
  <c r="I377" i="2"/>
  <c r="I378" i="2"/>
  <c r="J378" i="2" s="1"/>
  <c r="I379" i="2"/>
  <c r="I380" i="2"/>
  <c r="I381" i="2"/>
  <c r="I382" i="2"/>
  <c r="I383" i="2"/>
  <c r="I384" i="2"/>
  <c r="J384" i="2" s="1"/>
  <c r="I385" i="2"/>
  <c r="I386" i="2"/>
  <c r="J386" i="2" s="1"/>
  <c r="I387" i="2"/>
  <c r="I388" i="2"/>
  <c r="I389" i="2"/>
  <c r="I390" i="2"/>
  <c r="J390" i="2" s="1"/>
  <c r="I391" i="2"/>
  <c r="J391" i="2" s="1"/>
  <c r="I392" i="2"/>
  <c r="J392" i="2" s="1"/>
  <c r="I393" i="2"/>
  <c r="I394" i="2"/>
  <c r="J394" i="2" s="1"/>
  <c r="I395" i="2"/>
  <c r="I396" i="2"/>
  <c r="I397" i="2"/>
  <c r="J397" i="2" s="1"/>
  <c r="I398" i="2"/>
  <c r="J398" i="2" s="1"/>
  <c r="I399" i="2"/>
  <c r="I400" i="2"/>
  <c r="J400" i="2" s="1"/>
  <c r="I401" i="2"/>
  <c r="I402" i="2"/>
  <c r="J402" i="2" s="1"/>
  <c r="I403" i="2"/>
  <c r="I404" i="2"/>
  <c r="I405" i="2"/>
  <c r="J405" i="2" s="1"/>
  <c r="I406" i="2"/>
  <c r="I407" i="2"/>
  <c r="I408" i="2"/>
  <c r="J408" i="2" s="1"/>
  <c r="I409" i="2"/>
  <c r="I410" i="2"/>
  <c r="J410" i="2" s="1"/>
  <c r="I411" i="2"/>
  <c r="I412" i="2"/>
  <c r="I413" i="2"/>
  <c r="I414" i="2"/>
  <c r="J414" i="2" s="1"/>
  <c r="I415" i="2"/>
  <c r="I416" i="2"/>
  <c r="J416" i="2" s="1"/>
  <c r="I417" i="2"/>
  <c r="I418" i="2"/>
  <c r="J418" i="2" s="1"/>
  <c r="I419" i="2"/>
  <c r="I420" i="2"/>
  <c r="I421" i="2"/>
  <c r="I422" i="2"/>
  <c r="I423" i="2"/>
  <c r="I424" i="2"/>
  <c r="J424" i="2" s="1"/>
  <c r="I425" i="2"/>
  <c r="I426" i="2"/>
  <c r="J426" i="2" s="1"/>
  <c r="I427" i="2"/>
  <c r="I428" i="2"/>
  <c r="I429" i="2"/>
  <c r="I430" i="2"/>
  <c r="I431" i="2"/>
  <c r="I432" i="2"/>
  <c r="J432" i="2" s="1"/>
  <c r="I433" i="2"/>
  <c r="I434" i="2"/>
  <c r="J434" i="2" s="1"/>
  <c r="I435" i="2"/>
  <c r="I436" i="2"/>
  <c r="I437" i="2"/>
  <c r="I438" i="2"/>
  <c r="J438" i="2" s="1"/>
  <c r="I439" i="2"/>
  <c r="I440" i="2"/>
  <c r="J440" i="2" s="1"/>
  <c r="I441" i="2"/>
  <c r="I442" i="2"/>
  <c r="J442" i="2" s="1"/>
  <c r="I443" i="2"/>
  <c r="I444" i="2"/>
  <c r="I445" i="2"/>
  <c r="I446" i="2"/>
  <c r="I447" i="2"/>
  <c r="I448" i="2"/>
  <c r="J448" i="2" s="1"/>
  <c r="I449" i="2"/>
  <c r="I450" i="2"/>
  <c r="J450" i="2" s="1"/>
  <c r="I451" i="2"/>
  <c r="I452" i="2"/>
  <c r="I453" i="2"/>
  <c r="I454" i="2"/>
  <c r="I455" i="2"/>
  <c r="I456" i="2"/>
  <c r="J456" i="2" s="1"/>
  <c r="I457" i="2"/>
  <c r="I458" i="2"/>
  <c r="J458" i="2" s="1"/>
  <c r="I459" i="2"/>
  <c r="I460" i="2"/>
  <c r="I461" i="2"/>
  <c r="I462" i="2"/>
  <c r="J462" i="2" s="1"/>
  <c r="I463" i="2"/>
  <c r="I464" i="2"/>
  <c r="J464" i="2" s="1"/>
  <c r="I465" i="2"/>
  <c r="I466" i="2"/>
  <c r="J466" i="2" s="1"/>
  <c r="I467" i="2"/>
  <c r="I468" i="2"/>
  <c r="I469" i="2"/>
  <c r="I470" i="2"/>
  <c r="I471" i="2"/>
  <c r="I472" i="2"/>
  <c r="J472" i="2" s="1"/>
  <c r="I473" i="2"/>
  <c r="I474" i="2"/>
  <c r="J474" i="2" s="1"/>
  <c r="I475" i="2"/>
  <c r="I476" i="2"/>
  <c r="I477" i="2"/>
  <c r="J477" i="2" s="1"/>
  <c r="I478" i="2"/>
  <c r="I479" i="2"/>
  <c r="I480" i="2"/>
  <c r="J480" i="2" s="1"/>
  <c r="I481" i="2"/>
  <c r="I482" i="2"/>
  <c r="J482" i="2" s="1"/>
  <c r="I483" i="2"/>
  <c r="I484" i="2"/>
  <c r="I485" i="2"/>
  <c r="I486" i="2"/>
  <c r="I487" i="2"/>
  <c r="I488" i="2"/>
  <c r="J488" i="2" s="1"/>
  <c r="I489" i="2"/>
  <c r="I490" i="2"/>
  <c r="J490" i="2" s="1"/>
  <c r="I491" i="2"/>
  <c r="I492" i="2"/>
  <c r="I493" i="2"/>
  <c r="I494" i="2"/>
  <c r="I495" i="2"/>
  <c r="I496" i="2"/>
  <c r="J496" i="2" s="1"/>
  <c r="I497" i="2"/>
  <c r="I498" i="2"/>
  <c r="J498" i="2" s="1"/>
  <c r="I499" i="2"/>
  <c r="I500" i="2"/>
  <c r="I501" i="2"/>
  <c r="I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4" i="2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78" i="1"/>
  <c r="I47" i="3"/>
  <c r="I111" i="3"/>
  <c r="I175" i="3"/>
  <c r="I239" i="3"/>
  <c r="I303" i="3"/>
  <c r="I367" i="3"/>
  <c r="I431" i="3"/>
  <c r="I495" i="3"/>
  <c r="I162" i="3"/>
  <c r="I346" i="3"/>
  <c r="I23" i="3"/>
  <c r="I95" i="3"/>
  <c r="I167" i="3"/>
  <c r="I247" i="3"/>
  <c r="I319" i="3"/>
  <c r="I391" i="3"/>
  <c r="I463" i="3"/>
  <c r="I90" i="3"/>
  <c r="I306" i="3"/>
  <c r="I8" i="3"/>
  <c r="I72" i="3"/>
  <c r="I136" i="3"/>
  <c r="I200" i="3"/>
  <c r="I264" i="3"/>
  <c r="I328" i="3"/>
  <c r="I392" i="3"/>
  <c r="I464" i="3"/>
  <c r="I409" i="3"/>
  <c r="I50" i="3"/>
  <c r="I242" i="3"/>
  <c r="I434" i="3"/>
  <c r="I57" i="3"/>
  <c r="I121" i="3"/>
  <c r="I193" i="3"/>
  <c r="I257" i="3"/>
  <c r="I321" i="3"/>
  <c r="I401" i="3"/>
  <c r="I42" i="3"/>
  <c r="I226" i="3"/>
  <c r="I426" i="3"/>
  <c r="I44" i="3"/>
  <c r="I108" i="3"/>
  <c r="I172" i="3"/>
  <c r="I236" i="3"/>
  <c r="I300" i="3"/>
  <c r="I364" i="3"/>
  <c r="I428" i="3"/>
  <c r="I492" i="3"/>
  <c r="I61" i="3"/>
  <c r="I125" i="3"/>
  <c r="I189" i="3"/>
  <c r="I253" i="3"/>
  <c r="I317" i="3"/>
  <c r="I381" i="3"/>
  <c r="I445" i="3"/>
  <c r="I14" i="3"/>
  <c r="I182" i="3"/>
  <c r="I438" i="3"/>
  <c r="I291" i="3"/>
  <c r="I83" i="3"/>
  <c r="I59" i="3"/>
  <c r="I315" i="3"/>
  <c r="I27" i="3"/>
  <c r="I286" i="3"/>
  <c r="I147" i="3"/>
  <c r="I262" i="3"/>
  <c r="I43" i="3"/>
  <c r="I299" i="3"/>
  <c r="I78" i="3"/>
  <c r="I31" i="3"/>
  <c r="I103" i="3"/>
  <c r="I183" i="3"/>
  <c r="I255" i="3"/>
  <c r="I327" i="3"/>
  <c r="I399" i="3"/>
  <c r="I471" i="3"/>
  <c r="I114" i="3"/>
  <c r="I330" i="3"/>
  <c r="I16" i="3"/>
  <c r="I80" i="3"/>
  <c r="I144" i="3"/>
  <c r="I208" i="3"/>
  <c r="I272" i="3"/>
  <c r="I336" i="3"/>
  <c r="I408" i="3"/>
  <c r="I472" i="3"/>
  <c r="I425" i="3"/>
  <c r="I74" i="3"/>
  <c r="I266" i="3"/>
  <c r="I458" i="3"/>
  <c r="I65" i="3"/>
  <c r="I137" i="3"/>
  <c r="I201" i="3"/>
  <c r="I265" i="3"/>
  <c r="I329" i="3"/>
  <c r="I417" i="3"/>
  <c r="I58" i="3"/>
  <c r="I250" i="3"/>
  <c r="I442" i="3"/>
  <c r="I52" i="3"/>
  <c r="I116" i="3"/>
  <c r="I180" i="3"/>
  <c r="I244" i="3"/>
  <c r="I308" i="3"/>
  <c r="I372" i="3"/>
  <c r="I436" i="3"/>
  <c r="I500" i="3"/>
  <c r="I69" i="3"/>
  <c r="I133" i="3"/>
  <c r="I197" i="3"/>
  <c r="I261" i="3"/>
  <c r="I325" i="3"/>
  <c r="I389" i="3"/>
  <c r="I453" i="3"/>
  <c r="I22" i="3"/>
  <c r="I214" i="3"/>
  <c r="I470" i="3"/>
  <c r="I323" i="3"/>
  <c r="I179" i="3"/>
  <c r="I91" i="3"/>
  <c r="I347" i="3"/>
  <c r="I62" i="3"/>
  <c r="I318" i="3"/>
  <c r="I38" i="3"/>
  <c r="I294" i="3"/>
  <c r="I75" i="3"/>
  <c r="I331" i="3"/>
  <c r="I142" i="3"/>
  <c r="I398" i="3"/>
  <c r="I435" i="3"/>
  <c r="I39" i="3"/>
  <c r="I119" i="3"/>
  <c r="I263" i="3"/>
  <c r="I335" i="3"/>
  <c r="I479" i="3"/>
  <c r="I138" i="3"/>
  <c r="I24" i="3"/>
  <c r="I152" i="3"/>
  <c r="I216" i="3"/>
  <c r="I344" i="3"/>
  <c r="I480" i="3"/>
  <c r="I441" i="3"/>
  <c r="I290" i="3"/>
  <c r="I73" i="3"/>
  <c r="I145" i="3"/>
  <c r="I273" i="3"/>
  <c r="I433" i="3"/>
  <c r="I274" i="3"/>
  <c r="I466" i="3"/>
  <c r="I124" i="3"/>
  <c r="I252" i="3"/>
  <c r="I380" i="3"/>
  <c r="I444" i="3"/>
  <c r="I77" i="3"/>
  <c r="I205" i="3"/>
  <c r="I333" i="3"/>
  <c r="I397" i="3"/>
  <c r="I30" i="3"/>
  <c r="I35" i="3"/>
  <c r="I355" i="3"/>
  <c r="I123" i="3"/>
  <c r="I379" i="3"/>
  <c r="I350" i="3"/>
  <c r="I326" i="3"/>
  <c r="I107" i="3"/>
  <c r="I174" i="3"/>
  <c r="I430" i="3"/>
  <c r="I191" i="3"/>
  <c r="I407" i="3"/>
  <c r="I370" i="3"/>
  <c r="I88" i="3"/>
  <c r="I280" i="3"/>
  <c r="I416" i="3"/>
  <c r="I98" i="3"/>
  <c r="I482" i="3"/>
  <c r="I209" i="3"/>
  <c r="I337" i="3"/>
  <c r="I82" i="3"/>
  <c r="I60" i="3"/>
  <c r="I188" i="3"/>
  <c r="I316" i="3"/>
  <c r="I13" i="3"/>
  <c r="I141" i="3"/>
  <c r="I269" i="3"/>
  <c r="I461" i="3"/>
  <c r="I246" i="3"/>
  <c r="I243" i="3"/>
  <c r="I94" i="3"/>
  <c r="I70" i="3"/>
  <c r="I363" i="3"/>
  <c r="I499" i="3"/>
  <c r="L4" i="3"/>
  <c r="I127" i="3"/>
  <c r="I223" i="3"/>
  <c r="I351" i="3"/>
  <c r="I455" i="3"/>
  <c r="I234" i="3"/>
  <c r="I32" i="3"/>
  <c r="I120" i="3"/>
  <c r="I232" i="3"/>
  <c r="I320" i="3"/>
  <c r="I440" i="3"/>
  <c r="I457" i="3"/>
  <c r="I194" i="3"/>
  <c r="I25" i="3"/>
  <c r="I113" i="3"/>
  <c r="I233" i="3"/>
  <c r="I345" i="3"/>
  <c r="I497" i="3"/>
  <c r="I322" i="3"/>
  <c r="I36" i="3"/>
  <c r="I148" i="3"/>
  <c r="I260" i="3"/>
  <c r="I348" i="3"/>
  <c r="I460" i="3"/>
  <c r="I53" i="3"/>
  <c r="I165" i="3"/>
  <c r="I277" i="3"/>
  <c r="I365" i="3"/>
  <c r="I477" i="3"/>
  <c r="I150" i="3"/>
  <c r="I195" i="3"/>
  <c r="I275" i="3"/>
  <c r="I251" i="3"/>
  <c r="I158" i="3"/>
  <c r="I67" i="3"/>
  <c r="I422" i="3"/>
  <c r="I395" i="3"/>
  <c r="I302" i="3"/>
  <c r="I7" i="3"/>
  <c r="I135" i="3"/>
  <c r="I231" i="3"/>
  <c r="I359" i="3"/>
  <c r="I487" i="3"/>
  <c r="I258" i="3"/>
  <c r="I40" i="3"/>
  <c r="I128" i="3"/>
  <c r="I240" i="3"/>
  <c r="I352" i="3"/>
  <c r="I448" i="3"/>
  <c r="I473" i="3"/>
  <c r="I210" i="3"/>
  <c r="I33" i="3"/>
  <c r="I153" i="3"/>
  <c r="I241" i="3"/>
  <c r="I353" i="3"/>
  <c r="I18" i="3"/>
  <c r="I354" i="3"/>
  <c r="I68" i="3"/>
  <c r="I156" i="3"/>
  <c r="I268" i="3"/>
  <c r="I356" i="3"/>
  <c r="I468" i="3"/>
  <c r="I85" i="3"/>
  <c r="I173" i="3"/>
  <c r="I285" i="3"/>
  <c r="I373" i="3"/>
  <c r="I485" i="3"/>
  <c r="I278" i="3"/>
  <c r="I227" i="3"/>
  <c r="I339" i="3"/>
  <c r="I283" i="3"/>
  <c r="I190" i="3"/>
  <c r="I102" i="3"/>
  <c r="I454" i="3"/>
  <c r="I427" i="3"/>
  <c r="I334" i="3"/>
  <c r="I6" i="3"/>
  <c r="I15" i="3"/>
  <c r="I143" i="3"/>
  <c r="I375" i="3"/>
  <c r="I400" i="3"/>
  <c r="I48" i="3"/>
  <c r="I160" i="3"/>
  <c r="I360" i="3"/>
  <c r="I489" i="3"/>
  <c r="I314" i="3"/>
  <c r="I161" i="3"/>
  <c r="I369" i="3"/>
  <c r="I106" i="3"/>
  <c r="I76" i="3"/>
  <c r="I164" i="3"/>
  <c r="I388" i="3"/>
  <c r="I476" i="3"/>
  <c r="I181" i="3"/>
  <c r="I293" i="3"/>
  <c r="I493" i="3"/>
  <c r="I310" i="3"/>
  <c r="I403" i="3"/>
  <c r="I411" i="3"/>
  <c r="I134" i="3"/>
  <c r="I486" i="3"/>
  <c r="I366" i="3"/>
  <c r="I5" i="3"/>
  <c r="I151" i="3"/>
  <c r="I129" i="3"/>
  <c r="I56" i="3"/>
  <c r="I368" i="3"/>
  <c r="I10" i="3"/>
  <c r="I169" i="3"/>
  <c r="I377" i="3"/>
  <c r="I84" i="3"/>
  <c r="I284" i="3"/>
  <c r="I101" i="3"/>
  <c r="I413" i="3"/>
  <c r="I342" i="3"/>
  <c r="I443" i="3"/>
  <c r="I166" i="3"/>
  <c r="I462" i="3"/>
  <c r="I287" i="3"/>
  <c r="I418" i="3"/>
  <c r="I288" i="3"/>
  <c r="I362" i="3"/>
  <c r="I289" i="3"/>
  <c r="I490" i="3"/>
  <c r="I404" i="3"/>
  <c r="I221" i="3"/>
  <c r="I11" i="3"/>
  <c r="I19" i="3"/>
  <c r="I198" i="3"/>
  <c r="I494" i="3"/>
  <c r="I423" i="3"/>
  <c r="I184" i="3"/>
  <c r="I122" i="3"/>
  <c r="I449" i="3"/>
  <c r="I212" i="3"/>
  <c r="I229" i="3"/>
  <c r="I406" i="3"/>
  <c r="I414" i="3"/>
  <c r="I51" i="3"/>
  <c r="I311" i="3"/>
  <c r="I104" i="3"/>
  <c r="I361" i="3"/>
  <c r="I217" i="3"/>
  <c r="I20" i="3"/>
  <c r="I420" i="3"/>
  <c r="I349" i="3"/>
  <c r="I187" i="3"/>
  <c r="I235" i="3"/>
  <c r="I343" i="3"/>
  <c r="I112" i="3"/>
  <c r="I393" i="3"/>
  <c r="I225" i="3"/>
  <c r="I28" i="3"/>
  <c r="I452" i="3"/>
  <c r="I357" i="3"/>
  <c r="I110" i="3"/>
  <c r="I390" i="3"/>
  <c r="I371" i="3"/>
  <c r="I271" i="3"/>
  <c r="I282" i="3"/>
  <c r="I248" i="3"/>
  <c r="I456" i="3"/>
  <c r="I41" i="3"/>
  <c r="I249" i="3"/>
  <c r="I378" i="3"/>
  <c r="I276" i="3"/>
  <c r="I93" i="3"/>
  <c r="I405" i="3"/>
  <c r="I259" i="3"/>
  <c r="I222" i="3"/>
  <c r="I459" i="3"/>
  <c r="I55" i="3"/>
  <c r="I383" i="3"/>
  <c r="I394" i="3"/>
  <c r="I256" i="3"/>
  <c r="I488" i="3"/>
  <c r="I49" i="3"/>
  <c r="I281" i="3"/>
  <c r="I402" i="3"/>
  <c r="I196" i="3"/>
  <c r="I484" i="3"/>
  <c r="I213" i="3"/>
  <c r="I501" i="3"/>
  <c r="I467" i="3"/>
  <c r="I254" i="3"/>
  <c r="I491" i="3"/>
  <c r="I415" i="3"/>
  <c r="I176" i="3"/>
  <c r="I34" i="3"/>
  <c r="I177" i="3"/>
  <c r="I154" i="3"/>
  <c r="I292" i="3"/>
  <c r="I109" i="3"/>
  <c r="I309" i="3"/>
  <c r="I419" i="3"/>
  <c r="I382" i="3"/>
  <c r="I46" i="3"/>
  <c r="I71" i="3"/>
  <c r="I66" i="3"/>
  <c r="I296" i="3"/>
  <c r="I386" i="3"/>
  <c r="I297" i="3"/>
  <c r="I12" i="3"/>
  <c r="I412" i="3"/>
  <c r="I341" i="3"/>
  <c r="I155" i="3"/>
  <c r="I203" i="3"/>
  <c r="I207" i="3"/>
  <c r="I474" i="3"/>
  <c r="I304" i="3"/>
  <c r="I410" i="3"/>
  <c r="I465" i="3"/>
  <c r="I220" i="3"/>
  <c r="I149" i="3"/>
  <c r="I86" i="3"/>
  <c r="I115" i="3"/>
  <c r="I238" i="3"/>
  <c r="I87" i="3"/>
  <c r="I218" i="3"/>
  <c r="I312" i="3"/>
  <c r="I17" i="3"/>
  <c r="I481" i="3"/>
  <c r="I228" i="3"/>
  <c r="I157" i="3"/>
  <c r="I118" i="3"/>
  <c r="I126" i="3"/>
  <c r="I270" i="3"/>
  <c r="I279" i="3"/>
  <c r="I168" i="3"/>
  <c r="I338" i="3"/>
  <c r="I130" i="3"/>
  <c r="I396" i="3"/>
  <c r="I301" i="3"/>
  <c r="I387" i="3"/>
  <c r="I139" i="3"/>
  <c r="I159" i="3"/>
  <c r="I26" i="3"/>
  <c r="I64" i="3"/>
  <c r="I496" i="3"/>
  <c r="I81" i="3"/>
  <c r="I385" i="3"/>
  <c r="I204" i="3"/>
  <c r="I21" i="3"/>
  <c r="I421" i="3"/>
  <c r="I475" i="3"/>
  <c r="I171" i="3"/>
  <c r="I295" i="3"/>
  <c r="I96" i="3"/>
  <c r="I9" i="3"/>
  <c r="I185" i="3"/>
  <c r="I100" i="3"/>
  <c r="I29" i="3"/>
  <c r="I54" i="3"/>
  <c r="I99" i="3"/>
  <c r="I206" i="3"/>
  <c r="I79" i="3"/>
  <c r="I439" i="3"/>
  <c r="I192" i="3"/>
  <c r="I146" i="3"/>
  <c r="I305" i="3"/>
  <c r="I132" i="3"/>
  <c r="I37" i="3"/>
  <c r="I437" i="3"/>
  <c r="I483" i="3"/>
  <c r="I358" i="3"/>
  <c r="I215" i="3"/>
  <c r="I498" i="3"/>
  <c r="I432" i="3"/>
  <c r="I105" i="3"/>
  <c r="I298" i="3"/>
  <c r="I340" i="3"/>
  <c r="I245" i="3"/>
  <c r="I163" i="3"/>
  <c r="I478" i="3"/>
  <c r="I307" i="3"/>
  <c r="I63" i="3"/>
  <c r="I376" i="3"/>
  <c r="I92" i="3"/>
  <c r="I374" i="3"/>
  <c r="I199" i="3"/>
  <c r="I450" i="3"/>
  <c r="I384" i="3"/>
  <c r="I89" i="3"/>
  <c r="I178" i="3"/>
  <c r="I324" i="3"/>
  <c r="I117" i="3"/>
  <c r="I429" i="3"/>
  <c r="I451" i="3"/>
  <c r="I230" i="3"/>
  <c r="I186" i="3"/>
  <c r="I424" i="3"/>
  <c r="I97" i="3"/>
  <c r="I202" i="3"/>
  <c r="I332" i="3"/>
  <c r="I237" i="3"/>
  <c r="I131" i="3"/>
  <c r="I446" i="3"/>
  <c r="I211" i="3"/>
  <c r="I447" i="3"/>
  <c r="I224" i="3"/>
  <c r="I170" i="3"/>
  <c r="I313" i="3"/>
  <c r="I140" i="3"/>
  <c r="I45" i="3"/>
  <c r="I469" i="3"/>
  <c r="I219" i="3"/>
  <c r="I267" i="3"/>
  <c r="M378" i="3" l="1"/>
  <c r="N378" i="3" s="1"/>
  <c r="M298" i="3"/>
  <c r="N298" i="3" s="1"/>
  <c r="M434" i="3"/>
  <c r="N434" i="3" s="1"/>
  <c r="M84" i="3"/>
  <c r="N84" i="3" s="1"/>
  <c r="M243" i="3"/>
  <c r="N243" i="3" s="1"/>
  <c r="M32" i="3"/>
  <c r="N32" i="3" s="1"/>
  <c r="M321" i="3"/>
  <c r="N321" i="3" s="1"/>
  <c r="M288" i="3"/>
  <c r="N288" i="3" s="1"/>
  <c r="M190" i="3"/>
  <c r="N190" i="3" s="1"/>
  <c r="M12" i="3"/>
  <c r="N12" i="3" s="1"/>
  <c r="M34" i="3"/>
  <c r="N34" i="3" s="1"/>
  <c r="M292" i="3"/>
  <c r="N292" i="3" s="1"/>
  <c r="M367" i="3"/>
  <c r="N367" i="3" s="1"/>
  <c r="M425" i="3"/>
  <c r="N425" i="3" s="1"/>
  <c r="M253" i="3"/>
  <c r="N253" i="3" s="1"/>
  <c r="M354" i="3"/>
  <c r="N354" i="3" s="1"/>
  <c r="M60" i="3"/>
  <c r="N60" i="3" s="1"/>
  <c r="M91" i="3"/>
  <c r="N91" i="3" s="1"/>
  <c r="M359" i="3"/>
  <c r="N359" i="3" s="1"/>
  <c r="M161" i="3"/>
  <c r="N161" i="3" s="1"/>
  <c r="M294" i="3"/>
  <c r="N294" i="3" s="1"/>
  <c r="M349" i="3"/>
  <c r="N349" i="3" s="1"/>
  <c r="M52" i="3"/>
  <c r="N52" i="3" s="1"/>
  <c r="M360" i="3"/>
  <c r="N360" i="3" s="1"/>
  <c r="M351" i="3"/>
  <c r="N351" i="3" s="1"/>
  <c r="M215" i="3"/>
  <c r="N215" i="3" s="1"/>
  <c r="M103" i="3"/>
  <c r="N103" i="3" s="1"/>
  <c r="M153" i="3"/>
  <c r="N153" i="3" s="1"/>
  <c r="M160" i="3"/>
  <c r="N160" i="3" s="1"/>
  <c r="M286" i="3"/>
  <c r="N286" i="3" s="1"/>
  <c r="M166" i="3"/>
  <c r="N166" i="3" s="1"/>
  <c r="M74" i="3"/>
  <c r="N74" i="3" s="1"/>
  <c r="M66" i="3"/>
  <c r="N66" i="3" s="1"/>
  <c r="M301" i="3"/>
  <c r="N301" i="3" s="1"/>
  <c r="M212" i="3"/>
  <c r="N212" i="3" s="1"/>
  <c r="M115" i="3"/>
  <c r="N115" i="3" s="1"/>
  <c r="M399" i="3"/>
  <c r="N399" i="3" s="1"/>
  <c r="M177" i="3"/>
  <c r="N177" i="3" s="1"/>
  <c r="M470" i="3"/>
  <c r="N470" i="3" s="1"/>
  <c r="M86" i="3"/>
  <c r="N86" i="3" s="1"/>
  <c r="M221" i="3"/>
  <c r="N221" i="3" s="1"/>
  <c r="M381" i="3"/>
  <c r="N381" i="3" s="1"/>
  <c r="M418" i="3"/>
  <c r="N418" i="3" s="1"/>
  <c r="M76" i="3"/>
  <c r="N76" i="3" s="1"/>
  <c r="M203" i="3"/>
  <c r="N203" i="3" s="1"/>
  <c r="M200" i="3"/>
  <c r="N200" i="3" s="1"/>
  <c r="M119" i="3"/>
  <c r="N119" i="3" s="1"/>
  <c r="M496" i="3"/>
  <c r="N496" i="3" s="1"/>
  <c r="M446" i="3"/>
  <c r="N446" i="3" s="1"/>
  <c r="M30" i="3"/>
  <c r="N30" i="3" s="1"/>
  <c r="M330" i="3"/>
  <c r="N330" i="3" s="1"/>
  <c r="M341" i="3"/>
  <c r="N341" i="3" s="1"/>
  <c r="M365" i="3"/>
  <c r="N365" i="3" s="1"/>
  <c r="M461" i="3"/>
  <c r="N461" i="3" s="1"/>
  <c r="M419" i="3"/>
  <c r="N419" i="3" s="1"/>
  <c r="M376" i="3"/>
  <c r="N376" i="3" s="1"/>
  <c r="M247" i="3"/>
  <c r="N247" i="3" s="1"/>
  <c r="M456" i="3"/>
  <c r="N456" i="3" s="1"/>
  <c r="M174" i="3"/>
  <c r="N174" i="3" s="1"/>
  <c r="M409" i="3"/>
  <c r="N409" i="3" s="1"/>
  <c r="M465" i="3"/>
  <c r="N465" i="3" s="1"/>
  <c r="M186" i="3"/>
  <c r="N186" i="3" s="1"/>
  <c r="M156" i="3"/>
  <c r="N156" i="3" s="1"/>
  <c r="M187" i="3"/>
  <c r="N187" i="3" s="1"/>
  <c r="M257" i="3"/>
  <c r="N257" i="3" s="1"/>
  <c r="M393" i="3"/>
  <c r="N393" i="3" s="1"/>
  <c r="M333" i="3"/>
  <c r="N333" i="3" s="1"/>
  <c r="M444" i="3"/>
  <c r="N444" i="3" s="1"/>
  <c r="M275" i="3"/>
  <c r="N275" i="3" s="1"/>
  <c r="M96" i="3"/>
  <c r="N96" i="3" s="1"/>
  <c r="M199" i="3"/>
  <c r="N199" i="3" s="1"/>
  <c r="M97" i="3"/>
  <c r="N97" i="3" s="1"/>
  <c r="M144" i="3"/>
  <c r="N144" i="3" s="1"/>
  <c r="M422" i="3"/>
  <c r="N422" i="3" s="1"/>
  <c r="M278" i="3"/>
  <c r="N278" i="3" s="1"/>
  <c r="M118" i="3"/>
  <c r="N118" i="3" s="1"/>
  <c r="M244" i="3"/>
  <c r="N244" i="3" s="1"/>
  <c r="M58" i="3"/>
  <c r="N58" i="3" s="1"/>
  <c r="M26" i="3"/>
  <c r="N26" i="3" s="1"/>
  <c r="M467" i="3"/>
  <c r="N467" i="3" s="1"/>
  <c r="M432" i="3"/>
  <c r="N432" i="3" s="1"/>
  <c r="M127" i="3"/>
  <c r="N127" i="3" s="1"/>
  <c r="M350" i="3"/>
  <c r="N350" i="3" s="1"/>
  <c r="M441" i="3"/>
  <c r="N441" i="3" s="1"/>
  <c r="M276" i="3"/>
  <c r="N276" i="3" s="1"/>
  <c r="M282" i="3"/>
  <c r="N282" i="3" s="1"/>
  <c r="M204" i="3"/>
  <c r="N204" i="3" s="1"/>
  <c r="M331" i="3"/>
  <c r="N331" i="3" s="1"/>
  <c r="M400" i="3"/>
  <c r="M263" i="3"/>
  <c r="N263" i="3" s="1"/>
  <c r="M169" i="3"/>
  <c r="N169" i="3" s="1"/>
  <c r="M272" i="3"/>
  <c r="N272" i="3" s="1"/>
  <c r="M182" i="3"/>
  <c r="N182" i="3" s="1"/>
  <c r="M194" i="3"/>
  <c r="N194" i="3" s="1"/>
  <c r="M82" i="3"/>
  <c r="N82" i="3" s="1"/>
  <c r="M269" i="3"/>
  <c r="N269" i="3" s="1"/>
  <c r="M323" i="3"/>
  <c r="N323" i="3" s="1"/>
  <c r="M128" i="3"/>
  <c r="N128" i="3" s="1"/>
  <c r="M111" i="3"/>
  <c r="N111" i="3" s="1"/>
  <c r="M256" i="3"/>
  <c r="N256" i="3" s="1"/>
  <c r="M22" i="3"/>
  <c r="N22" i="3" s="1"/>
  <c r="M7" i="3"/>
  <c r="N7" i="3" s="1"/>
  <c r="M37" i="3"/>
  <c r="N37" i="3" s="1"/>
  <c r="M234" i="3"/>
  <c r="N234" i="3" s="1"/>
  <c r="M322" i="3"/>
  <c r="N322" i="3" s="1"/>
  <c r="M250" i="3"/>
  <c r="N250" i="3" s="1"/>
  <c r="M315" i="3"/>
  <c r="N315" i="3" s="1"/>
  <c r="M112" i="3"/>
  <c r="N112" i="3" s="1"/>
  <c r="M440" i="3"/>
  <c r="N440" i="3" s="1"/>
  <c r="M226" i="3"/>
  <c r="N226" i="3" s="1"/>
  <c r="M284" i="3"/>
  <c r="N284" i="3" s="1"/>
  <c r="M85" i="3"/>
  <c r="N85" i="3" s="1"/>
  <c r="M154" i="3"/>
  <c r="N154" i="3" s="1"/>
  <c r="M228" i="3"/>
  <c r="N228" i="3" s="1"/>
  <c r="M44" i="3"/>
  <c r="N44" i="3" s="1"/>
  <c r="M179" i="3"/>
  <c r="N179" i="3" s="1"/>
  <c r="M344" i="3"/>
  <c r="N344" i="3" s="1"/>
  <c r="M335" i="3"/>
  <c r="N335" i="3" s="1"/>
  <c r="M249" i="3"/>
  <c r="N249" i="3" s="1"/>
  <c r="M424" i="3"/>
  <c r="N424" i="3" s="1"/>
  <c r="M474" i="3"/>
  <c r="N474" i="3" s="1"/>
  <c r="M485" i="3"/>
  <c r="N485" i="3" s="1"/>
  <c r="M53" i="3"/>
  <c r="N53" i="3" s="1"/>
  <c r="M420" i="3"/>
  <c r="N420" i="3" s="1"/>
  <c r="M277" i="3"/>
  <c r="N277" i="3" s="1"/>
  <c r="M428" i="3"/>
  <c r="N428" i="3" s="1"/>
  <c r="M202" i="3"/>
  <c r="N202" i="3" s="1"/>
  <c r="M140" i="3"/>
  <c r="N140" i="3" s="1"/>
  <c r="M499" i="3"/>
  <c r="N499" i="3" s="1"/>
  <c r="M267" i="3"/>
  <c r="N267" i="3" s="1"/>
  <c r="M163" i="3"/>
  <c r="N163" i="3" s="1"/>
  <c r="M35" i="3"/>
  <c r="N35" i="3" s="1"/>
  <c r="M264" i="3"/>
  <c r="N264" i="3" s="1"/>
  <c r="M88" i="3"/>
  <c r="N88" i="3" s="1"/>
  <c r="M431" i="3"/>
  <c r="N431" i="3" s="1"/>
  <c r="M327" i="3"/>
  <c r="N327" i="3" s="1"/>
  <c r="M191" i="3"/>
  <c r="N191" i="3" s="1"/>
  <c r="M47" i="3"/>
  <c r="N47" i="3" s="1"/>
  <c r="M241" i="3"/>
  <c r="N241" i="3" s="1"/>
  <c r="M89" i="3"/>
  <c r="N89" i="3" s="1"/>
  <c r="M408" i="3"/>
  <c r="N408" i="3" s="1"/>
  <c r="M120" i="3"/>
  <c r="N120" i="3" s="1"/>
  <c r="M374" i="3"/>
  <c r="N374" i="3" s="1"/>
  <c r="M254" i="3"/>
  <c r="N254" i="3" s="1"/>
  <c r="M110" i="3"/>
  <c r="N110" i="3" s="1"/>
  <c r="M5" i="3"/>
  <c r="N5" i="3" s="1"/>
  <c r="M373" i="3"/>
  <c r="N373" i="3" s="1"/>
  <c r="M145" i="3"/>
  <c r="N145" i="3" s="1"/>
  <c r="M380" i="3"/>
  <c r="N380" i="3" s="1"/>
  <c r="M339" i="3"/>
  <c r="N339" i="3" s="1"/>
  <c r="M216" i="3"/>
  <c r="N216" i="3" s="1"/>
  <c r="M271" i="3"/>
  <c r="N271" i="3" s="1"/>
  <c r="M49" i="3"/>
  <c r="N49" i="3" s="1"/>
  <c r="M346" i="3"/>
  <c r="N346" i="3" s="1"/>
  <c r="M357" i="3"/>
  <c r="N357" i="3" s="1"/>
  <c r="M114" i="3"/>
  <c r="N114" i="3" s="1"/>
  <c r="M493" i="3"/>
  <c r="N493" i="3" s="1"/>
  <c r="M459" i="3"/>
  <c r="N459" i="3" s="1"/>
  <c r="M99" i="3"/>
  <c r="N99" i="3" s="1"/>
  <c r="M24" i="3"/>
  <c r="N24" i="3" s="1"/>
  <c r="M313" i="3"/>
  <c r="N313" i="3" s="1"/>
  <c r="M342" i="3"/>
  <c r="N342" i="3" s="1"/>
  <c r="M8" i="3"/>
  <c r="N8" i="3" s="1"/>
  <c r="M481" i="3"/>
  <c r="N481" i="3" s="1"/>
  <c r="M237" i="3"/>
  <c r="N237" i="3" s="1"/>
  <c r="M188" i="3"/>
  <c r="N188" i="3" s="1"/>
  <c r="M195" i="3"/>
  <c r="N195" i="3" s="1"/>
  <c r="M104" i="3"/>
  <c r="N104" i="3" s="1"/>
  <c r="M281" i="3"/>
  <c r="N281" i="3" s="1"/>
  <c r="M438" i="3"/>
  <c r="N438" i="3" s="1"/>
  <c r="M309" i="3"/>
  <c r="N309" i="3" s="1"/>
  <c r="M325" i="3"/>
  <c r="N325" i="3" s="1"/>
  <c r="M452" i="3"/>
  <c r="N452" i="3" s="1"/>
  <c r="M413" i="3"/>
  <c r="N413" i="3" s="1"/>
  <c r="M411" i="3"/>
  <c r="N411" i="3" s="1"/>
  <c r="M59" i="3"/>
  <c r="N59" i="3" s="1"/>
  <c r="M495" i="3"/>
  <c r="N495" i="3" s="1"/>
  <c r="M430" i="3"/>
  <c r="N430" i="3" s="1"/>
  <c r="M6" i="3"/>
  <c r="N6" i="3" s="1"/>
  <c r="M501" i="3"/>
  <c r="N501" i="3" s="1"/>
  <c r="M433" i="3"/>
  <c r="N433" i="3" s="1"/>
  <c r="M436" i="3"/>
  <c r="N436" i="3" s="1"/>
  <c r="M300" i="3"/>
  <c r="N300" i="3" s="1"/>
  <c r="M148" i="3"/>
  <c r="N148" i="3" s="1"/>
  <c r="M403" i="3"/>
  <c r="N403" i="3" s="1"/>
  <c r="M51" i="3"/>
  <c r="N51" i="3" s="1"/>
  <c r="M439" i="3"/>
  <c r="N439" i="3" s="1"/>
  <c r="M95" i="3"/>
  <c r="N95" i="3" s="1"/>
  <c r="M165" i="3"/>
  <c r="N165" i="3" s="1"/>
  <c r="M377" i="3"/>
  <c r="N377" i="3" s="1"/>
  <c r="M189" i="3"/>
  <c r="N189" i="3" s="1"/>
  <c r="M417" i="3"/>
  <c r="N417" i="3" s="1"/>
  <c r="M316" i="3"/>
  <c r="N316" i="3" s="1"/>
  <c r="M498" i="3"/>
  <c r="N498" i="3" s="1"/>
  <c r="M395" i="3"/>
  <c r="N395" i="3" s="1"/>
  <c r="M458" i="3"/>
  <c r="N458" i="3" s="1"/>
  <c r="M138" i="3"/>
  <c r="N138" i="3" s="1"/>
  <c r="M285" i="3"/>
  <c r="N285" i="3" s="1"/>
  <c r="M469" i="3"/>
  <c r="N469" i="3" s="1"/>
  <c r="M157" i="3"/>
  <c r="N157" i="3" s="1"/>
  <c r="M401" i="3"/>
  <c r="N401" i="3" s="1"/>
  <c r="M25" i="3"/>
  <c r="N25" i="3" s="1"/>
  <c r="M205" i="3"/>
  <c r="N205" i="3" s="1"/>
  <c r="M404" i="3"/>
  <c r="N404" i="3" s="1"/>
  <c r="M482" i="3"/>
  <c r="N482" i="3" s="1"/>
  <c r="M258" i="3"/>
  <c r="N258" i="3" s="1"/>
  <c r="M412" i="3"/>
  <c r="N412" i="3" s="1"/>
  <c r="M45" i="3"/>
  <c r="N45" i="3" s="1"/>
  <c r="M124" i="3"/>
  <c r="N124" i="3" s="1"/>
  <c r="M483" i="3"/>
  <c r="N483" i="3" s="1"/>
  <c r="M387" i="3"/>
  <c r="N387" i="3" s="1"/>
  <c r="M259" i="3"/>
  <c r="N259" i="3" s="1"/>
  <c r="M131" i="3"/>
  <c r="N131" i="3" s="1"/>
  <c r="M27" i="3"/>
  <c r="N27" i="3" s="1"/>
  <c r="M248" i="3"/>
  <c r="N248" i="3" s="1"/>
  <c r="M80" i="3"/>
  <c r="N80" i="3" s="1"/>
  <c r="M423" i="3"/>
  <c r="N423" i="3" s="1"/>
  <c r="M295" i="3"/>
  <c r="N295" i="3" s="1"/>
  <c r="M183" i="3"/>
  <c r="N183" i="3" s="1"/>
  <c r="M39" i="3"/>
  <c r="N39" i="3" s="1"/>
  <c r="M233" i="3"/>
  <c r="N233" i="3" s="1"/>
  <c r="M81" i="3"/>
  <c r="N81" i="3" s="1"/>
  <c r="M320" i="3"/>
  <c r="N320" i="3" s="1"/>
  <c r="M463" i="3"/>
  <c r="N463" i="3" s="1"/>
  <c r="M366" i="3"/>
  <c r="N366" i="3" s="1"/>
  <c r="M246" i="3"/>
  <c r="N246" i="3" s="1"/>
  <c r="M102" i="3"/>
  <c r="N102" i="3" s="1"/>
  <c r="M394" i="3"/>
  <c r="N394" i="3" s="1"/>
  <c r="M106" i="3"/>
  <c r="N106" i="3" s="1"/>
  <c r="M266" i="3"/>
  <c r="N266" i="3" s="1"/>
  <c r="M453" i="3"/>
  <c r="N453" i="3" s="1"/>
  <c r="M130" i="3"/>
  <c r="N130" i="3" s="1"/>
  <c r="M337" i="3"/>
  <c r="N337" i="3" s="1"/>
  <c r="M93" i="3"/>
  <c r="M173" i="3"/>
  <c r="N173" i="3" s="1"/>
  <c r="M372" i="3"/>
  <c r="N372" i="3" s="1"/>
  <c r="M450" i="3"/>
  <c r="N450" i="3" s="1"/>
  <c r="M122" i="3"/>
  <c r="N122" i="3" s="1"/>
  <c r="M396" i="3"/>
  <c r="N396" i="3" s="1"/>
  <c r="M18" i="3"/>
  <c r="N18" i="3" s="1"/>
  <c r="M116" i="3"/>
  <c r="N116" i="3" s="1"/>
  <c r="M475" i="3"/>
  <c r="N475" i="3" s="1"/>
  <c r="M347" i="3"/>
  <c r="N347" i="3" s="1"/>
  <c r="M251" i="3"/>
  <c r="N251" i="3" s="1"/>
  <c r="M123" i="3"/>
  <c r="N123" i="3" s="1"/>
  <c r="M19" i="3"/>
  <c r="N19" i="3" s="1"/>
  <c r="M232" i="3"/>
  <c r="N232" i="3" s="1"/>
  <c r="M40" i="3"/>
  <c r="N40" i="3" s="1"/>
  <c r="M415" i="3"/>
  <c r="N415" i="3" s="1"/>
  <c r="M287" i="3"/>
  <c r="N287" i="3" s="1"/>
  <c r="M175" i="3"/>
  <c r="N175" i="3" s="1"/>
  <c r="M31" i="3"/>
  <c r="N31" i="3" s="1"/>
  <c r="M185" i="3"/>
  <c r="N185" i="3" s="1"/>
  <c r="M57" i="3"/>
  <c r="N57" i="3" s="1"/>
  <c r="M304" i="3"/>
  <c r="N304" i="3" s="1"/>
  <c r="M255" i="3"/>
  <c r="N255" i="3" s="1"/>
  <c r="M358" i="3"/>
  <c r="N358" i="3" s="1"/>
  <c r="M214" i="3"/>
  <c r="N214" i="3" s="1"/>
  <c r="M94" i="3"/>
  <c r="N94" i="3" s="1"/>
  <c r="M11" i="3"/>
  <c r="N11" i="3" s="1"/>
  <c r="M290" i="3"/>
  <c r="N290" i="3" s="1"/>
  <c r="M361" i="3"/>
  <c r="N361" i="3" s="1"/>
  <c r="M162" i="3"/>
  <c r="N162" i="3" s="1"/>
  <c r="M421" i="3"/>
  <c r="N421" i="3" s="1"/>
  <c r="M261" i="3"/>
  <c r="N261" i="3" s="1"/>
  <c r="M260" i="3"/>
  <c r="N260" i="3" s="1"/>
  <c r="M385" i="3"/>
  <c r="N385" i="3" s="1"/>
  <c r="M477" i="3"/>
  <c r="N477" i="3" s="1"/>
  <c r="M293" i="3"/>
  <c r="N293" i="3" s="1"/>
  <c r="M500" i="3"/>
  <c r="N500" i="3" s="1"/>
  <c r="M356" i="3"/>
  <c r="N356" i="3" s="1"/>
  <c r="M125" i="3"/>
  <c r="N125" i="3" s="1"/>
  <c r="M402" i="3"/>
  <c r="N402" i="3" s="1"/>
  <c r="M236" i="3"/>
  <c r="N236" i="3" s="1"/>
  <c r="M21" i="3"/>
  <c r="N21" i="3" s="1"/>
  <c r="M364" i="3"/>
  <c r="N364" i="3" s="1"/>
  <c r="M141" i="3"/>
  <c r="N141" i="3" s="1"/>
  <c r="M180" i="3"/>
  <c r="N180" i="3" s="1"/>
  <c r="M108" i="3"/>
  <c r="N108" i="3" s="1"/>
  <c r="M36" i="3"/>
  <c r="N36" i="3" s="1"/>
  <c r="M451" i="3"/>
  <c r="N451" i="3" s="1"/>
  <c r="M379" i="3"/>
  <c r="N379" i="3" s="1"/>
  <c r="M307" i="3"/>
  <c r="N307" i="3" s="1"/>
  <c r="M227" i="3"/>
  <c r="N227" i="3" s="1"/>
  <c r="M155" i="3"/>
  <c r="N155" i="3" s="1"/>
  <c r="M83" i="3"/>
  <c r="N83" i="3" s="1"/>
  <c r="M488" i="3"/>
  <c r="N488" i="3" s="1"/>
  <c r="M328" i="3"/>
  <c r="N328" i="3" s="1"/>
  <c r="M184" i="3"/>
  <c r="N184" i="3" s="1"/>
  <c r="M72" i="3"/>
  <c r="N72" i="3" s="1"/>
  <c r="M471" i="3"/>
  <c r="N471" i="3" s="1"/>
  <c r="M391" i="3"/>
  <c r="N391" i="3" s="1"/>
  <c r="M319" i="3"/>
  <c r="N319" i="3" s="1"/>
  <c r="M239" i="3"/>
  <c r="N239" i="3" s="1"/>
  <c r="M167" i="3"/>
  <c r="N167" i="3" s="1"/>
  <c r="M71" i="3"/>
  <c r="N71" i="3" s="1"/>
  <c r="M305" i="3"/>
  <c r="N305" i="3" s="1"/>
  <c r="M225" i="3"/>
  <c r="N225" i="3" s="1"/>
  <c r="M121" i="3"/>
  <c r="N121" i="3" s="1"/>
  <c r="M41" i="3"/>
  <c r="N41" i="3" s="1"/>
  <c r="M392" i="3"/>
  <c r="N392" i="3" s="1"/>
  <c r="M208" i="3"/>
  <c r="N208" i="3" s="1"/>
  <c r="M494" i="3"/>
  <c r="N494" i="3" s="1"/>
  <c r="M414" i="3"/>
  <c r="N414" i="3" s="1"/>
  <c r="M318" i="3"/>
  <c r="N318" i="3" s="1"/>
  <c r="M238" i="3"/>
  <c r="N238" i="3" s="1"/>
  <c r="M158" i="3"/>
  <c r="N158" i="3" s="1"/>
  <c r="M62" i="3"/>
  <c r="N62" i="3" s="1"/>
  <c r="M442" i="3"/>
  <c r="N442" i="3" s="1"/>
  <c r="M42" i="3"/>
  <c r="N42" i="3" s="1"/>
  <c r="M210" i="3"/>
  <c r="N210" i="3" s="1"/>
  <c r="M10" i="3"/>
  <c r="N10" i="3" s="1"/>
  <c r="M426" i="3"/>
  <c r="N426" i="3" s="1"/>
  <c r="M268" i="3"/>
  <c r="N268" i="3" s="1"/>
  <c r="M489" i="3"/>
  <c r="N489" i="3" s="1"/>
  <c r="M345" i="3"/>
  <c r="N345" i="3" s="1"/>
  <c r="M101" i="3"/>
  <c r="N101" i="3" s="1"/>
  <c r="M405" i="3"/>
  <c r="N405" i="3" s="1"/>
  <c r="M242" i="3"/>
  <c r="N242" i="3" s="1"/>
  <c r="M90" i="3"/>
  <c r="N90" i="3" s="1"/>
  <c r="M369" i="3"/>
  <c r="N369" i="3" s="1"/>
  <c r="M178" i="3"/>
  <c r="N178" i="3" s="1"/>
  <c r="M445" i="3"/>
  <c r="N445" i="3" s="1"/>
  <c r="M252" i="3"/>
  <c r="N252" i="3" s="1"/>
  <c r="M484" i="3"/>
  <c r="N484" i="3" s="1"/>
  <c r="M340" i="3"/>
  <c r="N340" i="3" s="1"/>
  <c r="M61" i="3"/>
  <c r="N61" i="3" s="1"/>
  <c r="M386" i="3"/>
  <c r="N386" i="3" s="1"/>
  <c r="M213" i="3"/>
  <c r="N213" i="3" s="1"/>
  <c r="M492" i="3"/>
  <c r="N492" i="3" s="1"/>
  <c r="M332" i="3"/>
  <c r="N332" i="3" s="1"/>
  <c r="M109" i="3"/>
  <c r="N109" i="3" s="1"/>
  <c r="M172" i="3"/>
  <c r="N172" i="3" s="1"/>
  <c r="M100" i="3"/>
  <c r="N100" i="3" s="1"/>
  <c r="M28" i="3"/>
  <c r="N28" i="3" s="1"/>
  <c r="M443" i="3"/>
  <c r="N443" i="3" s="1"/>
  <c r="M371" i="3"/>
  <c r="N371" i="3" s="1"/>
  <c r="M291" i="3"/>
  <c r="N291" i="3" s="1"/>
  <c r="M219" i="3"/>
  <c r="N219" i="3" s="1"/>
  <c r="M147" i="3"/>
  <c r="N147" i="3" s="1"/>
  <c r="M75" i="3"/>
  <c r="N75" i="3" s="1"/>
  <c r="M472" i="3"/>
  <c r="N472" i="3" s="1"/>
  <c r="M312" i="3"/>
  <c r="N312" i="3" s="1"/>
  <c r="M168" i="3"/>
  <c r="N168" i="3" s="1"/>
  <c r="M56" i="3"/>
  <c r="N56" i="3" s="1"/>
  <c r="M455" i="3"/>
  <c r="N455" i="3" s="1"/>
  <c r="M383" i="3"/>
  <c r="N383" i="3" s="1"/>
  <c r="M311" i="3"/>
  <c r="N311" i="3" s="1"/>
  <c r="M231" i="3"/>
  <c r="N231" i="3" s="1"/>
  <c r="M159" i="3"/>
  <c r="N159" i="3" s="1"/>
  <c r="M63" i="3"/>
  <c r="N63" i="3" s="1"/>
  <c r="M297" i="3"/>
  <c r="N297" i="3" s="1"/>
  <c r="M217" i="3"/>
  <c r="N217" i="3" s="1"/>
  <c r="M113" i="3"/>
  <c r="N113" i="3" s="1"/>
  <c r="M33" i="3"/>
  <c r="N33" i="3" s="1"/>
  <c r="M384" i="3"/>
  <c r="N384" i="3" s="1"/>
  <c r="M192" i="3"/>
  <c r="N192" i="3" s="1"/>
  <c r="M486" i="3"/>
  <c r="N486" i="3" s="1"/>
  <c r="M406" i="3"/>
  <c r="N406" i="3" s="1"/>
  <c r="M310" i="3"/>
  <c r="N310" i="3" s="1"/>
  <c r="M230" i="3"/>
  <c r="N230" i="3" s="1"/>
  <c r="M150" i="3"/>
  <c r="N150" i="3" s="1"/>
  <c r="M54" i="3"/>
  <c r="N54" i="3" s="1"/>
  <c r="M9" i="3"/>
  <c r="N9" i="3" s="1"/>
  <c r="M410" i="3"/>
  <c r="N410" i="3" s="1"/>
  <c r="M245" i="3"/>
  <c r="N245" i="3" s="1"/>
  <c r="M473" i="3"/>
  <c r="N473" i="3" s="1"/>
  <c r="M308" i="3"/>
  <c r="N308" i="3" s="1"/>
  <c r="M69" i="3"/>
  <c r="N69" i="3" s="1"/>
  <c r="M389" i="3"/>
  <c r="N389" i="3" s="1"/>
  <c r="M220" i="3"/>
  <c r="N220" i="3" s="1"/>
  <c r="M497" i="3"/>
  <c r="N497" i="3" s="1"/>
  <c r="M353" i="3"/>
  <c r="N353" i="3" s="1"/>
  <c r="M146" i="3"/>
  <c r="N146" i="3" s="1"/>
  <c r="M397" i="3"/>
  <c r="N397" i="3" s="1"/>
  <c r="M229" i="3"/>
  <c r="N229" i="3" s="1"/>
  <c r="M468" i="3"/>
  <c r="N468" i="3" s="1"/>
  <c r="M324" i="3"/>
  <c r="N324" i="3" s="1"/>
  <c r="M29" i="3"/>
  <c r="N29" i="3" s="1"/>
  <c r="M370" i="3"/>
  <c r="N370" i="3" s="1"/>
  <c r="M181" i="3"/>
  <c r="N181" i="3" s="1"/>
  <c r="M460" i="3"/>
  <c r="N460" i="3" s="1"/>
  <c r="M314" i="3"/>
  <c r="N314" i="3" s="1"/>
  <c r="M77" i="3"/>
  <c r="N77" i="3" s="1"/>
  <c r="M164" i="3"/>
  <c r="N164" i="3" s="1"/>
  <c r="M92" i="3"/>
  <c r="N92" i="3" s="1"/>
  <c r="M20" i="3"/>
  <c r="N20" i="3" s="1"/>
  <c r="M435" i="3"/>
  <c r="N435" i="3" s="1"/>
  <c r="M355" i="3"/>
  <c r="N355" i="3" s="1"/>
  <c r="M283" i="3"/>
  <c r="N283" i="3" s="1"/>
  <c r="M211" i="3"/>
  <c r="N211" i="3" s="1"/>
  <c r="M139" i="3"/>
  <c r="N139" i="3" s="1"/>
  <c r="M67" i="3"/>
  <c r="N67" i="3" s="1"/>
  <c r="M448" i="3"/>
  <c r="N448" i="3" s="1"/>
  <c r="M296" i="3"/>
  <c r="N296" i="3" s="1"/>
  <c r="M136" i="3"/>
  <c r="N136" i="3" s="1"/>
  <c r="M48" i="3"/>
  <c r="N48" i="3" s="1"/>
  <c r="M447" i="3"/>
  <c r="N447" i="3" s="1"/>
  <c r="M375" i="3"/>
  <c r="N375" i="3" s="1"/>
  <c r="M303" i="3"/>
  <c r="N303" i="3" s="1"/>
  <c r="M223" i="3"/>
  <c r="N223" i="3" s="1"/>
  <c r="M135" i="3"/>
  <c r="N135" i="3" s="1"/>
  <c r="M55" i="3"/>
  <c r="N55" i="3" s="1"/>
  <c r="M289" i="3"/>
  <c r="N289" i="3" s="1"/>
  <c r="M193" i="3"/>
  <c r="N193" i="3" s="1"/>
  <c r="M105" i="3"/>
  <c r="N105" i="3" s="1"/>
  <c r="M17" i="3"/>
  <c r="N17" i="3" s="1"/>
  <c r="M336" i="3"/>
  <c r="N336" i="3" s="1"/>
  <c r="M176" i="3"/>
  <c r="N176" i="3" s="1"/>
  <c r="M478" i="3"/>
  <c r="N478" i="3" s="1"/>
  <c r="M382" i="3"/>
  <c r="N382" i="3" s="1"/>
  <c r="M302" i="3"/>
  <c r="N302" i="3" s="1"/>
  <c r="M222" i="3"/>
  <c r="N222" i="3" s="1"/>
  <c r="M126" i="3"/>
  <c r="N126" i="3" s="1"/>
  <c r="M38" i="3"/>
  <c r="N38" i="3" s="1"/>
  <c r="M46" i="3"/>
  <c r="N46" i="3" s="1"/>
  <c r="M151" i="3"/>
  <c r="N151" i="3" s="1"/>
  <c r="M87" i="3"/>
  <c r="N87" i="3" s="1"/>
  <c r="M23" i="3"/>
  <c r="N23" i="3" s="1"/>
  <c r="M273" i="3"/>
  <c r="N273" i="3" s="1"/>
  <c r="M209" i="3"/>
  <c r="N209" i="3" s="1"/>
  <c r="M137" i="3"/>
  <c r="N137" i="3" s="1"/>
  <c r="M73" i="3"/>
  <c r="N73" i="3" s="1"/>
  <c r="M480" i="3"/>
  <c r="N480" i="3" s="1"/>
  <c r="M368" i="3"/>
  <c r="N368" i="3" s="1"/>
  <c r="M240" i="3"/>
  <c r="N240" i="3" s="1"/>
  <c r="M16" i="3"/>
  <c r="N16" i="3" s="1"/>
  <c r="M462" i="3"/>
  <c r="N462" i="3" s="1"/>
  <c r="M398" i="3"/>
  <c r="N398" i="3" s="1"/>
  <c r="M334" i="3"/>
  <c r="N334" i="3" s="1"/>
  <c r="M270" i="3"/>
  <c r="N270" i="3" s="1"/>
  <c r="M206" i="3"/>
  <c r="N206" i="3" s="1"/>
  <c r="M142" i="3"/>
  <c r="N142" i="3" s="1"/>
  <c r="M78" i="3"/>
  <c r="N78" i="3" s="1"/>
  <c r="M14" i="3"/>
  <c r="N14" i="3" s="1"/>
  <c r="M13" i="3"/>
  <c r="N13" i="3" s="1"/>
  <c r="M490" i="3"/>
  <c r="N490" i="3" s="1"/>
  <c r="M362" i="3"/>
  <c r="N362" i="3" s="1"/>
  <c r="M197" i="3"/>
  <c r="N197" i="3" s="1"/>
  <c r="M457" i="3"/>
  <c r="N457" i="3" s="1"/>
  <c r="M329" i="3"/>
  <c r="N329" i="3" s="1"/>
  <c r="M133" i="3"/>
  <c r="N133" i="3" s="1"/>
  <c r="M437" i="3"/>
  <c r="N437" i="3" s="1"/>
  <c r="M306" i="3"/>
  <c r="N306" i="3" s="1"/>
  <c r="M98" i="3"/>
  <c r="N98" i="3" s="1"/>
  <c r="M449" i="3"/>
  <c r="N449" i="3" s="1"/>
  <c r="M317" i="3"/>
  <c r="N317" i="3" s="1"/>
  <c r="M117" i="3"/>
  <c r="N117" i="3" s="1"/>
  <c r="M429" i="3"/>
  <c r="N429" i="3" s="1"/>
  <c r="M274" i="3"/>
  <c r="N274" i="3" s="1"/>
  <c r="M50" i="3"/>
  <c r="N50" i="3" s="1"/>
  <c r="M388" i="3"/>
  <c r="N388" i="3" s="1"/>
  <c r="M218" i="3"/>
  <c r="N218" i="3" s="1"/>
  <c r="M466" i="3"/>
  <c r="N466" i="3" s="1"/>
  <c r="M338" i="3"/>
  <c r="N338" i="3" s="1"/>
  <c r="M149" i="3"/>
  <c r="N149" i="3" s="1"/>
  <c r="M476" i="3"/>
  <c r="N476" i="3" s="1"/>
  <c r="M348" i="3"/>
  <c r="N348" i="3" s="1"/>
  <c r="M170" i="3"/>
  <c r="N170" i="3" s="1"/>
  <c r="M196" i="3"/>
  <c r="N196" i="3" s="1"/>
  <c r="M132" i="3"/>
  <c r="N132" i="3" s="1"/>
  <c r="M68" i="3"/>
  <c r="N68" i="3" s="1"/>
  <c r="M491" i="3"/>
  <c r="N491" i="3" s="1"/>
  <c r="M427" i="3"/>
  <c r="N427" i="3" s="1"/>
  <c r="M363" i="3"/>
  <c r="N363" i="3" s="1"/>
  <c r="M299" i="3"/>
  <c r="N299" i="3" s="1"/>
  <c r="M235" i="3"/>
  <c r="N235" i="3" s="1"/>
  <c r="M171" i="3"/>
  <c r="N171" i="3" s="1"/>
  <c r="M107" i="3"/>
  <c r="N107" i="3" s="1"/>
  <c r="M43" i="3"/>
  <c r="N43" i="3" s="1"/>
  <c r="M416" i="3"/>
  <c r="N416" i="3" s="1"/>
  <c r="M280" i="3"/>
  <c r="N280" i="3" s="1"/>
  <c r="M152" i="3"/>
  <c r="N152" i="3" s="1"/>
  <c r="M64" i="3"/>
  <c r="N64" i="3" s="1"/>
  <c r="M479" i="3"/>
  <c r="N479" i="3" s="1"/>
  <c r="M407" i="3"/>
  <c r="N407" i="3" s="1"/>
  <c r="M343" i="3"/>
  <c r="N343" i="3" s="1"/>
  <c r="M279" i="3"/>
  <c r="N279" i="3" s="1"/>
  <c r="M207" i="3"/>
  <c r="N207" i="3" s="1"/>
  <c r="M143" i="3"/>
  <c r="N143" i="3" s="1"/>
  <c r="M79" i="3"/>
  <c r="N79" i="3" s="1"/>
  <c r="M15" i="3"/>
  <c r="N15" i="3" s="1"/>
  <c r="M265" i="3"/>
  <c r="N265" i="3" s="1"/>
  <c r="M201" i="3"/>
  <c r="N201" i="3" s="1"/>
  <c r="M129" i="3"/>
  <c r="N129" i="3" s="1"/>
  <c r="M65" i="3"/>
  <c r="N65" i="3" s="1"/>
  <c r="M464" i="3"/>
  <c r="N464" i="3" s="1"/>
  <c r="M352" i="3"/>
  <c r="N352" i="3" s="1"/>
  <c r="M224" i="3"/>
  <c r="N224" i="3" s="1"/>
  <c r="M487" i="3"/>
  <c r="N487" i="3" s="1"/>
  <c r="M454" i="3"/>
  <c r="N454" i="3" s="1"/>
  <c r="M390" i="3"/>
  <c r="N390" i="3" s="1"/>
  <c r="M326" i="3"/>
  <c r="N326" i="3" s="1"/>
  <c r="M262" i="3"/>
  <c r="N262" i="3" s="1"/>
  <c r="M198" i="3"/>
  <c r="N198" i="3" s="1"/>
  <c r="M134" i="3"/>
  <c r="N134" i="3" s="1"/>
  <c r="M70" i="3"/>
  <c r="N70" i="3" s="1"/>
  <c r="J495" i="2"/>
  <c r="J487" i="2"/>
  <c r="J479" i="2"/>
  <c r="J463" i="2"/>
  <c r="J447" i="2"/>
  <c r="J471" i="2"/>
  <c r="J455" i="2"/>
  <c r="J439" i="2"/>
  <c r="J431" i="2"/>
  <c r="J423" i="2"/>
  <c r="J415" i="2"/>
  <c r="J407" i="2"/>
  <c r="J399" i="2"/>
  <c r="J383" i="2"/>
  <c r="J375" i="2"/>
  <c r="J367" i="2"/>
  <c r="J351" i="2"/>
  <c r="J343" i="2"/>
  <c r="J335" i="2"/>
  <c r="J327" i="2"/>
  <c r="J311" i="2"/>
  <c r="J295" i="2"/>
  <c r="J287" i="2"/>
  <c r="J279" i="2"/>
  <c r="J255" i="2"/>
  <c r="J247" i="2"/>
  <c r="J239" i="2"/>
  <c r="J231" i="2"/>
  <c r="J215" i="2"/>
  <c r="J191" i="2"/>
  <c r="J183" i="2"/>
  <c r="J175" i="2"/>
  <c r="J167" i="2"/>
  <c r="J159" i="2"/>
  <c r="J143" i="2"/>
  <c r="J135" i="2"/>
  <c r="J127" i="2"/>
  <c r="J119" i="2"/>
  <c r="J103" i="2"/>
  <c r="J95" i="2"/>
  <c r="J79" i="2"/>
  <c r="J71" i="2"/>
  <c r="J63" i="2"/>
  <c r="J55" i="2"/>
  <c r="J47" i="2"/>
  <c r="J39" i="2"/>
  <c r="J23" i="2"/>
  <c r="J15" i="2"/>
  <c r="J4" i="2"/>
  <c r="J494" i="2"/>
  <c r="J486" i="2"/>
  <c r="J478" i="2"/>
  <c r="J470" i="2"/>
  <c r="J454" i="2"/>
  <c r="J446" i="2"/>
  <c r="J430" i="2"/>
  <c r="J422" i="2"/>
  <c r="J497" i="2"/>
  <c r="J489" i="2"/>
  <c r="J481" i="2"/>
  <c r="J473" i="2"/>
  <c r="J465" i="2"/>
  <c r="J457" i="2"/>
  <c r="J449" i="2"/>
  <c r="J441" i="2"/>
  <c r="J433" i="2"/>
  <c r="J425" i="2"/>
  <c r="J417" i="2"/>
  <c r="J409" i="2"/>
  <c r="J401" i="2"/>
  <c r="J393" i="2"/>
  <c r="J385" i="2"/>
  <c r="J377" i="2"/>
  <c r="J369" i="2"/>
  <c r="J361" i="2"/>
  <c r="J353" i="2"/>
  <c r="J345" i="2"/>
  <c r="J337" i="2"/>
  <c r="J329" i="2"/>
  <c r="J321" i="2"/>
  <c r="J313" i="2"/>
  <c r="J305" i="2"/>
  <c r="J297" i="2"/>
  <c r="J289" i="2"/>
  <c r="J281" i="2"/>
  <c r="J273" i="2"/>
  <c r="J265" i="2"/>
  <c r="J257" i="2"/>
  <c r="J249" i="2"/>
  <c r="J241" i="2"/>
  <c r="J233" i="2"/>
  <c r="J225" i="2"/>
  <c r="J217" i="2"/>
  <c r="J209" i="2"/>
  <c r="J201" i="2"/>
  <c r="J193" i="2"/>
  <c r="J185" i="2"/>
  <c r="J177" i="2"/>
  <c r="J169" i="2"/>
  <c r="J161" i="2"/>
  <c r="J153" i="2"/>
  <c r="J145" i="2"/>
  <c r="J137" i="2"/>
  <c r="J129" i="2"/>
  <c r="J121" i="2"/>
  <c r="J113" i="2"/>
  <c r="J105" i="2"/>
  <c r="J97" i="2"/>
  <c r="J89" i="2"/>
  <c r="J81" i="2"/>
  <c r="J73" i="2"/>
  <c r="J65" i="2"/>
  <c r="J57" i="2"/>
  <c r="J49" i="2"/>
  <c r="J41" i="2"/>
  <c r="J33" i="2"/>
  <c r="J25" i="2"/>
  <c r="J17" i="2"/>
  <c r="J9" i="2"/>
  <c r="J501" i="2"/>
  <c r="J493" i="2"/>
  <c r="J485" i="2"/>
  <c r="J469" i="2"/>
  <c r="J461" i="2"/>
  <c r="J453" i="2"/>
  <c r="J445" i="2"/>
  <c r="J437" i="2"/>
  <c r="J429" i="2"/>
  <c r="J421" i="2"/>
  <c r="J413" i="2"/>
  <c r="J389" i="2"/>
  <c r="J381" i="2"/>
  <c r="J373" i="2"/>
  <c r="J357" i="2"/>
  <c r="J341" i="2"/>
  <c r="J333" i="2"/>
  <c r="J325" i="2"/>
  <c r="J317" i="2"/>
  <c r="J309" i="2"/>
  <c r="J301" i="2"/>
  <c r="J293" i="2"/>
  <c r="J277" i="2"/>
  <c r="J269" i="2"/>
  <c r="J261" i="2"/>
  <c r="J253" i="2"/>
  <c r="J245" i="2"/>
  <c r="J237" i="2"/>
  <c r="J229" i="2"/>
  <c r="J221" i="2"/>
  <c r="J213" i="2"/>
  <c r="J205" i="2"/>
  <c r="J197" i="2"/>
  <c r="J189" i="2"/>
  <c r="J165" i="2"/>
  <c r="J157" i="2"/>
  <c r="J149" i="2"/>
  <c r="J133" i="2"/>
  <c r="J109" i="2"/>
  <c r="J101" i="2"/>
  <c r="J93" i="2"/>
  <c r="J85" i="2"/>
  <c r="J77" i="2"/>
  <c r="J69" i="2"/>
  <c r="J61" i="2"/>
  <c r="J45" i="2"/>
  <c r="J29" i="2"/>
  <c r="J21" i="2"/>
  <c r="N400" i="3"/>
  <c r="J500" i="2"/>
  <c r="J492" i="2"/>
  <c r="J484" i="2"/>
  <c r="J476" i="2"/>
  <c r="J468" i="2"/>
  <c r="J460" i="2"/>
  <c r="J452" i="2"/>
  <c r="J444" i="2"/>
  <c r="J436" i="2"/>
  <c r="J428" i="2"/>
  <c r="J420" i="2"/>
  <c r="J412" i="2"/>
  <c r="J404" i="2"/>
  <c r="J396" i="2"/>
  <c r="J388" i="2"/>
  <c r="J380" i="2"/>
  <c r="J372" i="2"/>
  <c r="J364" i="2"/>
  <c r="J356" i="2"/>
  <c r="J348" i="2"/>
  <c r="J340" i="2"/>
  <c r="J332" i="2"/>
  <c r="J324" i="2"/>
  <c r="J316" i="2"/>
  <c r="J406" i="2"/>
  <c r="J382" i="2"/>
  <c r="J374" i="2"/>
  <c r="J310" i="2"/>
  <c r="J286" i="2"/>
  <c r="J278" i="2"/>
  <c r="J262" i="2"/>
  <c r="J254" i="2"/>
  <c r="J238" i="2"/>
  <c r="J214" i="2"/>
  <c r="J206" i="2"/>
  <c r="J198" i="2"/>
  <c r="J182" i="2"/>
  <c r="J166" i="2"/>
  <c r="J308" i="2"/>
  <c r="J300" i="2"/>
  <c r="J292" i="2"/>
  <c r="J284" i="2"/>
  <c r="J276" i="2"/>
  <c r="J268" i="2"/>
  <c r="J260" i="2"/>
  <c r="J252" i="2"/>
  <c r="J244" i="2"/>
  <c r="J236" i="2"/>
  <c r="J228" i="2"/>
  <c r="J220" i="2"/>
  <c r="J212" i="2"/>
  <c r="J204" i="2"/>
  <c r="J196" i="2"/>
  <c r="J188" i="2"/>
  <c r="J180" i="2"/>
  <c r="J172" i="2"/>
  <c r="J164" i="2"/>
  <c r="J156" i="2"/>
  <c r="J148" i="2"/>
  <c r="J140" i="2"/>
  <c r="J132" i="2"/>
  <c r="J124" i="2"/>
  <c r="J116" i="2"/>
  <c r="J108" i="2"/>
  <c r="J100" i="2"/>
  <c r="J92" i="2"/>
  <c r="J84" i="2"/>
  <c r="J76" i="2"/>
  <c r="J68" i="2"/>
  <c r="J60" i="2"/>
  <c r="J52" i="2"/>
  <c r="J44" i="2"/>
  <c r="J36" i="2"/>
  <c r="J28" i="2"/>
  <c r="J20" i="2"/>
  <c r="J12" i="2"/>
  <c r="J499" i="2"/>
  <c r="J491" i="2"/>
  <c r="J483" i="2"/>
  <c r="J475" i="2"/>
  <c r="J467" i="2"/>
  <c r="J459" i="2"/>
  <c r="J451" i="2"/>
  <c r="J443" i="2"/>
  <c r="J435" i="2"/>
  <c r="J427" i="2"/>
  <c r="J419" i="2"/>
  <c r="J411" i="2"/>
  <c r="J403" i="2"/>
  <c r="J395" i="2"/>
  <c r="J387" i="2"/>
  <c r="J379" i="2"/>
  <c r="J371" i="2"/>
  <c r="J363" i="2"/>
  <c r="J355" i="2"/>
  <c r="J347" i="2"/>
  <c r="J339" i="2"/>
  <c r="J331" i="2"/>
  <c r="J323" i="2"/>
  <c r="J315" i="2"/>
  <c r="J307" i="2"/>
  <c r="J299" i="2"/>
  <c r="J291" i="2"/>
  <c r="J283" i="2"/>
  <c r="J275" i="2"/>
  <c r="J267" i="2"/>
  <c r="J259" i="2"/>
  <c r="J251" i="2"/>
  <c r="J243" i="2"/>
  <c r="J235" i="2"/>
  <c r="J227" i="2"/>
  <c r="J219" i="2"/>
  <c r="J211" i="2"/>
  <c r="J203" i="2"/>
  <c r="J195" i="2"/>
  <c r="J187" i="2"/>
  <c r="J179" i="2"/>
  <c r="J171" i="2"/>
  <c r="J163" i="2"/>
  <c r="J155" i="2"/>
  <c r="J147" i="2"/>
  <c r="J139" i="2"/>
  <c r="J131" i="2"/>
  <c r="J123" i="2"/>
  <c r="J115" i="2"/>
  <c r="J107" i="2"/>
  <c r="J99" i="2"/>
  <c r="J91" i="2"/>
  <c r="J83" i="2"/>
  <c r="N93" i="3"/>
  <c r="J75" i="2"/>
  <c r="J67" i="2"/>
  <c r="J59" i="2"/>
  <c r="J51" i="2"/>
  <c r="J43" i="2"/>
  <c r="J35" i="2"/>
  <c r="J27" i="2"/>
  <c r="J19" i="2"/>
  <c r="J11" i="2"/>
  <c r="J150" i="2"/>
  <c r="J142" i="2"/>
  <c r="J134" i="2"/>
  <c r="J126" i="2"/>
  <c r="J118" i="2"/>
  <c r="J110" i="2"/>
  <c r="J102" i="2"/>
  <c r="J94" i="2"/>
  <c r="J86" i="2"/>
  <c r="J78" i="2"/>
  <c r="J70" i="2"/>
  <c r="J62" i="2"/>
  <c r="J54" i="2"/>
  <c r="J46" i="2"/>
  <c r="J38" i="2"/>
  <c r="J30" i="2"/>
  <c r="J22" i="2"/>
  <c r="J14" i="2"/>
  <c r="J6" i="2"/>
  <c r="J5" i="3"/>
  <c r="K5" i="3" s="1"/>
  <c r="J6" i="3"/>
  <c r="K6" i="3" s="1"/>
  <c r="J499" i="3"/>
  <c r="K499" i="3" s="1"/>
  <c r="J435" i="3"/>
  <c r="K435" i="3" s="1"/>
  <c r="J371" i="3"/>
  <c r="K371" i="3" s="1"/>
  <c r="J307" i="3"/>
  <c r="K307" i="3" s="1"/>
  <c r="J211" i="3"/>
  <c r="K211" i="3" s="1"/>
  <c r="J51" i="3"/>
  <c r="K51" i="3" s="1"/>
  <c r="J494" i="3"/>
  <c r="K494" i="3" s="1"/>
  <c r="J462" i="3"/>
  <c r="K462" i="3" s="1"/>
  <c r="J430" i="3"/>
  <c r="K430" i="3" s="1"/>
  <c r="J398" i="3"/>
  <c r="K398" i="3" s="1"/>
  <c r="J366" i="3"/>
  <c r="K366" i="3" s="1"/>
  <c r="J334" i="3"/>
  <c r="K334" i="3" s="1"/>
  <c r="J302" i="3"/>
  <c r="K302" i="3" s="1"/>
  <c r="J270" i="3"/>
  <c r="K270" i="3" s="1"/>
  <c r="J238" i="3"/>
  <c r="K238" i="3" s="1"/>
  <c r="J206" i="3"/>
  <c r="K206" i="3" s="1"/>
  <c r="J174" i="3"/>
  <c r="K174" i="3" s="1"/>
  <c r="J142" i="3"/>
  <c r="K142" i="3" s="1"/>
  <c r="J78" i="3"/>
  <c r="K78" i="3" s="1"/>
  <c r="J46" i="3"/>
  <c r="K46" i="3" s="1"/>
  <c r="J491" i="3"/>
  <c r="K491" i="3" s="1"/>
  <c r="J459" i="3"/>
  <c r="K459" i="3" s="1"/>
  <c r="J427" i="3"/>
  <c r="K427" i="3" s="1"/>
  <c r="J395" i="3"/>
  <c r="K395" i="3" s="1"/>
  <c r="J363" i="3"/>
  <c r="K363" i="3" s="1"/>
  <c r="J331" i="3"/>
  <c r="K331" i="3" s="1"/>
  <c r="J299" i="3"/>
  <c r="K299" i="3" s="1"/>
  <c r="J267" i="3"/>
  <c r="K267" i="3" s="1"/>
  <c r="J235" i="3"/>
  <c r="K235" i="3" s="1"/>
  <c r="J203" i="3"/>
  <c r="K203" i="3" s="1"/>
  <c r="J171" i="3"/>
  <c r="K171" i="3" s="1"/>
  <c r="J139" i="3"/>
  <c r="K139" i="3" s="1"/>
  <c r="J107" i="3"/>
  <c r="K107" i="3" s="1"/>
  <c r="J75" i="3"/>
  <c r="K75" i="3" s="1"/>
  <c r="J43" i="3"/>
  <c r="K43" i="3" s="1"/>
  <c r="J486" i="3"/>
  <c r="K486" i="3" s="1"/>
  <c r="J454" i="3"/>
  <c r="K454" i="3" s="1"/>
  <c r="J422" i="3"/>
  <c r="K422" i="3" s="1"/>
  <c r="J390" i="3"/>
  <c r="K390" i="3" s="1"/>
  <c r="J358" i="3"/>
  <c r="K358" i="3" s="1"/>
  <c r="J326" i="3"/>
  <c r="K326" i="3" s="1"/>
  <c r="J294" i="3"/>
  <c r="K294" i="3" s="1"/>
  <c r="J262" i="3"/>
  <c r="K262" i="3" s="1"/>
  <c r="J230" i="3"/>
  <c r="K230" i="3" s="1"/>
  <c r="J198" i="3"/>
  <c r="K198" i="3" s="1"/>
  <c r="J166" i="3"/>
  <c r="K166" i="3" s="1"/>
  <c r="J134" i="3"/>
  <c r="K134" i="3" s="1"/>
  <c r="J102" i="3"/>
  <c r="K102" i="3" s="1"/>
  <c r="J70" i="3"/>
  <c r="K70" i="3" s="1"/>
  <c r="J38" i="3"/>
  <c r="K38" i="3" s="1"/>
  <c r="J147" i="3"/>
  <c r="K147" i="3" s="1"/>
  <c r="J67" i="3"/>
  <c r="K67" i="3" s="1"/>
  <c r="J478" i="3"/>
  <c r="K478" i="3" s="1"/>
  <c r="J446" i="3"/>
  <c r="K446" i="3" s="1"/>
  <c r="J414" i="3"/>
  <c r="K414" i="3" s="1"/>
  <c r="J382" i="3"/>
  <c r="K382" i="3" s="1"/>
  <c r="J350" i="3"/>
  <c r="K350" i="3" s="1"/>
  <c r="J318" i="3"/>
  <c r="K318" i="3" s="1"/>
  <c r="J286" i="3"/>
  <c r="K286" i="3" s="1"/>
  <c r="J254" i="3"/>
  <c r="K254" i="3" s="1"/>
  <c r="J222" i="3"/>
  <c r="K222" i="3" s="1"/>
  <c r="J190" i="3"/>
  <c r="K190" i="3" s="1"/>
  <c r="J158" i="3"/>
  <c r="K158" i="3" s="1"/>
  <c r="J126" i="3"/>
  <c r="K126" i="3" s="1"/>
  <c r="J94" i="3"/>
  <c r="K94" i="3" s="1"/>
  <c r="J62" i="3"/>
  <c r="K62" i="3" s="1"/>
  <c r="J27" i="3"/>
  <c r="K27" i="3" s="1"/>
  <c r="J115" i="3"/>
  <c r="K115" i="3" s="1"/>
  <c r="J99" i="3"/>
  <c r="K99" i="3" s="1"/>
  <c r="J475" i="3"/>
  <c r="K475" i="3" s="1"/>
  <c r="J443" i="3"/>
  <c r="K443" i="3" s="1"/>
  <c r="J411" i="3"/>
  <c r="K411" i="3" s="1"/>
  <c r="J379" i="3"/>
  <c r="K379" i="3" s="1"/>
  <c r="J347" i="3"/>
  <c r="K347" i="3" s="1"/>
  <c r="J315" i="3"/>
  <c r="K315" i="3" s="1"/>
  <c r="J283" i="3"/>
  <c r="K283" i="3" s="1"/>
  <c r="J251" i="3"/>
  <c r="K251" i="3" s="1"/>
  <c r="J219" i="3"/>
  <c r="K219" i="3" s="1"/>
  <c r="J187" i="3"/>
  <c r="K187" i="3" s="1"/>
  <c r="J155" i="3"/>
  <c r="K155" i="3" s="1"/>
  <c r="J123" i="3"/>
  <c r="K123" i="3" s="1"/>
  <c r="J91" i="3"/>
  <c r="K91" i="3" s="1"/>
  <c r="J59" i="3"/>
  <c r="K59" i="3" s="1"/>
  <c r="J19" i="3"/>
  <c r="K19" i="3" s="1"/>
  <c r="J467" i="3"/>
  <c r="K467" i="3" s="1"/>
  <c r="J403" i="3"/>
  <c r="K403" i="3" s="1"/>
  <c r="J339" i="3"/>
  <c r="K339" i="3" s="1"/>
  <c r="J275" i="3"/>
  <c r="K275" i="3" s="1"/>
  <c r="J243" i="3"/>
  <c r="K243" i="3" s="1"/>
  <c r="J179" i="3"/>
  <c r="K179" i="3" s="1"/>
  <c r="J83" i="3"/>
  <c r="K83" i="3" s="1"/>
  <c r="J110" i="3"/>
  <c r="K110" i="3" s="1"/>
  <c r="J483" i="3"/>
  <c r="K483" i="3" s="1"/>
  <c r="J451" i="3"/>
  <c r="K451" i="3" s="1"/>
  <c r="J419" i="3"/>
  <c r="K419" i="3" s="1"/>
  <c r="J387" i="3"/>
  <c r="K387" i="3" s="1"/>
  <c r="J355" i="3"/>
  <c r="K355" i="3" s="1"/>
  <c r="J323" i="3"/>
  <c r="K323" i="3" s="1"/>
  <c r="J291" i="3"/>
  <c r="K291" i="3" s="1"/>
  <c r="J259" i="3"/>
  <c r="K259" i="3" s="1"/>
  <c r="J227" i="3"/>
  <c r="K227" i="3" s="1"/>
  <c r="J195" i="3"/>
  <c r="K195" i="3" s="1"/>
  <c r="J163" i="3"/>
  <c r="K163" i="3" s="1"/>
  <c r="J131" i="3"/>
  <c r="K131" i="3" s="1"/>
  <c r="J35" i="3"/>
  <c r="K35" i="3" s="1"/>
  <c r="J470" i="3"/>
  <c r="K470" i="3" s="1"/>
  <c r="J438" i="3"/>
  <c r="K438" i="3" s="1"/>
  <c r="J406" i="3"/>
  <c r="K406" i="3" s="1"/>
  <c r="J374" i="3"/>
  <c r="K374" i="3" s="1"/>
  <c r="J342" i="3"/>
  <c r="K342" i="3" s="1"/>
  <c r="J310" i="3"/>
  <c r="K310" i="3" s="1"/>
  <c r="J278" i="3"/>
  <c r="K278" i="3" s="1"/>
  <c r="J246" i="3"/>
  <c r="K246" i="3" s="1"/>
  <c r="J214" i="3"/>
  <c r="K214" i="3" s="1"/>
  <c r="J182" i="3"/>
  <c r="K182" i="3" s="1"/>
  <c r="J150" i="3"/>
  <c r="K150" i="3" s="1"/>
  <c r="J118" i="3"/>
  <c r="K118" i="3" s="1"/>
  <c r="J86" i="3"/>
  <c r="K86" i="3" s="1"/>
  <c r="J54" i="3"/>
  <c r="K54" i="3" s="1"/>
  <c r="J11" i="3"/>
  <c r="K11" i="3" s="1"/>
  <c r="J30" i="3"/>
  <c r="K30" i="3" s="1"/>
  <c r="J22" i="3"/>
  <c r="K22" i="3" s="1"/>
  <c r="J14" i="3"/>
  <c r="K14" i="3" s="1"/>
  <c r="J501" i="3"/>
  <c r="K501" i="3" s="1"/>
  <c r="J493" i="3"/>
  <c r="K493" i="3" s="1"/>
  <c r="J485" i="3"/>
  <c r="K485" i="3" s="1"/>
  <c r="J477" i="3"/>
  <c r="K477" i="3" s="1"/>
  <c r="J469" i="3"/>
  <c r="K469" i="3" s="1"/>
  <c r="J461" i="3"/>
  <c r="K461" i="3" s="1"/>
  <c r="J453" i="3"/>
  <c r="K453" i="3" s="1"/>
  <c r="J445" i="3"/>
  <c r="K445" i="3" s="1"/>
  <c r="J437" i="3"/>
  <c r="K437" i="3" s="1"/>
  <c r="J429" i="3"/>
  <c r="K429" i="3" s="1"/>
  <c r="J421" i="3"/>
  <c r="K421" i="3" s="1"/>
  <c r="J413" i="3"/>
  <c r="K413" i="3" s="1"/>
  <c r="J405" i="3"/>
  <c r="K405" i="3" s="1"/>
  <c r="J397" i="3"/>
  <c r="K397" i="3" s="1"/>
  <c r="J389" i="3"/>
  <c r="K389" i="3" s="1"/>
  <c r="J381" i="3"/>
  <c r="K381" i="3" s="1"/>
  <c r="J373" i="3"/>
  <c r="K373" i="3" s="1"/>
  <c r="J365" i="3"/>
  <c r="K365" i="3" s="1"/>
  <c r="J357" i="3"/>
  <c r="K357" i="3" s="1"/>
  <c r="J349" i="3"/>
  <c r="K349" i="3" s="1"/>
  <c r="J341" i="3"/>
  <c r="K341" i="3" s="1"/>
  <c r="J333" i="3"/>
  <c r="K333" i="3" s="1"/>
  <c r="J325" i="3"/>
  <c r="K325" i="3" s="1"/>
  <c r="J317" i="3"/>
  <c r="K317" i="3" s="1"/>
  <c r="J309" i="3"/>
  <c r="K309" i="3" s="1"/>
  <c r="J301" i="3"/>
  <c r="K301" i="3" s="1"/>
  <c r="J293" i="3"/>
  <c r="K293" i="3" s="1"/>
  <c r="J285" i="3"/>
  <c r="K285" i="3" s="1"/>
  <c r="J277" i="3"/>
  <c r="K277" i="3" s="1"/>
  <c r="J269" i="3"/>
  <c r="K269" i="3" s="1"/>
  <c r="J261" i="3"/>
  <c r="K261" i="3" s="1"/>
  <c r="J253" i="3"/>
  <c r="K253" i="3" s="1"/>
  <c r="J245" i="3"/>
  <c r="K245" i="3" s="1"/>
  <c r="J237" i="3"/>
  <c r="K237" i="3" s="1"/>
  <c r="J229" i="3"/>
  <c r="K229" i="3" s="1"/>
  <c r="J221" i="3"/>
  <c r="K221" i="3" s="1"/>
  <c r="J213" i="3"/>
  <c r="K213" i="3" s="1"/>
  <c r="J205" i="3"/>
  <c r="K205" i="3" s="1"/>
  <c r="J197" i="3"/>
  <c r="K197" i="3" s="1"/>
  <c r="J189" i="3"/>
  <c r="K189" i="3" s="1"/>
  <c r="J181" i="3"/>
  <c r="K181" i="3" s="1"/>
  <c r="J173" i="3"/>
  <c r="K173" i="3" s="1"/>
  <c r="J165" i="3"/>
  <c r="K165" i="3" s="1"/>
  <c r="J157" i="3"/>
  <c r="K157" i="3" s="1"/>
  <c r="J149" i="3"/>
  <c r="K149" i="3" s="1"/>
  <c r="J141" i="3"/>
  <c r="K141" i="3" s="1"/>
  <c r="J133" i="3"/>
  <c r="K133" i="3" s="1"/>
  <c r="J125" i="3"/>
  <c r="K125" i="3" s="1"/>
  <c r="J117" i="3"/>
  <c r="K117" i="3" s="1"/>
  <c r="J109" i="3"/>
  <c r="K109" i="3" s="1"/>
  <c r="J101" i="3"/>
  <c r="K101" i="3" s="1"/>
  <c r="J93" i="3"/>
  <c r="K93" i="3" s="1"/>
  <c r="J85" i="3"/>
  <c r="K85" i="3" s="1"/>
  <c r="J77" i="3"/>
  <c r="K77" i="3" s="1"/>
  <c r="J69" i="3"/>
  <c r="K69" i="3" s="1"/>
  <c r="J61" i="3"/>
  <c r="K61" i="3" s="1"/>
  <c r="J53" i="3"/>
  <c r="K53" i="3" s="1"/>
  <c r="J45" i="3"/>
  <c r="K45" i="3" s="1"/>
  <c r="J37" i="3"/>
  <c r="K37" i="3" s="1"/>
  <c r="J29" i="3"/>
  <c r="K29" i="3" s="1"/>
  <c r="J21" i="3"/>
  <c r="K21" i="3" s="1"/>
  <c r="J13" i="3"/>
  <c r="K13" i="3" s="1"/>
  <c r="J500" i="3"/>
  <c r="K500" i="3" s="1"/>
  <c r="J492" i="3"/>
  <c r="K492" i="3" s="1"/>
  <c r="J484" i="3"/>
  <c r="K484" i="3" s="1"/>
  <c r="J476" i="3"/>
  <c r="K476" i="3" s="1"/>
  <c r="J468" i="3"/>
  <c r="K468" i="3" s="1"/>
  <c r="J460" i="3"/>
  <c r="K460" i="3" s="1"/>
  <c r="J452" i="3"/>
  <c r="K452" i="3" s="1"/>
  <c r="J444" i="3"/>
  <c r="K444" i="3" s="1"/>
  <c r="J436" i="3"/>
  <c r="K436" i="3" s="1"/>
  <c r="J428" i="3"/>
  <c r="K428" i="3" s="1"/>
  <c r="J420" i="3"/>
  <c r="K420" i="3" s="1"/>
  <c r="J412" i="3"/>
  <c r="K412" i="3" s="1"/>
  <c r="J404" i="3"/>
  <c r="K404" i="3" s="1"/>
  <c r="J396" i="3"/>
  <c r="K396" i="3" s="1"/>
  <c r="J388" i="3"/>
  <c r="K388" i="3" s="1"/>
  <c r="J380" i="3"/>
  <c r="K380" i="3" s="1"/>
  <c r="J372" i="3"/>
  <c r="K372" i="3" s="1"/>
  <c r="J364" i="3"/>
  <c r="K364" i="3" s="1"/>
  <c r="J356" i="3"/>
  <c r="K356" i="3" s="1"/>
  <c r="J348" i="3"/>
  <c r="K348" i="3" s="1"/>
  <c r="J340" i="3"/>
  <c r="K340" i="3" s="1"/>
  <c r="J332" i="3"/>
  <c r="K332" i="3" s="1"/>
  <c r="J324" i="3"/>
  <c r="K324" i="3" s="1"/>
  <c r="J316" i="3"/>
  <c r="K316" i="3" s="1"/>
  <c r="J308" i="3"/>
  <c r="K308" i="3" s="1"/>
  <c r="J300" i="3"/>
  <c r="K300" i="3" s="1"/>
  <c r="J292" i="3"/>
  <c r="K292" i="3" s="1"/>
  <c r="J284" i="3"/>
  <c r="K284" i="3" s="1"/>
  <c r="J276" i="3"/>
  <c r="K276" i="3" s="1"/>
  <c r="J268" i="3"/>
  <c r="K268" i="3" s="1"/>
  <c r="J260" i="3"/>
  <c r="K260" i="3" s="1"/>
  <c r="J252" i="3"/>
  <c r="K252" i="3" s="1"/>
  <c r="J244" i="3"/>
  <c r="K244" i="3" s="1"/>
  <c r="J236" i="3"/>
  <c r="K236" i="3" s="1"/>
  <c r="J228" i="3"/>
  <c r="K228" i="3" s="1"/>
  <c r="J220" i="3"/>
  <c r="K220" i="3" s="1"/>
  <c r="J212" i="3"/>
  <c r="K212" i="3" s="1"/>
  <c r="J204" i="3"/>
  <c r="K204" i="3" s="1"/>
  <c r="J196" i="3"/>
  <c r="K196" i="3" s="1"/>
  <c r="J188" i="3"/>
  <c r="K188" i="3" s="1"/>
  <c r="J180" i="3"/>
  <c r="K180" i="3" s="1"/>
  <c r="J172" i="3"/>
  <c r="K172" i="3" s="1"/>
  <c r="J164" i="3"/>
  <c r="K164" i="3" s="1"/>
  <c r="J156" i="3"/>
  <c r="K156" i="3" s="1"/>
  <c r="J148" i="3"/>
  <c r="K148" i="3" s="1"/>
  <c r="J140" i="3"/>
  <c r="K140" i="3" s="1"/>
  <c r="J132" i="3"/>
  <c r="K132" i="3" s="1"/>
  <c r="J124" i="3"/>
  <c r="K124" i="3" s="1"/>
  <c r="J116" i="3"/>
  <c r="K116" i="3" s="1"/>
  <c r="J108" i="3"/>
  <c r="K108" i="3" s="1"/>
  <c r="J100" i="3"/>
  <c r="K100" i="3" s="1"/>
  <c r="J92" i="3"/>
  <c r="K92" i="3" s="1"/>
  <c r="J84" i="3"/>
  <c r="K84" i="3" s="1"/>
  <c r="J76" i="3"/>
  <c r="K76" i="3" s="1"/>
  <c r="J68" i="3"/>
  <c r="K68" i="3" s="1"/>
  <c r="J60" i="3"/>
  <c r="K60" i="3" s="1"/>
  <c r="J52" i="3"/>
  <c r="K52" i="3" s="1"/>
  <c r="J44" i="3"/>
  <c r="K44" i="3" s="1"/>
  <c r="J36" i="3"/>
  <c r="K36" i="3" s="1"/>
  <c r="J28" i="3"/>
  <c r="K28" i="3" s="1"/>
  <c r="J20" i="3"/>
  <c r="K20" i="3" s="1"/>
  <c r="J12" i="3"/>
  <c r="K12" i="3" s="1"/>
  <c r="J490" i="3"/>
  <c r="K490" i="3" s="1"/>
  <c r="J466" i="3"/>
  <c r="K466" i="3" s="1"/>
  <c r="J442" i="3"/>
  <c r="K442" i="3" s="1"/>
  <c r="J426" i="3"/>
  <c r="K426" i="3" s="1"/>
  <c r="J402" i="3"/>
  <c r="K402" i="3" s="1"/>
  <c r="J378" i="3"/>
  <c r="K378" i="3" s="1"/>
  <c r="J354" i="3"/>
  <c r="K354" i="3" s="1"/>
  <c r="J322" i="3"/>
  <c r="K322" i="3" s="1"/>
  <c r="J298" i="3"/>
  <c r="K298" i="3" s="1"/>
  <c r="J274" i="3"/>
  <c r="K274" i="3" s="1"/>
  <c r="J250" i="3"/>
  <c r="K250" i="3" s="1"/>
  <c r="J226" i="3"/>
  <c r="K226" i="3" s="1"/>
  <c r="J202" i="3"/>
  <c r="K202" i="3" s="1"/>
  <c r="J178" i="3"/>
  <c r="K178" i="3" s="1"/>
  <c r="J154" i="3"/>
  <c r="K154" i="3" s="1"/>
  <c r="J130" i="3"/>
  <c r="K130" i="3" s="1"/>
  <c r="J106" i="3"/>
  <c r="K106" i="3" s="1"/>
  <c r="J82" i="3"/>
  <c r="K82" i="3" s="1"/>
  <c r="J58" i="3"/>
  <c r="K58" i="3" s="1"/>
  <c r="J42" i="3"/>
  <c r="K42" i="3" s="1"/>
  <c r="J18" i="3"/>
  <c r="K18" i="3" s="1"/>
  <c r="J497" i="3"/>
  <c r="K497" i="3" s="1"/>
  <c r="J481" i="3"/>
  <c r="K481" i="3" s="1"/>
  <c r="J465" i="3"/>
  <c r="K465" i="3" s="1"/>
  <c r="J449" i="3"/>
  <c r="K449" i="3" s="1"/>
  <c r="J433" i="3"/>
  <c r="K433" i="3" s="1"/>
  <c r="J417" i="3"/>
  <c r="K417" i="3" s="1"/>
  <c r="J401" i="3"/>
  <c r="K401" i="3" s="1"/>
  <c r="J385" i="3"/>
  <c r="K385" i="3" s="1"/>
  <c r="J377" i="3"/>
  <c r="K377" i="3" s="1"/>
  <c r="J369" i="3"/>
  <c r="K369" i="3" s="1"/>
  <c r="J353" i="3"/>
  <c r="K353" i="3" s="1"/>
  <c r="J345" i="3"/>
  <c r="K345" i="3" s="1"/>
  <c r="J337" i="3"/>
  <c r="K337" i="3" s="1"/>
  <c r="J329" i="3"/>
  <c r="K329" i="3" s="1"/>
  <c r="J321" i="3"/>
  <c r="K321" i="3" s="1"/>
  <c r="J313" i="3"/>
  <c r="K313" i="3" s="1"/>
  <c r="J305" i="3"/>
  <c r="K305" i="3" s="1"/>
  <c r="J297" i="3"/>
  <c r="K297" i="3" s="1"/>
  <c r="J289" i="3"/>
  <c r="K289" i="3" s="1"/>
  <c r="J281" i="3"/>
  <c r="K281" i="3" s="1"/>
  <c r="J273" i="3"/>
  <c r="K273" i="3" s="1"/>
  <c r="J265" i="3"/>
  <c r="K265" i="3" s="1"/>
  <c r="J257" i="3"/>
  <c r="K257" i="3" s="1"/>
  <c r="J249" i="3"/>
  <c r="K249" i="3" s="1"/>
  <c r="J241" i="3"/>
  <c r="K241" i="3" s="1"/>
  <c r="J233" i="3"/>
  <c r="K233" i="3" s="1"/>
  <c r="J225" i="3"/>
  <c r="K225" i="3" s="1"/>
  <c r="J217" i="3"/>
  <c r="K217" i="3" s="1"/>
  <c r="J209" i="3"/>
  <c r="K209" i="3" s="1"/>
  <c r="J201" i="3"/>
  <c r="K201" i="3" s="1"/>
  <c r="J193" i="3"/>
  <c r="K193" i="3" s="1"/>
  <c r="J185" i="3"/>
  <c r="K185" i="3" s="1"/>
  <c r="J177" i="3"/>
  <c r="K177" i="3" s="1"/>
  <c r="J169" i="3"/>
  <c r="K169" i="3" s="1"/>
  <c r="J161" i="3"/>
  <c r="K161" i="3" s="1"/>
  <c r="J153" i="3"/>
  <c r="K153" i="3" s="1"/>
  <c r="J145" i="3"/>
  <c r="K145" i="3" s="1"/>
  <c r="J137" i="3"/>
  <c r="K137" i="3" s="1"/>
  <c r="J121" i="3"/>
  <c r="K121" i="3" s="1"/>
  <c r="J113" i="3"/>
  <c r="K113" i="3" s="1"/>
  <c r="J105" i="3"/>
  <c r="K105" i="3" s="1"/>
  <c r="J97" i="3"/>
  <c r="K97" i="3" s="1"/>
  <c r="J89" i="3"/>
  <c r="K89" i="3" s="1"/>
  <c r="J81" i="3"/>
  <c r="K81" i="3" s="1"/>
  <c r="J73" i="3"/>
  <c r="K73" i="3" s="1"/>
  <c r="J65" i="3"/>
  <c r="K65" i="3" s="1"/>
  <c r="J57" i="3"/>
  <c r="K57" i="3" s="1"/>
  <c r="J49" i="3"/>
  <c r="K49" i="3" s="1"/>
  <c r="J41" i="3"/>
  <c r="K41" i="3" s="1"/>
  <c r="J33" i="3"/>
  <c r="K33" i="3" s="1"/>
  <c r="J25" i="3"/>
  <c r="K25" i="3" s="1"/>
  <c r="J17" i="3"/>
  <c r="K17" i="3" s="1"/>
  <c r="J482" i="3"/>
  <c r="K482" i="3" s="1"/>
  <c r="J458" i="3"/>
  <c r="K458" i="3" s="1"/>
  <c r="J434" i="3"/>
  <c r="K434" i="3" s="1"/>
  <c r="J410" i="3"/>
  <c r="K410" i="3" s="1"/>
  <c r="J386" i="3"/>
  <c r="K386" i="3" s="1"/>
  <c r="J362" i="3"/>
  <c r="K362" i="3" s="1"/>
  <c r="J338" i="3"/>
  <c r="K338" i="3" s="1"/>
  <c r="J314" i="3"/>
  <c r="K314" i="3" s="1"/>
  <c r="J290" i="3"/>
  <c r="K290" i="3" s="1"/>
  <c r="J266" i="3"/>
  <c r="K266" i="3" s="1"/>
  <c r="J242" i="3"/>
  <c r="K242" i="3" s="1"/>
  <c r="J210" i="3"/>
  <c r="K210" i="3" s="1"/>
  <c r="J194" i="3"/>
  <c r="K194" i="3" s="1"/>
  <c r="J170" i="3"/>
  <c r="K170" i="3" s="1"/>
  <c r="J146" i="3"/>
  <c r="K146" i="3" s="1"/>
  <c r="J122" i="3"/>
  <c r="K122" i="3" s="1"/>
  <c r="J98" i="3"/>
  <c r="K98" i="3" s="1"/>
  <c r="J74" i="3"/>
  <c r="K74" i="3" s="1"/>
  <c r="J50" i="3"/>
  <c r="K50" i="3" s="1"/>
  <c r="J34" i="3"/>
  <c r="K34" i="3" s="1"/>
  <c r="J10" i="3"/>
  <c r="K10" i="3" s="1"/>
  <c r="J489" i="3"/>
  <c r="K489" i="3" s="1"/>
  <c r="J473" i="3"/>
  <c r="K473" i="3" s="1"/>
  <c r="J457" i="3"/>
  <c r="K457" i="3" s="1"/>
  <c r="J441" i="3"/>
  <c r="K441" i="3" s="1"/>
  <c r="J425" i="3"/>
  <c r="K425" i="3" s="1"/>
  <c r="J409" i="3"/>
  <c r="K409" i="3" s="1"/>
  <c r="J393" i="3"/>
  <c r="K393" i="3" s="1"/>
  <c r="J361" i="3"/>
  <c r="K361" i="3" s="1"/>
  <c r="J9" i="3"/>
  <c r="K9" i="3" s="1"/>
  <c r="J496" i="3"/>
  <c r="K496" i="3" s="1"/>
  <c r="J488" i="3"/>
  <c r="K488" i="3" s="1"/>
  <c r="J480" i="3"/>
  <c r="K480" i="3" s="1"/>
  <c r="J472" i="3"/>
  <c r="K472" i="3" s="1"/>
  <c r="J464" i="3"/>
  <c r="K464" i="3" s="1"/>
  <c r="J456" i="3"/>
  <c r="K456" i="3" s="1"/>
  <c r="J448" i="3"/>
  <c r="K448" i="3" s="1"/>
  <c r="J440" i="3"/>
  <c r="K440" i="3" s="1"/>
  <c r="J432" i="3"/>
  <c r="K432" i="3" s="1"/>
  <c r="J424" i="3"/>
  <c r="K424" i="3" s="1"/>
  <c r="J416" i="3"/>
  <c r="K416" i="3" s="1"/>
  <c r="J408" i="3"/>
  <c r="K408" i="3" s="1"/>
  <c r="J392" i="3"/>
  <c r="K392" i="3" s="1"/>
  <c r="J384" i="3"/>
  <c r="K384" i="3" s="1"/>
  <c r="J376" i="3"/>
  <c r="K376" i="3" s="1"/>
  <c r="J368" i="3"/>
  <c r="K368" i="3" s="1"/>
  <c r="J360" i="3"/>
  <c r="K360" i="3" s="1"/>
  <c r="J352" i="3"/>
  <c r="K352" i="3" s="1"/>
  <c r="J344" i="3"/>
  <c r="K344" i="3" s="1"/>
  <c r="J336" i="3"/>
  <c r="K336" i="3" s="1"/>
  <c r="J328" i="3"/>
  <c r="K328" i="3" s="1"/>
  <c r="J320" i="3"/>
  <c r="K320" i="3" s="1"/>
  <c r="J312" i="3"/>
  <c r="K312" i="3" s="1"/>
  <c r="J304" i="3"/>
  <c r="K304" i="3" s="1"/>
  <c r="J296" i="3"/>
  <c r="K296" i="3" s="1"/>
  <c r="J288" i="3"/>
  <c r="K288" i="3" s="1"/>
  <c r="J280" i="3"/>
  <c r="K280" i="3" s="1"/>
  <c r="J272" i="3"/>
  <c r="K272" i="3" s="1"/>
  <c r="J264" i="3"/>
  <c r="K264" i="3" s="1"/>
  <c r="J256" i="3"/>
  <c r="K256" i="3" s="1"/>
  <c r="J248" i="3"/>
  <c r="K248" i="3" s="1"/>
  <c r="J240" i="3"/>
  <c r="K240" i="3" s="1"/>
  <c r="J232" i="3"/>
  <c r="K232" i="3" s="1"/>
  <c r="J224" i="3"/>
  <c r="K224" i="3" s="1"/>
  <c r="J216" i="3"/>
  <c r="K216" i="3" s="1"/>
  <c r="J208" i="3"/>
  <c r="K208" i="3" s="1"/>
  <c r="J200" i="3"/>
  <c r="K200" i="3" s="1"/>
  <c r="J192" i="3"/>
  <c r="K192" i="3" s="1"/>
  <c r="J184" i="3"/>
  <c r="K184" i="3" s="1"/>
  <c r="J176" i="3"/>
  <c r="K176" i="3" s="1"/>
  <c r="J168" i="3"/>
  <c r="K168" i="3" s="1"/>
  <c r="J160" i="3"/>
  <c r="K160" i="3" s="1"/>
  <c r="J152" i="3"/>
  <c r="K152" i="3" s="1"/>
  <c r="J144" i="3"/>
  <c r="K144" i="3" s="1"/>
  <c r="J136" i="3"/>
  <c r="K136" i="3" s="1"/>
  <c r="J128" i="3"/>
  <c r="K128" i="3" s="1"/>
  <c r="J120" i="3"/>
  <c r="K120" i="3" s="1"/>
  <c r="J112" i="3"/>
  <c r="K112" i="3" s="1"/>
  <c r="J104" i="3"/>
  <c r="K104" i="3" s="1"/>
  <c r="J96" i="3"/>
  <c r="K96" i="3" s="1"/>
  <c r="J88" i="3"/>
  <c r="K88" i="3" s="1"/>
  <c r="J80" i="3"/>
  <c r="K80" i="3" s="1"/>
  <c r="J72" i="3"/>
  <c r="K72" i="3" s="1"/>
  <c r="J64" i="3"/>
  <c r="K64" i="3" s="1"/>
  <c r="J56" i="3"/>
  <c r="K56" i="3" s="1"/>
  <c r="J48" i="3"/>
  <c r="K48" i="3" s="1"/>
  <c r="J40" i="3"/>
  <c r="K40" i="3" s="1"/>
  <c r="J32" i="3"/>
  <c r="K32" i="3" s="1"/>
  <c r="J24" i="3"/>
  <c r="K24" i="3" s="1"/>
  <c r="J16" i="3"/>
  <c r="K16" i="3" s="1"/>
  <c r="J8" i="3"/>
  <c r="K8" i="3" s="1"/>
  <c r="J498" i="3"/>
  <c r="K498" i="3" s="1"/>
  <c r="J474" i="3"/>
  <c r="K474" i="3" s="1"/>
  <c r="J450" i="3"/>
  <c r="K450" i="3" s="1"/>
  <c r="J418" i="3"/>
  <c r="K418" i="3" s="1"/>
  <c r="J394" i="3"/>
  <c r="K394" i="3" s="1"/>
  <c r="J370" i="3"/>
  <c r="K370" i="3" s="1"/>
  <c r="J346" i="3"/>
  <c r="K346" i="3" s="1"/>
  <c r="J330" i="3"/>
  <c r="K330" i="3" s="1"/>
  <c r="J306" i="3"/>
  <c r="K306" i="3" s="1"/>
  <c r="J282" i="3"/>
  <c r="K282" i="3" s="1"/>
  <c r="J258" i="3"/>
  <c r="K258" i="3" s="1"/>
  <c r="J234" i="3"/>
  <c r="K234" i="3" s="1"/>
  <c r="J218" i="3"/>
  <c r="K218" i="3" s="1"/>
  <c r="J186" i="3"/>
  <c r="K186" i="3" s="1"/>
  <c r="J162" i="3"/>
  <c r="K162" i="3" s="1"/>
  <c r="J138" i="3"/>
  <c r="K138" i="3" s="1"/>
  <c r="J114" i="3"/>
  <c r="K114" i="3" s="1"/>
  <c r="J90" i="3"/>
  <c r="K90" i="3" s="1"/>
  <c r="J66" i="3"/>
  <c r="K66" i="3" s="1"/>
  <c r="J26" i="3"/>
  <c r="K26" i="3" s="1"/>
  <c r="J129" i="3"/>
  <c r="K129" i="3" s="1"/>
  <c r="J400" i="3"/>
  <c r="K400" i="3" s="1"/>
  <c r="J495" i="3"/>
  <c r="K495" i="3" s="1"/>
  <c r="J487" i="3"/>
  <c r="K487" i="3" s="1"/>
  <c r="J479" i="3"/>
  <c r="K479" i="3" s="1"/>
  <c r="J471" i="3"/>
  <c r="K471" i="3" s="1"/>
  <c r="J463" i="3"/>
  <c r="K463" i="3" s="1"/>
  <c r="J455" i="3"/>
  <c r="K455" i="3" s="1"/>
  <c r="J447" i="3"/>
  <c r="K447" i="3" s="1"/>
  <c r="J439" i="3"/>
  <c r="K439" i="3" s="1"/>
  <c r="J431" i="3"/>
  <c r="K431" i="3" s="1"/>
  <c r="J423" i="3"/>
  <c r="K423" i="3" s="1"/>
  <c r="J415" i="3"/>
  <c r="K415" i="3" s="1"/>
  <c r="J407" i="3"/>
  <c r="K407" i="3" s="1"/>
  <c r="J399" i="3"/>
  <c r="K399" i="3" s="1"/>
  <c r="J391" i="3"/>
  <c r="K391" i="3" s="1"/>
  <c r="J383" i="3"/>
  <c r="K383" i="3" s="1"/>
  <c r="J375" i="3"/>
  <c r="K375" i="3" s="1"/>
  <c r="J367" i="3"/>
  <c r="K367" i="3" s="1"/>
  <c r="J359" i="3"/>
  <c r="K359" i="3" s="1"/>
  <c r="J351" i="3"/>
  <c r="K351" i="3" s="1"/>
  <c r="J343" i="3"/>
  <c r="K343" i="3" s="1"/>
  <c r="J335" i="3"/>
  <c r="K335" i="3" s="1"/>
  <c r="J327" i="3"/>
  <c r="K327" i="3" s="1"/>
  <c r="J319" i="3"/>
  <c r="K319" i="3" s="1"/>
  <c r="J311" i="3"/>
  <c r="K311" i="3" s="1"/>
  <c r="J303" i="3"/>
  <c r="K303" i="3" s="1"/>
  <c r="J295" i="3"/>
  <c r="K295" i="3" s="1"/>
  <c r="J287" i="3"/>
  <c r="K287" i="3" s="1"/>
  <c r="J279" i="3"/>
  <c r="K279" i="3" s="1"/>
  <c r="J271" i="3"/>
  <c r="K271" i="3" s="1"/>
  <c r="J263" i="3"/>
  <c r="K263" i="3" s="1"/>
  <c r="J255" i="3"/>
  <c r="K255" i="3" s="1"/>
  <c r="J247" i="3"/>
  <c r="K247" i="3" s="1"/>
  <c r="J239" i="3"/>
  <c r="K239" i="3" s="1"/>
  <c r="J231" i="3"/>
  <c r="K231" i="3" s="1"/>
  <c r="J223" i="3"/>
  <c r="K223" i="3" s="1"/>
  <c r="J215" i="3"/>
  <c r="K215" i="3" s="1"/>
  <c r="J207" i="3"/>
  <c r="K207" i="3" s="1"/>
  <c r="J199" i="3"/>
  <c r="K199" i="3" s="1"/>
  <c r="J191" i="3"/>
  <c r="K191" i="3" s="1"/>
  <c r="J183" i="3"/>
  <c r="K183" i="3" s="1"/>
  <c r="J175" i="3"/>
  <c r="K175" i="3" s="1"/>
  <c r="J167" i="3"/>
  <c r="K167" i="3" s="1"/>
  <c r="J159" i="3"/>
  <c r="K159" i="3" s="1"/>
  <c r="J151" i="3"/>
  <c r="K151" i="3" s="1"/>
  <c r="J143" i="3"/>
  <c r="K143" i="3" s="1"/>
  <c r="J135" i="3"/>
  <c r="K135" i="3" s="1"/>
  <c r="J127" i="3"/>
  <c r="K127" i="3" s="1"/>
  <c r="J119" i="3"/>
  <c r="K119" i="3" s="1"/>
  <c r="J111" i="3"/>
  <c r="K111" i="3" s="1"/>
  <c r="J103" i="3"/>
  <c r="K103" i="3" s="1"/>
  <c r="J95" i="3"/>
  <c r="K95" i="3" s="1"/>
  <c r="J87" i="3"/>
  <c r="K87" i="3" s="1"/>
  <c r="J79" i="3"/>
  <c r="K79" i="3" s="1"/>
  <c r="J71" i="3"/>
  <c r="K71" i="3" s="1"/>
  <c r="J63" i="3"/>
  <c r="K63" i="3" s="1"/>
  <c r="J55" i="3"/>
  <c r="K55" i="3" s="1"/>
  <c r="J47" i="3"/>
  <c r="K47" i="3" s="1"/>
  <c r="J39" i="3"/>
  <c r="K39" i="3" s="1"/>
  <c r="J31" i="3"/>
  <c r="K31" i="3" s="1"/>
  <c r="J23" i="3"/>
  <c r="K23" i="3" s="1"/>
  <c r="J15" i="3"/>
  <c r="K15" i="3" s="1"/>
  <c r="J7" i="3"/>
  <c r="K7" i="3" s="1"/>
  <c r="R34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2" i="1"/>
  <c r="W21" i="2"/>
  <c r="O25" i="2"/>
  <c r="R24" i="2"/>
  <c r="O23" i="2"/>
  <c r="R22" i="2"/>
  <c r="O27" i="2"/>
  <c r="O29" i="2"/>
  <c r="R25" i="2"/>
  <c r="W22" i="2"/>
  <c r="O30" i="2"/>
  <c r="O28" i="2"/>
  <c r="W23" i="2"/>
  <c r="O22" i="2"/>
  <c r="O31" i="2"/>
  <c r="O24" i="2"/>
  <c r="L67" i="1"/>
  <c r="M63" i="1"/>
  <c r="N59" i="1"/>
  <c r="L70" i="1"/>
  <c r="M66" i="1"/>
  <c r="N62" i="1"/>
  <c r="M61" i="1"/>
  <c r="N61" i="1"/>
  <c r="M68" i="1"/>
  <c r="L72" i="1"/>
  <c r="M56" i="1"/>
  <c r="L56" i="1"/>
  <c r="Q55" i="1"/>
  <c r="N54" i="1"/>
  <c r="Q52" i="1"/>
  <c r="M55" i="1"/>
  <c r="M54" i="1"/>
  <c r="P53" i="1"/>
  <c r="M37" i="1"/>
  <c r="M45" i="1"/>
  <c r="H65" i="1"/>
  <c r="H129" i="1"/>
  <c r="H193" i="1"/>
  <c r="H257" i="1"/>
  <c r="H321" i="1"/>
  <c r="H385" i="1"/>
  <c r="H449" i="1"/>
  <c r="H18" i="1"/>
  <c r="H82" i="1"/>
  <c r="H146" i="1"/>
  <c r="H210" i="1"/>
  <c r="H274" i="1"/>
  <c r="H338" i="1"/>
  <c r="H402" i="1"/>
  <c r="H466" i="1"/>
  <c r="H12" i="1"/>
  <c r="H100" i="1"/>
  <c r="H184" i="1"/>
  <c r="H270" i="1"/>
  <c r="H356" i="1"/>
  <c r="H440" i="1"/>
  <c r="H47" i="1"/>
  <c r="H143" i="1"/>
  <c r="H303" i="1"/>
  <c r="H463" i="1"/>
  <c r="H80" i="1"/>
  <c r="H220" i="1"/>
  <c r="H390" i="1"/>
  <c r="H51" i="1"/>
  <c r="H167" i="1"/>
  <c r="H327" i="1"/>
  <c r="H487" i="1"/>
  <c r="H126" i="1"/>
  <c r="H296" i="1"/>
  <c r="H251" i="1"/>
  <c r="H431" i="1"/>
  <c r="H208" i="1"/>
  <c r="H380" i="1"/>
  <c r="H135" i="1"/>
  <c r="H317" i="1"/>
  <c r="H499" i="1"/>
  <c r="H222" i="1"/>
  <c r="H53" i="1"/>
  <c r="H139" i="1"/>
  <c r="H223" i="1"/>
  <c r="H309" i="1"/>
  <c r="H395" i="1"/>
  <c r="H479" i="1"/>
  <c r="H86" i="1"/>
  <c r="H172" i="1"/>
  <c r="H256" i="1"/>
  <c r="H342" i="1"/>
  <c r="H428" i="1"/>
  <c r="H35" i="1"/>
  <c r="H119" i="1"/>
  <c r="H205" i="1"/>
  <c r="H291" i="1"/>
  <c r="H375" i="1"/>
  <c r="H419" i="1"/>
  <c r="H372" i="1"/>
  <c r="H488" i="1"/>
  <c r="H4" i="1"/>
  <c r="G53" i="1"/>
  <c r="G117" i="1"/>
  <c r="G181" i="1"/>
  <c r="G245" i="1"/>
  <c r="G309" i="1"/>
  <c r="G373" i="1"/>
  <c r="G437" i="1"/>
  <c r="G6" i="1"/>
  <c r="G70" i="1"/>
  <c r="G134" i="1"/>
  <c r="G206" i="1"/>
  <c r="G278" i="1"/>
  <c r="G398" i="1"/>
  <c r="G23" i="1"/>
  <c r="G143" i="1"/>
  <c r="G271" i="1"/>
  <c r="G366" i="1"/>
  <c r="G15" i="1"/>
  <c r="G151" i="1"/>
  <c r="G279" i="1"/>
  <c r="G97" i="1"/>
  <c r="G200" i="1"/>
  <c r="G298" i="1"/>
  <c r="G384" i="1"/>
  <c r="G468" i="1"/>
  <c r="G201" i="1"/>
  <c r="G363" i="1"/>
  <c r="G35" i="1"/>
  <c r="G216" i="1"/>
  <c r="G396" i="1"/>
  <c r="G75" i="1"/>
  <c r="G267" i="1"/>
  <c r="G441" i="1"/>
  <c r="G104" i="1"/>
  <c r="G292" i="1"/>
  <c r="G464" i="1"/>
  <c r="G433" i="1"/>
  <c r="G259" i="1"/>
  <c r="G82" i="1"/>
  <c r="G435" i="1"/>
  <c r="N68" i="1"/>
  <c r="O64" i="1"/>
  <c r="P60" i="1"/>
  <c r="N71" i="1"/>
  <c r="O67" i="1"/>
  <c r="P63" i="1"/>
  <c r="O62" i="1"/>
  <c r="P62" i="1"/>
  <c r="Q70" i="1"/>
  <c r="M60" i="1"/>
  <c r="Q54" i="1"/>
  <c r="P54" i="1"/>
  <c r="O54" i="1"/>
  <c r="L53" i="1"/>
  <c r="O51" i="1"/>
  <c r="O52" i="1"/>
  <c r="L58" i="1"/>
  <c r="L51" i="1"/>
  <c r="U35" i="1"/>
  <c r="H9" i="1"/>
  <c r="H73" i="1"/>
  <c r="H137" i="1"/>
  <c r="H201" i="1"/>
  <c r="H265" i="1"/>
  <c r="H329" i="1"/>
  <c r="H393" i="1"/>
  <c r="H457" i="1"/>
  <c r="H26" i="1"/>
  <c r="H90" i="1"/>
  <c r="H154" i="1"/>
  <c r="H218" i="1"/>
  <c r="H282" i="1"/>
  <c r="H346" i="1"/>
  <c r="H410" i="1"/>
  <c r="H474" i="1"/>
  <c r="H23" i="1"/>
  <c r="H110" i="1"/>
  <c r="H196" i="1"/>
  <c r="H280" i="1"/>
  <c r="H366" i="1"/>
  <c r="H452" i="1"/>
  <c r="H59" i="1"/>
  <c r="H165" i="1"/>
  <c r="H315" i="1"/>
  <c r="H475" i="1"/>
  <c r="H92" i="1"/>
  <c r="H240" i="1"/>
  <c r="H400" i="1"/>
  <c r="H61" i="1"/>
  <c r="H189" i="1"/>
  <c r="H349" i="1"/>
  <c r="H16" i="1"/>
  <c r="H148" i="1"/>
  <c r="H318" i="1"/>
  <c r="H271" i="1"/>
  <c r="H453" i="1"/>
  <c r="H230" i="1"/>
  <c r="H412" i="1"/>
  <c r="H157" i="1"/>
  <c r="H339" i="1"/>
  <c r="H30" i="1"/>
  <c r="H244" i="1"/>
  <c r="H63" i="1"/>
  <c r="H149" i="1"/>
  <c r="H235" i="1"/>
  <c r="H319" i="1"/>
  <c r="H405" i="1"/>
  <c r="H491" i="1"/>
  <c r="H96" i="1"/>
  <c r="H182" i="1"/>
  <c r="H268" i="1"/>
  <c r="H352" i="1"/>
  <c r="H438" i="1"/>
  <c r="H45" i="1"/>
  <c r="H131" i="1"/>
  <c r="H215" i="1"/>
  <c r="H301" i="1"/>
  <c r="H387" i="1"/>
  <c r="H461" i="1"/>
  <c r="H436" i="1"/>
  <c r="H404" i="1"/>
  <c r="H3" i="1"/>
  <c r="G61" i="1"/>
  <c r="G125" i="1"/>
  <c r="G189" i="1"/>
  <c r="G253" i="1"/>
  <c r="G317" i="1"/>
  <c r="G381" i="1"/>
  <c r="G445" i="1"/>
  <c r="G14" i="1"/>
  <c r="G78" i="1"/>
  <c r="G142" i="1"/>
  <c r="G214" i="1"/>
  <c r="G294" i="1"/>
  <c r="G414" i="1"/>
  <c r="G39" i="1"/>
  <c r="G159" i="1"/>
  <c r="G150" i="1"/>
  <c r="G390" i="1"/>
  <c r="G31" i="1"/>
  <c r="G167" i="1"/>
  <c r="G8" i="1"/>
  <c r="G108" i="1"/>
  <c r="G211" i="1"/>
  <c r="G308" i="1"/>
  <c r="G394" i="1"/>
  <c r="G480" i="1"/>
  <c r="G212" i="1"/>
  <c r="G385" i="1"/>
  <c r="G49" i="1"/>
  <c r="G241" i="1"/>
  <c r="G418" i="1"/>
  <c r="G100" i="1"/>
  <c r="G291" i="1"/>
  <c r="G463" i="1"/>
  <c r="G115" i="1"/>
  <c r="G314" i="1"/>
  <c r="G484" i="1"/>
  <c r="G475" i="1"/>
  <c r="G284" i="1"/>
  <c r="G121" i="1"/>
  <c r="G479" i="1"/>
  <c r="L59" i="1"/>
  <c r="P69" i="1"/>
  <c r="Q65" i="1"/>
  <c r="L62" i="1"/>
  <c r="P72" i="1"/>
  <c r="Q68" i="1"/>
  <c r="L65" i="1"/>
  <c r="Q63" i="1"/>
  <c r="N65" i="1"/>
  <c r="P71" i="1"/>
  <c r="M64" i="1"/>
  <c r="O53" i="1"/>
  <c r="N53" i="1"/>
  <c r="M53" i="1"/>
  <c r="P51" i="1"/>
  <c r="M50" i="1"/>
  <c r="Q49" i="1"/>
  <c r="N55" i="1"/>
  <c r="M44" i="1"/>
  <c r="M36" i="1"/>
  <c r="H17" i="1"/>
  <c r="H81" i="1"/>
  <c r="H145" i="1"/>
  <c r="H209" i="1"/>
  <c r="H273" i="1"/>
  <c r="H337" i="1"/>
  <c r="H401" i="1"/>
  <c r="H465" i="1"/>
  <c r="H34" i="1"/>
  <c r="H98" i="1"/>
  <c r="H162" i="1"/>
  <c r="H226" i="1"/>
  <c r="H290" i="1"/>
  <c r="H354" i="1"/>
  <c r="H418" i="1"/>
  <c r="H482" i="1"/>
  <c r="H36" i="1"/>
  <c r="H120" i="1"/>
  <c r="H206" i="1"/>
  <c r="H292" i="1"/>
  <c r="H376" i="1"/>
  <c r="H462" i="1"/>
  <c r="H69" i="1"/>
  <c r="H187" i="1"/>
  <c r="H335" i="1"/>
  <c r="H495" i="1"/>
  <c r="H102" i="1"/>
  <c r="H262" i="1"/>
  <c r="H422" i="1"/>
  <c r="H71" i="1"/>
  <c r="H199" i="1"/>
  <c r="H371" i="1"/>
  <c r="H40" i="1"/>
  <c r="H168" i="1"/>
  <c r="H24" i="1"/>
  <c r="H293" i="1"/>
  <c r="H485" i="1"/>
  <c r="H252" i="1"/>
  <c r="H432" i="1"/>
  <c r="H179" i="1"/>
  <c r="H359" i="1"/>
  <c r="H84" i="1"/>
  <c r="H264" i="1"/>
  <c r="H75" i="1"/>
  <c r="H159" i="1"/>
  <c r="H245" i="1"/>
  <c r="H331" i="1"/>
  <c r="H415" i="1"/>
  <c r="H21" i="1"/>
  <c r="H108" i="1"/>
  <c r="H192" i="1"/>
  <c r="H278" i="1"/>
  <c r="H364" i="1"/>
  <c r="H448" i="1"/>
  <c r="H55" i="1"/>
  <c r="H141" i="1"/>
  <c r="H227" i="1"/>
  <c r="H311" i="1"/>
  <c r="H397" i="1"/>
  <c r="H350" i="1"/>
  <c r="H478" i="1"/>
  <c r="H451" i="1"/>
  <c r="G5" i="1"/>
  <c r="G69" i="1"/>
  <c r="G133" i="1"/>
  <c r="G197" i="1"/>
  <c r="G261" i="1"/>
  <c r="G325" i="1"/>
  <c r="G389" i="1"/>
  <c r="G453" i="1"/>
  <c r="G22" i="1"/>
  <c r="G86" i="1"/>
  <c r="G158" i="1"/>
  <c r="G222" i="1"/>
  <c r="G310" i="1"/>
  <c r="G430" i="1"/>
  <c r="G47" i="1"/>
  <c r="G175" i="1"/>
  <c r="G254" i="1"/>
  <c r="G406" i="1"/>
  <c r="G55" i="1"/>
  <c r="G183" i="1"/>
  <c r="G19" i="1"/>
  <c r="G122" i="1"/>
  <c r="G225" i="1"/>
  <c r="G320" i="1"/>
  <c r="G404" i="1"/>
  <c r="G490" i="1"/>
  <c r="G240" i="1"/>
  <c r="G407" i="1"/>
  <c r="G60" i="1"/>
  <c r="G266" i="1"/>
  <c r="G440" i="1"/>
  <c r="G128" i="1"/>
  <c r="G313" i="1"/>
  <c r="G483" i="1"/>
  <c r="G140" i="1"/>
  <c r="G336" i="1"/>
  <c r="G194" i="1"/>
  <c r="G17" i="1"/>
  <c r="G328" i="1"/>
  <c r="G160" i="1"/>
  <c r="G9" i="1"/>
  <c r="L63" i="1"/>
  <c r="M59" i="1"/>
  <c r="Q69" i="1"/>
  <c r="L66" i="1"/>
  <c r="M62" i="1"/>
  <c r="Q72" i="1"/>
  <c r="L69" i="1"/>
  <c r="Q67" i="1"/>
  <c r="O61" i="1"/>
  <c r="L64" i="1"/>
  <c r="M72" i="1"/>
  <c r="O49" i="1"/>
  <c r="N49" i="1"/>
  <c r="M49" i="1"/>
  <c r="M58" i="1"/>
  <c r="P52" i="1"/>
  <c r="N52" i="1"/>
  <c r="Q53" i="1"/>
  <c r="M39" i="1"/>
  <c r="P38" i="1"/>
  <c r="H41" i="1"/>
  <c r="H105" i="1"/>
  <c r="H169" i="1"/>
  <c r="H233" i="1"/>
  <c r="H297" i="1"/>
  <c r="H361" i="1"/>
  <c r="H425" i="1"/>
  <c r="H489" i="1"/>
  <c r="H58" i="1"/>
  <c r="H122" i="1"/>
  <c r="H186" i="1"/>
  <c r="H250" i="1"/>
  <c r="H314" i="1"/>
  <c r="H378" i="1"/>
  <c r="H442" i="1"/>
  <c r="H11" i="1"/>
  <c r="H68" i="1"/>
  <c r="H152" i="1"/>
  <c r="H238" i="1"/>
  <c r="H324" i="1"/>
  <c r="H408" i="1"/>
  <c r="H494" i="1"/>
  <c r="H101" i="1"/>
  <c r="H239" i="1"/>
  <c r="H399" i="1"/>
  <c r="H48" i="1"/>
  <c r="H166" i="1"/>
  <c r="H326" i="1"/>
  <c r="H486" i="1"/>
  <c r="H103" i="1"/>
  <c r="H263" i="1"/>
  <c r="H423" i="1"/>
  <c r="H72" i="1"/>
  <c r="H232" i="1"/>
  <c r="H175" i="1"/>
  <c r="H367" i="1"/>
  <c r="H134" i="1"/>
  <c r="H316" i="1"/>
  <c r="H496" i="1"/>
  <c r="H253" i="1"/>
  <c r="H435" i="1"/>
  <c r="H158" i="1"/>
  <c r="H20" i="1"/>
  <c r="H107" i="1"/>
  <c r="H191" i="1"/>
  <c r="H277" i="1"/>
  <c r="H363" i="1"/>
  <c r="H447" i="1"/>
  <c r="H54" i="1"/>
  <c r="H140" i="1"/>
  <c r="H224" i="1"/>
  <c r="H310" i="1"/>
  <c r="H396" i="1"/>
  <c r="H480" i="1"/>
  <c r="H87" i="1"/>
  <c r="H173" i="1"/>
  <c r="H259" i="1"/>
  <c r="H343" i="1"/>
  <c r="H414" i="1"/>
  <c r="H360" i="1"/>
  <c r="H483" i="1"/>
  <c r="H6" i="1"/>
  <c r="G29" i="1"/>
  <c r="G93" i="1"/>
  <c r="G157" i="1"/>
  <c r="G221" i="1"/>
  <c r="G285" i="1"/>
  <c r="G349" i="1"/>
  <c r="G413" i="1"/>
  <c r="G477" i="1"/>
  <c r="G46" i="1"/>
  <c r="G110" i="1"/>
  <c r="G182" i="1"/>
  <c r="G246" i="1"/>
  <c r="G358" i="1"/>
  <c r="G478" i="1"/>
  <c r="G95" i="1"/>
  <c r="G223" i="1"/>
  <c r="G318" i="1"/>
  <c r="G454" i="1"/>
  <c r="G103" i="1"/>
  <c r="G231" i="1"/>
  <c r="G58" i="1"/>
  <c r="G161" i="1"/>
  <c r="G264" i="1"/>
  <c r="G352" i="1"/>
  <c r="G436" i="1"/>
  <c r="G123" i="1"/>
  <c r="G311" i="1"/>
  <c r="G471" i="1"/>
  <c r="G138" i="1"/>
  <c r="G332" i="1"/>
  <c r="G11" i="1"/>
  <c r="G203" i="1"/>
  <c r="G377" i="1"/>
  <c r="G51" i="1"/>
  <c r="G218" i="1"/>
  <c r="G400" i="1"/>
  <c r="G337" i="1"/>
  <c r="G131" i="1"/>
  <c r="N60" i="1"/>
  <c r="M67" i="1"/>
  <c r="O59" i="1"/>
  <c r="N66" i="1"/>
  <c r="L68" i="1"/>
  <c r="Q66" i="1"/>
  <c r="L52" i="1"/>
  <c r="N50" i="1"/>
  <c r="N56" i="1"/>
  <c r="M42" i="1"/>
  <c r="H25" i="1"/>
  <c r="H153" i="1"/>
  <c r="H281" i="1"/>
  <c r="H409" i="1"/>
  <c r="H42" i="1"/>
  <c r="H170" i="1"/>
  <c r="H298" i="1"/>
  <c r="H426" i="1"/>
  <c r="H46" i="1"/>
  <c r="H216" i="1"/>
  <c r="H388" i="1"/>
  <c r="H79" i="1"/>
  <c r="H357" i="1"/>
  <c r="H124" i="1"/>
  <c r="H444" i="1"/>
  <c r="H221" i="1"/>
  <c r="H52" i="1"/>
  <c r="H111" i="1"/>
  <c r="H28" i="1"/>
  <c r="H454" i="1"/>
  <c r="H391" i="1"/>
  <c r="H286" i="1"/>
  <c r="H171" i="1"/>
  <c r="H341" i="1"/>
  <c r="H32" i="1"/>
  <c r="H204" i="1"/>
  <c r="H374" i="1"/>
  <c r="H67" i="1"/>
  <c r="H237" i="1"/>
  <c r="H407" i="1"/>
  <c r="H382" i="1"/>
  <c r="G13" i="1"/>
  <c r="G141" i="1"/>
  <c r="G269" i="1"/>
  <c r="G397" i="1"/>
  <c r="G30" i="1"/>
  <c r="G166" i="1"/>
  <c r="G326" i="1"/>
  <c r="G63" i="1"/>
  <c r="G286" i="1"/>
  <c r="G71" i="1"/>
  <c r="G33" i="1"/>
  <c r="G236" i="1"/>
  <c r="G416" i="1"/>
  <c r="G265" i="1"/>
  <c r="G88" i="1"/>
  <c r="G460" i="1"/>
  <c r="G335" i="1"/>
  <c r="G168" i="1"/>
  <c r="G272" i="1"/>
  <c r="G360" i="1"/>
  <c r="G351" i="1"/>
  <c r="G137" i="1"/>
  <c r="G343" i="1"/>
  <c r="G74" i="1"/>
  <c r="G280" i="1"/>
  <c r="G450" i="1"/>
  <c r="G164" i="1"/>
  <c r="G367" i="1"/>
  <c r="G90" i="1"/>
  <c r="G304" i="1"/>
  <c r="G474" i="1"/>
  <c r="G443" i="1"/>
  <c r="G273" i="1"/>
  <c r="G146" i="1"/>
  <c r="G457" i="1"/>
  <c r="G424" i="1"/>
  <c r="G467" i="1"/>
  <c r="G105" i="1"/>
  <c r="G244" i="1"/>
  <c r="G497" i="1"/>
  <c r="G380" i="1"/>
  <c r="G171" i="1"/>
  <c r="G4" i="1"/>
  <c r="O68" i="1"/>
  <c r="Q60" i="1"/>
  <c r="P67" i="1"/>
  <c r="O69" i="1"/>
  <c r="P50" i="1"/>
  <c r="L55" i="1"/>
  <c r="H33" i="1"/>
  <c r="H289" i="1"/>
  <c r="H417" i="1"/>
  <c r="H178" i="1"/>
  <c r="H434" i="1"/>
  <c r="H56" i="1"/>
  <c r="H398" i="1"/>
  <c r="H91" i="1"/>
  <c r="H144" i="1"/>
  <c r="H243" i="1"/>
  <c r="H155" i="1"/>
  <c r="H476" i="1"/>
  <c r="H308" i="1"/>
  <c r="H181" i="1"/>
  <c r="H44" i="1"/>
  <c r="H384" i="1"/>
  <c r="H247" i="1"/>
  <c r="H328" i="1"/>
  <c r="G21" i="1"/>
  <c r="G277" i="1"/>
  <c r="G38" i="1"/>
  <c r="G342" i="1"/>
  <c r="G302" i="1"/>
  <c r="G44" i="1"/>
  <c r="G426" i="1"/>
  <c r="G289" i="1"/>
  <c r="G482" i="1"/>
  <c r="G193" i="1"/>
  <c r="G402" i="1"/>
  <c r="G393" i="1"/>
  <c r="G375" i="1"/>
  <c r="G300" i="1"/>
  <c r="G192" i="1"/>
  <c r="G129" i="1"/>
  <c r="G324" i="1"/>
  <c r="G487" i="1"/>
  <c r="G185" i="1"/>
  <c r="G466" i="1"/>
  <c r="G16" i="1"/>
  <c r="G258" i="1"/>
  <c r="G42" i="1"/>
  <c r="G235" i="1"/>
  <c r="G295" i="1"/>
  <c r="G287" i="1"/>
  <c r="P65" i="1"/>
  <c r="Q64" i="1"/>
  <c r="O65" i="1"/>
  <c r="O55" i="1"/>
  <c r="H57" i="1"/>
  <c r="H313" i="1"/>
  <c r="H74" i="1"/>
  <c r="H330" i="1"/>
  <c r="H88" i="1"/>
  <c r="H430" i="1"/>
  <c r="H443" i="1"/>
  <c r="H39" i="1"/>
  <c r="H307" i="1"/>
  <c r="H188" i="1"/>
  <c r="H477" i="1"/>
  <c r="H213" i="1"/>
  <c r="H76" i="1"/>
  <c r="H109" i="1"/>
  <c r="H340" i="1"/>
  <c r="G173" i="1"/>
  <c r="G429" i="1"/>
  <c r="G382" i="1"/>
  <c r="G135" i="1"/>
  <c r="G458" i="1"/>
  <c r="G50" i="1"/>
  <c r="G401" i="1"/>
  <c r="G226" i="1"/>
  <c r="G344" i="1"/>
  <c r="G431" i="1"/>
  <c r="G283" i="1"/>
  <c r="G392" i="1"/>
  <c r="G196" i="1"/>
  <c r="G327" i="1"/>
  <c r="G319" i="1"/>
  <c r="M70" i="1"/>
  <c r="M52" i="1"/>
  <c r="N51" i="1"/>
  <c r="H217" i="1"/>
  <c r="H106" i="1"/>
  <c r="H490" i="1"/>
  <c r="H472" i="1"/>
  <c r="H284" i="1"/>
  <c r="H190" i="1"/>
  <c r="H211" i="1"/>
  <c r="H255" i="1"/>
  <c r="H288" i="1"/>
  <c r="H323" i="1"/>
  <c r="G77" i="1"/>
  <c r="G461" i="1"/>
  <c r="G446" i="1"/>
  <c r="G199" i="1"/>
  <c r="G20" i="1"/>
  <c r="G153" i="1"/>
  <c r="G67" i="1"/>
  <c r="G251" i="1"/>
  <c r="G364" i="1"/>
  <c r="G451" i="1"/>
  <c r="G315" i="1"/>
  <c r="G307" i="1"/>
  <c r="G52" i="1"/>
  <c r="G195" i="1"/>
  <c r="Q61" i="1"/>
  <c r="N57" i="1"/>
  <c r="H121" i="1"/>
  <c r="H138" i="1"/>
  <c r="H27" i="1"/>
  <c r="H283" i="1"/>
  <c r="H467" i="1"/>
  <c r="H295" i="1"/>
  <c r="H469" i="1"/>
  <c r="H195" i="1"/>
  <c r="G109" i="1"/>
  <c r="G126" i="1"/>
  <c r="G255" i="1"/>
  <c r="G372" i="1"/>
  <c r="G242" i="1"/>
  <c r="G297" i="1"/>
  <c r="G252" i="1"/>
  <c r="G12" i="1"/>
  <c r="G220" i="1"/>
  <c r="G425" i="1"/>
  <c r="G338" i="1"/>
  <c r="P61" i="1"/>
  <c r="P70" i="1"/>
  <c r="L49" i="1"/>
  <c r="U37" i="1"/>
  <c r="H161" i="1"/>
  <c r="H50" i="1"/>
  <c r="H306" i="1"/>
  <c r="H228" i="1"/>
  <c r="H379" i="1"/>
  <c r="H464" i="1"/>
  <c r="H62" i="1"/>
  <c r="H112" i="1"/>
  <c r="H413" i="1"/>
  <c r="H351" i="1"/>
  <c r="H214" i="1"/>
  <c r="H77" i="1"/>
  <c r="H439" i="1"/>
  <c r="G149" i="1"/>
  <c r="G405" i="1"/>
  <c r="G174" i="1"/>
  <c r="G79" i="1"/>
  <c r="G87" i="1"/>
  <c r="G250" i="1"/>
  <c r="G113" i="1"/>
  <c r="G355" i="1"/>
  <c r="G305" i="1"/>
  <c r="G162" i="1"/>
  <c r="G99" i="1"/>
  <c r="G472" i="1"/>
  <c r="G387" i="1"/>
  <c r="G496" i="1"/>
  <c r="G306" i="1"/>
  <c r="G499" i="1"/>
  <c r="G116" i="1"/>
  <c r="G412" i="1"/>
  <c r="G3" i="1"/>
  <c r="G456" i="1"/>
  <c r="M57" i="1"/>
  <c r="H219" i="1"/>
  <c r="H416" i="1"/>
  <c r="G45" i="1"/>
  <c r="G62" i="1"/>
  <c r="G127" i="1"/>
  <c r="G83" i="1"/>
  <c r="G353" i="1"/>
  <c r="G419" i="1"/>
  <c r="G476" i="1"/>
  <c r="G152" i="1"/>
  <c r="G256" i="1"/>
  <c r="G368" i="1"/>
  <c r="G274" i="1"/>
  <c r="G41" i="1"/>
  <c r="G156" i="1"/>
  <c r="L71" i="1"/>
  <c r="M65" i="1"/>
  <c r="Q51" i="1"/>
  <c r="P39" i="1"/>
  <c r="H345" i="1"/>
  <c r="H234" i="1"/>
  <c r="H132" i="1"/>
  <c r="H207" i="1"/>
  <c r="H83" i="1"/>
  <c r="H272" i="1"/>
  <c r="H85" i="1"/>
  <c r="H118" i="1"/>
  <c r="H151" i="1"/>
  <c r="H493" i="1"/>
  <c r="G333" i="1"/>
  <c r="G230" i="1"/>
  <c r="G422" i="1"/>
  <c r="G330" i="1"/>
  <c r="G290" i="1"/>
  <c r="G356" i="1"/>
  <c r="G59" i="1"/>
  <c r="G177" i="1"/>
  <c r="G281" i="1"/>
  <c r="G388" i="1"/>
  <c r="G444" i="1"/>
  <c r="G260" i="1"/>
  <c r="G359" i="1"/>
  <c r="G361" i="1"/>
  <c r="P68" i="1"/>
  <c r="N69" i="1"/>
  <c r="P57" i="1"/>
  <c r="H10" i="1"/>
  <c r="H174" i="1"/>
  <c r="H70" i="1"/>
  <c r="H276" i="1"/>
  <c r="H200" i="1"/>
  <c r="H160" i="1"/>
  <c r="H365" i="1"/>
  <c r="G237" i="1"/>
  <c r="G270" i="1"/>
  <c r="G263" i="1"/>
  <c r="G10" i="1"/>
  <c r="G442" i="1"/>
  <c r="G321" i="1"/>
  <c r="G139" i="1"/>
  <c r="G452" i="1"/>
  <c r="G415" i="1"/>
  <c r="G233" i="1"/>
  <c r="G489" i="1"/>
  <c r="N64" i="1"/>
  <c r="M71" i="1"/>
  <c r="O63" i="1"/>
  <c r="N70" i="1"/>
  <c r="Q62" i="1"/>
  <c r="Q58" i="1"/>
  <c r="O58" i="1"/>
  <c r="Q56" i="1"/>
  <c r="P49" i="1"/>
  <c r="U36" i="1"/>
  <c r="H49" i="1"/>
  <c r="H177" i="1"/>
  <c r="H305" i="1"/>
  <c r="H433" i="1"/>
  <c r="H66" i="1"/>
  <c r="H194" i="1"/>
  <c r="H322" i="1"/>
  <c r="H450" i="1"/>
  <c r="H78" i="1"/>
  <c r="H248" i="1"/>
  <c r="H420" i="1"/>
  <c r="H123" i="1"/>
  <c r="H421" i="1"/>
  <c r="H176" i="1"/>
  <c r="H15" i="1"/>
  <c r="H285" i="1"/>
  <c r="H94" i="1"/>
  <c r="H197" i="1"/>
  <c r="H156" i="1"/>
  <c r="H29" i="1"/>
  <c r="H455" i="1"/>
  <c r="H31" i="1"/>
  <c r="H203" i="1"/>
  <c r="H373" i="1"/>
  <c r="H64" i="1"/>
  <c r="H236" i="1"/>
  <c r="H406" i="1"/>
  <c r="H99" i="1"/>
  <c r="H269" i="1"/>
  <c r="H456" i="1"/>
  <c r="H392" i="1"/>
  <c r="G37" i="1"/>
  <c r="G165" i="1"/>
  <c r="G293" i="1"/>
  <c r="G421" i="1"/>
  <c r="G54" i="1"/>
  <c r="G190" i="1"/>
  <c r="G374" i="1"/>
  <c r="G111" i="1"/>
  <c r="G334" i="1"/>
  <c r="G119" i="1"/>
  <c r="G72" i="1"/>
  <c r="G275" i="1"/>
  <c r="G448" i="1"/>
  <c r="G331" i="1"/>
  <c r="G163" i="1"/>
  <c r="G36" i="1"/>
  <c r="G399" i="1"/>
  <c r="G243" i="1"/>
  <c r="G369" i="1"/>
  <c r="G434" i="1"/>
  <c r="G34" i="1"/>
  <c r="G187" i="1"/>
  <c r="G395" i="1"/>
  <c r="G124" i="1"/>
  <c r="G322" i="1"/>
  <c r="G492" i="1"/>
  <c r="G217" i="1"/>
  <c r="G409" i="1"/>
  <c r="G154" i="1"/>
  <c r="G346" i="1"/>
  <c r="G180" i="1"/>
  <c r="G28" i="1"/>
  <c r="G348" i="1"/>
  <c r="G224" i="1"/>
  <c r="G169" i="1"/>
  <c r="G57" i="1"/>
  <c r="G27" i="1"/>
  <c r="G130" i="1"/>
  <c r="G106" i="1"/>
  <c r="G2" i="1"/>
  <c r="O72" i="1"/>
  <c r="Q59" i="1"/>
  <c r="O57" i="1"/>
  <c r="P55" i="1"/>
  <c r="M38" i="1"/>
  <c r="H185" i="1"/>
  <c r="H441" i="1"/>
  <c r="H202" i="1"/>
  <c r="H458" i="1"/>
  <c r="H260" i="1"/>
  <c r="H133" i="1"/>
  <c r="H198" i="1"/>
  <c r="H104" i="1"/>
  <c r="H115" i="1"/>
  <c r="H43" i="1"/>
  <c r="H383" i="1"/>
  <c r="H246" i="1"/>
  <c r="H279" i="1"/>
  <c r="H446" i="1"/>
  <c r="G301" i="1"/>
  <c r="G198" i="1"/>
  <c r="G350" i="1"/>
  <c r="G288" i="1"/>
  <c r="G188" i="1"/>
  <c r="G268" i="1"/>
  <c r="G48" i="1"/>
  <c r="G417" i="1"/>
  <c r="G25" i="1"/>
  <c r="G179" i="1"/>
  <c r="G81" i="1"/>
  <c r="G465" i="1"/>
  <c r="G144" i="1"/>
  <c r="G498" i="1"/>
  <c r="N63" i="1"/>
  <c r="M69" i="1"/>
  <c r="P56" i="1"/>
  <c r="H89" i="1"/>
  <c r="H473" i="1"/>
  <c r="H362" i="1"/>
  <c r="H302" i="1"/>
  <c r="H14" i="1"/>
  <c r="H381" i="1"/>
  <c r="H325" i="1"/>
  <c r="H116" i="1"/>
  <c r="H427" i="1"/>
  <c r="H460" i="1"/>
  <c r="H424" i="1"/>
  <c r="G205" i="1"/>
  <c r="G94" i="1"/>
  <c r="G191" i="1"/>
  <c r="G136" i="1"/>
  <c r="G427" i="1"/>
  <c r="G26" i="1"/>
  <c r="G43" i="1"/>
  <c r="G439" i="1"/>
  <c r="G64" i="1"/>
  <c r="G204" i="1"/>
  <c r="G120" i="1"/>
  <c r="G56" i="1"/>
  <c r="G155" i="1"/>
  <c r="G18" i="1"/>
  <c r="Q71" i="1"/>
  <c r="L57" i="1"/>
  <c r="P36" i="1"/>
  <c r="H377" i="1"/>
  <c r="H394" i="1"/>
  <c r="H37" i="1"/>
  <c r="H147" i="1"/>
  <c r="H358" i="1"/>
  <c r="H299" i="1"/>
  <c r="H22" i="1"/>
  <c r="H8" i="1"/>
  <c r="G365" i="1"/>
  <c r="G7" i="1"/>
  <c r="G186" i="1"/>
  <c r="G376" i="1"/>
  <c r="G209" i="1"/>
  <c r="G24" i="1"/>
  <c r="G345" i="1"/>
  <c r="G411" i="1"/>
  <c r="G370" i="1"/>
  <c r="G455" i="1"/>
  <c r="N72" i="1"/>
  <c r="P64" i="1"/>
  <c r="O71" i="1"/>
  <c r="O66" i="1"/>
  <c r="L60" i="1"/>
  <c r="Q50" i="1"/>
  <c r="O50" i="1"/>
  <c r="L54" i="1"/>
  <c r="Q57" i="1"/>
  <c r="M43" i="1"/>
  <c r="H97" i="1"/>
  <c r="H225" i="1"/>
  <c r="H353" i="1"/>
  <c r="H481" i="1"/>
  <c r="H114" i="1"/>
  <c r="H242" i="1"/>
  <c r="H370" i="1"/>
  <c r="H498" i="1"/>
  <c r="H142" i="1"/>
  <c r="H312" i="1"/>
  <c r="H484" i="1"/>
  <c r="H229" i="1"/>
  <c r="H38" i="1"/>
  <c r="H304" i="1"/>
  <c r="H93" i="1"/>
  <c r="H403" i="1"/>
  <c r="H212" i="1"/>
  <c r="H347" i="1"/>
  <c r="H294" i="1"/>
  <c r="H231" i="1"/>
  <c r="H136" i="1"/>
  <c r="H95" i="1"/>
  <c r="H267" i="1"/>
  <c r="H437" i="1"/>
  <c r="H128" i="1"/>
  <c r="H300" i="1"/>
  <c r="H470" i="1"/>
  <c r="H163" i="1"/>
  <c r="H333" i="1"/>
  <c r="H468" i="1"/>
  <c r="H5" i="1"/>
  <c r="G85" i="1"/>
  <c r="G213" i="1"/>
  <c r="G341" i="1"/>
  <c r="G469" i="1"/>
  <c r="G102" i="1"/>
  <c r="G238" i="1"/>
  <c r="G462" i="1"/>
  <c r="G207" i="1"/>
  <c r="G438" i="1"/>
  <c r="G215" i="1"/>
  <c r="G147" i="1"/>
  <c r="G340" i="1"/>
  <c r="G98" i="1"/>
  <c r="G449" i="1"/>
  <c r="G312" i="1"/>
  <c r="G178" i="1"/>
  <c r="G40" i="1"/>
  <c r="G378" i="1"/>
  <c r="G92" i="1"/>
  <c r="G210" i="1"/>
  <c r="G73" i="1"/>
  <c r="G276" i="1"/>
  <c r="G459" i="1"/>
  <c r="G202" i="1"/>
  <c r="G386" i="1"/>
  <c r="G89" i="1"/>
  <c r="G303" i="1"/>
  <c r="G473" i="1"/>
  <c r="G232" i="1"/>
  <c r="G410" i="1"/>
  <c r="G347" i="1"/>
  <c r="G145" i="1"/>
  <c r="G488" i="1"/>
  <c r="G339" i="1"/>
  <c r="G248" i="1"/>
  <c r="G329" i="1"/>
  <c r="G66" i="1"/>
  <c r="G208" i="1"/>
  <c r="G391" i="1"/>
  <c r="G234" i="1"/>
  <c r="G68" i="1"/>
  <c r="G403" i="1"/>
  <c r="O60" i="1"/>
  <c r="N67" i="1"/>
  <c r="P59" i="1"/>
  <c r="O70" i="1"/>
  <c r="P66" i="1"/>
  <c r="P58" i="1"/>
  <c r="N58" i="1"/>
  <c r="L50" i="1"/>
  <c r="M51" i="1"/>
  <c r="M41" i="1"/>
  <c r="H113" i="1"/>
  <c r="H241" i="1"/>
  <c r="H369" i="1"/>
  <c r="H497" i="1"/>
  <c r="H130" i="1"/>
  <c r="H258" i="1"/>
  <c r="H386" i="1"/>
  <c r="H19" i="1"/>
  <c r="H164" i="1"/>
  <c r="H334" i="1"/>
  <c r="H13" i="1"/>
  <c r="H261" i="1"/>
  <c r="H60" i="1"/>
  <c r="H348" i="1"/>
  <c r="H125" i="1"/>
  <c r="H445" i="1"/>
  <c r="H254" i="1"/>
  <c r="H389" i="1"/>
  <c r="H336" i="1"/>
  <c r="H275" i="1"/>
  <c r="H180" i="1"/>
  <c r="H117" i="1"/>
  <c r="H287" i="1"/>
  <c r="H459" i="1"/>
  <c r="H150" i="1"/>
  <c r="H320" i="1"/>
  <c r="H492" i="1"/>
  <c r="H183" i="1"/>
  <c r="H355" i="1"/>
  <c r="H429" i="1"/>
  <c r="H7" i="1"/>
  <c r="G101" i="1"/>
  <c r="G229" i="1"/>
  <c r="G357" i="1"/>
  <c r="G485" i="1"/>
  <c r="G118" i="1"/>
  <c r="G262" i="1"/>
  <c r="G494" i="1"/>
  <c r="G239" i="1"/>
  <c r="G470" i="1"/>
  <c r="G247" i="1"/>
  <c r="G172" i="1"/>
  <c r="G362" i="1"/>
  <c r="G148" i="1"/>
  <c r="G491" i="1"/>
  <c r="G354" i="1"/>
  <c r="G228" i="1"/>
  <c r="G65" i="1"/>
  <c r="G420" i="1"/>
  <c r="G170" i="1"/>
  <c r="G249" i="1"/>
  <c r="G84" i="1"/>
  <c r="G299" i="1"/>
  <c r="G481" i="1"/>
  <c r="G227" i="1"/>
  <c r="G408" i="1"/>
  <c r="G114" i="1"/>
  <c r="G323" i="1"/>
  <c r="G495" i="1"/>
  <c r="G257" i="1"/>
  <c r="G432" i="1"/>
  <c r="G379" i="1"/>
  <c r="G184" i="1"/>
  <c r="G32" i="1"/>
  <c r="G383" i="1"/>
  <c r="G316" i="1"/>
  <c r="G371" i="1"/>
  <c r="G80" i="1"/>
  <c r="G219" i="1"/>
  <c r="G423" i="1"/>
  <c r="G296" i="1"/>
  <c r="G107" i="1"/>
  <c r="G447" i="1"/>
  <c r="L61" i="1"/>
  <c r="O56" i="1"/>
  <c r="H249" i="1"/>
  <c r="H266" i="1"/>
  <c r="H344" i="1"/>
  <c r="H368" i="1"/>
  <c r="H411" i="1"/>
  <c r="H127" i="1"/>
  <c r="H332" i="1"/>
  <c r="H471" i="1"/>
  <c r="G493" i="1"/>
  <c r="G486" i="1"/>
  <c r="G176" i="1"/>
  <c r="G76" i="1"/>
  <c r="G112" i="1"/>
  <c r="G428" i="1"/>
  <c r="G282" i="1"/>
  <c r="G96" i="1"/>
  <c r="G91" i="1"/>
  <c r="G132" i="1"/>
  <c r="R86" i="1" l="1"/>
  <c r="R94" i="1"/>
  <c r="R79" i="1"/>
  <c r="R87" i="1"/>
  <c r="R95" i="1"/>
  <c r="R83" i="1"/>
  <c r="R91" i="1"/>
  <c r="R78" i="1"/>
  <c r="R90" i="1"/>
  <c r="R80" i="1"/>
  <c r="R92" i="1"/>
  <c r="R81" i="1"/>
  <c r="R93" i="1"/>
  <c r="R98" i="1"/>
  <c r="R82" i="1"/>
  <c r="R85" i="1"/>
  <c r="R89" i="1"/>
  <c r="R84" i="1"/>
  <c r="R96" i="1"/>
  <c r="R88" i="1"/>
  <c r="R97" i="1"/>
  <c r="P35" i="2"/>
  <c r="R29" i="2"/>
  <c r="N35" i="2"/>
  <c r="X23" i="2"/>
  <c r="X22" i="2"/>
  <c r="S25" i="2"/>
  <c r="S22" i="2"/>
  <c r="R30" i="2"/>
  <c r="O35" i="2"/>
  <c r="S24" i="2"/>
  <c r="Q35" i="2"/>
  <c r="X21" i="2"/>
  <c r="Q36" i="1"/>
  <c r="Q38" i="1"/>
  <c r="Q39" i="1"/>
  <c r="V35" i="1"/>
  <c r="V36" i="1"/>
  <c r="V37" i="1"/>
  <c r="N63" i="2"/>
  <c r="N67" i="2"/>
  <c r="R27" i="3"/>
  <c r="R23" i="3"/>
  <c r="R21" i="3"/>
  <c r="N74" i="2"/>
  <c r="N71" i="2"/>
  <c r="R24" i="3"/>
  <c r="R29" i="3"/>
  <c r="N69" i="2"/>
  <c r="R28" i="3"/>
  <c r="N77" i="2"/>
  <c r="R26" i="3"/>
  <c r="R22" i="3"/>
  <c r="N70" i="2"/>
  <c r="N68" i="2"/>
  <c r="Z21" i="3"/>
  <c r="N61" i="2"/>
  <c r="U21" i="3"/>
  <c r="N65" i="2"/>
  <c r="N62" i="2"/>
  <c r="Z20" i="3"/>
  <c r="U24" i="3"/>
  <c r="N76" i="2"/>
  <c r="N72" i="2"/>
  <c r="Z22" i="3"/>
  <c r="N75" i="2"/>
  <c r="U23" i="3"/>
  <c r="N64" i="2"/>
  <c r="N73" i="2"/>
  <c r="N66" i="2"/>
  <c r="N60" i="2"/>
  <c r="R30" i="3"/>
  <c r="V23" i="3" l="1"/>
  <c r="AA22" i="3"/>
  <c r="V24" i="3"/>
  <c r="AA20" i="3"/>
  <c r="V21" i="3"/>
  <c r="AA21" i="3"/>
  <c r="U29" i="3"/>
  <c r="R35" i="3"/>
  <c r="T35" i="3"/>
  <c r="U28" i="3"/>
  <c r="Q35" i="3"/>
  <c r="S35" i="3"/>
  <c r="Q68" i="3"/>
  <c r="Q53" i="3"/>
  <c r="Q63" i="3"/>
  <c r="Q64" i="3"/>
  <c r="Q60" i="3"/>
  <c r="Q54" i="3"/>
  <c r="Q55" i="3"/>
  <c r="Q58" i="3"/>
  <c r="Q59" i="3"/>
  <c r="Q66" i="3"/>
  <c r="Q70" i="3"/>
  <c r="Q61" i="3"/>
  <c r="Q65" i="3"/>
  <c r="Q67" i="3"/>
  <c r="Q69" i="3"/>
  <c r="Q56" i="3"/>
  <c r="Q57" i="3"/>
  <c r="Q62" i="3"/>
  <c r="AG61" i="3"/>
  <c r="AK24" i="3"/>
  <c r="AG64" i="3"/>
  <c r="AG63" i="3"/>
  <c r="AG55" i="3"/>
  <c r="AG69" i="3"/>
  <c r="AG60" i="3"/>
  <c r="AH28" i="3"/>
  <c r="AH22" i="3"/>
  <c r="AG62" i="3"/>
  <c r="AG67" i="3"/>
  <c r="AH24" i="3"/>
  <c r="AG68" i="3"/>
  <c r="AP22" i="3"/>
  <c r="AG66" i="3"/>
  <c r="AH21" i="3"/>
  <c r="AG53" i="3"/>
  <c r="AG57" i="3"/>
  <c r="AH26" i="3"/>
  <c r="AG59" i="3"/>
  <c r="AG65" i="3"/>
  <c r="AH23" i="3"/>
  <c r="AH29" i="3"/>
  <c r="AG58" i="3"/>
  <c r="AP21" i="3"/>
  <c r="AP20" i="3"/>
  <c r="AG70" i="3"/>
  <c r="AK23" i="3"/>
  <c r="AG56" i="3"/>
  <c r="AK21" i="3"/>
  <c r="AH30" i="3"/>
  <c r="AG54" i="3"/>
  <c r="AH27" i="3"/>
  <c r="AL21" i="3" l="1"/>
  <c r="AL23" i="3"/>
  <c r="AQ20" i="3"/>
  <c r="AQ21" i="3"/>
  <c r="AI35" i="3"/>
  <c r="AG35" i="3"/>
  <c r="AK28" i="3"/>
  <c r="AQ22" i="3"/>
  <c r="AJ35" i="3"/>
  <c r="AH35" i="3"/>
  <c r="AK29" i="3"/>
  <c r="AL24" i="3"/>
</calcChain>
</file>

<file path=xl/sharedStrings.xml><?xml version="1.0" encoding="utf-8"?>
<sst xmlns="http://schemas.openxmlformats.org/spreadsheetml/2006/main" count="309" uniqueCount="94">
  <si>
    <t>Date</t>
  </si>
  <si>
    <t>Open</t>
  </si>
  <si>
    <t>High</t>
  </si>
  <si>
    <t>Low</t>
  </si>
  <si>
    <t>Close</t>
  </si>
  <si>
    <t>%RET</t>
  </si>
  <si>
    <t>WMA</t>
  </si>
  <si>
    <t>EWMA</t>
  </si>
  <si>
    <t>Descriptive Statistics</t>
  </si>
  <si>
    <t>AVERAGE:</t>
  </si>
  <si>
    <t>STD DEV:</t>
  </si>
  <si>
    <t>SKEW:</t>
  </si>
  <si>
    <t>EXCESS-KURTOSIS:</t>
  </si>
  <si>
    <t>MEDIAN:</t>
  </si>
  <si>
    <t>MIN:</t>
  </si>
  <si>
    <t>MAX:</t>
  </si>
  <si>
    <t>Q 1:</t>
  </si>
  <si>
    <t>Q 3:</t>
  </si>
  <si>
    <t>Significance Test</t>
  </si>
  <si>
    <t>Target</t>
  </si>
  <si>
    <t>P-Value</t>
  </si>
  <si>
    <t>SIG?</t>
  </si>
  <si>
    <t>Test</t>
  </si>
  <si>
    <t>p-value</t>
  </si>
  <si>
    <t>White-noise</t>
  </si>
  <si>
    <t>Normal Distributed?</t>
  </si>
  <si>
    <t>ARCH Effect?</t>
  </si>
  <si>
    <t>Correlogram Analysis</t>
  </si>
  <si>
    <t>Lag</t>
  </si>
  <si>
    <t>ACF</t>
  </si>
  <si>
    <t>UL</t>
  </si>
  <si>
    <t>LL</t>
  </si>
  <si>
    <t>PACF</t>
  </si>
  <si>
    <t>Histogram</t>
  </si>
  <si>
    <t>Bin</t>
  </si>
  <si>
    <t>More</t>
  </si>
  <si>
    <t>Frequency</t>
  </si>
  <si>
    <t>Cumulative %</t>
  </si>
  <si>
    <t>Z</t>
  </si>
  <si>
    <t>Z2</t>
  </si>
  <si>
    <t>P</t>
  </si>
  <si>
    <t>Q</t>
  </si>
  <si>
    <t>O-C%</t>
  </si>
  <si>
    <t>H-L%</t>
  </si>
  <si>
    <t>Limit</t>
  </si>
  <si>
    <t>Alpha</t>
  </si>
  <si>
    <t>L-O%</t>
  </si>
  <si>
    <t>Mean</t>
  </si>
  <si>
    <t>STD</t>
  </si>
  <si>
    <t>SKEW</t>
  </si>
  <si>
    <t>X-Kurt</t>
  </si>
  <si>
    <t>O-C</t>
  </si>
  <si>
    <t>H-L</t>
  </si>
  <si>
    <t>H-L Factor</t>
  </si>
  <si>
    <t>O-C Factor</t>
  </si>
  <si>
    <t>Limits</t>
  </si>
  <si>
    <t>%Ret</t>
  </si>
  <si>
    <t>%STD</t>
  </si>
  <si>
    <t>Annual</t>
  </si>
  <si>
    <t>Bins</t>
  </si>
  <si>
    <t>%O-C</t>
  </si>
  <si>
    <t>%H-L</t>
  </si>
  <si>
    <t>Box</t>
  </si>
  <si>
    <t>BoxCox</t>
  </si>
  <si>
    <t>Lambda</t>
  </si>
  <si>
    <t>LLF</t>
  </si>
  <si>
    <t>ARMA(2,0)</t>
  </si>
  <si>
    <t>Param</t>
  </si>
  <si>
    <t>Value</t>
  </si>
  <si>
    <t>φ0</t>
  </si>
  <si>
    <r>
      <t>φ</t>
    </r>
    <r>
      <rPr>
        <b/>
        <vertAlign val="subscript"/>
        <sz val="11"/>
        <color theme="1"/>
        <rFont val="Calibri"/>
        <family val="2"/>
        <scheme val="minor"/>
      </rPr>
      <t>0</t>
    </r>
  </si>
  <si>
    <t>φ1</t>
  </si>
  <si>
    <r>
      <t>φ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</si>
  <si>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φ2</t>
  </si>
  <si>
    <r>
      <t>φ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</si>
  <si>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σ</t>
  </si>
  <si>
    <t>Goodness-of-fit</t>
  </si>
  <si>
    <t>AIC</t>
  </si>
  <si>
    <t>CHECK</t>
  </si>
  <si>
    <t>Residuals (standardized) Analysis</t>
  </si>
  <si>
    <t>AVG</t>
  </si>
  <si>
    <t>STDEV</t>
  </si>
  <si>
    <t>KURTOSIS</t>
  </si>
  <si>
    <t>Noise?</t>
  </si>
  <si>
    <t>Normal?</t>
  </si>
  <si>
    <t>ARCH?</t>
  </si>
  <si>
    <t>ARMA(2,1)</t>
  </si>
  <si>
    <t>θ1</t>
  </si>
  <si>
    <r>
      <t>θ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</si>
  <si>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ARMA(2,2)</t>
  </si>
  <si>
    <r>
      <t>θ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</si>
  <si>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ARMA</t>
  </si>
  <si>
    <t>Using Hi-LO WMA to set the Stop-price</t>
  </si>
  <si>
    <t>Using EWMA to set the stop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</si>
</sst>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00"/>
    <numFmt numFmtId="166" formatCode="0.000%"/>
    <numFmt numFmtId="167" formatCode="0.0"/>
    <numFmt numFmtId="168" formatCode="0.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6">
    <xf numFmtId="0" fontId="0" fillId="0" borderId="0" xfId="0"/>
    <xf numFmtId="0" fontId="0" fillId="0" borderId="1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0" xfId="1" applyNumberFormat="1" applyFont="1"/>
    <xf numFmtId="10" fontId="0" fillId="0" borderId="0" xfId="1" applyNumberFormat="1" applyFont="1" applyAlignment="1">
      <alignment horizontal="center"/>
    </xf>
    <xf numFmtId="0" fontId="0" fillId="0" borderId="0" xfId="0" applyFill="1" applyBorder="1" applyAlignment="1"/>
    <xf numFmtId="0" fontId="16" fillId="0" borderId="0" xfId="0" applyFont="1" applyAlignment="1">
      <alignment horizontal="left"/>
    </xf>
    <xf numFmtId="0" fontId="16" fillId="0" borderId="12" xfId="0" applyFont="1" applyBorder="1" applyAlignment="1">
      <alignment horizontal="left"/>
    </xf>
    <xf numFmtId="0" fontId="0" fillId="0" borderId="12" xfId="0" applyBorder="1"/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10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16" fillId="33" borderId="13" xfId="0" applyNumberFormat="1" applyFont="1" applyFill="1" applyBorder="1" applyAlignment="1">
      <alignment horizontal="center"/>
    </xf>
    <xf numFmtId="0" fontId="0" fillId="0" borderId="13" xfId="0" applyBorder="1"/>
    <xf numFmtId="165" fontId="0" fillId="0" borderId="0" xfId="0" applyNumberFormat="1" applyFont="1" applyAlignment="1">
      <alignment horizontal="center"/>
    </xf>
    <xf numFmtId="0" fontId="16" fillId="0" borderId="12" xfId="0" applyFont="1" applyBorder="1" applyAlignment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10" fontId="0" fillId="0" borderId="0" xfId="0" applyNumberFormat="1" applyFill="1" applyBorder="1" applyAlignment="1"/>
    <xf numFmtId="0" fontId="0" fillId="0" borderId="11" xfId="0" applyFill="1" applyBorder="1" applyAlignment="1"/>
    <xf numFmtId="10" fontId="0" fillId="0" borderId="11" xfId="0" applyNumberFormat="1" applyFill="1" applyBorder="1" applyAlignment="1"/>
    <xf numFmtId="0" fontId="18" fillId="0" borderId="16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9" fontId="0" fillId="0" borderId="0" xfId="1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16" fillId="0" borderId="0" xfId="0" applyFont="1"/>
    <xf numFmtId="10" fontId="0" fillId="0" borderId="17" xfId="1" applyNumberFormat="1" applyFont="1" applyBorder="1"/>
    <xf numFmtId="10" fontId="0" fillId="0" borderId="15" xfId="1" applyNumberFormat="1" applyFont="1" applyBorder="1"/>
    <xf numFmtId="2" fontId="0" fillId="0" borderId="15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0" fontId="0" fillId="0" borderId="19" xfId="1" applyNumberFormat="1" applyFont="1" applyBorder="1"/>
    <xf numFmtId="10" fontId="0" fillId="0" borderId="0" xfId="1" applyNumberFormat="1" applyFont="1" applyBorder="1"/>
    <xf numFmtId="2" fontId="0" fillId="0" borderId="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0" fontId="0" fillId="0" borderId="21" xfId="1" applyNumberFormat="1" applyFont="1" applyBorder="1"/>
    <xf numFmtId="10" fontId="0" fillId="0" borderId="11" xfId="1" applyNumberFormat="1" applyFont="1" applyBorder="1"/>
    <xf numFmtId="2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7" xfId="0" applyBorder="1"/>
    <xf numFmtId="0" fontId="0" fillId="0" borderId="15" xfId="0" applyBorder="1"/>
    <xf numFmtId="0" fontId="0" fillId="0" borderId="18" xfId="0" applyBorder="1"/>
    <xf numFmtId="10" fontId="0" fillId="0" borderId="19" xfId="1" applyNumberFormat="1" applyFont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0" fontId="0" fillId="0" borderId="20" xfId="1" applyNumberFormat="1" applyFont="1" applyBorder="1" applyAlignment="1">
      <alignment horizontal="center"/>
    </xf>
    <xf numFmtId="10" fontId="0" fillId="0" borderId="21" xfId="1" applyNumberFormat="1" applyFont="1" applyBorder="1" applyAlignment="1">
      <alignment horizontal="center"/>
    </xf>
    <xf numFmtId="10" fontId="0" fillId="0" borderId="11" xfId="1" applyNumberFormat="1" applyFont="1" applyBorder="1" applyAlignment="1">
      <alignment horizontal="center"/>
    </xf>
    <xf numFmtId="10" fontId="0" fillId="0" borderId="14" xfId="1" applyNumberFormat="1" applyFont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10" fontId="0" fillId="0" borderId="17" xfId="1" applyNumberFormat="1" applyFont="1" applyBorder="1" applyAlignment="1">
      <alignment horizontal="center"/>
    </xf>
    <xf numFmtId="10" fontId="0" fillId="0" borderId="15" xfId="1" applyNumberFormat="1" applyFont="1" applyBorder="1" applyAlignment="1">
      <alignment horizontal="center"/>
    </xf>
    <xf numFmtId="164" fontId="0" fillId="0" borderId="18" xfId="1" applyNumberFormat="1" applyFont="1" applyBorder="1"/>
    <xf numFmtId="0" fontId="0" fillId="0" borderId="21" xfId="0" applyBorder="1"/>
    <xf numFmtId="164" fontId="0" fillId="0" borderId="14" xfId="1" applyNumberFormat="1" applyFont="1" applyBorder="1"/>
    <xf numFmtId="0" fontId="0" fillId="0" borderId="0" xfId="0" applyFill="1" applyBorder="1" applyAlignment="1">
      <alignment horizontal="center"/>
    </xf>
    <xf numFmtId="10" fontId="16" fillId="0" borderId="0" xfId="0" applyNumberFormat="1" applyFont="1" applyAlignment="1">
      <alignment horizontal="center"/>
    </xf>
    <xf numFmtId="10" fontId="16" fillId="0" borderId="12" xfId="0" applyNumberFormat="1" applyFont="1" applyBorder="1" applyAlignment="1">
      <alignment horizontal="center"/>
    </xf>
    <xf numFmtId="9" fontId="0" fillId="0" borderId="0" xfId="0" applyNumberFormat="1"/>
    <xf numFmtId="166" fontId="0" fillId="0" borderId="0" xfId="0" applyNumberFormat="1"/>
    <xf numFmtId="167" fontId="0" fillId="0" borderId="0" xfId="0" applyNumberFormat="1" applyAlignment="1">
      <alignment horizontal="center"/>
    </xf>
    <xf numFmtId="10" fontId="16" fillId="0" borderId="0" xfId="0" applyNumberFormat="1" applyFont="1" applyAlignment="1">
      <alignment horizontal="left"/>
    </xf>
    <xf numFmtId="10" fontId="16" fillId="0" borderId="12" xfId="0" applyNumberFormat="1" applyFont="1" applyBorder="1" applyAlignment="1">
      <alignment horizontal="left"/>
    </xf>
    <xf numFmtId="167" fontId="0" fillId="0" borderId="0" xfId="0" applyNumberFormat="1" applyFont="1" applyAlignment="1">
      <alignment horizontal="center"/>
    </xf>
    <xf numFmtId="9" fontId="0" fillId="0" borderId="12" xfId="0" applyNumberFormat="1" applyBorder="1"/>
    <xf numFmtId="168" fontId="0" fillId="0" borderId="0" xfId="0" applyNumberFormat="1"/>
    <xf numFmtId="9" fontId="16" fillId="0" borderId="0" xfId="0" applyNumberFormat="1" applyFont="1" applyAlignment="1">
      <alignment horizontal="left"/>
    </xf>
    <xf numFmtId="9" fontId="6" fillId="2" borderId="0" xfId="7" applyNumberFormat="1"/>
    <xf numFmtId="0" fontId="6" fillId="2" borderId="0" xfId="7"/>
    <xf numFmtId="9" fontId="6" fillId="2" borderId="0" xfId="7" applyNumberFormat="1" applyAlignment="1">
      <alignment horizontal="left"/>
    </xf>
    <xf numFmtId="0" fontId="6" fillId="2" borderId="0" xfId="7" applyAlignment="1">
      <alignment horizontal="left"/>
    </xf>
    <xf numFmtId="9" fontId="6" fillId="2" borderId="12" xfId="7" applyNumberFormat="1" applyBorder="1"/>
    <xf numFmtId="0" fontId="6" fillId="2" borderId="12" xfId="7" applyBorder="1"/>
    <xf numFmtId="0" fontId="6" fillId="2" borderId="12" xfId="7" applyBorder="1" applyAlignment="1">
      <alignment horizontal="center"/>
    </xf>
    <xf numFmtId="0" fontId="6" fillId="2" borderId="0" xfId="7" applyAlignment="1">
      <alignment horizontal="center"/>
    </xf>
    <xf numFmtId="2" fontId="6" fillId="2" borderId="0" xfId="7" applyNumberFormat="1" applyAlignment="1">
      <alignment horizontal="center"/>
    </xf>
    <xf numFmtId="2" fontId="6" fillId="2" borderId="0" xfId="7" applyNumberFormat="1"/>
    <xf numFmtId="168" fontId="6" fillId="2" borderId="0" xfId="7" applyNumberFormat="1"/>
    <xf numFmtId="0" fontId="6" fillId="2" borderId="0" xfId="7" applyAlignment="1">
      <alignment horizontal="right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4" borderId="0" xfId="9"/>
    <xf numFmtId="0" fontId="16" fillId="4" borderId="22" xfId="9" applyFont="1" applyBorder="1" applyAlignment="1">
      <alignment horizontal="center"/>
    </xf>
    <xf numFmtId="0" fontId="16" fillId="4" borderId="12" xfId="9" applyFont="1" applyBorder="1" applyAlignment="1">
      <alignment horizontal="center"/>
    </xf>
    <xf numFmtId="0" fontId="16" fillId="4" borderId="13" xfId="9" applyFont="1" applyBorder="1" applyAlignment="1">
      <alignment horizontal="center"/>
    </xf>
    <xf numFmtId="0" fontId="8" fillId="4" borderId="0" xfId="9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EUR/USD - Close</a:t>
            </a:r>
          </a:p>
        </c:rich>
      </c:tx>
      <c:layout>
        <c:manualLayout>
          <c:xMode val="edge"/>
          <c:yMode val="edge"/>
          <c:x val="7.9547184674360727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638485999861981E-2"/>
          <c:y val="2.8802447438748068E-2"/>
          <c:w val="0.90622159293477722"/>
          <c:h val="0.7190113735783028"/>
        </c:manualLayout>
      </c:layout>
      <c:lineChart>
        <c:grouping val="standard"/>
        <c:varyColors val="0"/>
        <c:ser>
          <c:idx val="0"/>
          <c:order val="0"/>
          <c:tx>
            <c:strRef>
              <c:f>EURUSD!$E$1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cat>
            <c:numRef>
              <c:f>EURUSD!$A$2:$A$499</c:f>
              <c:numCache>
                <c:formatCode>m/d/yyyy</c:formatCode>
                <c:ptCount val="498"/>
                <c:pt idx="0">
                  <c:v>40311</c:v>
                </c:pt>
                <c:pt idx="1">
                  <c:v>40312</c:v>
                </c:pt>
                <c:pt idx="2">
                  <c:v>40315</c:v>
                </c:pt>
                <c:pt idx="3">
                  <c:v>40316</c:v>
                </c:pt>
                <c:pt idx="4">
                  <c:v>40317</c:v>
                </c:pt>
                <c:pt idx="5">
                  <c:v>40318</c:v>
                </c:pt>
                <c:pt idx="6">
                  <c:v>40319</c:v>
                </c:pt>
                <c:pt idx="7">
                  <c:v>40322</c:v>
                </c:pt>
                <c:pt idx="8">
                  <c:v>40323</c:v>
                </c:pt>
                <c:pt idx="9">
                  <c:v>40324</c:v>
                </c:pt>
                <c:pt idx="10">
                  <c:v>40325</c:v>
                </c:pt>
                <c:pt idx="11">
                  <c:v>40326</c:v>
                </c:pt>
                <c:pt idx="12">
                  <c:v>40329</c:v>
                </c:pt>
                <c:pt idx="13">
                  <c:v>40330</c:v>
                </c:pt>
                <c:pt idx="14">
                  <c:v>40331</c:v>
                </c:pt>
                <c:pt idx="15">
                  <c:v>40332</c:v>
                </c:pt>
                <c:pt idx="16">
                  <c:v>40333</c:v>
                </c:pt>
                <c:pt idx="17">
                  <c:v>40336</c:v>
                </c:pt>
                <c:pt idx="18">
                  <c:v>40337</c:v>
                </c:pt>
                <c:pt idx="19">
                  <c:v>40338</c:v>
                </c:pt>
                <c:pt idx="20">
                  <c:v>40339</c:v>
                </c:pt>
                <c:pt idx="21">
                  <c:v>40340</c:v>
                </c:pt>
                <c:pt idx="22">
                  <c:v>40343</c:v>
                </c:pt>
                <c:pt idx="23">
                  <c:v>40344</c:v>
                </c:pt>
                <c:pt idx="24">
                  <c:v>40345</c:v>
                </c:pt>
                <c:pt idx="25">
                  <c:v>40346</c:v>
                </c:pt>
                <c:pt idx="26">
                  <c:v>40347</c:v>
                </c:pt>
                <c:pt idx="27">
                  <c:v>40350</c:v>
                </c:pt>
                <c:pt idx="28">
                  <c:v>40351</c:v>
                </c:pt>
                <c:pt idx="29">
                  <c:v>40352</c:v>
                </c:pt>
                <c:pt idx="30">
                  <c:v>40353</c:v>
                </c:pt>
                <c:pt idx="31">
                  <c:v>40354</c:v>
                </c:pt>
                <c:pt idx="32">
                  <c:v>40357</c:v>
                </c:pt>
                <c:pt idx="33">
                  <c:v>40358</c:v>
                </c:pt>
                <c:pt idx="34">
                  <c:v>40359</c:v>
                </c:pt>
                <c:pt idx="35">
                  <c:v>40360</c:v>
                </c:pt>
                <c:pt idx="36">
                  <c:v>40361</c:v>
                </c:pt>
                <c:pt idx="37">
                  <c:v>40364</c:v>
                </c:pt>
                <c:pt idx="38">
                  <c:v>40365</c:v>
                </c:pt>
                <c:pt idx="39">
                  <c:v>40366</c:v>
                </c:pt>
                <c:pt idx="40">
                  <c:v>40367</c:v>
                </c:pt>
                <c:pt idx="41">
                  <c:v>40368</c:v>
                </c:pt>
                <c:pt idx="42">
                  <c:v>40371</c:v>
                </c:pt>
                <c:pt idx="43">
                  <c:v>40372</c:v>
                </c:pt>
                <c:pt idx="44">
                  <c:v>40373</c:v>
                </c:pt>
                <c:pt idx="45">
                  <c:v>40374</c:v>
                </c:pt>
                <c:pt idx="46">
                  <c:v>40375</c:v>
                </c:pt>
                <c:pt idx="47">
                  <c:v>40378</c:v>
                </c:pt>
                <c:pt idx="48">
                  <c:v>40379</c:v>
                </c:pt>
                <c:pt idx="49">
                  <c:v>40380</c:v>
                </c:pt>
                <c:pt idx="50">
                  <c:v>40381</c:v>
                </c:pt>
                <c:pt idx="51">
                  <c:v>40382</c:v>
                </c:pt>
                <c:pt idx="52">
                  <c:v>40385</c:v>
                </c:pt>
                <c:pt idx="53">
                  <c:v>40386</c:v>
                </c:pt>
                <c:pt idx="54">
                  <c:v>40387</c:v>
                </c:pt>
                <c:pt idx="55">
                  <c:v>40388</c:v>
                </c:pt>
                <c:pt idx="56">
                  <c:v>40389</c:v>
                </c:pt>
                <c:pt idx="57">
                  <c:v>40392</c:v>
                </c:pt>
                <c:pt idx="58">
                  <c:v>40393</c:v>
                </c:pt>
                <c:pt idx="59">
                  <c:v>40394</c:v>
                </c:pt>
                <c:pt idx="60">
                  <c:v>40395</c:v>
                </c:pt>
                <c:pt idx="61">
                  <c:v>40396</c:v>
                </c:pt>
                <c:pt idx="62">
                  <c:v>40399</c:v>
                </c:pt>
                <c:pt idx="63">
                  <c:v>40400</c:v>
                </c:pt>
                <c:pt idx="64">
                  <c:v>40401</c:v>
                </c:pt>
                <c:pt idx="65">
                  <c:v>40402</c:v>
                </c:pt>
                <c:pt idx="66">
                  <c:v>40403</c:v>
                </c:pt>
                <c:pt idx="67">
                  <c:v>40406</c:v>
                </c:pt>
                <c:pt idx="68">
                  <c:v>40407</c:v>
                </c:pt>
                <c:pt idx="69">
                  <c:v>40408</c:v>
                </c:pt>
                <c:pt idx="70">
                  <c:v>40409</c:v>
                </c:pt>
                <c:pt idx="71">
                  <c:v>40410</c:v>
                </c:pt>
                <c:pt idx="72">
                  <c:v>40413</c:v>
                </c:pt>
                <c:pt idx="73">
                  <c:v>40414</c:v>
                </c:pt>
                <c:pt idx="74">
                  <c:v>40415</c:v>
                </c:pt>
                <c:pt idx="75">
                  <c:v>40416</c:v>
                </c:pt>
                <c:pt idx="76">
                  <c:v>40417</c:v>
                </c:pt>
                <c:pt idx="77">
                  <c:v>40420</c:v>
                </c:pt>
                <c:pt idx="78">
                  <c:v>40421</c:v>
                </c:pt>
                <c:pt idx="79">
                  <c:v>40422</c:v>
                </c:pt>
                <c:pt idx="80">
                  <c:v>40423</c:v>
                </c:pt>
                <c:pt idx="81">
                  <c:v>40424</c:v>
                </c:pt>
                <c:pt idx="82">
                  <c:v>40427</c:v>
                </c:pt>
                <c:pt idx="83">
                  <c:v>40428</c:v>
                </c:pt>
                <c:pt idx="84">
                  <c:v>40429</c:v>
                </c:pt>
                <c:pt idx="85">
                  <c:v>40430</c:v>
                </c:pt>
                <c:pt idx="86">
                  <c:v>40431</c:v>
                </c:pt>
                <c:pt idx="87">
                  <c:v>40434</c:v>
                </c:pt>
                <c:pt idx="88">
                  <c:v>40435</c:v>
                </c:pt>
                <c:pt idx="89">
                  <c:v>40436</c:v>
                </c:pt>
                <c:pt idx="90">
                  <c:v>40437</c:v>
                </c:pt>
                <c:pt idx="91">
                  <c:v>40438</c:v>
                </c:pt>
                <c:pt idx="92">
                  <c:v>40441</c:v>
                </c:pt>
                <c:pt idx="93">
                  <c:v>40442</c:v>
                </c:pt>
                <c:pt idx="94">
                  <c:v>40443</c:v>
                </c:pt>
                <c:pt idx="95">
                  <c:v>40444</c:v>
                </c:pt>
                <c:pt idx="96">
                  <c:v>40445</c:v>
                </c:pt>
                <c:pt idx="97">
                  <c:v>40448</c:v>
                </c:pt>
                <c:pt idx="98">
                  <c:v>40449</c:v>
                </c:pt>
                <c:pt idx="99">
                  <c:v>40450</c:v>
                </c:pt>
                <c:pt idx="100">
                  <c:v>40451</c:v>
                </c:pt>
                <c:pt idx="101">
                  <c:v>40452</c:v>
                </c:pt>
                <c:pt idx="102">
                  <c:v>40455</c:v>
                </c:pt>
                <c:pt idx="103">
                  <c:v>40456</c:v>
                </c:pt>
                <c:pt idx="104">
                  <c:v>40457</c:v>
                </c:pt>
                <c:pt idx="105">
                  <c:v>40458</c:v>
                </c:pt>
                <c:pt idx="106">
                  <c:v>40459</c:v>
                </c:pt>
                <c:pt idx="107">
                  <c:v>40462</c:v>
                </c:pt>
                <c:pt idx="108">
                  <c:v>40463</c:v>
                </c:pt>
                <c:pt idx="109">
                  <c:v>40464</c:v>
                </c:pt>
                <c:pt idx="110">
                  <c:v>40465</c:v>
                </c:pt>
                <c:pt idx="111">
                  <c:v>40466</c:v>
                </c:pt>
                <c:pt idx="112">
                  <c:v>40469</c:v>
                </c:pt>
                <c:pt idx="113">
                  <c:v>40470</c:v>
                </c:pt>
                <c:pt idx="114">
                  <c:v>40471</c:v>
                </c:pt>
                <c:pt idx="115">
                  <c:v>40472</c:v>
                </c:pt>
                <c:pt idx="116">
                  <c:v>40473</c:v>
                </c:pt>
                <c:pt idx="117">
                  <c:v>40476</c:v>
                </c:pt>
                <c:pt idx="118">
                  <c:v>40477</c:v>
                </c:pt>
                <c:pt idx="119">
                  <c:v>40478</c:v>
                </c:pt>
                <c:pt idx="120">
                  <c:v>40479</c:v>
                </c:pt>
                <c:pt idx="121">
                  <c:v>40480</c:v>
                </c:pt>
                <c:pt idx="122">
                  <c:v>40483</c:v>
                </c:pt>
                <c:pt idx="123">
                  <c:v>40484</c:v>
                </c:pt>
                <c:pt idx="124">
                  <c:v>40485</c:v>
                </c:pt>
                <c:pt idx="125">
                  <c:v>40486</c:v>
                </c:pt>
                <c:pt idx="126">
                  <c:v>40487</c:v>
                </c:pt>
                <c:pt idx="127">
                  <c:v>40490</c:v>
                </c:pt>
                <c:pt idx="128">
                  <c:v>40491</c:v>
                </c:pt>
                <c:pt idx="129">
                  <c:v>40492</c:v>
                </c:pt>
                <c:pt idx="130">
                  <c:v>40493</c:v>
                </c:pt>
                <c:pt idx="131">
                  <c:v>40494</c:v>
                </c:pt>
                <c:pt idx="132">
                  <c:v>40497</c:v>
                </c:pt>
                <c:pt idx="133">
                  <c:v>40498</c:v>
                </c:pt>
                <c:pt idx="134">
                  <c:v>40499</c:v>
                </c:pt>
                <c:pt idx="135">
                  <c:v>40500</c:v>
                </c:pt>
                <c:pt idx="136">
                  <c:v>40501</c:v>
                </c:pt>
                <c:pt idx="137">
                  <c:v>40504</c:v>
                </c:pt>
                <c:pt idx="138">
                  <c:v>40505</c:v>
                </c:pt>
                <c:pt idx="139">
                  <c:v>40506</c:v>
                </c:pt>
                <c:pt idx="140">
                  <c:v>40507</c:v>
                </c:pt>
                <c:pt idx="141">
                  <c:v>40508</c:v>
                </c:pt>
                <c:pt idx="142">
                  <c:v>40511</c:v>
                </c:pt>
                <c:pt idx="143">
                  <c:v>40512</c:v>
                </c:pt>
                <c:pt idx="144">
                  <c:v>40513</c:v>
                </c:pt>
                <c:pt idx="145">
                  <c:v>40514</c:v>
                </c:pt>
                <c:pt idx="146">
                  <c:v>40515</c:v>
                </c:pt>
                <c:pt idx="147">
                  <c:v>40518</c:v>
                </c:pt>
                <c:pt idx="148">
                  <c:v>40519</c:v>
                </c:pt>
                <c:pt idx="149">
                  <c:v>40520</c:v>
                </c:pt>
                <c:pt idx="150">
                  <c:v>40521</c:v>
                </c:pt>
                <c:pt idx="151">
                  <c:v>40522</c:v>
                </c:pt>
                <c:pt idx="152">
                  <c:v>40525</c:v>
                </c:pt>
                <c:pt idx="153">
                  <c:v>40526</c:v>
                </c:pt>
                <c:pt idx="154">
                  <c:v>40527</c:v>
                </c:pt>
                <c:pt idx="155">
                  <c:v>40528</c:v>
                </c:pt>
                <c:pt idx="156">
                  <c:v>40529</c:v>
                </c:pt>
                <c:pt idx="157">
                  <c:v>40532</c:v>
                </c:pt>
                <c:pt idx="158">
                  <c:v>40533</c:v>
                </c:pt>
                <c:pt idx="159">
                  <c:v>40534</c:v>
                </c:pt>
                <c:pt idx="160">
                  <c:v>40535</c:v>
                </c:pt>
                <c:pt idx="161">
                  <c:v>40536</c:v>
                </c:pt>
                <c:pt idx="162">
                  <c:v>40539</c:v>
                </c:pt>
                <c:pt idx="163">
                  <c:v>40540</c:v>
                </c:pt>
                <c:pt idx="164">
                  <c:v>40541</c:v>
                </c:pt>
                <c:pt idx="165">
                  <c:v>40542</c:v>
                </c:pt>
                <c:pt idx="166">
                  <c:v>40543</c:v>
                </c:pt>
                <c:pt idx="167">
                  <c:v>40546</c:v>
                </c:pt>
                <c:pt idx="168">
                  <c:v>40547</c:v>
                </c:pt>
                <c:pt idx="169">
                  <c:v>40548</c:v>
                </c:pt>
                <c:pt idx="170">
                  <c:v>40549</c:v>
                </c:pt>
                <c:pt idx="171">
                  <c:v>40550</c:v>
                </c:pt>
                <c:pt idx="172">
                  <c:v>40553</c:v>
                </c:pt>
                <c:pt idx="173">
                  <c:v>40554</c:v>
                </c:pt>
                <c:pt idx="174">
                  <c:v>40555</c:v>
                </c:pt>
                <c:pt idx="175">
                  <c:v>40556</c:v>
                </c:pt>
                <c:pt idx="176">
                  <c:v>40557</c:v>
                </c:pt>
                <c:pt idx="177">
                  <c:v>40560</c:v>
                </c:pt>
                <c:pt idx="178">
                  <c:v>40561</c:v>
                </c:pt>
                <c:pt idx="179">
                  <c:v>40562</c:v>
                </c:pt>
                <c:pt idx="180">
                  <c:v>40563</c:v>
                </c:pt>
                <c:pt idx="181">
                  <c:v>40564</c:v>
                </c:pt>
                <c:pt idx="182">
                  <c:v>40567</c:v>
                </c:pt>
                <c:pt idx="183">
                  <c:v>40568</c:v>
                </c:pt>
                <c:pt idx="184">
                  <c:v>40569</c:v>
                </c:pt>
                <c:pt idx="185">
                  <c:v>40570</c:v>
                </c:pt>
                <c:pt idx="186">
                  <c:v>40571</c:v>
                </c:pt>
                <c:pt idx="187">
                  <c:v>40574</c:v>
                </c:pt>
                <c:pt idx="188">
                  <c:v>40575</c:v>
                </c:pt>
                <c:pt idx="189">
                  <c:v>40576</c:v>
                </c:pt>
                <c:pt idx="190">
                  <c:v>40577</c:v>
                </c:pt>
                <c:pt idx="191">
                  <c:v>40578</c:v>
                </c:pt>
                <c:pt idx="192">
                  <c:v>40581</c:v>
                </c:pt>
                <c:pt idx="193">
                  <c:v>40582</c:v>
                </c:pt>
                <c:pt idx="194">
                  <c:v>40583</c:v>
                </c:pt>
                <c:pt idx="195">
                  <c:v>40584</c:v>
                </c:pt>
                <c:pt idx="196">
                  <c:v>40585</c:v>
                </c:pt>
                <c:pt idx="197">
                  <c:v>40588</c:v>
                </c:pt>
                <c:pt idx="198">
                  <c:v>40589</c:v>
                </c:pt>
                <c:pt idx="199">
                  <c:v>40590</c:v>
                </c:pt>
                <c:pt idx="200">
                  <c:v>40591</c:v>
                </c:pt>
                <c:pt idx="201">
                  <c:v>40592</c:v>
                </c:pt>
                <c:pt idx="202">
                  <c:v>40595</c:v>
                </c:pt>
                <c:pt idx="203">
                  <c:v>40596</c:v>
                </c:pt>
                <c:pt idx="204">
                  <c:v>40597</c:v>
                </c:pt>
                <c:pt idx="205">
                  <c:v>40598</c:v>
                </c:pt>
                <c:pt idx="206">
                  <c:v>40599</c:v>
                </c:pt>
                <c:pt idx="207">
                  <c:v>40602</c:v>
                </c:pt>
                <c:pt idx="208">
                  <c:v>40603</c:v>
                </c:pt>
                <c:pt idx="209">
                  <c:v>40604</c:v>
                </c:pt>
                <c:pt idx="210">
                  <c:v>40605</c:v>
                </c:pt>
                <c:pt idx="211">
                  <c:v>40606</c:v>
                </c:pt>
                <c:pt idx="212">
                  <c:v>40609</c:v>
                </c:pt>
                <c:pt idx="213">
                  <c:v>40610</c:v>
                </c:pt>
                <c:pt idx="214">
                  <c:v>40611</c:v>
                </c:pt>
                <c:pt idx="215">
                  <c:v>40612</c:v>
                </c:pt>
                <c:pt idx="216">
                  <c:v>40613</c:v>
                </c:pt>
                <c:pt idx="217">
                  <c:v>40616</c:v>
                </c:pt>
                <c:pt idx="218">
                  <c:v>40617</c:v>
                </c:pt>
                <c:pt idx="219">
                  <c:v>40618</c:v>
                </c:pt>
                <c:pt idx="220">
                  <c:v>40619</c:v>
                </c:pt>
                <c:pt idx="221">
                  <c:v>40620</c:v>
                </c:pt>
                <c:pt idx="222">
                  <c:v>40623</c:v>
                </c:pt>
                <c:pt idx="223">
                  <c:v>40624</c:v>
                </c:pt>
                <c:pt idx="224">
                  <c:v>40625</c:v>
                </c:pt>
                <c:pt idx="225">
                  <c:v>40626</c:v>
                </c:pt>
                <c:pt idx="226">
                  <c:v>40627</c:v>
                </c:pt>
                <c:pt idx="227">
                  <c:v>40630</c:v>
                </c:pt>
                <c:pt idx="228">
                  <c:v>40631</c:v>
                </c:pt>
                <c:pt idx="229">
                  <c:v>40632</c:v>
                </c:pt>
                <c:pt idx="230">
                  <c:v>40633</c:v>
                </c:pt>
                <c:pt idx="231">
                  <c:v>40634</c:v>
                </c:pt>
                <c:pt idx="232">
                  <c:v>40637</c:v>
                </c:pt>
                <c:pt idx="233">
                  <c:v>40638</c:v>
                </c:pt>
                <c:pt idx="234">
                  <c:v>40639</c:v>
                </c:pt>
                <c:pt idx="235">
                  <c:v>40640</c:v>
                </c:pt>
                <c:pt idx="236">
                  <c:v>40641</c:v>
                </c:pt>
                <c:pt idx="237">
                  <c:v>40644</c:v>
                </c:pt>
                <c:pt idx="238">
                  <c:v>40645</c:v>
                </c:pt>
                <c:pt idx="239">
                  <c:v>40646</c:v>
                </c:pt>
                <c:pt idx="240">
                  <c:v>40647</c:v>
                </c:pt>
                <c:pt idx="241">
                  <c:v>40648</c:v>
                </c:pt>
                <c:pt idx="242">
                  <c:v>40651</c:v>
                </c:pt>
                <c:pt idx="243">
                  <c:v>40652</c:v>
                </c:pt>
                <c:pt idx="244">
                  <c:v>40653</c:v>
                </c:pt>
                <c:pt idx="245">
                  <c:v>40654</c:v>
                </c:pt>
                <c:pt idx="246">
                  <c:v>40655</c:v>
                </c:pt>
                <c:pt idx="247">
                  <c:v>40658</c:v>
                </c:pt>
                <c:pt idx="248">
                  <c:v>40659</c:v>
                </c:pt>
                <c:pt idx="249">
                  <c:v>40660</c:v>
                </c:pt>
                <c:pt idx="250">
                  <c:v>40661</c:v>
                </c:pt>
                <c:pt idx="251">
                  <c:v>40662</c:v>
                </c:pt>
                <c:pt idx="252">
                  <c:v>40665</c:v>
                </c:pt>
                <c:pt idx="253">
                  <c:v>40666</c:v>
                </c:pt>
                <c:pt idx="254">
                  <c:v>40667</c:v>
                </c:pt>
                <c:pt idx="255">
                  <c:v>40668</c:v>
                </c:pt>
                <c:pt idx="256">
                  <c:v>40669</c:v>
                </c:pt>
                <c:pt idx="257">
                  <c:v>40672</c:v>
                </c:pt>
                <c:pt idx="258">
                  <c:v>40673</c:v>
                </c:pt>
                <c:pt idx="259">
                  <c:v>40674</c:v>
                </c:pt>
                <c:pt idx="260">
                  <c:v>40675</c:v>
                </c:pt>
                <c:pt idx="261">
                  <c:v>40676</c:v>
                </c:pt>
                <c:pt idx="262">
                  <c:v>40679</c:v>
                </c:pt>
                <c:pt idx="263">
                  <c:v>40680</c:v>
                </c:pt>
                <c:pt idx="264">
                  <c:v>40681</c:v>
                </c:pt>
                <c:pt idx="265">
                  <c:v>40682</c:v>
                </c:pt>
                <c:pt idx="266">
                  <c:v>40683</c:v>
                </c:pt>
                <c:pt idx="267">
                  <c:v>40686</c:v>
                </c:pt>
                <c:pt idx="268">
                  <c:v>40687</c:v>
                </c:pt>
                <c:pt idx="269">
                  <c:v>40688</c:v>
                </c:pt>
                <c:pt idx="270">
                  <c:v>40689</c:v>
                </c:pt>
                <c:pt idx="271">
                  <c:v>40690</c:v>
                </c:pt>
                <c:pt idx="272">
                  <c:v>40693</c:v>
                </c:pt>
                <c:pt idx="273">
                  <c:v>40694</c:v>
                </c:pt>
                <c:pt idx="274">
                  <c:v>40695</c:v>
                </c:pt>
                <c:pt idx="275">
                  <c:v>40696</c:v>
                </c:pt>
                <c:pt idx="276">
                  <c:v>40697</c:v>
                </c:pt>
                <c:pt idx="277">
                  <c:v>40700</c:v>
                </c:pt>
                <c:pt idx="278">
                  <c:v>40701</c:v>
                </c:pt>
                <c:pt idx="279">
                  <c:v>40702</c:v>
                </c:pt>
                <c:pt idx="280">
                  <c:v>40703</c:v>
                </c:pt>
                <c:pt idx="281">
                  <c:v>40704</c:v>
                </c:pt>
                <c:pt idx="282">
                  <c:v>40707</c:v>
                </c:pt>
                <c:pt idx="283">
                  <c:v>40708</c:v>
                </c:pt>
                <c:pt idx="284">
                  <c:v>40709</c:v>
                </c:pt>
                <c:pt idx="285">
                  <c:v>40710</c:v>
                </c:pt>
                <c:pt idx="286">
                  <c:v>40711</c:v>
                </c:pt>
                <c:pt idx="287">
                  <c:v>40714</c:v>
                </c:pt>
                <c:pt idx="288">
                  <c:v>40715</c:v>
                </c:pt>
                <c:pt idx="289">
                  <c:v>40716</c:v>
                </c:pt>
                <c:pt idx="290">
                  <c:v>40717</c:v>
                </c:pt>
                <c:pt idx="291">
                  <c:v>40718</c:v>
                </c:pt>
                <c:pt idx="292">
                  <c:v>40721</c:v>
                </c:pt>
                <c:pt idx="293">
                  <c:v>40722</c:v>
                </c:pt>
                <c:pt idx="294">
                  <c:v>40723</c:v>
                </c:pt>
                <c:pt idx="295">
                  <c:v>40724</c:v>
                </c:pt>
                <c:pt idx="296">
                  <c:v>40725</c:v>
                </c:pt>
                <c:pt idx="297">
                  <c:v>40728</c:v>
                </c:pt>
                <c:pt idx="298">
                  <c:v>40729</c:v>
                </c:pt>
                <c:pt idx="299">
                  <c:v>40730</c:v>
                </c:pt>
                <c:pt idx="300">
                  <c:v>40731</c:v>
                </c:pt>
                <c:pt idx="301">
                  <c:v>40732</c:v>
                </c:pt>
                <c:pt idx="302">
                  <c:v>40735</c:v>
                </c:pt>
                <c:pt idx="303">
                  <c:v>40736</c:v>
                </c:pt>
                <c:pt idx="304">
                  <c:v>40737</c:v>
                </c:pt>
                <c:pt idx="305">
                  <c:v>40738</c:v>
                </c:pt>
                <c:pt idx="306">
                  <c:v>40739</c:v>
                </c:pt>
                <c:pt idx="307">
                  <c:v>40742</c:v>
                </c:pt>
                <c:pt idx="308">
                  <c:v>40743</c:v>
                </c:pt>
                <c:pt idx="309">
                  <c:v>40744</c:v>
                </c:pt>
                <c:pt idx="310">
                  <c:v>40745</c:v>
                </c:pt>
                <c:pt idx="311">
                  <c:v>40746</c:v>
                </c:pt>
                <c:pt idx="312">
                  <c:v>40749</c:v>
                </c:pt>
                <c:pt idx="313">
                  <c:v>40750</c:v>
                </c:pt>
                <c:pt idx="314">
                  <c:v>40751</c:v>
                </c:pt>
                <c:pt idx="315">
                  <c:v>40752</c:v>
                </c:pt>
                <c:pt idx="316">
                  <c:v>40753</c:v>
                </c:pt>
                <c:pt idx="317">
                  <c:v>40756</c:v>
                </c:pt>
                <c:pt idx="318">
                  <c:v>40757</c:v>
                </c:pt>
                <c:pt idx="319">
                  <c:v>40758</c:v>
                </c:pt>
                <c:pt idx="320">
                  <c:v>40759</c:v>
                </c:pt>
                <c:pt idx="321">
                  <c:v>40760</c:v>
                </c:pt>
                <c:pt idx="322">
                  <c:v>40763</c:v>
                </c:pt>
                <c:pt idx="323">
                  <c:v>40764</c:v>
                </c:pt>
                <c:pt idx="324">
                  <c:v>40765</c:v>
                </c:pt>
                <c:pt idx="325">
                  <c:v>40766</c:v>
                </c:pt>
                <c:pt idx="326">
                  <c:v>40767</c:v>
                </c:pt>
                <c:pt idx="327">
                  <c:v>40770</c:v>
                </c:pt>
                <c:pt idx="328">
                  <c:v>40771</c:v>
                </c:pt>
                <c:pt idx="329">
                  <c:v>40772</c:v>
                </c:pt>
                <c:pt idx="330">
                  <c:v>40773</c:v>
                </c:pt>
                <c:pt idx="331">
                  <c:v>40774</c:v>
                </c:pt>
                <c:pt idx="332">
                  <c:v>40777</c:v>
                </c:pt>
                <c:pt idx="333">
                  <c:v>40778</c:v>
                </c:pt>
                <c:pt idx="334">
                  <c:v>40779</c:v>
                </c:pt>
                <c:pt idx="335">
                  <c:v>40780</c:v>
                </c:pt>
                <c:pt idx="336">
                  <c:v>40781</c:v>
                </c:pt>
                <c:pt idx="337">
                  <c:v>40784</c:v>
                </c:pt>
                <c:pt idx="338">
                  <c:v>40785</c:v>
                </c:pt>
                <c:pt idx="339">
                  <c:v>40786</c:v>
                </c:pt>
                <c:pt idx="340">
                  <c:v>40787</c:v>
                </c:pt>
                <c:pt idx="341">
                  <c:v>40788</c:v>
                </c:pt>
                <c:pt idx="342">
                  <c:v>40791</c:v>
                </c:pt>
                <c:pt idx="343">
                  <c:v>40792</c:v>
                </c:pt>
                <c:pt idx="344">
                  <c:v>40793</c:v>
                </c:pt>
                <c:pt idx="345">
                  <c:v>40794</c:v>
                </c:pt>
                <c:pt idx="346">
                  <c:v>40795</c:v>
                </c:pt>
                <c:pt idx="347">
                  <c:v>40798</c:v>
                </c:pt>
                <c:pt idx="348">
                  <c:v>40799</c:v>
                </c:pt>
                <c:pt idx="349">
                  <c:v>40800</c:v>
                </c:pt>
                <c:pt idx="350">
                  <c:v>40801</c:v>
                </c:pt>
                <c:pt idx="351">
                  <c:v>40802</c:v>
                </c:pt>
                <c:pt idx="352">
                  <c:v>40805</c:v>
                </c:pt>
                <c:pt idx="353">
                  <c:v>40806</c:v>
                </c:pt>
                <c:pt idx="354">
                  <c:v>40807</c:v>
                </c:pt>
                <c:pt idx="355">
                  <c:v>40808</c:v>
                </c:pt>
                <c:pt idx="356">
                  <c:v>40809</c:v>
                </c:pt>
                <c:pt idx="357">
                  <c:v>40812</c:v>
                </c:pt>
                <c:pt idx="358">
                  <c:v>40813</c:v>
                </c:pt>
                <c:pt idx="359">
                  <c:v>40814</c:v>
                </c:pt>
                <c:pt idx="360">
                  <c:v>40815</c:v>
                </c:pt>
                <c:pt idx="361">
                  <c:v>40816</c:v>
                </c:pt>
                <c:pt idx="362">
                  <c:v>40819</c:v>
                </c:pt>
                <c:pt idx="363">
                  <c:v>40820</c:v>
                </c:pt>
                <c:pt idx="364">
                  <c:v>40821</c:v>
                </c:pt>
                <c:pt idx="365">
                  <c:v>40822</c:v>
                </c:pt>
                <c:pt idx="366">
                  <c:v>40823</c:v>
                </c:pt>
                <c:pt idx="367">
                  <c:v>40826</c:v>
                </c:pt>
                <c:pt idx="368">
                  <c:v>40827</c:v>
                </c:pt>
                <c:pt idx="369">
                  <c:v>40828</c:v>
                </c:pt>
                <c:pt idx="370">
                  <c:v>40829</c:v>
                </c:pt>
                <c:pt idx="371">
                  <c:v>40830</c:v>
                </c:pt>
                <c:pt idx="372">
                  <c:v>40833</c:v>
                </c:pt>
                <c:pt idx="373">
                  <c:v>40834</c:v>
                </c:pt>
                <c:pt idx="374">
                  <c:v>40835</c:v>
                </c:pt>
                <c:pt idx="375">
                  <c:v>40836</c:v>
                </c:pt>
                <c:pt idx="376">
                  <c:v>40837</c:v>
                </c:pt>
                <c:pt idx="377">
                  <c:v>40840</c:v>
                </c:pt>
                <c:pt idx="378">
                  <c:v>40841</c:v>
                </c:pt>
                <c:pt idx="379">
                  <c:v>40842</c:v>
                </c:pt>
                <c:pt idx="380">
                  <c:v>40843</c:v>
                </c:pt>
                <c:pt idx="381">
                  <c:v>40844</c:v>
                </c:pt>
                <c:pt idx="382">
                  <c:v>40847</c:v>
                </c:pt>
                <c:pt idx="383">
                  <c:v>40848</c:v>
                </c:pt>
                <c:pt idx="384">
                  <c:v>40849</c:v>
                </c:pt>
                <c:pt idx="385">
                  <c:v>40850</c:v>
                </c:pt>
                <c:pt idx="386">
                  <c:v>40851</c:v>
                </c:pt>
                <c:pt idx="387">
                  <c:v>40854</c:v>
                </c:pt>
                <c:pt idx="388">
                  <c:v>40855</c:v>
                </c:pt>
                <c:pt idx="389">
                  <c:v>40856</c:v>
                </c:pt>
                <c:pt idx="390">
                  <c:v>40857</c:v>
                </c:pt>
                <c:pt idx="391">
                  <c:v>40858</c:v>
                </c:pt>
                <c:pt idx="392">
                  <c:v>40861</c:v>
                </c:pt>
                <c:pt idx="393">
                  <c:v>40862</c:v>
                </c:pt>
                <c:pt idx="394">
                  <c:v>40863</c:v>
                </c:pt>
                <c:pt idx="395">
                  <c:v>40864</c:v>
                </c:pt>
                <c:pt idx="396">
                  <c:v>40865</c:v>
                </c:pt>
                <c:pt idx="397">
                  <c:v>40868</c:v>
                </c:pt>
                <c:pt idx="398">
                  <c:v>40869</c:v>
                </c:pt>
                <c:pt idx="399">
                  <c:v>40870</c:v>
                </c:pt>
                <c:pt idx="400">
                  <c:v>40871</c:v>
                </c:pt>
                <c:pt idx="401">
                  <c:v>40872</c:v>
                </c:pt>
                <c:pt idx="402">
                  <c:v>40875</c:v>
                </c:pt>
                <c:pt idx="403">
                  <c:v>40876</c:v>
                </c:pt>
                <c:pt idx="404">
                  <c:v>40877</c:v>
                </c:pt>
                <c:pt idx="405">
                  <c:v>40878</c:v>
                </c:pt>
                <c:pt idx="406">
                  <c:v>40879</c:v>
                </c:pt>
                <c:pt idx="407">
                  <c:v>40882</c:v>
                </c:pt>
                <c:pt idx="408">
                  <c:v>40883</c:v>
                </c:pt>
                <c:pt idx="409">
                  <c:v>40884</c:v>
                </c:pt>
                <c:pt idx="410">
                  <c:v>40885</c:v>
                </c:pt>
                <c:pt idx="411">
                  <c:v>40886</c:v>
                </c:pt>
                <c:pt idx="412">
                  <c:v>40889</c:v>
                </c:pt>
                <c:pt idx="413">
                  <c:v>40890</c:v>
                </c:pt>
                <c:pt idx="414">
                  <c:v>40891</c:v>
                </c:pt>
                <c:pt idx="415">
                  <c:v>40892</c:v>
                </c:pt>
                <c:pt idx="416">
                  <c:v>40893</c:v>
                </c:pt>
                <c:pt idx="417">
                  <c:v>40896</c:v>
                </c:pt>
                <c:pt idx="418">
                  <c:v>40897</c:v>
                </c:pt>
                <c:pt idx="419">
                  <c:v>40898</c:v>
                </c:pt>
                <c:pt idx="420">
                  <c:v>40899</c:v>
                </c:pt>
                <c:pt idx="421">
                  <c:v>40900</c:v>
                </c:pt>
                <c:pt idx="422">
                  <c:v>40903</c:v>
                </c:pt>
                <c:pt idx="423">
                  <c:v>40904</c:v>
                </c:pt>
                <c:pt idx="424">
                  <c:v>40905</c:v>
                </c:pt>
                <c:pt idx="425">
                  <c:v>40906</c:v>
                </c:pt>
                <c:pt idx="426">
                  <c:v>40907</c:v>
                </c:pt>
                <c:pt idx="427">
                  <c:v>40910</c:v>
                </c:pt>
                <c:pt idx="428">
                  <c:v>40911</c:v>
                </c:pt>
                <c:pt idx="429">
                  <c:v>40912</c:v>
                </c:pt>
                <c:pt idx="430">
                  <c:v>40913</c:v>
                </c:pt>
                <c:pt idx="431">
                  <c:v>40914</c:v>
                </c:pt>
                <c:pt idx="432">
                  <c:v>40917</c:v>
                </c:pt>
                <c:pt idx="433">
                  <c:v>40918</c:v>
                </c:pt>
                <c:pt idx="434">
                  <c:v>40919</c:v>
                </c:pt>
                <c:pt idx="435">
                  <c:v>40920</c:v>
                </c:pt>
                <c:pt idx="436">
                  <c:v>40921</c:v>
                </c:pt>
                <c:pt idx="437">
                  <c:v>40924</c:v>
                </c:pt>
                <c:pt idx="438">
                  <c:v>40925</c:v>
                </c:pt>
                <c:pt idx="439">
                  <c:v>40926</c:v>
                </c:pt>
                <c:pt idx="440">
                  <c:v>40927</c:v>
                </c:pt>
                <c:pt idx="441">
                  <c:v>40928</c:v>
                </c:pt>
                <c:pt idx="442">
                  <c:v>40931</c:v>
                </c:pt>
                <c:pt idx="443">
                  <c:v>40932</c:v>
                </c:pt>
                <c:pt idx="444">
                  <c:v>40933</c:v>
                </c:pt>
                <c:pt idx="445">
                  <c:v>40934</c:v>
                </c:pt>
                <c:pt idx="446">
                  <c:v>40935</c:v>
                </c:pt>
                <c:pt idx="447">
                  <c:v>40938</c:v>
                </c:pt>
                <c:pt idx="448">
                  <c:v>40939</c:v>
                </c:pt>
                <c:pt idx="449">
                  <c:v>40940</c:v>
                </c:pt>
                <c:pt idx="450">
                  <c:v>40941</c:v>
                </c:pt>
                <c:pt idx="451">
                  <c:v>40942</c:v>
                </c:pt>
                <c:pt idx="452">
                  <c:v>40945</c:v>
                </c:pt>
                <c:pt idx="453">
                  <c:v>40946</c:v>
                </c:pt>
                <c:pt idx="454">
                  <c:v>40947</c:v>
                </c:pt>
                <c:pt idx="455">
                  <c:v>40948</c:v>
                </c:pt>
                <c:pt idx="456">
                  <c:v>40949</c:v>
                </c:pt>
                <c:pt idx="457">
                  <c:v>40952</c:v>
                </c:pt>
                <c:pt idx="458">
                  <c:v>40953</c:v>
                </c:pt>
                <c:pt idx="459">
                  <c:v>40954</c:v>
                </c:pt>
                <c:pt idx="460">
                  <c:v>40955</c:v>
                </c:pt>
                <c:pt idx="461">
                  <c:v>40956</c:v>
                </c:pt>
                <c:pt idx="462">
                  <c:v>40959</c:v>
                </c:pt>
                <c:pt idx="463">
                  <c:v>40960</c:v>
                </c:pt>
                <c:pt idx="464">
                  <c:v>40961</c:v>
                </c:pt>
                <c:pt idx="465">
                  <c:v>40962</c:v>
                </c:pt>
                <c:pt idx="466">
                  <c:v>40963</c:v>
                </c:pt>
                <c:pt idx="467">
                  <c:v>40966</c:v>
                </c:pt>
                <c:pt idx="468">
                  <c:v>40967</c:v>
                </c:pt>
                <c:pt idx="469">
                  <c:v>40968</c:v>
                </c:pt>
                <c:pt idx="470">
                  <c:v>40969</c:v>
                </c:pt>
                <c:pt idx="471">
                  <c:v>40970</c:v>
                </c:pt>
                <c:pt idx="472">
                  <c:v>40973</c:v>
                </c:pt>
                <c:pt idx="473">
                  <c:v>40974</c:v>
                </c:pt>
                <c:pt idx="474">
                  <c:v>40975</c:v>
                </c:pt>
                <c:pt idx="475">
                  <c:v>40976</c:v>
                </c:pt>
                <c:pt idx="476">
                  <c:v>40977</c:v>
                </c:pt>
                <c:pt idx="477">
                  <c:v>40980</c:v>
                </c:pt>
                <c:pt idx="478">
                  <c:v>40981</c:v>
                </c:pt>
                <c:pt idx="479">
                  <c:v>40982</c:v>
                </c:pt>
                <c:pt idx="480">
                  <c:v>40983</c:v>
                </c:pt>
                <c:pt idx="481">
                  <c:v>40984</c:v>
                </c:pt>
                <c:pt idx="482">
                  <c:v>40987</c:v>
                </c:pt>
                <c:pt idx="483">
                  <c:v>40988</c:v>
                </c:pt>
                <c:pt idx="484">
                  <c:v>40989</c:v>
                </c:pt>
                <c:pt idx="485">
                  <c:v>40990</c:v>
                </c:pt>
                <c:pt idx="486">
                  <c:v>40991</c:v>
                </c:pt>
                <c:pt idx="487">
                  <c:v>40994</c:v>
                </c:pt>
                <c:pt idx="488">
                  <c:v>40995</c:v>
                </c:pt>
                <c:pt idx="489">
                  <c:v>40996</c:v>
                </c:pt>
                <c:pt idx="490">
                  <c:v>40997</c:v>
                </c:pt>
                <c:pt idx="491">
                  <c:v>40998</c:v>
                </c:pt>
                <c:pt idx="492">
                  <c:v>41001</c:v>
                </c:pt>
                <c:pt idx="493">
                  <c:v>41002</c:v>
                </c:pt>
                <c:pt idx="494">
                  <c:v>41003</c:v>
                </c:pt>
                <c:pt idx="495">
                  <c:v>41004</c:v>
                </c:pt>
                <c:pt idx="496">
                  <c:v>41005</c:v>
                </c:pt>
                <c:pt idx="497">
                  <c:v>41008</c:v>
                </c:pt>
              </c:numCache>
            </c:numRef>
          </c:cat>
          <c:val>
            <c:numRef>
              <c:f>EURUSD!$E$2:$E$499</c:f>
              <c:numCache>
                <c:formatCode>General</c:formatCode>
                <c:ptCount val="498"/>
                <c:pt idx="0">
                  <c:v>1.2533000000000001</c:v>
                </c:pt>
                <c:pt idx="1">
                  <c:v>1.2355</c:v>
                </c:pt>
                <c:pt idx="2">
                  <c:v>1.2393000000000001</c:v>
                </c:pt>
                <c:pt idx="3">
                  <c:v>1.2201</c:v>
                </c:pt>
                <c:pt idx="4">
                  <c:v>1.2413000000000001</c:v>
                </c:pt>
                <c:pt idx="5">
                  <c:v>1.2484</c:v>
                </c:pt>
                <c:pt idx="6">
                  <c:v>1.2568999999999999</c:v>
                </c:pt>
                <c:pt idx="7">
                  <c:v>1.2369000000000001</c:v>
                </c:pt>
                <c:pt idx="8">
                  <c:v>1.2342</c:v>
                </c:pt>
                <c:pt idx="9">
                  <c:v>1.2176</c:v>
                </c:pt>
                <c:pt idx="10">
                  <c:v>1.236</c:v>
                </c:pt>
                <c:pt idx="11">
                  <c:v>1.2271000000000001</c:v>
                </c:pt>
                <c:pt idx="12">
                  <c:v>1.2302999999999999</c:v>
                </c:pt>
                <c:pt idx="13">
                  <c:v>1.2224999999999999</c:v>
                </c:pt>
                <c:pt idx="14">
                  <c:v>1.2245999999999999</c:v>
                </c:pt>
                <c:pt idx="15">
                  <c:v>1.2161</c:v>
                </c:pt>
                <c:pt idx="16">
                  <c:v>1.1964999999999999</c:v>
                </c:pt>
                <c:pt idx="17">
                  <c:v>1.1921999999999999</c:v>
                </c:pt>
                <c:pt idx="18">
                  <c:v>1.1973</c:v>
                </c:pt>
                <c:pt idx="19">
                  <c:v>1.1976</c:v>
                </c:pt>
                <c:pt idx="20">
                  <c:v>1.2121999999999999</c:v>
                </c:pt>
                <c:pt idx="21">
                  <c:v>1.2110000000000001</c:v>
                </c:pt>
                <c:pt idx="22">
                  <c:v>1.2219</c:v>
                </c:pt>
                <c:pt idx="23">
                  <c:v>1.2332000000000001</c:v>
                </c:pt>
                <c:pt idx="24">
                  <c:v>1.2307999999999999</c:v>
                </c:pt>
                <c:pt idx="25">
                  <c:v>1.2386999999999999</c:v>
                </c:pt>
                <c:pt idx="26">
                  <c:v>1.2384999999999999</c:v>
                </c:pt>
                <c:pt idx="27">
                  <c:v>1.2311000000000001</c:v>
                </c:pt>
                <c:pt idx="28">
                  <c:v>1.2270000000000001</c:v>
                </c:pt>
                <c:pt idx="29">
                  <c:v>1.2307999999999999</c:v>
                </c:pt>
                <c:pt idx="30">
                  <c:v>1.2330000000000001</c:v>
                </c:pt>
                <c:pt idx="31">
                  <c:v>1.2369000000000001</c:v>
                </c:pt>
                <c:pt idx="32">
                  <c:v>1.2274</c:v>
                </c:pt>
                <c:pt idx="33">
                  <c:v>1.2184999999999999</c:v>
                </c:pt>
                <c:pt idx="34">
                  <c:v>1.2236</c:v>
                </c:pt>
                <c:pt idx="35">
                  <c:v>1.2525999999999999</c:v>
                </c:pt>
                <c:pt idx="36">
                  <c:v>1.2566999999999999</c:v>
                </c:pt>
                <c:pt idx="37">
                  <c:v>1.2536</c:v>
                </c:pt>
                <c:pt idx="38">
                  <c:v>1.2623</c:v>
                </c:pt>
                <c:pt idx="39">
                  <c:v>1.2637</c:v>
                </c:pt>
                <c:pt idx="40">
                  <c:v>1.2695000000000001</c:v>
                </c:pt>
                <c:pt idx="41">
                  <c:v>1.264</c:v>
                </c:pt>
                <c:pt idx="42">
                  <c:v>1.2594000000000001</c:v>
                </c:pt>
                <c:pt idx="43">
                  <c:v>1.2722</c:v>
                </c:pt>
                <c:pt idx="44">
                  <c:v>1.2741</c:v>
                </c:pt>
                <c:pt idx="45">
                  <c:v>1.2947</c:v>
                </c:pt>
                <c:pt idx="46">
                  <c:v>1.2927999999999999</c:v>
                </c:pt>
                <c:pt idx="47">
                  <c:v>1.294</c:v>
                </c:pt>
                <c:pt idx="48">
                  <c:v>1.2881</c:v>
                </c:pt>
                <c:pt idx="49">
                  <c:v>1.2751999999999999</c:v>
                </c:pt>
                <c:pt idx="50">
                  <c:v>1.2890999999999999</c:v>
                </c:pt>
                <c:pt idx="51">
                  <c:v>1.2907999999999999</c:v>
                </c:pt>
                <c:pt idx="52">
                  <c:v>1.2991999999999999</c:v>
                </c:pt>
                <c:pt idx="53">
                  <c:v>1.2995000000000001</c:v>
                </c:pt>
                <c:pt idx="54">
                  <c:v>1.2994000000000001</c:v>
                </c:pt>
                <c:pt idx="55">
                  <c:v>1.3078000000000001</c:v>
                </c:pt>
                <c:pt idx="56">
                  <c:v>1.3048</c:v>
                </c:pt>
                <c:pt idx="57">
                  <c:v>1.3179000000000001</c:v>
                </c:pt>
                <c:pt idx="58">
                  <c:v>1.3228</c:v>
                </c:pt>
                <c:pt idx="59">
                  <c:v>1.3158000000000001</c:v>
                </c:pt>
                <c:pt idx="60">
                  <c:v>1.3187</c:v>
                </c:pt>
                <c:pt idx="61">
                  <c:v>1.3279000000000001</c:v>
                </c:pt>
                <c:pt idx="62">
                  <c:v>1.3219000000000001</c:v>
                </c:pt>
                <c:pt idx="63">
                  <c:v>1.3174999999999999</c:v>
                </c:pt>
                <c:pt idx="64">
                  <c:v>1.2861</c:v>
                </c:pt>
                <c:pt idx="65">
                  <c:v>1.2827</c:v>
                </c:pt>
                <c:pt idx="66">
                  <c:v>1.2750999999999999</c:v>
                </c:pt>
                <c:pt idx="67">
                  <c:v>1.2822</c:v>
                </c:pt>
                <c:pt idx="68">
                  <c:v>1.2884</c:v>
                </c:pt>
                <c:pt idx="69">
                  <c:v>1.2851999999999999</c:v>
                </c:pt>
                <c:pt idx="70">
                  <c:v>1.2821</c:v>
                </c:pt>
                <c:pt idx="71">
                  <c:v>1.2707999999999999</c:v>
                </c:pt>
                <c:pt idx="72">
                  <c:v>1.2655000000000001</c:v>
                </c:pt>
                <c:pt idx="73">
                  <c:v>1.2626999999999999</c:v>
                </c:pt>
                <c:pt idx="74">
                  <c:v>1.2657</c:v>
                </c:pt>
                <c:pt idx="75">
                  <c:v>1.2714000000000001</c:v>
                </c:pt>
                <c:pt idx="76">
                  <c:v>1.2761</c:v>
                </c:pt>
                <c:pt idx="77">
                  <c:v>1.266</c:v>
                </c:pt>
                <c:pt idx="78">
                  <c:v>1.2679</c:v>
                </c:pt>
                <c:pt idx="79">
                  <c:v>1.2806999999999999</c:v>
                </c:pt>
                <c:pt idx="80">
                  <c:v>1.2823</c:v>
                </c:pt>
                <c:pt idx="81">
                  <c:v>1.2894000000000001</c:v>
                </c:pt>
                <c:pt idx="82">
                  <c:v>1.2874000000000001</c:v>
                </c:pt>
                <c:pt idx="83">
                  <c:v>1.268</c:v>
                </c:pt>
                <c:pt idx="84">
                  <c:v>1.272</c:v>
                </c:pt>
                <c:pt idx="85">
                  <c:v>1.2693000000000001</c:v>
                </c:pt>
                <c:pt idx="86">
                  <c:v>1.2678</c:v>
                </c:pt>
                <c:pt idx="87">
                  <c:v>1.2879</c:v>
                </c:pt>
                <c:pt idx="88">
                  <c:v>1.2997000000000001</c:v>
                </c:pt>
                <c:pt idx="89">
                  <c:v>1.3007</c:v>
                </c:pt>
                <c:pt idx="90">
                  <c:v>1.3075000000000001</c:v>
                </c:pt>
                <c:pt idx="91">
                  <c:v>1.3047</c:v>
                </c:pt>
                <c:pt idx="92">
                  <c:v>1.3058000000000001</c:v>
                </c:pt>
                <c:pt idx="93">
                  <c:v>1.3263</c:v>
                </c:pt>
                <c:pt idx="94">
                  <c:v>1.3404</c:v>
                </c:pt>
                <c:pt idx="95">
                  <c:v>1.3311999999999999</c:v>
                </c:pt>
                <c:pt idx="96">
                  <c:v>1.3489</c:v>
                </c:pt>
                <c:pt idx="97">
                  <c:v>1.3451</c:v>
                </c:pt>
                <c:pt idx="98">
                  <c:v>1.3584000000000001</c:v>
                </c:pt>
                <c:pt idx="99">
                  <c:v>1.3625</c:v>
                </c:pt>
                <c:pt idx="100">
                  <c:v>1.3633</c:v>
                </c:pt>
                <c:pt idx="101">
                  <c:v>1.3789</c:v>
                </c:pt>
                <c:pt idx="102">
                  <c:v>1.3683000000000001</c:v>
                </c:pt>
                <c:pt idx="103">
                  <c:v>1.3836999999999999</c:v>
                </c:pt>
                <c:pt idx="104">
                  <c:v>1.3931</c:v>
                </c:pt>
                <c:pt idx="105">
                  <c:v>1.3923000000000001</c:v>
                </c:pt>
                <c:pt idx="106">
                  <c:v>1.3935</c:v>
                </c:pt>
                <c:pt idx="107">
                  <c:v>1.3873</c:v>
                </c:pt>
                <c:pt idx="108">
                  <c:v>1.3926000000000001</c:v>
                </c:pt>
                <c:pt idx="109">
                  <c:v>1.3959999999999999</c:v>
                </c:pt>
                <c:pt idx="110">
                  <c:v>1.4083000000000001</c:v>
                </c:pt>
                <c:pt idx="111">
                  <c:v>1.3975</c:v>
                </c:pt>
                <c:pt idx="112">
                  <c:v>1.3933</c:v>
                </c:pt>
                <c:pt idx="113">
                  <c:v>1.3724000000000001</c:v>
                </c:pt>
                <c:pt idx="114">
                  <c:v>1.3960999999999999</c:v>
                </c:pt>
                <c:pt idx="115">
                  <c:v>1.3917999999999999</c:v>
                </c:pt>
                <c:pt idx="116">
                  <c:v>1.395</c:v>
                </c:pt>
                <c:pt idx="117">
                  <c:v>1.3963000000000001</c:v>
                </c:pt>
                <c:pt idx="118">
                  <c:v>1.3857999999999999</c:v>
                </c:pt>
                <c:pt idx="119">
                  <c:v>1.3767</c:v>
                </c:pt>
                <c:pt idx="120">
                  <c:v>1.3929</c:v>
                </c:pt>
                <c:pt idx="121">
                  <c:v>1.3944000000000001</c:v>
                </c:pt>
                <c:pt idx="122">
                  <c:v>1.3891</c:v>
                </c:pt>
                <c:pt idx="123">
                  <c:v>1.4031</c:v>
                </c:pt>
                <c:pt idx="124">
                  <c:v>1.4137999999999999</c:v>
                </c:pt>
                <c:pt idx="125">
                  <c:v>1.4207000000000001</c:v>
                </c:pt>
                <c:pt idx="126">
                  <c:v>1.4031</c:v>
                </c:pt>
                <c:pt idx="127">
                  <c:v>1.3914</c:v>
                </c:pt>
                <c:pt idx="128">
                  <c:v>1.3769</c:v>
                </c:pt>
                <c:pt idx="129">
                  <c:v>1.3779999999999999</c:v>
                </c:pt>
                <c:pt idx="130">
                  <c:v>1.3665</c:v>
                </c:pt>
                <c:pt idx="131">
                  <c:v>1.369</c:v>
                </c:pt>
                <c:pt idx="132">
                  <c:v>1.3586</c:v>
                </c:pt>
                <c:pt idx="133">
                  <c:v>1.3488</c:v>
                </c:pt>
                <c:pt idx="134">
                  <c:v>1.3528</c:v>
                </c:pt>
                <c:pt idx="135">
                  <c:v>1.3638999999999999</c:v>
                </c:pt>
                <c:pt idx="136">
                  <c:v>1.3671</c:v>
                </c:pt>
                <c:pt idx="137">
                  <c:v>1.3626</c:v>
                </c:pt>
                <c:pt idx="138">
                  <c:v>1.3368</c:v>
                </c:pt>
                <c:pt idx="139">
                  <c:v>1.3332999999999999</c:v>
                </c:pt>
                <c:pt idx="140">
                  <c:v>1.3358000000000001</c:v>
                </c:pt>
                <c:pt idx="141">
                  <c:v>1.3240000000000001</c:v>
                </c:pt>
                <c:pt idx="142">
                  <c:v>1.3121</c:v>
                </c:pt>
                <c:pt idx="143">
                  <c:v>1.2982</c:v>
                </c:pt>
                <c:pt idx="144">
                  <c:v>1.3137000000000001</c:v>
                </c:pt>
                <c:pt idx="145">
                  <c:v>1.3208</c:v>
                </c:pt>
                <c:pt idx="146">
                  <c:v>1.3411</c:v>
                </c:pt>
                <c:pt idx="147">
                  <c:v>1.3306</c:v>
                </c:pt>
                <c:pt idx="148">
                  <c:v>1.3257000000000001</c:v>
                </c:pt>
                <c:pt idx="149">
                  <c:v>1.3258000000000001</c:v>
                </c:pt>
                <c:pt idx="150">
                  <c:v>1.3236000000000001</c:v>
                </c:pt>
                <c:pt idx="151">
                  <c:v>1.3225</c:v>
                </c:pt>
                <c:pt idx="152">
                  <c:v>1.339</c:v>
                </c:pt>
                <c:pt idx="153">
                  <c:v>1.3371</c:v>
                </c:pt>
                <c:pt idx="154">
                  <c:v>1.3211999999999999</c:v>
                </c:pt>
                <c:pt idx="155">
                  <c:v>1.3245</c:v>
                </c:pt>
                <c:pt idx="156">
                  <c:v>1.3186</c:v>
                </c:pt>
                <c:pt idx="157">
                  <c:v>1.3124</c:v>
                </c:pt>
                <c:pt idx="158">
                  <c:v>1.31</c:v>
                </c:pt>
                <c:pt idx="159">
                  <c:v>1.3098000000000001</c:v>
                </c:pt>
                <c:pt idx="160">
                  <c:v>1.3111999999999999</c:v>
                </c:pt>
                <c:pt idx="161">
                  <c:v>1.3121</c:v>
                </c:pt>
                <c:pt idx="162">
                  <c:v>1.3163</c:v>
                </c:pt>
                <c:pt idx="163">
                  <c:v>1.3113999999999999</c:v>
                </c:pt>
                <c:pt idx="164">
                  <c:v>1.3222</c:v>
                </c:pt>
                <c:pt idx="165">
                  <c:v>1.3288</c:v>
                </c:pt>
                <c:pt idx="166">
                  <c:v>1.3384</c:v>
                </c:pt>
                <c:pt idx="167">
                  <c:v>1.3359000000000001</c:v>
                </c:pt>
                <c:pt idx="168">
                  <c:v>1.3306</c:v>
                </c:pt>
                <c:pt idx="169">
                  <c:v>1.3149</c:v>
                </c:pt>
                <c:pt idx="170">
                  <c:v>1.3</c:v>
                </c:pt>
                <c:pt idx="171">
                  <c:v>1.2905</c:v>
                </c:pt>
                <c:pt idx="172">
                  <c:v>1.2949999999999999</c:v>
                </c:pt>
                <c:pt idx="173">
                  <c:v>1.2970999999999999</c:v>
                </c:pt>
                <c:pt idx="174">
                  <c:v>1.3131999999999999</c:v>
                </c:pt>
                <c:pt idx="175">
                  <c:v>1.3361000000000001</c:v>
                </c:pt>
                <c:pt idx="176">
                  <c:v>1.3387</c:v>
                </c:pt>
                <c:pt idx="177">
                  <c:v>1.3291999999999999</c:v>
                </c:pt>
                <c:pt idx="178">
                  <c:v>1.3383</c:v>
                </c:pt>
                <c:pt idx="179">
                  <c:v>1.3472999999999999</c:v>
                </c:pt>
                <c:pt idx="180">
                  <c:v>1.3468</c:v>
                </c:pt>
                <c:pt idx="181">
                  <c:v>1.3619000000000001</c:v>
                </c:pt>
                <c:pt idx="182">
                  <c:v>1.3635999999999999</c:v>
                </c:pt>
                <c:pt idx="183">
                  <c:v>1.3681000000000001</c:v>
                </c:pt>
                <c:pt idx="184">
                  <c:v>1.3711</c:v>
                </c:pt>
                <c:pt idx="185">
                  <c:v>1.3731</c:v>
                </c:pt>
                <c:pt idx="186">
                  <c:v>1.3608</c:v>
                </c:pt>
                <c:pt idx="187">
                  <c:v>1.3692</c:v>
                </c:pt>
                <c:pt idx="188">
                  <c:v>1.3826000000000001</c:v>
                </c:pt>
                <c:pt idx="189">
                  <c:v>1.3807</c:v>
                </c:pt>
                <c:pt idx="190">
                  <c:v>1.363</c:v>
                </c:pt>
                <c:pt idx="191">
                  <c:v>1.3579000000000001</c:v>
                </c:pt>
                <c:pt idx="192">
                  <c:v>1.3583000000000001</c:v>
                </c:pt>
                <c:pt idx="193">
                  <c:v>1.3624000000000001</c:v>
                </c:pt>
                <c:pt idx="194">
                  <c:v>1.3731</c:v>
                </c:pt>
                <c:pt idx="195">
                  <c:v>1.3599000000000001</c:v>
                </c:pt>
                <c:pt idx="196">
                  <c:v>1.355</c:v>
                </c:pt>
                <c:pt idx="197">
                  <c:v>1.3487</c:v>
                </c:pt>
                <c:pt idx="198">
                  <c:v>1.3486</c:v>
                </c:pt>
                <c:pt idx="199">
                  <c:v>1.3565</c:v>
                </c:pt>
                <c:pt idx="200">
                  <c:v>1.3607</c:v>
                </c:pt>
                <c:pt idx="201">
                  <c:v>1.3688</c:v>
                </c:pt>
                <c:pt idx="202">
                  <c:v>1.3677999999999999</c:v>
                </c:pt>
                <c:pt idx="203">
                  <c:v>1.3649</c:v>
                </c:pt>
                <c:pt idx="204">
                  <c:v>1.3748</c:v>
                </c:pt>
                <c:pt idx="205">
                  <c:v>1.3796999999999999</c:v>
                </c:pt>
                <c:pt idx="206">
                  <c:v>1.3751</c:v>
                </c:pt>
                <c:pt idx="207">
                  <c:v>1.3804000000000001</c:v>
                </c:pt>
                <c:pt idx="208">
                  <c:v>1.3774999999999999</c:v>
                </c:pt>
                <c:pt idx="209">
                  <c:v>1.3863000000000001</c:v>
                </c:pt>
                <c:pt idx="210">
                  <c:v>1.3968</c:v>
                </c:pt>
                <c:pt idx="211">
                  <c:v>1.3985000000000001</c:v>
                </c:pt>
                <c:pt idx="212">
                  <c:v>1.3968</c:v>
                </c:pt>
                <c:pt idx="213">
                  <c:v>1.3903000000000001</c:v>
                </c:pt>
                <c:pt idx="214">
                  <c:v>1.3906000000000001</c:v>
                </c:pt>
                <c:pt idx="215">
                  <c:v>1.3794999999999999</c:v>
                </c:pt>
                <c:pt idx="216">
                  <c:v>1.3900999999999999</c:v>
                </c:pt>
                <c:pt idx="217">
                  <c:v>1.3991</c:v>
                </c:pt>
                <c:pt idx="218">
                  <c:v>1.3996</c:v>
                </c:pt>
                <c:pt idx="219">
                  <c:v>1.3897999999999999</c:v>
                </c:pt>
                <c:pt idx="220">
                  <c:v>1.4021999999999999</c:v>
                </c:pt>
                <c:pt idx="221">
                  <c:v>1.4178999999999999</c:v>
                </c:pt>
                <c:pt idx="222">
                  <c:v>1.4224000000000001</c:v>
                </c:pt>
                <c:pt idx="223">
                  <c:v>1.4195</c:v>
                </c:pt>
                <c:pt idx="224">
                  <c:v>1.4086000000000001</c:v>
                </c:pt>
                <c:pt idx="225">
                  <c:v>1.4176</c:v>
                </c:pt>
                <c:pt idx="226">
                  <c:v>1.4085000000000001</c:v>
                </c:pt>
                <c:pt idx="227">
                  <c:v>1.4085000000000001</c:v>
                </c:pt>
                <c:pt idx="228">
                  <c:v>1.4112</c:v>
                </c:pt>
                <c:pt idx="229">
                  <c:v>1.4126000000000001</c:v>
                </c:pt>
                <c:pt idx="230">
                  <c:v>1.4157</c:v>
                </c:pt>
                <c:pt idx="231">
                  <c:v>1.4233</c:v>
                </c:pt>
                <c:pt idx="232">
                  <c:v>1.4218999999999999</c:v>
                </c:pt>
                <c:pt idx="233">
                  <c:v>1.4221999999999999</c:v>
                </c:pt>
                <c:pt idx="234">
                  <c:v>1.4331</c:v>
                </c:pt>
                <c:pt idx="235">
                  <c:v>1.4305000000000001</c:v>
                </c:pt>
                <c:pt idx="236">
                  <c:v>1.4480999999999999</c:v>
                </c:pt>
                <c:pt idx="237">
                  <c:v>1.4434</c:v>
                </c:pt>
                <c:pt idx="238">
                  <c:v>1.4475</c:v>
                </c:pt>
                <c:pt idx="239">
                  <c:v>1.4440999999999999</c:v>
                </c:pt>
                <c:pt idx="240">
                  <c:v>1.4486000000000001</c:v>
                </c:pt>
                <c:pt idx="241">
                  <c:v>1.4429000000000001</c:v>
                </c:pt>
                <c:pt idx="242">
                  <c:v>1.4234</c:v>
                </c:pt>
                <c:pt idx="243">
                  <c:v>1.4334</c:v>
                </c:pt>
                <c:pt idx="244">
                  <c:v>1.4520999999999999</c:v>
                </c:pt>
                <c:pt idx="245">
                  <c:v>1.4552</c:v>
                </c:pt>
                <c:pt idx="246">
                  <c:v>1.456</c:v>
                </c:pt>
                <c:pt idx="247">
                  <c:v>1.4578</c:v>
                </c:pt>
                <c:pt idx="248">
                  <c:v>1.4642999999999999</c:v>
                </c:pt>
                <c:pt idx="249">
                  <c:v>1.4785999999999999</c:v>
                </c:pt>
                <c:pt idx="250">
                  <c:v>1.4821</c:v>
                </c:pt>
                <c:pt idx="251">
                  <c:v>1.4805999999999999</c:v>
                </c:pt>
                <c:pt idx="252">
                  <c:v>1.4826999999999999</c:v>
                </c:pt>
                <c:pt idx="253">
                  <c:v>1.4824999999999999</c:v>
                </c:pt>
                <c:pt idx="254">
                  <c:v>1.4824999999999999</c:v>
                </c:pt>
                <c:pt idx="255">
                  <c:v>1.4538</c:v>
                </c:pt>
                <c:pt idx="256">
                  <c:v>1.4319</c:v>
                </c:pt>
                <c:pt idx="257">
                  <c:v>1.4365000000000001</c:v>
                </c:pt>
                <c:pt idx="258">
                  <c:v>1.4407000000000001</c:v>
                </c:pt>
                <c:pt idx="259">
                  <c:v>1.419</c:v>
                </c:pt>
                <c:pt idx="260">
                  <c:v>1.4244000000000001</c:v>
                </c:pt>
                <c:pt idx="261">
                  <c:v>1.4116</c:v>
                </c:pt>
                <c:pt idx="262">
                  <c:v>1.4153</c:v>
                </c:pt>
                <c:pt idx="263">
                  <c:v>1.4234</c:v>
                </c:pt>
                <c:pt idx="264">
                  <c:v>1.4247000000000001</c:v>
                </c:pt>
                <c:pt idx="265">
                  <c:v>1.4309000000000001</c:v>
                </c:pt>
                <c:pt idx="266">
                  <c:v>1.4157999999999999</c:v>
                </c:pt>
                <c:pt idx="267">
                  <c:v>1.4046000000000001</c:v>
                </c:pt>
                <c:pt idx="268">
                  <c:v>1.4097999999999999</c:v>
                </c:pt>
                <c:pt idx="269">
                  <c:v>1.4084000000000001</c:v>
                </c:pt>
                <c:pt idx="270">
                  <c:v>1.4144000000000001</c:v>
                </c:pt>
                <c:pt idx="271">
                  <c:v>1.4316</c:v>
                </c:pt>
                <c:pt idx="272">
                  <c:v>1.4279999999999999</c:v>
                </c:pt>
                <c:pt idx="273">
                  <c:v>1.4395</c:v>
                </c:pt>
                <c:pt idx="274">
                  <c:v>1.4327000000000001</c:v>
                </c:pt>
                <c:pt idx="275">
                  <c:v>1.4489000000000001</c:v>
                </c:pt>
                <c:pt idx="276">
                  <c:v>1.4633</c:v>
                </c:pt>
                <c:pt idx="277">
                  <c:v>1.4575</c:v>
                </c:pt>
                <c:pt idx="278">
                  <c:v>1.4690000000000001</c:v>
                </c:pt>
                <c:pt idx="279">
                  <c:v>1.4582999999999999</c:v>
                </c:pt>
                <c:pt idx="280">
                  <c:v>1.4507000000000001</c:v>
                </c:pt>
                <c:pt idx="281">
                  <c:v>1.4345000000000001</c:v>
                </c:pt>
                <c:pt idx="282">
                  <c:v>1.4412</c:v>
                </c:pt>
                <c:pt idx="283">
                  <c:v>1.4437</c:v>
                </c:pt>
                <c:pt idx="284">
                  <c:v>1.4176</c:v>
                </c:pt>
                <c:pt idx="285">
                  <c:v>1.4202999999999999</c:v>
                </c:pt>
                <c:pt idx="286">
                  <c:v>1.4308000000000001</c:v>
                </c:pt>
                <c:pt idx="287">
                  <c:v>1.4301999999999999</c:v>
                </c:pt>
                <c:pt idx="288">
                  <c:v>1.4409000000000001</c:v>
                </c:pt>
                <c:pt idx="289">
                  <c:v>1.4352</c:v>
                </c:pt>
                <c:pt idx="290">
                  <c:v>1.4252</c:v>
                </c:pt>
                <c:pt idx="291">
                  <c:v>1.4185000000000001</c:v>
                </c:pt>
                <c:pt idx="292">
                  <c:v>1.4286000000000001</c:v>
                </c:pt>
                <c:pt idx="293">
                  <c:v>1.4369000000000001</c:v>
                </c:pt>
                <c:pt idx="294">
                  <c:v>1.4433</c:v>
                </c:pt>
                <c:pt idx="295">
                  <c:v>1.4499</c:v>
                </c:pt>
                <c:pt idx="296">
                  <c:v>1.4521999999999999</c:v>
                </c:pt>
                <c:pt idx="297">
                  <c:v>1.4537</c:v>
                </c:pt>
                <c:pt idx="298">
                  <c:v>1.4427000000000001</c:v>
                </c:pt>
                <c:pt idx="299">
                  <c:v>1.4317</c:v>
                </c:pt>
                <c:pt idx="300">
                  <c:v>1.4362999999999999</c:v>
                </c:pt>
                <c:pt idx="301">
                  <c:v>1.4260999999999999</c:v>
                </c:pt>
                <c:pt idx="302">
                  <c:v>1.4028</c:v>
                </c:pt>
                <c:pt idx="303">
                  <c:v>1.3974</c:v>
                </c:pt>
                <c:pt idx="304">
                  <c:v>1.4162999999999999</c:v>
                </c:pt>
                <c:pt idx="305">
                  <c:v>1.4138999999999999</c:v>
                </c:pt>
                <c:pt idx="306">
                  <c:v>1.4156</c:v>
                </c:pt>
                <c:pt idx="307">
                  <c:v>1.4112</c:v>
                </c:pt>
                <c:pt idx="308">
                  <c:v>1.4154</c:v>
                </c:pt>
                <c:pt idx="309">
                  <c:v>1.4213</c:v>
                </c:pt>
                <c:pt idx="310">
                  <c:v>1.4423999999999999</c:v>
                </c:pt>
                <c:pt idx="311">
                  <c:v>1.4359</c:v>
                </c:pt>
                <c:pt idx="312">
                  <c:v>1.4374</c:v>
                </c:pt>
                <c:pt idx="313">
                  <c:v>1.4508000000000001</c:v>
                </c:pt>
                <c:pt idx="314">
                  <c:v>1.4367000000000001</c:v>
                </c:pt>
                <c:pt idx="315">
                  <c:v>1.4331</c:v>
                </c:pt>
                <c:pt idx="316">
                  <c:v>1.4396</c:v>
                </c:pt>
                <c:pt idx="317">
                  <c:v>1.4248000000000001</c:v>
                </c:pt>
                <c:pt idx="318">
                  <c:v>1.42</c:v>
                </c:pt>
                <c:pt idx="319">
                  <c:v>1.4321999999999999</c:v>
                </c:pt>
                <c:pt idx="320">
                  <c:v>1.4089</c:v>
                </c:pt>
                <c:pt idx="321">
                  <c:v>1.4277</c:v>
                </c:pt>
                <c:pt idx="322">
                  <c:v>1.4177999999999999</c:v>
                </c:pt>
                <c:pt idx="323">
                  <c:v>1.4374</c:v>
                </c:pt>
                <c:pt idx="324">
                  <c:v>1.4176</c:v>
                </c:pt>
                <c:pt idx="325">
                  <c:v>1.4238</c:v>
                </c:pt>
                <c:pt idx="326">
                  <c:v>1.4246000000000001</c:v>
                </c:pt>
                <c:pt idx="327">
                  <c:v>1.4441999999999999</c:v>
                </c:pt>
                <c:pt idx="328">
                  <c:v>1.4404999999999999</c:v>
                </c:pt>
                <c:pt idx="329">
                  <c:v>1.4423999999999999</c:v>
                </c:pt>
                <c:pt idx="330">
                  <c:v>1.4333</c:v>
                </c:pt>
                <c:pt idx="331">
                  <c:v>1.4393</c:v>
                </c:pt>
                <c:pt idx="332">
                  <c:v>1.4355</c:v>
                </c:pt>
                <c:pt idx="333">
                  <c:v>1.4439</c:v>
                </c:pt>
                <c:pt idx="334">
                  <c:v>1.4412</c:v>
                </c:pt>
                <c:pt idx="335">
                  <c:v>1.4376</c:v>
                </c:pt>
                <c:pt idx="336">
                  <c:v>1.4497</c:v>
                </c:pt>
                <c:pt idx="337">
                  <c:v>1.4507000000000001</c:v>
                </c:pt>
                <c:pt idx="338">
                  <c:v>1.4439</c:v>
                </c:pt>
                <c:pt idx="339">
                  <c:v>1.4370000000000001</c:v>
                </c:pt>
                <c:pt idx="340">
                  <c:v>1.4257</c:v>
                </c:pt>
                <c:pt idx="341">
                  <c:v>1.4204000000000001</c:v>
                </c:pt>
                <c:pt idx="342">
                  <c:v>1.4097</c:v>
                </c:pt>
                <c:pt idx="343">
                  <c:v>1.3995</c:v>
                </c:pt>
                <c:pt idx="344">
                  <c:v>1.4095</c:v>
                </c:pt>
                <c:pt idx="345">
                  <c:v>1.3878999999999999</c:v>
                </c:pt>
                <c:pt idx="346">
                  <c:v>1.3655999999999999</c:v>
                </c:pt>
                <c:pt idx="347">
                  <c:v>1.3676999999999999</c:v>
                </c:pt>
                <c:pt idx="348">
                  <c:v>1.3675999999999999</c:v>
                </c:pt>
                <c:pt idx="349">
                  <c:v>1.3753</c:v>
                </c:pt>
                <c:pt idx="350">
                  <c:v>1.3875</c:v>
                </c:pt>
                <c:pt idx="351">
                  <c:v>1.3794999999999999</c:v>
                </c:pt>
                <c:pt idx="352">
                  <c:v>1.3683000000000001</c:v>
                </c:pt>
                <c:pt idx="353">
                  <c:v>1.3702000000000001</c:v>
                </c:pt>
                <c:pt idx="354">
                  <c:v>1.3571</c:v>
                </c:pt>
                <c:pt idx="355">
                  <c:v>1.3461000000000001</c:v>
                </c:pt>
                <c:pt idx="356">
                  <c:v>1.3499000000000001</c:v>
                </c:pt>
                <c:pt idx="357">
                  <c:v>1.353</c:v>
                </c:pt>
                <c:pt idx="358">
                  <c:v>1.3582000000000001</c:v>
                </c:pt>
                <c:pt idx="359">
                  <c:v>1.3540000000000001</c:v>
                </c:pt>
                <c:pt idx="360">
                  <c:v>1.3594999999999999</c:v>
                </c:pt>
                <c:pt idx="361">
                  <c:v>1.3388</c:v>
                </c:pt>
                <c:pt idx="362">
                  <c:v>1.3173999999999999</c:v>
                </c:pt>
                <c:pt idx="363">
                  <c:v>1.335</c:v>
                </c:pt>
                <c:pt idx="364">
                  <c:v>1.3345</c:v>
                </c:pt>
                <c:pt idx="365">
                  <c:v>1.3434999999999999</c:v>
                </c:pt>
                <c:pt idx="366">
                  <c:v>1.3375999999999999</c:v>
                </c:pt>
                <c:pt idx="367">
                  <c:v>1.3642000000000001</c:v>
                </c:pt>
                <c:pt idx="368">
                  <c:v>1.3637999999999999</c:v>
                </c:pt>
                <c:pt idx="369">
                  <c:v>1.3789</c:v>
                </c:pt>
                <c:pt idx="370">
                  <c:v>1.3777999999999999</c:v>
                </c:pt>
                <c:pt idx="371">
                  <c:v>1.3876999999999999</c:v>
                </c:pt>
                <c:pt idx="372">
                  <c:v>1.3735999999999999</c:v>
                </c:pt>
                <c:pt idx="373">
                  <c:v>1.3751</c:v>
                </c:pt>
                <c:pt idx="374">
                  <c:v>1.3756999999999999</c:v>
                </c:pt>
                <c:pt idx="375">
                  <c:v>1.3777999999999999</c:v>
                </c:pt>
                <c:pt idx="376">
                  <c:v>1.3895</c:v>
                </c:pt>
                <c:pt idx="377">
                  <c:v>1.3926000000000001</c:v>
                </c:pt>
                <c:pt idx="378">
                  <c:v>1.3905000000000001</c:v>
                </c:pt>
                <c:pt idx="379">
                  <c:v>1.39</c:v>
                </c:pt>
                <c:pt idx="380">
                  <c:v>1.4188000000000001</c:v>
                </c:pt>
                <c:pt idx="381">
                  <c:v>1.4148000000000001</c:v>
                </c:pt>
                <c:pt idx="382">
                  <c:v>1.3855</c:v>
                </c:pt>
                <c:pt idx="383">
                  <c:v>1.3701000000000001</c:v>
                </c:pt>
                <c:pt idx="384">
                  <c:v>1.3745000000000001</c:v>
                </c:pt>
                <c:pt idx="385">
                  <c:v>1.3819999999999999</c:v>
                </c:pt>
                <c:pt idx="386">
                  <c:v>1.379</c:v>
                </c:pt>
                <c:pt idx="387">
                  <c:v>1.3772</c:v>
                </c:pt>
                <c:pt idx="388">
                  <c:v>1.3832</c:v>
                </c:pt>
                <c:pt idx="389">
                  <c:v>1.3541000000000001</c:v>
                </c:pt>
                <c:pt idx="390">
                  <c:v>1.3606</c:v>
                </c:pt>
                <c:pt idx="391">
                  <c:v>1.3749</c:v>
                </c:pt>
                <c:pt idx="392">
                  <c:v>1.3629</c:v>
                </c:pt>
                <c:pt idx="393">
                  <c:v>1.3537999999999999</c:v>
                </c:pt>
                <c:pt idx="394">
                  <c:v>1.3460000000000001</c:v>
                </c:pt>
                <c:pt idx="395">
                  <c:v>1.3455999999999999</c:v>
                </c:pt>
                <c:pt idx="396">
                  <c:v>1.3522000000000001</c:v>
                </c:pt>
                <c:pt idx="397">
                  <c:v>1.3487</c:v>
                </c:pt>
                <c:pt idx="398">
                  <c:v>1.3503000000000001</c:v>
                </c:pt>
                <c:pt idx="399">
                  <c:v>1.3340000000000001</c:v>
                </c:pt>
                <c:pt idx="400">
                  <c:v>1.3345</c:v>
                </c:pt>
                <c:pt idx="401">
                  <c:v>1.3236000000000001</c:v>
                </c:pt>
                <c:pt idx="402">
                  <c:v>1.3318000000000001</c:v>
                </c:pt>
                <c:pt idx="403">
                  <c:v>1.3312999999999999</c:v>
                </c:pt>
                <c:pt idx="404">
                  <c:v>1.3444</c:v>
                </c:pt>
                <c:pt idx="405">
                  <c:v>1.3460000000000001</c:v>
                </c:pt>
                <c:pt idx="406">
                  <c:v>1.3387</c:v>
                </c:pt>
                <c:pt idx="407">
                  <c:v>1.3398000000000001</c:v>
                </c:pt>
                <c:pt idx="408">
                  <c:v>1.3401000000000001</c:v>
                </c:pt>
                <c:pt idx="409">
                  <c:v>1.3409</c:v>
                </c:pt>
                <c:pt idx="410">
                  <c:v>1.3341000000000001</c:v>
                </c:pt>
                <c:pt idx="411">
                  <c:v>1.3384</c:v>
                </c:pt>
                <c:pt idx="412">
                  <c:v>1.3186</c:v>
                </c:pt>
                <c:pt idx="413">
                  <c:v>1.3032999999999999</c:v>
                </c:pt>
                <c:pt idx="414">
                  <c:v>1.2982</c:v>
                </c:pt>
                <c:pt idx="415">
                  <c:v>1.3011999999999999</c:v>
                </c:pt>
                <c:pt idx="416">
                  <c:v>1.3042</c:v>
                </c:pt>
                <c:pt idx="417">
                  <c:v>1.2996000000000001</c:v>
                </c:pt>
                <c:pt idx="418">
                  <c:v>1.3080000000000001</c:v>
                </c:pt>
                <c:pt idx="419">
                  <c:v>1.3046</c:v>
                </c:pt>
                <c:pt idx="420">
                  <c:v>1.3047</c:v>
                </c:pt>
                <c:pt idx="421">
                  <c:v>1.3041</c:v>
                </c:pt>
                <c:pt idx="422">
                  <c:v>1.3056000000000001</c:v>
                </c:pt>
                <c:pt idx="423">
                  <c:v>1.3067</c:v>
                </c:pt>
                <c:pt idx="424">
                  <c:v>1.2938000000000001</c:v>
                </c:pt>
                <c:pt idx="425">
                  <c:v>1.2962</c:v>
                </c:pt>
                <c:pt idx="426">
                  <c:v>1.2954000000000001</c:v>
                </c:pt>
                <c:pt idx="427">
                  <c:v>1.2932999999999999</c:v>
                </c:pt>
                <c:pt idx="428">
                  <c:v>1.3049999999999999</c:v>
                </c:pt>
                <c:pt idx="429">
                  <c:v>1.2941</c:v>
                </c:pt>
                <c:pt idx="430">
                  <c:v>1.2786</c:v>
                </c:pt>
                <c:pt idx="431">
                  <c:v>1.2718</c:v>
                </c:pt>
                <c:pt idx="432">
                  <c:v>1.2762</c:v>
                </c:pt>
                <c:pt idx="433">
                  <c:v>1.2777000000000001</c:v>
                </c:pt>
                <c:pt idx="434">
                  <c:v>1.2704</c:v>
                </c:pt>
                <c:pt idx="435">
                  <c:v>1.2810999999999999</c:v>
                </c:pt>
                <c:pt idx="436">
                  <c:v>1.2678</c:v>
                </c:pt>
                <c:pt idx="437">
                  <c:v>1.2665</c:v>
                </c:pt>
                <c:pt idx="438">
                  <c:v>1.2735000000000001</c:v>
                </c:pt>
                <c:pt idx="439">
                  <c:v>1.286</c:v>
                </c:pt>
                <c:pt idx="440">
                  <c:v>1.2966</c:v>
                </c:pt>
                <c:pt idx="441">
                  <c:v>1.2930999999999999</c:v>
                </c:pt>
                <c:pt idx="442">
                  <c:v>1.3010999999999999</c:v>
                </c:pt>
                <c:pt idx="443">
                  <c:v>1.3032999999999999</c:v>
                </c:pt>
                <c:pt idx="444">
                  <c:v>1.3105</c:v>
                </c:pt>
                <c:pt idx="445">
                  <c:v>1.3106</c:v>
                </c:pt>
                <c:pt idx="446">
                  <c:v>1.3217000000000001</c:v>
                </c:pt>
                <c:pt idx="447">
                  <c:v>1.3141</c:v>
                </c:pt>
                <c:pt idx="448">
                  <c:v>1.3083</c:v>
                </c:pt>
                <c:pt idx="449">
                  <c:v>1.3158000000000001</c:v>
                </c:pt>
                <c:pt idx="450">
                  <c:v>1.3143</c:v>
                </c:pt>
                <c:pt idx="451">
                  <c:v>1.3156000000000001</c:v>
                </c:pt>
                <c:pt idx="452">
                  <c:v>1.3128</c:v>
                </c:pt>
                <c:pt idx="453">
                  <c:v>1.3259000000000001</c:v>
                </c:pt>
                <c:pt idx="454">
                  <c:v>1.3259000000000001</c:v>
                </c:pt>
                <c:pt idx="455">
                  <c:v>1.3284</c:v>
                </c:pt>
                <c:pt idx="456">
                  <c:v>1.3194999999999999</c:v>
                </c:pt>
                <c:pt idx="457">
                  <c:v>1.3182</c:v>
                </c:pt>
                <c:pt idx="458">
                  <c:v>1.3130999999999999</c:v>
                </c:pt>
                <c:pt idx="459">
                  <c:v>1.3064</c:v>
                </c:pt>
                <c:pt idx="460">
                  <c:v>1.3128</c:v>
                </c:pt>
                <c:pt idx="461">
                  <c:v>1.3139000000000001</c:v>
                </c:pt>
                <c:pt idx="462">
                  <c:v>1.3242</c:v>
                </c:pt>
                <c:pt idx="463">
                  <c:v>1.3229</c:v>
                </c:pt>
                <c:pt idx="464">
                  <c:v>1.3248</c:v>
                </c:pt>
                <c:pt idx="465">
                  <c:v>1.3369</c:v>
                </c:pt>
                <c:pt idx="466">
                  <c:v>1.3446</c:v>
                </c:pt>
                <c:pt idx="467">
                  <c:v>1.3395999999999999</c:v>
                </c:pt>
                <c:pt idx="468">
                  <c:v>1.3455999999999999</c:v>
                </c:pt>
                <c:pt idx="469">
                  <c:v>1.3322000000000001</c:v>
                </c:pt>
                <c:pt idx="470">
                  <c:v>1.331</c:v>
                </c:pt>
                <c:pt idx="471">
                  <c:v>1.3197000000000001</c:v>
                </c:pt>
                <c:pt idx="472">
                  <c:v>1.3214999999999999</c:v>
                </c:pt>
                <c:pt idx="473">
                  <c:v>1.3110999999999999</c:v>
                </c:pt>
                <c:pt idx="474">
                  <c:v>1.3147</c:v>
                </c:pt>
                <c:pt idx="475">
                  <c:v>1.3272999999999999</c:v>
                </c:pt>
                <c:pt idx="476">
                  <c:v>1.3121</c:v>
                </c:pt>
                <c:pt idx="477">
                  <c:v>1.3150999999999999</c:v>
                </c:pt>
                <c:pt idx="478">
                  <c:v>1.3082</c:v>
                </c:pt>
                <c:pt idx="479">
                  <c:v>1.3028999999999999</c:v>
                </c:pt>
                <c:pt idx="480">
                  <c:v>1.3079000000000001</c:v>
                </c:pt>
                <c:pt idx="481">
                  <c:v>1.3172999999999999</c:v>
                </c:pt>
                <c:pt idx="482">
                  <c:v>1.3237000000000001</c:v>
                </c:pt>
                <c:pt idx="483">
                  <c:v>1.3222</c:v>
                </c:pt>
                <c:pt idx="484">
                  <c:v>1.3213999999999999</c:v>
                </c:pt>
                <c:pt idx="485">
                  <c:v>1.3198000000000001</c:v>
                </c:pt>
                <c:pt idx="486">
                  <c:v>1.3267</c:v>
                </c:pt>
                <c:pt idx="487">
                  <c:v>1.3357000000000001</c:v>
                </c:pt>
                <c:pt idx="488">
                  <c:v>1.3312999999999999</c:v>
                </c:pt>
                <c:pt idx="489">
                  <c:v>1.3314999999999999</c:v>
                </c:pt>
                <c:pt idx="490">
                  <c:v>1.3301000000000001</c:v>
                </c:pt>
                <c:pt idx="491">
                  <c:v>1.3339000000000001</c:v>
                </c:pt>
                <c:pt idx="492">
                  <c:v>1.3318000000000001</c:v>
                </c:pt>
                <c:pt idx="493">
                  <c:v>1.3231999999999999</c:v>
                </c:pt>
                <c:pt idx="494">
                  <c:v>1.3141</c:v>
                </c:pt>
                <c:pt idx="495">
                  <c:v>1.3063</c:v>
                </c:pt>
                <c:pt idx="496">
                  <c:v>1.3095000000000001</c:v>
                </c:pt>
                <c:pt idx="497">
                  <c:v>1.3104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22912"/>
        <c:axId val="169907328"/>
      </c:lineChart>
      <c:dateAx>
        <c:axId val="169622912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9907328"/>
        <c:crosses val="autoZero"/>
        <c:auto val="1"/>
        <c:lblOffset val="100"/>
        <c:baseTimeUnit val="days"/>
      </c:dateAx>
      <c:valAx>
        <c:axId val="169907328"/>
        <c:scaling>
          <c:orientation val="minMax"/>
          <c:min val="1.1000000000000001"/>
        </c:scaling>
        <c:delete val="0"/>
        <c:axPos val="l"/>
        <c:numFmt formatCode="General" sourceLinked="1"/>
        <c:majorTickMark val="out"/>
        <c:minorTickMark val="none"/>
        <c:tickLblPos val="nextTo"/>
        <c:crossAx val="1696229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791878956306932"/>
          <c:y val="4.8035111313565138E-2"/>
          <c:w val="0.75134321445113483"/>
          <c:h val="0.72260963247362675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'Stop-loss(%Fixed)'!$O$81:$O$102</c:f>
              <c:strCache>
                <c:ptCount val="22"/>
                <c:pt idx="0">
                  <c:v>-0.75%</c:v>
                </c:pt>
                <c:pt idx="1">
                  <c:v>-0.60%</c:v>
                </c:pt>
                <c:pt idx="2">
                  <c:v>-0.45%</c:v>
                </c:pt>
                <c:pt idx="3">
                  <c:v>-0.30%</c:v>
                </c:pt>
                <c:pt idx="4">
                  <c:v>-0.15%</c:v>
                </c:pt>
                <c:pt idx="5">
                  <c:v>0.00%</c:v>
                </c:pt>
                <c:pt idx="6">
                  <c:v>0.15%</c:v>
                </c:pt>
                <c:pt idx="7">
                  <c:v>0.30%</c:v>
                </c:pt>
                <c:pt idx="8">
                  <c:v>0.45%</c:v>
                </c:pt>
                <c:pt idx="9">
                  <c:v>0.60%</c:v>
                </c:pt>
                <c:pt idx="10">
                  <c:v>0.75%</c:v>
                </c:pt>
                <c:pt idx="11">
                  <c:v>0.90%</c:v>
                </c:pt>
                <c:pt idx="12">
                  <c:v>1.05%</c:v>
                </c:pt>
                <c:pt idx="13">
                  <c:v>1.20%</c:v>
                </c:pt>
                <c:pt idx="14">
                  <c:v>1.35%</c:v>
                </c:pt>
                <c:pt idx="15">
                  <c:v>1.50%</c:v>
                </c:pt>
                <c:pt idx="16">
                  <c:v>1.65%</c:v>
                </c:pt>
                <c:pt idx="17">
                  <c:v>1.80%</c:v>
                </c:pt>
                <c:pt idx="18">
                  <c:v>1.95%</c:v>
                </c:pt>
                <c:pt idx="19">
                  <c:v>2.10%</c:v>
                </c:pt>
                <c:pt idx="20">
                  <c:v>2.25%</c:v>
                </c:pt>
                <c:pt idx="21">
                  <c:v>More</c:v>
                </c:pt>
              </c:strCache>
            </c:strRef>
          </c:cat>
          <c:val>
            <c:numRef>
              <c:f>'Stop-loss(%Fixed)'!$P$81:$P$102</c:f>
              <c:numCache>
                <c:formatCode>General</c:formatCode>
                <c:ptCount val="22"/>
                <c:pt idx="0">
                  <c:v>119</c:v>
                </c:pt>
                <c:pt idx="1">
                  <c:v>4</c:v>
                </c:pt>
                <c:pt idx="2">
                  <c:v>14</c:v>
                </c:pt>
                <c:pt idx="3">
                  <c:v>26</c:v>
                </c:pt>
                <c:pt idx="4">
                  <c:v>34</c:v>
                </c:pt>
                <c:pt idx="5">
                  <c:v>39</c:v>
                </c:pt>
                <c:pt idx="6">
                  <c:v>53</c:v>
                </c:pt>
                <c:pt idx="7">
                  <c:v>42</c:v>
                </c:pt>
                <c:pt idx="8">
                  <c:v>41</c:v>
                </c:pt>
                <c:pt idx="9">
                  <c:v>27</c:v>
                </c:pt>
                <c:pt idx="10">
                  <c:v>25</c:v>
                </c:pt>
                <c:pt idx="11">
                  <c:v>20</c:v>
                </c:pt>
                <c:pt idx="12">
                  <c:v>20</c:v>
                </c:pt>
                <c:pt idx="13">
                  <c:v>11</c:v>
                </c:pt>
                <c:pt idx="14">
                  <c:v>8</c:v>
                </c:pt>
                <c:pt idx="15">
                  <c:v>5</c:v>
                </c:pt>
                <c:pt idx="16">
                  <c:v>4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271552"/>
        <c:axId val="223277824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'Stop-loss(%Fixed)'!$O$81:$O$102</c:f>
              <c:strCache>
                <c:ptCount val="22"/>
                <c:pt idx="0">
                  <c:v>-0.75%</c:v>
                </c:pt>
                <c:pt idx="1">
                  <c:v>-0.60%</c:v>
                </c:pt>
                <c:pt idx="2">
                  <c:v>-0.45%</c:v>
                </c:pt>
                <c:pt idx="3">
                  <c:v>-0.30%</c:v>
                </c:pt>
                <c:pt idx="4">
                  <c:v>-0.15%</c:v>
                </c:pt>
                <c:pt idx="5">
                  <c:v>0.00%</c:v>
                </c:pt>
                <c:pt idx="6">
                  <c:v>0.15%</c:v>
                </c:pt>
                <c:pt idx="7">
                  <c:v>0.30%</c:v>
                </c:pt>
                <c:pt idx="8">
                  <c:v>0.45%</c:v>
                </c:pt>
                <c:pt idx="9">
                  <c:v>0.60%</c:v>
                </c:pt>
                <c:pt idx="10">
                  <c:v>0.75%</c:v>
                </c:pt>
                <c:pt idx="11">
                  <c:v>0.90%</c:v>
                </c:pt>
                <c:pt idx="12">
                  <c:v>1.05%</c:v>
                </c:pt>
                <c:pt idx="13">
                  <c:v>1.20%</c:v>
                </c:pt>
                <c:pt idx="14">
                  <c:v>1.35%</c:v>
                </c:pt>
                <c:pt idx="15">
                  <c:v>1.50%</c:v>
                </c:pt>
                <c:pt idx="16">
                  <c:v>1.65%</c:v>
                </c:pt>
                <c:pt idx="17">
                  <c:v>1.80%</c:v>
                </c:pt>
                <c:pt idx="18">
                  <c:v>1.95%</c:v>
                </c:pt>
                <c:pt idx="19">
                  <c:v>2.10%</c:v>
                </c:pt>
                <c:pt idx="20">
                  <c:v>2.25%</c:v>
                </c:pt>
                <c:pt idx="21">
                  <c:v>More</c:v>
                </c:pt>
              </c:strCache>
            </c:strRef>
          </c:cat>
          <c:val>
            <c:numRef>
              <c:f>'Stop-loss(%Fixed)'!$Q$81:$Q$102</c:f>
              <c:numCache>
                <c:formatCode>0.00%</c:formatCode>
                <c:ptCount val="22"/>
                <c:pt idx="0">
                  <c:v>0.23895582329317269</c:v>
                </c:pt>
                <c:pt idx="1">
                  <c:v>0.24698795180722891</c:v>
                </c:pt>
                <c:pt idx="2">
                  <c:v>0.27510040160642568</c:v>
                </c:pt>
                <c:pt idx="3">
                  <c:v>0.32730923694779118</c:v>
                </c:pt>
                <c:pt idx="4">
                  <c:v>0.39558232931726905</c:v>
                </c:pt>
                <c:pt idx="5">
                  <c:v>0.47389558232931728</c:v>
                </c:pt>
                <c:pt idx="6">
                  <c:v>0.58032128514056225</c:v>
                </c:pt>
                <c:pt idx="7">
                  <c:v>0.66465863453815266</c:v>
                </c:pt>
                <c:pt idx="8">
                  <c:v>0.74698795180722888</c:v>
                </c:pt>
                <c:pt idx="9">
                  <c:v>0.8012048192771084</c:v>
                </c:pt>
                <c:pt idx="10">
                  <c:v>0.85140562248995988</c:v>
                </c:pt>
                <c:pt idx="11">
                  <c:v>0.89156626506024095</c:v>
                </c:pt>
                <c:pt idx="12">
                  <c:v>0.93172690763052213</c:v>
                </c:pt>
                <c:pt idx="13">
                  <c:v>0.95381526104417669</c:v>
                </c:pt>
                <c:pt idx="14">
                  <c:v>0.96987951807228912</c:v>
                </c:pt>
                <c:pt idx="15">
                  <c:v>0.97991967871485941</c:v>
                </c:pt>
                <c:pt idx="16">
                  <c:v>0.98795180722891562</c:v>
                </c:pt>
                <c:pt idx="17">
                  <c:v>0.99397590361445787</c:v>
                </c:pt>
                <c:pt idx="18">
                  <c:v>0.99598393574297184</c:v>
                </c:pt>
                <c:pt idx="19">
                  <c:v>0.99799196787148592</c:v>
                </c:pt>
                <c:pt idx="20">
                  <c:v>0.99799196787148592</c:v>
                </c:pt>
                <c:pt idx="2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448320"/>
        <c:axId val="223279744"/>
      </c:lineChart>
      <c:catAx>
        <c:axId val="22327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23277824"/>
        <c:crosses val="autoZero"/>
        <c:auto val="1"/>
        <c:lblAlgn val="ctr"/>
        <c:lblOffset val="100"/>
        <c:noMultiLvlLbl val="0"/>
      </c:catAx>
      <c:valAx>
        <c:axId val="2232778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3271552"/>
        <c:crosses val="autoZero"/>
        <c:crossBetween val="between"/>
      </c:valAx>
      <c:valAx>
        <c:axId val="223279744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crossAx val="225448320"/>
        <c:crosses val="max"/>
        <c:crossBetween val="between"/>
      </c:valAx>
      <c:catAx>
        <c:axId val="225448320"/>
        <c:scaling>
          <c:orientation val="minMax"/>
        </c:scaling>
        <c:delete val="1"/>
        <c:axPos val="b"/>
        <c:majorTickMark val="out"/>
        <c:minorTickMark val="none"/>
        <c:tickLblPos val="nextTo"/>
        <c:crossAx val="2232797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7044059749884205"/>
          <c:y val="7.5407185672038898E-2"/>
          <c:w val="0.20946136328547166"/>
          <c:h val="0.1052862255644819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'Stop-loss-II'!$A$5:$A$501</c:f>
              <c:numCache>
                <c:formatCode>m/d/yyyy</c:formatCode>
                <c:ptCount val="497"/>
                <c:pt idx="0">
                  <c:v>40312</c:v>
                </c:pt>
                <c:pt idx="1">
                  <c:v>40315</c:v>
                </c:pt>
                <c:pt idx="2">
                  <c:v>40316</c:v>
                </c:pt>
                <c:pt idx="3">
                  <c:v>40317</c:v>
                </c:pt>
                <c:pt idx="4">
                  <c:v>40318</c:v>
                </c:pt>
                <c:pt idx="5">
                  <c:v>40319</c:v>
                </c:pt>
                <c:pt idx="6">
                  <c:v>40322</c:v>
                </c:pt>
                <c:pt idx="7">
                  <c:v>40323</c:v>
                </c:pt>
                <c:pt idx="8">
                  <c:v>40324</c:v>
                </c:pt>
                <c:pt idx="9">
                  <c:v>40325</c:v>
                </c:pt>
                <c:pt idx="10">
                  <c:v>40326</c:v>
                </c:pt>
                <c:pt idx="11">
                  <c:v>40329</c:v>
                </c:pt>
                <c:pt idx="12">
                  <c:v>40330</c:v>
                </c:pt>
                <c:pt idx="13">
                  <c:v>40331</c:v>
                </c:pt>
                <c:pt idx="14">
                  <c:v>40332</c:v>
                </c:pt>
                <c:pt idx="15">
                  <c:v>40333</c:v>
                </c:pt>
                <c:pt idx="16">
                  <c:v>40336</c:v>
                </c:pt>
                <c:pt idx="17">
                  <c:v>40337</c:v>
                </c:pt>
                <c:pt idx="18">
                  <c:v>40338</c:v>
                </c:pt>
                <c:pt idx="19">
                  <c:v>40339</c:v>
                </c:pt>
                <c:pt idx="20">
                  <c:v>40340</c:v>
                </c:pt>
                <c:pt idx="21">
                  <c:v>40343</c:v>
                </c:pt>
                <c:pt idx="22">
                  <c:v>40344</c:v>
                </c:pt>
                <c:pt idx="23">
                  <c:v>40345</c:v>
                </c:pt>
                <c:pt idx="24">
                  <c:v>40346</c:v>
                </c:pt>
                <c:pt idx="25">
                  <c:v>40347</c:v>
                </c:pt>
                <c:pt idx="26">
                  <c:v>40350</c:v>
                </c:pt>
                <c:pt idx="27">
                  <c:v>40351</c:v>
                </c:pt>
                <c:pt idx="28">
                  <c:v>40352</c:v>
                </c:pt>
                <c:pt idx="29">
                  <c:v>40353</c:v>
                </c:pt>
                <c:pt idx="30">
                  <c:v>40354</c:v>
                </c:pt>
                <c:pt idx="31">
                  <c:v>40357</c:v>
                </c:pt>
                <c:pt idx="32">
                  <c:v>40358</c:v>
                </c:pt>
                <c:pt idx="33">
                  <c:v>40359</c:v>
                </c:pt>
                <c:pt idx="34">
                  <c:v>40360</c:v>
                </c:pt>
                <c:pt idx="35">
                  <c:v>40361</c:v>
                </c:pt>
                <c:pt idx="36">
                  <c:v>40364</c:v>
                </c:pt>
                <c:pt idx="37">
                  <c:v>40365</c:v>
                </c:pt>
                <c:pt idx="38">
                  <c:v>40366</c:v>
                </c:pt>
                <c:pt idx="39">
                  <c:v>40367</c:v>
                </c:pt>
                <c:pt idx="40">
                  <c:v>40368</c:v>
                </c:pt>
                <c:pt idx="41">
                  <c:v>40371</c:v>
                </c:pt>
                <c:pt idx="42">
                  <c:v>40372</c:v>
                </c:pt>
                <c:pt idx="43">
                  <c:v>40373</c:v>
                </c:pt>
                <c:pt idx="44">
                  <c:v>40374</c:v>
                </c:pt>
                <c:pt idx="45">
                  <c:v>40375</c:v>
                </c:pt>
                <c:pt idx="46">
                  <c:v>40378</c:v>
                </c:pt>
                <c:pt idx="47">
                  <c:v>40379</c:v>
                </c:pt>
                <c:pt idx="48">
                  <c:v>40380</c:v>
                </c:pt>
                <c:pt idx="49">
                  <c:v>40381</c:v>
                </c:pt>
                <c:pt idx="50">
                  <c:v>40382</c:v>
                </c:pt>
                <c:pt idx="51">
                  <c:v>40385</c:v>
                </c:pt>
                <c:pt idx="52">
                  <c:v>40386</c:v>
                </c:pt>
                <c:pt idx="53">
                  <c:v>40387</c:v>
                </c:pt>
                <c:pt idx="54">
                  <c:v>40388</c:v>
                </c:pt>
                <c:pt idx="55">
                  <c:v>40389</c:v>
                </c:pt>
                <c:pt idx="56">
                  <c:v>40392</c:v>
                </c:pt>
                <c:pt idx="57">
                  <c:v>40393</c:v>
                </c:pt>
                <c:pt idx="58">
                  <c:v>40394</c:v>
                </c:pt>
                <c:pt idx="59">
                  <c:v>40395</c:v>
                </c:pt>
                <c:pt idx="60">
                  <c:v>40396</c:v>
                </c:pt>
                <c:pt idx="61">
                  <c:v>40399</c:v>
                </c:pt>
                <c:pt idx="62">
                  <c:v>40400</c:v>
                </c:pt>
                <c:pt idx="63">
                  <c:v>40401</c:v>
                </c:pt>
                <c:pt idx="64">
                  <c:v>40402</c:v>
                </c:pt>
                <c:pt idx="65">
                  <c:v>40403</c:v>
                </c:pt>
                <c:pt idx="66">
                  <c:v>40406</c:v>
                </c:pt>
                <c:pt idx="67">
                  <c:v>40407</c:v>
                </c:pt>
                <c:pt idx="68">
                  <c:v>40408</c:v>
                </c:pt>
                <c:pt idx="69">
                  <c:v>40409</c:v>
                </c:pt>
                <c:pt idx="70">
                  <c:v>40410</c:v>
                </c:pt>
                <c:pt idx="71">
                  <c:v>40413</c:v>
                </c:pt>
                <c:pt idx="72">
                  <c:v>40414</c:v>
                </c:pt>
                <c:pt idx="73">
                  <c:v>40415</c:v>
                </c:pt>
                <c:pt idx="74">
                  <c:v>40416</c:v>
                </c:pt>
                <c:pt idx="75">
                  <c:v>40417</c:v>
                </c:pt>
                <c:pt idx="76">
                  <c:v>40420</c:v>
                </c:pt>
                <c:pt idx="77">
                  <c:v>40421</c:v>
                </c:pt>
                <c:pt idx="78">
                  <c:v>40422</c:v>
                </c:pt>
                <c:pt idx="79">
                  <c:v>40423</c:v>
                </c:pt>
                <c:pt idx="80">
                  <c:v>40424</c:v>
                </c:pt>
                <c:pt idx="81">
                  <c:v>40427</c:v>
                </c:pt>
                <c:pt idx="82">
                  <c:v>40428</c:v>
                </c:pt>
                <c:pt idx="83">
                  <c:v>40429</c:v>
                </c:pt>
                <c:pt idx="84">
                  <c:v>40430</c:v>
                </c:pt>
                <c:pt idx="85">
                  <c:v>40431</c:v>
                </c:pt>
                <c:pt idx="86">
                  <c:v>40434</c:v>
                </c:pt>
                <c:pt idx="87">
                  <c:v>40435</c:v>
                </c:pt>
                <c:pt idx="88">
                  <c:v>40436</c:v>
                </c:pt>
                <c:pt idx="89">
                  <c:v>40437</c:v>
                </c:pt>
                <c:pt idx="90">
                  <c:v>40438</c:v>
                </c:pt>
                <c:pt idx="91">
                  <c:v>40441</c:v>
                </c:pt>
                <c:pt idx="92">
                  <c:v>40442</c:v>
                </c:pt>
                <c:pt idx="93">
                  <c:v>40443</c:v>
                </c:pt>
                <c:pt idx="94">
                  <c:v>40444</c:v>
                </c:pt>
                <c:pt idx="95">
                  <c:v>40445</c:v>
                </c:pt>
                <c:pt idx="96">
                  <c:v>40448</c:v>
                </c:pt>
                <c:pt idx="97">
                  <c:v>40449</c:v>
                </c:pt>
                <c:pt idx="98">
                  <c:v>40450</c:v>
                </c:pt>
                <c:pt idx="99">
                  <c:v>40451</c:v>
                </c:pt>
                <c:pt idx="100">
                  <c:v>40452</c:v>
                </c:pt>
                <c:pt idx="101">
                  <c:v>40455</c:v>
                </c:pt>
                <c:pt idx="102">
                  <c:v>40456</c:v>
                </c:pt>
                <c:pt idx="103">
                  <c:v>40457</c:v>
                </c:pt>
                <c:pt idx="104">
                  <c:v>40458</c:v>
                </c:pt>
                <c:pt idx="105">
                  <c:v>40459</c:v>
                </c:pt>
                <c:pt idx="106">
                  <c:v>40462</c:v>
                </c:pt>
                <c:pt idx="107">
                  <c:v>40463</c:v>
                </c:pt>
                <c:pt idx="108">
                  <c:v>40464</c:v>
                </c:pt>
                <c:pt idx="109">
                  <c:v>40465</c:v>
                </c:pt>
                <c:pt idx="110">
                  <c:v>40466</c:v>
                </c:pt>
                <c:pt idx="111">
                  <c:v>40469</c:v>
                </c:pt>
                <c:pt idx="112">
                  <c:v>40470</c:v>
                </c:pt>
                <c:pt idx="113">
                  <c:v>40471</c:v>
                </c:pt>
                <c:pt idx="114">
                  <c:v>40472</c:v>
                </c:pt>
                <c:pt idx="115">
                  <c:v>40473</c:v>
                </c:pt>
                <c:pt idx="116">
                  <c:v>40476</c:v>
                </c:pt>
                <c:pt idx="117">
                  <c:v>40477</c:v>
                </c:pt>
                <c:pt idx="118">
                  <c:v>40478</c:v>
                </c:pt>
                <c:pt idx="119">
                  <c:v>40479</c:v>
                </c:pt>
                <c:pt idx="120">
                  <c:v>40480</c:v>
                </c:pt>
                <c:pt idx="121">
                  <c:v>40483</c:v>
                </c:pt>
                <c:pt idx="122">
                  <c:v>40484</c:v>
                </c:pt>
                <c:pt idx="123">
                  <c:v>40485</c:v>
                </c:pt>
                <c:pt idx="124">
                  <c:v>40486</c:v>
                </c:pt>
                <c:pt idx="125">
                  <c:v>40487</c:v>
                </c:pt>
                <c:pt idx="126">
                  <c:v>40490</c:v>
                </c:pt>
                <c:pt idx="127">
                  <c:v>40491</c:v>
                </c:pt>
                <c:pt idx="128">
                  <c:v>40492</c:v>
                </c:pt>
                <c:pt idx="129">
                  <c:v>40493</c:v>
                </c:pt>
                <c:pt idx="130">
                  <c:v>40494</c:v>
                </c:pt>
                <c:pt idx="131">
                  <c:v>40497</c:v>
                </c:pt>
                <c:pt idx="132">
                  <c:v>40498</c:v>
                </c:pt>
                <c:pt idx="133">
                  <c:v>40499</c:v>
                </c:pt>
                <c:pt idx="134">
                  <c:v>40500</c:v>
                </c:pt>
                <c:pt idx="135">
                  <c:v>40501</c:v>
                </c:pt>
                <c:pt idx="136">
                  <c:v>40504</c:v>
                </c:pt>
                <c:pt idx="137">
                  <c:v>40505</c:v>
                </c:pt>
                <c:pt idx="138">
                  <c:v>40506</c:v>
                </c:pt>
                <c:pt idx="139">
                  <c:v>40507</c:v>
                </c:pt>
                <c:pt idx="140">
                  <c:v>40508</c:v>
                </c:pt>
                <c:pt idx="141">
                  <c:v>40511</c:v>
                </c:pt>
                <c:pt idx="142">
                  <c:v>40512</c:v>
                </c:pt>
                <c:pt idx="143">
                  <c:v>40513</c:v>
                </c:pt>
                <c:pt idx="144">
                  <c:v>40514</c:v>
                </c:pt>
                <c:pt idx="145">
                  <c:v>40515</c:v>
                </c:pt>
                <c:pt idx="146">
                  <c:v>40518</c:v>
                </c:pt>
                <c:pt idx="147">
                  <c:v>40519</c:v>
                </c:pt>
                <c:pt idx="148">
                  <c:v>40520</c:v>
                </c:pt>
                <c:pt idx="149">
                  <c:v>40521</c:v>
                </c:pt>
                <c:pt idx="150">
                  <c:v>40522</c:v>
                </c:pt>
                <c:pt idx="151">
                  <c:v>40525</c:v>
                </c:pt>
                <c:pt idx="152">
                  <c:v>40526</c:v>
                </c:pt>
                <c:pt idx="153">
                  <c:v>40527</c:v>
                </c:pt>
                <c:pt idx="154">
                  <c:v>40528</c:v>
                </c:pt>
                <c:pt idx="155">
                  <c:v>40529</c:v>
                </c:pt>
                <c:pt idx="156">
                  <c:v>40532</c:v>
                </c:pt>
                <c:pt idx="157">
                  <c:v>40533</c:v>
                </c:pt>
                <c:pt idx="158">
                  <c:v>40534</c:v>
                </c:pt>
                <c:pt idx="159">
                  <c:v>40535</c:v>
                </c:pt>
                <c:pt idx="160">
                  <c:v>40536</c:v>
                </c:pt>
                <c:pt idx="161">
                  <c:v>40539</c:v>
                </c:pt>
                <c:pt idx="162">
                  <c:v>40540</c:v>
                </c:pt>
                <c:pt idx="163">
                  <c:v>40541</c:v>
                </c:pt>
                <c:pt idx="164">
                  <c:v>40542</c:v>
                </c:pt>
                <c:pt idx="165">
                  <c:v>40543</c:v>
                </c:pt>
                <c:pt idx="166">
                  <c:v>40546</c:v>
                </c:pt>
                <c:pt idx="167">
                  <c:v>40547</c:v>
                </c:pt>
                <c:pt idx="168">
                  <c:v>40548</c:v>
                </c:pt>
                <c:pt idx="169">
                  <c:v>40549</c:v>
                </c:pt>
                <c:pt idx="170">
                  <c:v>40550</c:v>
                </c:pt>
                <c:pt idx="171">
                  <c:v>40553</c:v>
                </c:pt>
                <c:pt idx="172">
                  <c:v>40554</c:v>
                </c:pt>
                <c:pt idx="173">
                  <c:v>40555</c:v>
                </c:pt>
                <c:pt idx="174">
                  <c:v>40556</c:v>
                </c:pt>
                <c:pt idx="175">
                  <c:v>40557</c:v>
                </c:pt>
                <c:pt idx="176">
                  <c:v>40560</c:v>
                </c:pt>
                <c:pt idx="177">
                  <c:v>40561</c:v>
                </c:pt>
                <c:pt idx="178">
                  <c:v>40562</c:v>
                </c:pt>
                <c:pt idx="179">
                  <c:v>40563</c:v>
                </c:pt>
                <c:pt idx="180">
                  <c:v>40564</c:v>
                </c:pt>
                <c:pt idx="181">
                  <c:v>40567</c:v>
                </c:pt>
                <c:pt idx="182">
                  <c:v>40568</c:v>
                </c:pt>
                <c:pt idx="183">
                  <c:v>40569</c:v>
                </c:pt>
                <c:pt idx="184">
                  <c:v>40570</c:v>
                </c:pt>
                <c:pt idx="185">
                  <c:v>40571</c:v>
                </c:pt>
                <c:pt idx="186">
                  <c:v>40574</c:v>
                </c:pt>
                <c:pt idx="187">
                  <c:v>40575</c:v>
                </c:pt>
                <c:pt idx="188">
                  <c:v>40576</c:v>
                </c:pt>
                <c:pt idx="189">
                  <c:v>40577</c:v>
                </c:pt>
                <c:pt idx="190">
                  <c:v>40578</c:v>
                </c:pt>
                <c:pt idx="191">
                  <c:v>40581</c:v>
                </c:pt>
                <c:pt idx="192">
                  <c:v>40582</c:v>
                </c:pt>
                <c:pt idx="193">
                  <c:v>40583</c:v>
                </c:pt>
                <c:pt idx="194">
                  <c:v>40584</c:v>
                </c:pt>
                <c:pt idx="195">
                  <c:v>40585</c:v>
                </c:pt>
                <c:pt idx="196">
                  <c:v>40588</c:v>
                </c:pt>
                <c:pt idx="197">
                  <c:v>40589</c:v>
                </c:pt>
                <c:pt idx="198">
                  <c:v>40590</c:v>
                </c:pt>
                <c:pt idx="199">
                  <c:v>40591</c:v>
                </c:pt>
                <c:pt idx="200">
                  <c:v>40592</c:v>
                </c:pt>
                <c:pt idx="201">
                  <c:v>40595</c:v>
                </c:pt>
                <c:pt idx="202">
                  <c:v>40596</c:v>
                </c:pt>
                <c:pt idx="203">
                  <c:v>40597</c:v>
                </c:pt>
                <c:pt idx="204">
                  <c:v>40598</c:v>
                </c:pt>
                <c:pt idx="205">
                  <c:v>40599</c:v>
                </c:pt>
                <c:pt idx="206">
                  <c:v>40602</c:v>
                </c:pt>
                <c:pt idx="207">
                  <c:v>40603</c:v>
                </c:pt>
                <c:pt idx="208">
                  <c:v>40604</c:v>
                </c:pt>
                <c:pt idx="209">
                  <c:v>40605</c:v>
                </c:pt>
                <c:pt idx="210">
                  <c:v>40606</c:v>
                </c:pt>
                <c:pt idx="211">
                  <c:v>40609</c:v>
                </c:pt>
                <c:pt idx="212">
                  <c:v>40610</c:v>
                </c:pt>
                <c:pt idx="213">
                  <c:v>40611</c:v>
                </c:pt>
                <c:pt idx="214">
                  <c:v>40612</c:v>
                </c:pt>
                <c:pt idx="215">
                  <c:v>40613</c:v>
                </c:pt>
                <c:pt idx="216">
                  <c:v>40616</c:v>
                </c:pt>
                <c:pt idx="217">
                  <c:v>40617</c:v>
                </c:pt>
                <c:pt idx="218">
                  <c:v>40618</c:v>
                </c:pt>
                <c:pt idx="219">
                  <c:v>40619</c:v>
                </c:pt>
                <c:pt idx="220">
                  <c:v>40620</c:v>
                </c:pt>
                <c:pt idx="221">
                  <c:v>40623</c:v>
                </c:pt>
                <c:pt idx="222">
                  <c:v>40624</c:v>
                </c:pt>
                <c:pt idx="223">
                  <c:v>40625</c:v>
                </c:pt>
                <c:pt idx="224">
                  <c:v>40626</c:v>
                </c:pt>
                <c:pt idx="225">
                  <c:v>40627</c:v>
                </c:pt>
                <c:pt idx="226">
                  <c:v>40630</c:v>
                </c:pt>
                <c:pt idx="227">
                  <c:v>40631</c:v>
                </c:pt>
                <c:pt idx="228">
                  <c:v>40632</c:v>
                </c:pt>
                <c:pt idx="229">
                  <c:v>40633</c:v>
                </c:pt>
                <c:pt idx="230">
                  <c:v>40634</c:v>
                </c:pt>
                <c:pt idx="231">
                  <c:v>40637</c:v>
                </c:pt>
                <c:pt idx="232">
                  <c:v>40638</c:v>
                </c:pt>
                <c:pt idx="233">
                  <c:v>40639</c:v>
                </c:pt>
                <c:pt idx="234">
                  <c:v>40640</c:v>
                </c:pt>
                <c:pt idx="235">
                  <c:v>40641</c:v>
                </c:pt>
                <c:pt idx="236">
                  <c:v>40644</c:v>
                </c:pt>
                <c:pt idx="237">
                  <c:v>40645</c:v>
                </c:pt>
                <c:pt idx="238">
                  <c:v>40646</c:v>
                </c:pt>
                <c:pt idx="239">
                  <c:v>40647</c:v>
                </c:pt>
                <c:pt idx="240">
                  <c:v>40648</c:v>
                </c:pt>
                <c:pt idx="241">
                  <c:v>40651</c:v>
                </c:pt>
                <c:pt idx="242">
                  <c:v>40652</c:v>
                </c:pt>
                <c:pt idx="243">
                  <c:v>40653</c:v>
                </c:pt>
                <c:pt idx="244">
                  <c:v>40654</c:v>
                </c:pt>
                <c:pt idx="245">
                  <c:v>40655</c:v>
                </c:pt>
                <c:pt idx="246">
                  <c:v>40658</c:v>
                </c:pt>
                <c:pt idx="247">
                  <c:v>40659</c:v>
                </c:pt>
                <c:pt idx="248">
                  <c:v>40660</c:v>
                </c:pt>
                <c:pt idx="249">
                  <c:v>40661</c:v>
                </c:pt>
                <c:pt idx="250">
                  <c:v>40662</c:v>
                </c:pt>
                <c:pt idx="251">
                  <c:v>40665</c:v>
                </c:pt>
                <c:pt idx="252">
                  <c:v>40666</c:v>
                </c:pt>
                <c:pt idx="253">
                  <c:v>40667</c:v>
                </c:pt>
                <c:pt idx="254">
                  <c:v>40668</c:v>
                </c:pt>
                <c:pt idx="255">
                  <c:v>40669</c:v>
                </c:pt>
                <c:pt idx="256">
                  <c:v>40672</c:v>
                </c:pt>
                <c:pt idx="257">
                  <c:v>40673</c:v>
                </c:pt>
                <c:pt idx="258">
                  <c:v>40674</c:v>
                </c:pt>
                <c:pt idx="259">
                  <c:v>40675</c:v>
                </c:pt>
                <c:pt idx="260">
                  <c:v>40676</c:v>
                </c:pt>
                <c:pt idx="261">
                  <c:v>40679</c:v>
                </c:pt>
                <c:pt idx="262">
                  <c:v>40680</c:v>
                </c:pt>
                <c:pt idx="263">
                  <c:v>40681</c:v>
                </c:pt>
                <c:pt idx="264">
                  <c:v>40682</c:v>
                </c:pt>
                <c:pt idx="265">
                  <c:v>40683</c:v>
                </c:pt>
                <c:pt idx="266">
                  <c:v>40686</c:v>
                </c:pt>
                <c:pt idx="267">
                  <c:v>40687</c:v>
                </c:pt>
                <c:pt idx="268">
                  <c:v>40688</c:v>
                </c:pt>
                <c:pt idx="269">
                  <c:v>40689</c:v>
                </c:pt>
                <c:pt idx="270">
                  <c:v>40690</c:v>
                </c:pt>
                <c:pt idx="271">
                  <c:v>40693</c:v>
                </c:pt>
                <c:pt idx="272">
                  <c:v>40694</c:v>
                </c:pt>
                <c:pt idx="273">
                  <c:v>40695</c:v>
                </c:pt>
                <c:pt idx="274">
                  <c:v>40696</c:v>
                </c:pt>
                <c:pt idx="275">
                  <c:v>40697</c:v>
                </c:pt>
                <c:pt idx="276">
                  <c:v>40700</c:v>
                </c:pt>
                <c:pt idx="277">
                  <c:v>40701</c:v>
                </c:pt>
                <c:pt idx="278">
                  <c:v>40702</c:v>
                </c:pt>
                <c:pt idx="279">
                  <c:v>40703</c:v>
                </c:pt>
                <c:pt idx="280">
                  <c:v>40704</c:v>
                </c:pt>
                <c:pt idx="281">
                  <c:v>40707</c:v>
                </c:pt>
                <c:pt idx="282">
                  <c:v>40708</c:v>
                </c:pt>
                <c:pt idx="283">
                  <c:v>40709</c:v>
                </c:pt>
                <c:pt idx="284">
                  <c:v>40710</c:v>
                </c:pt>
                <c:pt idx="285">
                  <c:v>40711</c:v>
                </c:pt>
                <c:pt idx="286">
                  <c:v>40714</c:v>
                </c:pt>
                <c:pt idx="287">
                  <c:v>40715</c:v>
                </c:pt>
                <c:pt idx="288">
                  <c:v>40716</c:v>
                </c:pt>
                <c:pt idx="289">
                  <c:v>40717</c:v>
                </c:pt>
                <c:pt idx="290">
                  <c:v>40718</c:v>
                </c:pt>
                <c:pt idx="291">
                  <c:v>40721</c:v>
                </c:pt>
                <c:pt idx="292">
                  <c:v>40722</c:v>
                </c:pt>
                <c:pt idx="293">
                  <c:v>40723</c:v>
                </c:pt>
                <c:pt idx="294">
                  <c:v>40724</c:v>
                </c:pt>
                <c:pt idx="295">
                  <c:v>40725</c:v>
                </c:pt>
                <c:pt idx="296">
                  <c:v>40728</c:v>
                </c:pt>
                <c:pt idx="297">
                  <c:v>40729</c:v>
                </c:pt>
                <c:pt idx="298">
                  <c:v>40730</c:v>
                </c:pt>
                <c:pt idx="299">
                  <c:v>40731</c:v>
                </c:pt>
                <c:pt idx="300">
                  <c:v>40732</c:v>
                </c:pt>
                <c:pt idx="301">
                  <c:v>40735</c:v>
                </c:pt>
                <c:pt idx="302">
                  <c:v>40736</c:v>
                </c:pt>
                <c:pt idx="303">
                  <c:v>40737</c:v>
                </c:pt>
                <c:pt idx="304">
                  <c:v>40738</c:v>
                </c:pt>
                <c:pt idx="305">
                  <c:v>40739</c:v>
                </c:pt>
                <c:pt idx="306">
                  <c:v>40742</c:v>
                </c:pt>
                <c:pt idx="307">
                  <c:v>40743</c:v>
                </c:pt>
                <c:pt idx="308">
                  <c:v>40744</c:v>
                </c:pt>
                <c:pt idx="309">
                  <c:v>40745</c:v>
                </c:pt>
                <c:pt idx="310">
                  <c:v>40746</c:v>
                </c:pt>
                <c:pt idx="311">
                  <c:v>40749</c:v>
                </c:pt>
                <c:pt idx="312">
                  <c:v>40750</c:v>
                </c:pt>
                <c:pt idx="313">
                  <c:v>40751</c:v>
                </c:pt>
                <c:pt idx="314">
                  <c:v>40752</c:v>
                </c:pt>
                <c:pt idx="315">
                  <c:v>40753</c:v>
                </c:pt>
                <c:pt idx="316">
                  <c:v>40756</c:v>
                </c:pt>
                <c:pt idx="317">
                  <c:v>40757</c:v>
                </c:pt>
                <c:pt idx="318">
                  <c:v>40758</c:v>
                </c:pt>
                <c:pt idx="319">
                  <c:v>40759</c:v>
                </c:pt>
                <c:pt idx="320">
                  <c:v>40760</c:v>
                </c:pt>
                <c:pt idx="321">
                  <c:v>40763</c:v>
                </c:pt>
                <c:pt idx="322">
                  <c:v>40764</c:v>
                </c:pt>
                <c:pt idx="323">
                  <c:v>40765</c:v>
                </c:pt>
                <c:pt idx="324">
                  <c:v>40766</c:v>
                </c:pt>
                <c:pt idx="325">
                  <c:v>40767</c:v>
                </c:pt>
                <c:pt idx="326">
                  <c:v>40770</c:v>
                </c:pt>
                <c:pt idx="327">
                  <c:v>40771</c:v>
                </c:pt>
                <c:pt idx="328">
                  <c:v>40772</c:v>
                </c:pt>
                <c:pt idx="329">
                  <c:v>40773</c:v>
                </c:pt>
                <c:pt idx="330">
                  <c:v>40774</c:v>
                </c:pt>
                <c:pt idx="331">
                  <c:v>40777</c:v>
                </c:pt>
                <c:pt idx="332">
                  <c:v>40778</c:v>
                </c:pt>
                <c:pt idx="333">
                  <c:v>40779</c:v>
                </c:pt>
                <c:pt idx="334">
                  <c:v>40780</c:v>
                </c:pt>
                <c:pt idx="335">
                  <c:v>40781</c:v>
                </c:pt>
                <c:pt idx="336">
                  <c:v>40784</c:v>
                </c:pt>
                <c:pt idx="337">
                  <c:v>40785</c:v>
                </c:pt>
                <c:pt idx="338">
                  <c:v>40786</c:v>
                </c:pt>
                <c:pt idx="339">
                  <c:v>40787</c:v>
                </c:pt>
                <c:pt idx="340">
                  <c:v>40788</c:v>
                </c:pt>
                <c:pt idx="341">
                  <c:v>40791</c:v>
                </c:pt>
                <c:pt idx="342">
                  <c:v>40792</c:v>
                </c:pt>
                <c:pt idx="343">
                  <c:v>40793</c:v>
                </c:pt>
                <c:pt idx="344">
                  <c:v>40794</c:v>
                </c:pt>
                <c:pt idx="345">
                  <c:v>40795</c:v>
                </c:pt>
                <c:pt idx="346">
                  <c:v>40798</c:v>
                </c:pt>
                <c:pt idx="347">
                  <c:v>40799</c:v>
                </c:pt>
                <c:pt idx="348">
                  <c:v>40800</c:v>
                </c:pt>
                <c:pt idx="349">
                  <c:v>40801</c:v>
                </c:pt>
                <c:pt idx="350">
                  <c:v>40802</c:v>
                </c:pt>
                <c:pt idx="351">
                  <c:v>40805</c:v>
                </c:pt>
                <c:pt idx="352">
                  <c:v>40806</c:v>
                </c:pt>
                <c:pt idx="353">
                  <c:v>40807</c:v>
                </c:pt>
                <c:pt idx="354">
                  <c:v>40808</c:v>
                </c:pt>
                <c:pt idx="355">
                  <c:v>40809</c:v>
                </c:pt>
                <c:pt idx="356">
                  <c:v>40812</c:v>
                </c:pt>
                <c:pt idx="357">
                  <c:v>40813</c:v>
                </c:pt>
                <c:pt idx="358">
                  <c:v>40814</c:v>
                </c:pt>
                <c:pt idx="359">
                  <c:v>40815</c:v>
                </c:pt>
                <c:pt idx="360">
                  <c:v>40816</c:v>
                </c:pt>
                <c:pt idx="361">
                  <c:v>40819</c:v>
                </c:pt>
                <c:pt idx="362">
                  <c:v>40820</c:v>
                </c:pt>
                <c:pt idx="363">
                  <c:v>40821</c:v>
                </c:pt>
                <c:pt idx="364">
                  <c:v>40822</c:v>
                </c:pt>
                <c:pt idx="365">
                  <c:v>40823</c:v>
                </c:pt>
                <c:pt idx="366">
                  <c:v>40826</c:v>
                </c:pt>
                <c:pt idx="367">
                  <c:v>40827</c:v>
                </c:pt>
                <c:pt idx="368">
                  <c:v>40828</c:v>
                </c:pt>
                <c:pt idx="369">
                  <c:v>40829</c:v>
                </c:pt>
                <c:pt idx="370">
                  <c:v>40830</c:v>
                </c:pt>
                <c:pt idx="371">
                  <c:v>40833</c:v>
                </c:pt>
                <c:pt idx="372">
                  <c:v>40834</c:v>
                </c:pt>
                <c:pt idx="373">
                  <c:v>40835</c:v>
                </c:pt>
                <c:pt idx="374">
                  <c:v>40836</c:v>
                </c:pt>
                <c:pt idx="375">
                  <c:v>40837</c:v>
                </c:pt>
                <c:pt idx="376">
                  <c:v>40840</c:v>
                </c:pt>
                <c:pt idx="377">
                  <c:v>40841</c:v>
                </c:pt>
                <c:pt idx="378">
                  <c:v>40842</c:v>
                </c:pt>
                <c:pt idx="379">
                  <c:v>40843</c:v>
                </c:pt>
                <c:pt idx="380">
                  <c:v>40844</c:v>
                </c:pt>
                <c:pt idx="381">
                  <c:v>40847</c:v>
                </c:pt>
                <c:pt idx="382">
                  <c:v>40848</c:v>
                </c:pt>
                <c:pt idx="383">
                  <c:v>40849</c:v>
                </c:pt>
                <c:pt idx="384">
                  <c:v>40850</c:v>
                </c:pt>
                <c:pt idx="385">
                  <c:v>40851</c:v>
                </c:pt>
                <c:pt idx="386">
                  <c:v>40854</c:v>
                </c:pt>
                <c:pt idx="387">
                  <c:v>40855</c:v>
                </c:pt>
                <c:pt idx="388">
                  <c:v>40856</c:v>
                </c:pt>
                <c:pt idx="389">
                  <c:v>40857</c:v>
                </c:pt>
                <c:pt idx="390">
                  <c:v>40858</c:v>
                </c:pt>
                <c:pt idx="391">
                  <c:v>40861</c:v>
                </c:pt>
                <c:pt idx="392">
                  <c:v>40862</c:v>
                </c:pt>
                <c:pt idx="393">
                  <c:v>40863</c:v>
                </c:pt>
                <c:pt idx="394">
                  <c:v>40864</c:v>
                </c:pt>
                <c:pt idx="395">
                  <c:v>40865</c:v>
                </c:pt>
                <c:pt idx="396">
                  <c:v>40868</c:v>
                </c:pt>
                <c:pt idx="397">
                  <c:v>40869</c:v>
                </c:pt>
                <c:pt idx="398">
                  <c:v>40870</c:v>
                </c:pt>
                <c:pt idx="399">
                  <c:v>40871</c:v>
                </c:pt>
                <c:pt idx="400">
                  <c:v>40872</c:v>
                </c:pt>
                <c:pt idx="401">
                  <c:v>40875</c:v>
                </c:pt>
                <c:pt idx="402">
                  <c:v>40876</c:v>
                </c:pt>
                <c:pt idx="403">
                  <c:v>40877</c:v>
                </c:pt>
                <c:pt idx="404">
                  <c:v>40878</c:v>
                </c:pt>
                <c:pt idx="405">
                  <c:v>40879</c:v>
                </c:pt>
                <c:pt idx="406">
                  <c:v>40882</c:v>
                </c:pt>
                <c:pt idx="407">
                  <c:v>40883</c:v>
                </c:pt>
                <c:pt idx="408">
                  <c:v>40884</c:v>
                </c:pt>
                <c:pt idx="409">
                  <c:v>40885</c:v>
                </c:pt>
                <c:pt idx="410">
                  <c:v>40886</c:v>
                </c:pt>
                <c:pt idx="411">
                  <c:v>40889</c:v>
                </c:pt>
                <c:pt idx="412">
                  <c:v>40890</c:v>
                </c:pt>
                <c:pt idx="413">
                  <c:v>40891</c:v>
                </c:pt>
                <c:pt idx="414">
                  <c:v>40892</c:v>
                </c:pt>
                <c:pt idx="415">
                  <c:v>40893</c:v>
                </c:pt>
                <c:pt idx="416">
                  <c:v>40896</c:v>
                </c:pt>
                <c:pt idx="417">
                  <c:v>40897</c:v>
                </c:pt>
                <c:pt idx="418">
                  <c:v>40898</c:v>
                </c:pt>
                <c:pt idx="419">
                  <c:v>40899</c:v>
                </c:pt>
                <c:pt idx="420">
                  <c:v>40900</c:v>
                </c:pt>
                <c:pt idx="421">
                  <c:v>40903</c:v>
                </c:pt>
                <c:pt idx="422">
                  <c:v>40904</c:v>
                </c:pt>
                <c:pt idx="423">
                  <c:v>40905</c:v>
                </c:pt>
                <c:pt idx="424">
                  <c:v>40906</c:v>
                </c:pt>
                <c:pt idx="425">
                  <c:v>40907</c:v>
                </c:pt>
                <c:pt idx="426">
                  <c:v>40910</c:v>
                </c:pt>
                <c:pt idx="427">
                  <c:v>40911</c:v>
                </c:pt>
                <c:pt idx="428">
                  <c:v>40912</c:v>
                </c:pt>
                <c:pt idx="429">
                  <c:v>40913</c:v>
                </c:pt>
                <c:pt idx="430">
                  <c:v>40914</c:v>
                </c:pt>
                <c:pt idx="431">
                  <c:v>40917</c:v>
                </c:pt>
                <c:pt idx="432">
                  <c:v>40918</c:v>
                </c:pt>
                <c:pt idx="433">
                  <c:v>40919</c:v>
                </c:pt>
                <c:pt idx="434">
                  <c:v>40920</c:v>
                </c:pt>
                <c:pt idx="435">
                  <c:v>40921</c:v>
                </c:pt>
                <c:pt idx="436">
                  <c:v>40924</c:v>
                </c:pt>
                <c:pt idx="437">
                  <c:v>40925</c:v>
                </c:pt>
                <c:pt idx="438">
                  <c:v>40926</c:v>
                </c:pt>
                <c:pt idx="439">
                  <c:v>40927</c:v>
                </c:pt>
                <c:pt idx="440">
                  <c:v>40928</c:v>
                </c:pt>
                <c:pt idx="441">
                  <c:v>40931</c:v>
                </c:pt>
                <c:pt idx="442">
                  <c:v>40932</c:v>
                </c:pt>
                <c:pt idx="443">
                  <c:v>40933</c:v>
                </c:pt>
                <c:pt idx="444">
                  <c:v>40934</c:v>
                </c:pt>
                <c:pt idx="445">
                  <c:v>40935</c:v>
                </c:pt>
                <c:pt idx="446">
                  <c:v>40938</c:v>
                </c:pt>
                <c:pt idx="447">
                  <c:v>40939</c:v>
                </c:pt>
                <c:pt idx="448">
                  <c:v>40940</c:v>
                </c:pt>
                <c:pt idx="449">
                  <c:v>40941</c:v>
                </c:pt>
                <c:pt idx="450">
                  <c:v>40942</c:v>
                </c:pt>
                <c:pt idx="451">
                  <c:v>40945</c:v>
                </c:pt>
                <c:pt idx="452">
                  <c:v>40946</c:v>
                </c:pt>
                <c:pt idx="453">
                  <c:v>40947</c:v>
                </c:pt>
                <c:pt idx="454">
                  <c:v>40948</c:v>
                </c:pt>
                <c:pt idx="455">
                  <c:v>40949</c:v>
                </c:pt>
                <c:pt idx="456">
                  <c:v>40952</c:v>
                </c:pt>
                <c:pt idx="457">
                  <c:v>40953</c:v>
                </c:pt>
                <c:pt idx="458">
                  <c:v>40954</c:v>
                </c:pt>
                <c:pt idx="459">
                  <c:v>40955</c:v>
                </c:pt>
                <c:pt idx="460">
                  <c:v>40956</c:v>
                </c:pt>
                <c:pt idx="461">
                  <c:v>40959</c:v>
                </c:pt>
                <c:pt idx="462">
                  <c:v>40960</c:v>
                </c:pt>
                <c:pt idx="463">
                  <c:v>40961</c:v>
                </c:pt>
                <c:pt idx="464">
                  <c:v>40962</c:v>
                </c:pt>
                <c:pt idx="465">
                  <c:v>40963</c:v>
                </c:pt>
                <c:pt idx="466">
                  <c:v>40966</c:v>
                </c:pt>
                <c:pt idx="467">
                  <c:v>40967</c:v>
                </c:pt>
                <c:pt idx="468">
                  <c:v>40968</c:v>
                </c:pt>
                <c:pt idx="469">
                  <c:v>40969</c:v>
                </c:pt>
                <c:pt idx="470">
                  <c:v>40970</c:v>
                </c:pt>
                <c:pt idx="471">
                  <c:v>40973</c:v>
                </c:pt>
                <c:pt idx="472">
                  <c:v>40974</c:v>
                </c:pt>
                <c:pt idx="473">
                  <c:v>40975</c:v>
                </c:pt>
                <c:pt idx="474">
                  <c:v>40976</c:v>
                </c:pt>
                <c:pt idx="475">
                  <c:v>40977</c:v>
                </c:pt>
                <c:pt idx="476">
                  <c:v>40980</c:v>
                </c:pt>
                <c:pt idx="477">
                  <c:v>40981</c:v>
                </c:pt>
                <c:pt idx="478">
                  <c:v>40982</c:v>
                </c:pt>
                <c:pt idx="479">
                  <c:v>40983</c:v>
                </c:pt>
                <c:pt idx="480">
                  <c:v>40984</c:v>
                </c:pt>
                <c:pt idx="481">
                  <c:v>40987</c:v>
                </c:pt>
                <c:pt idx="482">
                  <c:v>40988</c:v>
                </c:pt>
                <c:pt idx="483">
                  <c:v>40989</c:v>
                </c:pt>
                <c:pt idx="484">
                  <c:v>40990</c:v>
                </c:pt>
                <c:pt idx="485">
                  <c:v>40991</c:v>
                </c:pt>
                <c:pt idx="486">
                  <c:v>40994</c:v>
                </c:pt>
                <c:pt idx="487">
                  <c:v>40995</c:v>
                </c:pt>
                <c:pt idx="488">
                  <c:v>40996</c:v>
                </c:pt>
                <c:pt idx="489">
                  <c:v>40997</c:v>
                </c:pt>
                <c:pt idx="490">
                  <c:v>40998</c:v>
                </c:pt>
                <c:pt idx="491">
                  <c:v>41001</c:v>
                </c:pt>
                <c:pt idx="492">
                  <c:v>41002</c:v>
                </c:pt>
                <c:pt idx="493">
                  <c:v>41003</c:v>
                </c:pt>
                <c:pt idx="494">
                  <c:v>41004</c:v>
                </c:pt>
                <c:pt idx="495">
                  <c:v>41005</c:v>
                </c:pt>
                <c:pt idx="496">
                  <c:v>41008</c:v>
                </c:pt>
              </c:numCache>
            </c:numRef>
          </c:cat>
          <c:val>
            <c:numRef>
              <c:f>'Stop-loss-II'!$K$5:$K$501</c:f>
              <c:numCache>
                <c:formatCode>0.00%</c:formatCode>
                <c:ptCount val="497"/>
                <c:pt idx="0">
                  <c:v>-1.7533987165008033E-3</c:v>
                </c:pt>
                <c:pt idx="1">
                  <c:v>-4.2725795163857938E-3</c:v>
                </c:pt>
                <c:pt idx="2">
                  <c:v>-4.2567901654694783E-3</c:v>
                </c:pt>
                <c:pt idx="3">
                  <c:v>1.7308358794599996E-2</c:v>
                </c:pt>
                <c:pt idx="4">
                  <c:v>-7.5182575979060281E-3</c:v>
                </c:pt>
                <c:pt idx="5">
                  <c:v>6.945858430849064E-3</c:v>
                </c:pt>
                <c:pt idx="6">
                  <c:v>-7.4830796472672798E-3</c:v>
                </c:pt>
                <c:pt idx="7">
                  <c:v>-8.2338109776522866E-3</c:v>
                </c:pt>
                <c:pt idx="8">
                  <c:v>-8.0073629748574748E-3</c:v>
                </c:pt>
                <c:pt idx="9">
                  <c:v>1.5162921957812076E-2</c:v>
                </c:pt>
                <c:pt idx="10">
                  <c:v>-6.9839491276426175E-3</c:v>
                </c:pt>
                <c:pt idx="11">
                  <c:v>2.1155418793288895E-3</c:v>
                </c:pt>
                <c:pt idx="12">
                  <c:v>-9.0006952398542436E-3</c:v>
                </c:pt>
                <c:pt idx="13">
                  <c:v>1.6345214492289979E-3</c:v>
                </c:pt>
                <c:pt idx="14">
                  <c:v>-7.1285483565202892E-3</c:v>
                </c:pt>
                <c:pt idx="15">
                  <c:v>-8.6013088948171147E-3</c:v>
                </c:pt>
                <c:pt idx="16">
                  <c:v>-2.0110615123795587E-3</c:v>
                </c:pt>
                <c:pt idx="17">
                  <c:v>4.3525639988421612E-3</c:v>
                </c:pt>
                <c:pt idx="18">
                  <c:v>4.1758884809443608E-4</c:v>
                </c:pt>
                <c:pt idx="19">
                  <c:v>1.1950349686822652E-2</c:v>
                </c:pt>
                <c:pt idx="20">
                  <c:v>-9.9042596409229869E-4</c:v>
                </c:pt>
                <c:pt idx="21">
                  <c:v>8.2176483480348624E-3</c:v>
                </c:pt>
                <c:pt idx="22">
                  <c:v>9.2053926895186988E-3</c:v>
                </c:pt>
                <c:pt idx="23">
                  <c:v>-1.7858597164577491E-3</c:v>
                </c:pt>
                <c:pt idx="24">
                  <c:v>6.3168334439040533E-3</c:v>
                </c:pt>
                <c:pt idx="25">
                  <c:v>-8.073957454629162E-5</c:v>
                </c:pt>
                <c:pt idx="26">
                  <c:v>-8.3094412747526415E-3</c:v>
                </c:pt>
                <c:pt idx="27">
                  <c:v>-3.4171378137580186E-3</c:v>
                </c:pt>
                <c:pt idx="28">
                  <c:v>2.8477298444240747E-3</c:v>
                </c:pt>
                <c:pt idx="29">
                  <c:v>1.62337697989077E-3</c:v>
                </c:pt>
                <c:pt idx="30">
                  <c:v>3.2391315064568852E-3</c:v>
                </c:pt>
                <c:pt idx="31">
                  <c:v>-7.6376895503453219E-3</c:v>
                </c:pt>
                <c:pt idx="32">
                  <c:v>-7.754824666047818E-3</c:v>
                </c:pt>
                <c:pt idx="33">
                  <c:v>4.1767392114875719E-3</c:v>
                </c:pt>
                <c:pt idx="34">
                  <c:v>2.3587523282847932E-2</c:v>
                </c:pt>
                <c:pt idx="35">
                  <c:v>3.3476836620790597E-3</c:v>
                </c:pt>
                <c:pt idx="36">
                  <c:v>-1.434834841620336E-3</c:v>
                </c:pt>
                <c:pt idx="37">
                  <c:v>6.916041717004771E-3</c:v>
                </c:pt>
                <c:pt idx="38">
                  <c:v>1.1084720058191367E-3</c:v>
                </c:pt>
                <c:pt idx="39">
                  <c:v>4.5791963800981402E-3</c:v>
                </c:pt>
                <c:pt idx="40">
                  <c:v>-4.4205945053965908E-3</c:v>
                </c:pt>
                <c:pt idx="41">
                  <c:v>-3.7249894468695515E-3</c:v>
                </c:pt>
                <c:pt idx="42">
                  <c:v>1.0032868452038822E-2</c:v>
                </c:pt>
                <c:pt idx="43">
                  <c:v>1.4137608386803567E-3</c:v>
                </c:pt>
                <c:pt idx="44">
                  <c:v>1.6117450932492804E-2</c:v>
                </c:pt>
                <c:pt idx="45">
                  <c:v>-1.5458342852584064E-3</c:v>
                </c:pt>
                <c:pt idx="46">
                  <c:v>3.4061033084821024E-3</c:v>
                </c:pt>
                <c:pt idx="47">
                  <c:v>-4.4926489198649465E-3</c:v>
                </c:pt>
                <c:pt idx="48">
                  <c:v>-8.558799613724126E-3</c:v>
                </c:pt>
                <c:pt idx="49">
                  <c:v>1.091969355956293E-2</c:v>
                </c:pt>
                <c:pt idx="50">
                  <c:v>1.2403102365240927E-3</c:v>
                </c:pt>
                <c:pt idx="51">
                  <c:v>7.5716965308935125E-3</c:v>
                </c:pt>
                <c:pt idx="52">
                  <c:v>1.5391719285448219E-4</c:v>
                </c:pt>
                <c:pt idx="53">
                  <c:v>7.6961557740131203E-5</c:v>
                </c:pt>
                <c:pt idx="54">
                  <c:v>6.4437166807449634E-3</c:v>
                </c:pt>
                <c:pt idx="55">
                  <c:v>-2.2965638203714996E-3</c:v>
                </c:pt>
                <c:pt idx="56">
                  <c:v>9.0705298134672943E-3</c:v>
                </c:pt>
                <c:pt idx="57">
                  <c:v>3.7870226279180432E-3</c:v>
                </c:pt>
                <c:pt idx="58">
                  <c:v>-5.4570394630580896E-3</c:v>
                </c:pt>
                <c:pt idx="59">
                  <c:v>1.8216323822913085E-3</c:v>
                </c:pt>
                <c:pt idx="60">
                  <c:v>7.0281793170827124E-3</c:v>
                </c:pt>
                <c:pt idx="61">
                  <c:v>-5.2814367521079909E-3</c:v>
                </c:pt>
                <c:pt idx="62">
                  <c:v>-7.5106261368387507E-3</c:v>
                </c:pt>
                <c:pt idx="63">
                  <c:v>-7.3421937364672972E-3</c:v>
                </c:pt>
                <c:pt idx="64">
                  <c:v>-2.6471519662360989E-3</c:v>
                </c:pt>
                <c:pt idx="65">
                  <c:v>-5.86466082526631E-3</c:v>
                </c:pt>
                <c:pt idx="66">
                  <c:v>4.4553948716184897E-3</c:v>
                </c:pt>
                <c:pt idx="67">
                  <c:v>4.7457979919736061E-3</c:v>
                </c:pt>
                <c:pt idx="68">
                  <c:v>-2.5644028507164122E-3</c:v>
                </c:pt>
                <c:pt idx="69">
                  <c:v>-2.4149896830483381E-3</c:v>
                </c:pt>
                <c:pt idx="70">
                  <c:v>-8.4470834316354264E-3</c:v>
                </c:pt>
                <c:pt idx="71">
                  <c:v>-3.9432227750399278E-3</c:v>
                </c:pt>
                <c:pt idx="72">
                  <c:v>-2.1359922681494221E-3</c:v>
                </c:pt>
                <c:pt idx="73">
                  <c:v>2.5314466488877909E-3</c:v>
                </c:pt>
                <c:pt idx="74">
                  <c:v>4.6513545171296463E-3</c:v>
                </c:pt>
                <c:pt idx="75">
                  <c:v>3.7685527838538487E-3</c:v>
                </c:pt>
                <c:pt idx="76">
                  <c:v>-7.6062164500771802E-3</c:v>
                </c:pt>
                <c:pt idx="77">
                  <c:v>1.4206790076948539E-3</c:v>
                </c:pt>
                <c:pt idx="78">
                  <c:v>1.0123688581959918E-2</c:v>
                </c:pt>
                <c:pt idx="79">
                  <c:v>1.3266223803683509E-3</c:v>
                </c:pt>
                <c:pt idx="80">
                  <c:v>5.5996413233629638E-3</c:v>
                </c:pt>
                <c:pt idx="81">
                  <c:v>-1.4747547982762441E-3</c:v>
                </c:pt>
                <c:pt idx="82">
                  <c:v>-7.267703309734929E-3</c:v>
                </c:pt>
                <c:pt idx="83">
                  <c:v>3.0707476592135999E-3</c:v>
                </c:pt>
                <c:pt idx="84">
                  <c:v>-2.0462780633072972E-3</c:v>
                </c:pt>
                <c:pt idx="85">
                  <c:v>-1.2612330223037143E-3</c:v>
                </c:pt>
                <c:pt idx="86">
                  <c:v>1.3602461138405957E-2</c:v>
                </c:pt>
                <c:pt idx="87">
                  <c:v>9.2757873078045776E-3</c:v>
                </c:pt>
                <c:pt idx="88">
                  <c:v>7.6911248215234048E-4</c:v>
                </c:pt>
                <c:pt idx="89">
                  <c:v>5.1374571455320142E-3</c:v>
                </c:pt>
                <c:pt idx="90">
                  <c:v>-2.2202665783531915E-3</c:v>
                </c:pt>
                <c:pt idx="91">
                  <c:v>6.1283899573931662E-4</c:v>
                </c:pt>
                <c:pt idx="92">
                  <c:v>1.5653815086314322E-2</c:v>
                </c:pt>
                <c:pt idx="93">
                  <c:v>1.0725773179602008E-2</c:v>
                </c:pt>
                <c:pt idx="94">
                  <c:v>-6.8126784175069309E-3</c:v>
                </c:pt>
                <c:pt idx="95">
                  <c:v>1.3133537037762514E-2</c:v>
                </c:pt>
                <c:pt idx="96">
                  <c:v>-2.2278339824825955E-3</c:v>
                </c:pt>
                <c:pt idx="97">
                  <c:v>9.8391768425471499E-3</c:v>
                </c:pt>
                <c:pt idx="98">
                  <c:v>3.0137109803162919E-3</c:v>
                </c:pt>
                <c:pt idx="99">
                  <c:v>5.1359185251612267E-4</c:v>
                </c:pt>
                <c:pt idx="100">
                  <c:v>1.1231156562052423E-2</c:v>
                </c:pt>
                <c:pt idx="101">
                  <c:v>-7.644462256945859E-3</c:v>
                </c:pt>
                <c:pt idx="102">
                  <c:v>1.1118896571889074E-2</c:v>
                </c:pt>
                <c:pt idx="103">
                  <c:v>6.6981416474685132E-3</c:v>
                </c:pt>
                <c:pt idx="104">
                  <c:v>-3.5905353873941183E-4</c:v>
                </c:pt>
                <c:pt idx="105">
                  <c:v>7.8969098471901597E-4</c:v>
                </c:pt>
                <c:pt idx="106">
                  <c:v>-8.4667098678550979E-3</c:v>
                </c:pt>
                <c:pt idx="107">
                  <c:v>3.9572667392019246E-3</c:v>
                </c:pt>
                <c:pt idx="108">
                  <c:v>2.3666952632713789E-3</c:v>
                </c:pt>
                <c:pt idx="109">
                  <c:v>8.8439346852923102E-3</c:v>
                </c:pt>
                <c:pt idx="110">
                  <c:v>-8.3023777630587374E-3</c:v>
                </c:pt>
                <c:pt idx="111">
                  <c:v>-8.3144225160761941E-3</c:v>
                </c:pt>
                <c:pt idx="112">
                  <c:v>-8.0941917068555191E-3</c:v>
                </c:pt>
                <c:pt idx="113">
                  <c:v>1.7194470719014587E-2</c:v>
                </c:pt>
                <c:pt idx="114">
                  <c:v>-3.156387125551505E-3</c:v>
                </c:pt>
                <c:pt idx="115">
                  <c:v>2.3683938296582721E-3</c:v>
                </c:pt>
                <c:pt idx="116">
                  <c:v>1.0031528499595502E-3</c:v>
                </c:pt>
                <c:pt idx="117">
                  <c:v>-9.0090174299021133E-3</c:v>
                </c:pt>
                <c:pt idx="118">
                  <c:v>-6.4439277392731881E-3</c:v>
                </c:pt>
                <c:pt idx="119">
                  <c:v>1.1771213729721846E-2</c:v>
                </c:pt>
                <c:pt idx="120">
                  <c:v>1.1481057518319265E-3</c:v>
                </c:pt>
                <c:pt idx="121">
                  <c:v>-5.2414408275375012E-3</c:v>
                </c:pt>
                <c:pt idx="122">
                  <c:v>1.0100010645606457E-2</c:v>
                </c:pt>
                <c:pt idx="123">
                  <c:v>7.6683136343925831E-3</c:v>
                </c:pt>
                <c:pt idx="124">
                  <c:v>5.0100658725447441E-3</c:v>
                </c:pt>
                <c:pt idx="125">
                  <c:v>-8.7743919125715334E-3</c:v>
                </c:pt>
                <c:pt idx="126">
                  <c:v>-9.1672105700535619E-3</c:v>
                </c:pt>
                <c:pt idx="127">
                  <c:v>-9.3179746042953478E-3</c:v>
                </c:pt>
                <c:pt idx="128">
                  <c:v>6.5333384052355785E-4</c:v>
                </c:pt>
                <c:pt idx="129">
                  <c:v>-9.2146634320476126E-3</c:v>
                </c:pt>
                <c:pt idx="130">
                  <c:v>1.7546429417708653E-3</c:v>
                </c:pt>
                <c:pt idx="131">
                  <c:v>-6.9681581688668948E-3</c:v>
                </c:pt>
                <c:pt idx="132">
                  <c:v>-8.900912508681344E-3</c:v>
                </c:pt>
                <c:pt idx="133">
                  <c:v>3.1095012838889559E-3</c:v>
                </c:pt>
                <c:pt idx="134">
                  <c:v>8.3195767919897051E-3</c:v>
                </c:pt>
                <c:pt idx="135">
                  <c:v>2.1968374388719905E-3</c:v>
                </c:pt>
                <c:pt idx="136">
                  <c:v>-8.4291439692542654E-3</c:v>
                </c:pt>
                <c:pt idx="137">
                  <c:v>-8.4621591921429148E-3</c:v>
                </c:pt>
                <c:pt idx="138">
                  <c:v>-2.4720039555570731E-3</c:v>
                </c:pt>
                <c:pt idx="139">
                  <c:v>2.0233061719043912E-3</c:v>
                </c:pt>
                <c:pt idx="140">
                  <c:v>-9.2158176609265022E-3</c:v>
                </c:pt>
                <c:pt idx="141">
                  <c:v>-9.2690432488081037E-3</c:v>
                </c:pt>
                <c:pt idx="142">
                  <c:v>-9.5657659883746863E-3</c:v>
                </c:pt>
                <c:pt idx="143">
                  <c:v>1.1791867109254733E-2</c:v>
                </c:pt>
                <c:pt idx="144">
                  <c:v>5.3139121475455683E-3</c:v>
                </c:pt>
                <c:pt idx="145">
                  <c:v>1.5403993956423409E-2</c:v>
                </c:pt>
                <c:pt idx="146">
                  <c:v>-1.039531936318752E-2</c:v>
                </c:pt>
                <c:pt idx="147">
                  <c:v>-3.6141896129398697E-3</c:v>
                </c:pt>
                <c:pt idx="148">
                  <c:v>0</c:v>
                </c:pt>
                <c:pt idx="149">
                  <c:v>-1.736177073215958E-3</c:v>
                </c:pt>
                <c:pt idx="150">
                  <c:v>-7.558579347014359E-4</c:v>
                </c:pt>
                <c:pt idx="151">
                  <c:v>1.4215575404458487E-2</c:v>
                </c:pt>
                <c:pt idx="152">
                  <c:v>-1.5693311145910259E-3</c:v>
                </c:pt>
                <c:pt idx="153">
                  <c:v>-9.4117679759212532E-3</c:v>
                </c:pt>
                <c:pt idx="154">
                  <c:v>2.4189292919533554E-3</c:v>
                </c:pt>
                <c:pt idx="155">
                  <c:v>-4.3889589938919636E-3</c:v>
                </c:pt>
                <c:pt idx="156">
                  <c:v>-3.4229676292277856E-3</c:v>
                </c:pt>
                <c:pt idx="157">
                  <c:v>-1.9065782705815315E-3</c:v>
                </c:pt>
                <c:pt idx="158">
                  <c:v>-2.2901637567171953E-4</c:v>
                </c:pt>
                <c:pt idx="159">
                  <c:v>9.9195002601661433E-4</c:v>
                </c:pt>
                <c:pt idx="160">
                  <c:v>6.0989557429152541E-4</c:v>
                </c:pt>
                <c:pt idx="161">
                  <c:v>3.7295016018431527E-3</c:v>
                </c:pt>
                <c:pt idx="162">
                  <c:v>-3.6535281924997861E-3</c:v>
                </c:pt>
                <c:pt idx="163">
                  <c:v>8.2780043620993681E-3</c:v>
                </c:pt>
                <c:pt idx="164">
                  <c:v>4.7523945666306452E-3</c:v>
                </c:pt>
                <c:pt idx="165">
                  <c:v>7.2738500753521005E-3</c:v>
                </c:pt>
                <c:pt idx="166">
                  <c:v>1.198412247391334E-3</c:v>
                </c:pt>
                <c:pt idx="167">
                  <c:v>-3.900394983748493E-3</c:v>
                </c:pt>
                <c:pt idx="168">
                  <c:v>-7.2780894931320011E-3</c:v>
                </c:pt>
                <c:pt idx="169">
                  <c:v>-7.7950746859131222E-3</c:v>
                </c:pt>
                <c:pt idx="170">
                  <c:v>-7.411444409454522E-3</c:v>
                </c:pt>
                <c:pt idx="171">
                  <c:v>4.5663946845789114E-3</c:v>
                </c:pt>
                <c:pt idx="172">
                  <c:v>1.6975312718331044E-3</c:v>
                </c:pt>
                <c:pt idx="173">
                  <c:v>1.2258811194274681E-2</c:v>
                </c:pt>
                <c:pt idx="174">
                  <c:v>1.751649165478374E-2</c:v>
                </c:pt>
                <c:pt idx="175">
                  <c:v>1.7943930048368569E-3</c:v>
                </c:pt>
                <c:pt idx="176">
                  <c:v>-9.1108451526217826E-3</c:v>
                </c:pt>
                <c:pt idx="177">
                  <c:v>6.8228943218896845E-3</c:v>
                </c:pt>
                <c:pt idx="178">
                  <c:v>6.6277190891877369E-3</c:v>
                </c:pt>
                <c:pt idx="179">
                  <c:v>-2.9695620114277802E-4</c:v>
                </c:pt>
                <c:pt idx="180">
                  <c:v>1.1075127970142649E-2</c:v>
                </c:pt>
                <c:pt idx="181">
                  <c:v>2.2759820404469147E-3</c:v>
                </c:pt>
                <c:pt idx="182">
                  <c:v>3.3679926404253119E-3</c:v>
                </c:pt>
                <c:pt idx="183">
                  <c:v>2.1904214365408283E-3</c:v>
                </c:pt>
                <c:pt idx="184">
                  <c:v>1.5305567653917241E-3</c:v>
                </c:pt>
                <c:pt idx="185">
                  <c:v>-7.9162636249097505E-3</c:v>
                </c:pt>
                <c:pt idx="186">
                  <c:v>8.5818548479396923E-3</c:v>
                </c:pt>
                <c:pt idx="187">
                  <c:v>9.7391568551344863E-3</c:v>
                </c:pt>
                <c:pt idx="188">
                  <c:v>-1.3028374743831621E-3</c:v>
                </c:pt>
                <c:pt idx="189">
                  <c:v>-8.1112902640430359E-3</c:v>
                </c:pt>
                <c:pt idx="190">
                  <c:v>-3.8954883703021946E-3</c:v>
                </c:pt>
                <c:pt idx="191">
                  <c:v>1.3260647294585776E-3</c:v>
                </c:pt>
                <c:pt idx="192">
                  <c:v>3.0875566687874586E-3</c:v>
                </c:pt>
                <c:pt idx="193">
                  <c:v>7.9699175204881005E-3</c:v>
                </c:pt>
                <c:pt idx="194">
                  <c:v>-8.0389224455316658E-3</c:v>
                </c:pt>
                <c:pt idx="195">
                  <c:v>-3.5361757785579047E-3</c:v>
                </c:pt>
                <c:pt idx="196">
                  <c:v>-2.7396263109190941E-3</c:v>
                </c:pt>
                <c:pt idx="197">
                  <c:v>0</c:v>
                </c:pt>
                <c:pt idx="198">
                  <c:v>5.9149895192017439E-3</c:v>
                </c:pt>
                <c:pt idx="199">
                  <c:v>2.9439927055498615E-3</c:v>
                </c:pt>
                <c:pt idx="200">
                  <c:v>6.0086646670233874E-3</c:v>
                </c:pt>
                <c:pt idx="201">
                  <c:v>-7.3083391398808374E-4</c:v>
                </c:pt>
                <c:pt idx="202">
                  <c:v>-7.0943479427539374E-3</c:v>
                </c:pt>
                <c:pt idx="203">
                  <c:v>7.1538373566187741E-3</c:v>
                </c:pt>
                <c:pt idx="204">
                  <c:v>3.5578182383089792E-3</c:v>
                </c:pt>
                <c:pt idx="205">
                  <c:v>-3.4845770286095869E-3</c:v>
                </c:pt>
                <c:pt idx="206">
                  <c:v>3.9923110406602609E-3</c:v>
                </c:pt>
                <c:pt idx="207">
                  <c:v>-2.1754903431396777E-3</c:v>
                </c:pt>
                <c:pt idx="208">
                  <c:v>6.4406634337327122E-3</c:v>
                </c:pt>
                <c:pt idx="209">
                  <c:v>7.4734466839414511E-3</c:v>
                </c:pt>
                <c:pt idx="210">
                  <c:v>1.2879223302888338E-3</c:v>
                </c:pt>
                <c:pt idx="211">
                  <c:v>-1.7167386190544741E-3</c:v>
                </c:pt>
                <c:pt idx="212">
                  <c:v>-6.2285278092531812E-3</c:v>
                </c:pt>
                <c:pt idx="213">
                  <c:v>1.4383315378988044E-4</c:v>
                </c:pt>
                <c:pt idx="214">
                  <c:v>-5.978255540336542E-3</c:v>
                </c:pt>
                <c:pt idx="215">
                  <c:v>7.6545723257060725E-3</c:v>
                </c:pt>
                <c:pt idx="216">
                  <c:v>1.5736770057350133E-3</c:v>
                </c:pt>
                <c:pt idx="217">
                  <c:v>-6.1877057783311651E-3</c:v>
                </c:pt>
                <c:pt idx="218">
                  <c:v>-6.0003668466121823E-3</c:v>
                </c:pt>
                <c:pt idx="219">
                  <c:v>9.1704325140866318E-3</c:v>
                </c:pt>
                <c:pt idx="220">
                  <c:v>1.1277115148976814E-2</c:v>
                </c:pt>
                <c:pt idx="221">
                  <c:v>3.4508291577329936E-3</c:v>
                </c:pt>
                <c:pt idx="222">
                  <c:v>-1.9002715363916139E-3</c:v>
                </c:pt>
                <c:pt idx="223">
                  <c:v>-6.6567705720445569E-3</c:v>
                </c:pt>
                <c:pt idx="224">
                  <c:v>6.4399925343890914E-3</c:v>
                </c:pt>
                <c:pt idx="225">
                  <c:v>-6.8167628119176855E-3</c:v>
                </c:pt>
                <c:pt idx="226">
                  <c:v>3.0575627332789191E-3</c:v>
                </c:pt>
                <c:pt idx="227">
                  <c:v>1.9150979360996131E-3</c:v>
                </c:pt>
                <c:pt idx="228">
                  <c:v>1.0624359111069881E-3</c:v>
                </c:pt>
                <c:pt idx="229">
                  <c:v>2.2629243798555324E-3</c:v>
                </c:pt>
                <c:pt idx="230">
                  <c:v>-6.1492862835707644E-3</c:v>
                </c:pt>
                <c:pt idx="231">
                  <c:v>-7.0303714931706771E-4</c:v>
                </c:pt>
                <c:pt idx="232">
                  <c:v>2.8129395403470877E-4</c:v>
                </c:pt>
                <c:pt idx="233">
                  <c:v>7.7755987008397811E-3</c:v>
                </c:pt>
                <c:pt idx="234">
                  <c:v>-1.8158965738608902E-3</c:v>
                </c:pt>
                <c:pt idx="235">
                  <c:v>1.2787720299438454E-2</c:v>
                </c:pt>
                <c:pt idx="236">
                  <c:v>-1.1770816661120004E-3</c:v>
                </c:pt>
                <c:pt idx="237">
                  <c:v>2.9057720736325255E-3</c:v>
                </c:pt>
                <c:pt idx="238">
                  <c:v>-2.4207225570679531E-3</c:v>
                </c:pt>
                <c:pt idx="239">
                  <c:v>3.1112826287063582E-3</c:v>
                </c:pt>
                <c:pt idx="240">
                  <c:v>-6.0438196404027878E-3</c:v>
                </c:pt>
                <c:pt idx="241">
                  <c:v>-5.9666221151006508E-3</c:v>
                </c:pt>
                <c:pt idx="242">
                  <c:v>7.0711254832391025E-3</c:v>
                </c:pt>
                <c:pt idx="243">
                  <c:v>1.3031306607521642E-2</c:v>
                </c:pt>
                <c:pt idx="244">
                  <c:v>2.1325636672208281E-3</c:v>
                </c:pt>
                <c:pt idx="245">
                  <c:v>6.1832299039832339E-4</c:v>
                </c:pt>
                <c:pt idx="246">
                  <c:v>1.3728722639549371E-3</c:v>
                </c:pt>
                <c:pt idx="247">
                  <c:v>4.4488626130988881E-3</c:v>
                </c:pt>
                <c:pt idx="248">
                  <c:v>9.7866759104573882E-3</c:v>
                </c:pt>
                <c:pt idx="249">
                  <c:v>2.3643068398696149E-3</c:v>
                </c:pt>
                <c:pt idx="250">
                  <c:v>-9.4511584703424283E-4</c:v>
                </c:pt>
                <c:pt idx="251">
                  <c:v>1.3489815209976878E-4</c:v>
                </c:pt>
                <c:pt idx="252">
                  <c:v>-2.0234040469660936E-4</c:v>
                </c:pt>
                <c:pt idx="253">
                  <c:v>1.3491635206653181E-4</c:v>
                </c:pt>
                <c:pt idx="254">
                  <c:v>-6.130087952440545E-3</c:v>
                </c:pt>
                <c:pt idx="255">
                  <c:v>-8.008995043888854E-3</c:v>
                </c:pt>
                <c:pt idx="256">
                  <c:v>6.9616067416565961E-5</c:v>
                </c:pt>
                <c:pt idx="257">
                  <c:v>2.9195071480831222E-3</c:v>
                </c:pt>
                <c:pt idx="258">
                  <c:v>-8.3129037876316942E-3</c:v>
                </c:pt>
                <c:pt idx="259">
                  <c:v>3.7982742435800029E-3</c:v>
                </c:pt>
                <c:pt idx="260">
                  <c:v>-8.8570611217838255E-3</c:v>
                </c:pt>
                <c:pt idx="261">
                  <c:v>5.4553962923632503E-3</c:v>
                </c:pt>
                <c:pt idx="262">
                  <c:v>6.4843756950303533E-3</c:v>
                </c:pt>
                <c:pt idx="263">
                  <c:v>7.7239058714820546E-4</c:v>
                </c:pt>
                <c:pt idx="264">
                  <c:v>4.342351689503505E-3</c:v>
                </c:pt>
                <c:pt idx="265">
                  <c:v>-8.2811161049412933E-3</c:v>
                </c:pt>
                <c:pt idx="266">
                  <c:v>-8.5379544539940094E-3</c:v>
                </c:pt>
                <c:pt idx="267">
                  <c:v>3.7664827954768648E-3</c:v>
                </c:pt>
                <c:pt idx="268">
                  <c:v>-1.0644715904178164E-3</c:v>
                </c:pt>
                <c:pt idx="269">
                  <c:v>4.1801045669516623E-3</c:v>
                </c:pt>
                <c:pt idx="270">
                  <c:v>1.2228699721730404E-2</c:v>
                </c:pt>
                <c:pt idx="271">
                  <c:v>-2.1685154173005225E-3</c:v>
                </c:pt>
                <c:pt idx="272">
                  <c:v>7.9509415933432318E-3</c:v>
                </c:pt>
                <c:pt idx="273">
                  <c:v>-4.6655841743772812E-3</c:v>
                </c:pt>
                <c:pt idx="274">
                  <c:v>1.1383478237782033E-2</c:v>
                </c:pt>
                <c:pt idx="275">
                  <c:v>9.7514850465023426E-3</c:v>
                </c:pt>
                <c:pt idx="276">
                  <c:v>-3.6297680505787237E-3</c:v>
                </c:pt>
                <c:pt idx="277">
                  <c:v>7.996488634226355E-3</c:v>
                </c:pt>
                <c:pt idx="278">
                  <c:v>-8.3867617354365792E-3</c:v>
                </c:pt>
                <c:pt idx="279">
                  <c:v>-5.2937458195966942E-3</c:v>
                </c:pt>
                <c:pt idx="280">
                  <c:v>-8.2561955682756896E-3</c:v>
                </c:pt>
                <c:pt idx="281">
                  <c:v>5.8455281274361883E-3</c:v>
                </c:pt>
                <c:pt idx="282">
                  <c:v>1.6637785467117667E-3</c:v>
                </c:pt>
                <c:pt idx="283">
                  <c:v>-8.2423684981284013E-3</c:v>
                </c:pt>
                <c:pt idx="284">
                  <c:v>1.6206887950095197E-3</c:v>
                </c:pt>
                <c:pt idx="285">
                  <c:v>7.436021636869434E-3</c:v>
                </c:pt>
                <c:pt idx="286">
                  <c:v>1.6794965459354511E-3</c:v>
                </c:pt>
                <c:pt idx="287">
                  <c:v>7.3837058780341271E-3</c:v>
                </c:pt>
                <c:pt idx="288">
                  <c:v>-4.0331046949904376E-3</c:v>
                </c:pt>
                <c:pt idx="289">
                  <c:v>-8.6323523095976976E-3</c:v>
                </c:pt>
                <c:pt idx="290">
                  <c:v>-4.642011430260426E-3</c:v>
                </c:pt>
                <c:pt idx="291">
                  <c:v>6.742545560829559E-3</c:v>
                </c:pt>
                <c:pt idx="292">
                  <c:v>5.7930715142888323E-3</c:v>
                </c:pt>
                <c:pt idx="293">
                  <c:v>4.3745512944927505E-3</c:v>
                </c:pt>
                <c:pt idx="294">
                  <c:v>4.4931468809751339E-3</c:v>
                </c:pt>
                <c:pt idx="295">
                  <c:v>1.5160915315262523E-3</c:v>
                </c:pt>
                <c:pt idx="296">
                  <c:v>-3.4389078367716154E-4</c:v>
                </c:pt>
                <c:pt idx="297">
                  <c:v>-7.4946723562789213E-3</c:v>
                </c:pt>
                <c:pt idx="298">
                  <c:v>-7.5565907852434538E-3</c:v>
                </c:pt>
                <c:pt idx="299">
                  <c:v>3.1379684756924447E-3</c:v>
                </c:pt>
                <c:pt idx="300">
                  <c:v>-7.4319972720279645E-3</c:v>
                </c:pt>
                <c:pt idx="301">
                  <c:v>-7.4634176229096284E-3</c:v>
                </c:pt>
                <c:pt idx="302">
                  <c:v>-8.0867469479246057E-3</c:v>
                </c:pt>
                <c:pt idx="303">
                  <c:v>1.3506034133948425E-2</c:v>
                </c:pt>
                <c:pt idx="304">
                  <c:v>-1.8371966727764775E-3</c:v>
                </c:pt>
                <c:pt idx="305">
                  <c:v>1.1309020147903775E-3</c:v>
                </c:pt>
                <c:pt idx="306">
                  <c:v>-7.0836582971955605E-4</c:v>
                </c:pt>
                <c:pt idx="307">
                  <c:v>3.1135037888702301E-3</c:v>
                </c:pt>
                <c:pt idx="308">
                  <c:v>4.4424146676281268E-3</c:v>
                </c:pt>
                <c:pt idx="309">
                  <c:v>1.4736447144141412E-2</c:v>
                </c:pt>
                <c:pt idx="310">
                  <c:v>-4.4472312891333235E-3</c:v>
                </c:pt>
                <c:pt idx="311">
                  <c:v>-1.7377406798825168E-3</c:v>
                </c:pt>
                <c:pt idx="312">
                  <c:v>9.1400719393979792E-3</c:v>
                </c:pt>
                <c:pt idx="313">
                  <c:v>-8.0771450510826025E-3</c:v>
                </c:pt>
                <c:pt idx="314">
                  <c:v>-2.4392805766753952E-3</c:v>
                </c:pt>
                <c:pt idx="315">
                  <c:v>4.5253671408496954E-3</c:v>
                </c:pt>
                <c:pt idx="316">
                  <c:v>-7.9156757720398093E-3</c:v>
                </c:pt>
                <c:pt idx="317">
                  <c:v>-3.4447642064368263E-3</c:v>
                </c:pt>
                <c:pt idx="318">
                  <c:v>8.695706967553913E-3</c:v>
                </c:pt>
                <c:pt idx="319">
                  <c:v>-7.8985885136957455E-3</c:v>
                </c:pt>
                <c:pt idx="320">
                  <c:v>1.3042590328091901E-2</c:v>
                </c:pt>
                <c:pt idx="321">
                  <c:v>-9.3319211454311168E-3</c:v>
                </c:pt>
                <c:pt idx="322">
                  <c:v>1.3870625183525689E-2</c:v>
                </c:pt>
                <c:pt idx="323">
                  <c:v>-1.0240967308453322E-2</c:v>
                </c:pt>
                <c:pt idx="324">
                  <c:v>4.293513546187116E-3</c:v>
                </c:pt>
                <c:pt idx="325">
                  <c:v>6.3195592455333332E-4</c:v>
                </c:pt>
                <c:pt idx="326">
                  <c:v>1.2541970422878013E-2</c:v>
                </c:pt>
                <c:pt idx="327">
                  <c:v>-2.4960146079363475E-3</c:v>
                </c:pt>
                <c:pt idx="328">
                  <c:v>1.3875401143874321E-3</c:v>
                </c:pt>
                <c:pt idx="329">
                  <c:v>-9.7641039144485877E-3</c:v>
                </c:pt>
                <c:pt idx="330">
                  <c:v>4.386735440453227E-3</c:v>
                </c:pt>
                <c:pt idx="331">
                  <c:v>-1.3922731103868571E-3</c:v>
                </c:pt>
                <c:pt idx="332">
                  <c:v>5.7649057037210639E-3</c:v>
                </c:pt>
                <c:pt idx="333">
                  <c:v>-1.9409405788333308E-3</c:v>
                </c:pt>
                <c:pt idx="334">
                  <c:v>-2.5704276197078212E-3</c:v>
                </c:pt>
                <c:pt idx="335">
                  <c:v>8.31202402830491E-3</c:v>
                </c:pt>
                <c:pt idx="336">
                  <c:v>1.0345185239343177E-3</c:v>
                </c:pt>
                <c:pt idx="337">
                  <c:v>-4.6984125676831712E-3</c:v>
                </c:pt>
                <c:pt idx="338">
                  <c:v>-4.9286830534944681E-3</c:v>
                </c:pt>
                <c:pt idx="339">
                  <c:v>-8.0193776635745714E-3</c:v>
                </c:pt>
                <c:pt idx="340">
                  <c:v>-3.7243990909823282E-3</c:v>
                </c:pt>
                <c:pt idx="341">
                  <c:v>-4.5296984521333017E-3</c:v>
                </c:pt>
                <c:pt idx="342">
                  <c:v>-7.7649315172849823E-3</c:v>
                </c:pt>
                <c:pt idx="343">
                  <c:v>7.048550060634374E-3</c:v>
                </c:pt>
                <c:pt idx="344">
                  <c:v>-7.7889205679833127E-3</c:v>
                </c:pt>
                <c:pt idx="345">
                  <c:v>-8.6778215220291808E-3</c:v>
                </c:pt>
                <c:pt idx="346">
                  <c:v>7.8541160526362525E-3</c:v>
                </c:pt>
                <c:pt idx="347">
                  <c:v>-1.4623089884941757E-4</c:v>
                </c:pt>
                <c:pt idx="348">
                  <c:v>5.6876338245259233E-3</c:v>
                </c:pt>
                <c:pt idx="349">
                  <c:v>8.7589687348537549E-3</c:v>
                </c:pt>
                <c:pt idx="350">
                  <c:v>-5.7103772938601124E-3</c:v>
                </c:pt>
                <c:pt idx="351">
                  <c:v>1.2431900390865039E-3</c:v>
                </c:pt>
                <c:pt idx="352">
                  <c:v>1.4607072419009868E-3</c:v>
                </c:pt>
                <c:pt idx="353">
                  <c:v>-8.4491818558147958E-3</c:v>
                </c:pt>
                <c:pt idx="354">
                  <c:v>-8.6027532651337564E-3</c:v>
                </c:pt>
                <c:pt idx="355">
                  <c:v>2.8932844101082211E-3</c:v>
                </c:pt>
                <c:pt idx="356">
                  <c:v>-8.4168040898827887E-3</c:v>
                </c:pt>
                <c:pt idx="357">
                  <c:v>3.8359445089030438E-3</c:v>
                </c:pt>
                <c:pt idx="358">
                  <c:v>-3.4651857580575325E-3</c:v>
                </c:pt>
                <c:pt idx="359">
                  <c:v>4.0538106003048862E-3</c:v>
                </c:pt>
                <c:pt idx="360">
                  <c:v>-7.6503053909360791E-3</c:v>
                </c:pt>
                <c:pt idx="361">
                  <c:v>-8.5276899617504186E-3</c:v>
                </c:pt>
                <c:pt idx="362">
                  <c:v>1.3195290418832642E-2</c:v>
                </c:pt>
                <c:pt idx="363">
                  <c:v>-3.7460198977105473E-4</c:v>
                </c:pt>
                <c:pt idx="364">
                  <c:v>6.7214592109669825E-3</c:v>
                </c:pt>
                <c:pt idx="365">
                  <c:v>-4.4011857251087987E-3</c:v>
                </c:pt>
                <c:pt idx="366">
                  <c:v>1.8794485883447405E-2</c:v>
                </c:pt>
                <c:pt idx="367">
                  <c:v>-1.466383168550864E-4</c:v>
                </c:pt>
                <c:pt idx="368">
                  <c:v>1.101115876114314E-2</c:v>
                </c:pt>
                <c:pt idx="369">
                  <c:v>-7.2553148361491912E-4</c:v>
                </c:pt>
                <c:pt idx="370">
                  <c:v>7.3048457034983307E-3</c:v>
                </c:pt>
                <c:pt idx="371">
                  <c:v>-9.5308704470130519E-3</c:v>
                </c:pt>
                <c:pt idx="372">
                  <c:v>1.1642291935706249E-3</c:v>
                </c:pt>
                <c:pt idx="373">
                  <c:v>4.3623673805071256E-4</c:v>
                </c:pt>
                <c:pt idx="374">
                  <c:v>1.5253316921456557E-3</c:v>
                </c:pt>
                <c:pt idx="375">
                  <c:v>8.7463060719605891E-3</c:v>
                </c:pt>
                <c:pt idx="376">
                  <c:v>4.1014628461570378E-3</c:v>
                </c:pt>
                <c:pt idx="377">
                  <c:v>-1.5809143850267168E-3</c:v>
                </c:pt>
                <c:pt idx="378">
                  <c:v>-2.1580405076031741E-4</c:v>
                </c:pt>
                <c:pt idx="379">
                  <c:v>2.0291892723969016E-2</c:v>
                </c:pt>
                <c:pt idx="380">
                  <c:v>-2.6117969175804812E-3</c:v>
                </c:pt>
                <c:pt idx="381">
                  <c:v>-9.4542259926068684E-3</c:v>
                </c:pt>
                <c:pt idx="382">
                  <c:v>-1.0850186093674809E-2</c:v>
                </c:pt>
                <c:pt idx="383">
                  <c:v>3.4252848414956516E-3</c:v>
                </c:pt>
                <c:pt idx="384">
                  <c:v>5.5872147668089558E-3</c:v>
                </c:pt>
                <c:pt idx="385">
                  <c:v>-2.2454828166792893E-3</c:v>
                </c:pt>
                <c:pt idx="386">
                  <c:v>-3.1174128991025107E-3</c:v>
                </c:pt>
                <c:pt idx="387">
                  <c:v>4.2019912584829646E-3</c:v>
                </c:pt>
                <c:pt idx="388">
                  <c:v>-9.6595129844851656E-3</c:v>
                </c:pt>
                <c:pt idx="389">
                  <c:v>4.7149048594154084E-3</c:v>
                </c:pt>
                <c:pt idx="390">
                  <c:v>1.0455222272227577E-2</c:v>
                </c:pt>
                <c:pt idx="391">
                  <c:v>-1.0840456688297808E-2</c:v>
                </c:pt>
                <c:pt idx="392">
                  <c:v>-6.7726996220254026E-3</c:v>
                </c:pt>
                <c:pt idx="393">
                  <c:v>-5.6304786472856014E-3</c:v>
                </c:pt>
                <c:pt idx="394">
                  <c:v>-2.9722098598961597E-4</c:v>
                </c:pt>
                <c:pt idx="395">
                  <c:v>4.9672044896170199E-3</c:v>
                </c:pt>
                <c:pt idx="396">
                  <c:v>-2.6656809565022152E-3</c:v>
                </c:pt>
                <c:pt idx="397">
                  <c:v>1.1114817194056376E-3</c:v>
                </c:pt>
                <c:pt idx="398">
                  <c:v>-9.4435561095147919E-3</c:v>
                </c:pt>
                <c:pt idx="399">
                  <c:v>2.2482856916374133E-4</c:v>
                </c:pt>
                <c:pt idx="400">
                  <c:v>-9.438073226003478E-3</c:v>
                </c:pt>
                <c:pt idx="401">
                  <c:v>7.5114553220041725E-4</c:v>
                </c:pt>
                <c:pt idx="402">
                  <c:v>-5.2566366246308363E-4</c:v>
                </c:pt>
                <c:pt idx="403">
                  <c:v>9.6416905969636778E-3</c:v>
                </c:pt>
                <c:pt idx="404">
                  <c:v>1.115034495753744E-3</c:v>
                </c:pt>
                <c:pt idx="405">
                  <c:v>-5.3639404478179826E-3</c:v>
                </c:pt>
                <c:pt idx="406">
                  <c:v>-6.7151653334824668E-4</c:v>
                </c:pt>
                <c:pt idx="407">
                  <c:v>7.4624081225711848E-5</c:v>
                </c:pt>
                <c:pt idx="408">
                  <c:v>6.7141634063917516E-4</c:v>
                </c:pt>
                <c:pt idx="409">
                  <c:v>-7.835043940027403E-3</c:v>
                </c:pt>
                <c:pt idx="410">
                  <c:v>3.2929231970451091E-3</c:v>
                </c:pt>
                <c:pt idx="411">
                  <c:v>-7.5512051975595339E-3</c:v>
                </c:pt>
                <c:pt idx="412">
                  <c:v>-8.05743142486357E-3</c:v>
                </c:pt>
                <c:pt idx="413">
                  <c:v>-4.150978364038313E-3</c:v>
                </c:pt>
                <c:pt idx="414">
                  <c:v>2.3852587002475591E-3</c:v>
                </c:pt>
                <c:pt idx="415">
                  <c:v>2.1492178982183505E-3</c:v>
                </c:pt>
                <c:pt idx="416">
                  <c:v>-2.9197101033346393E-3</c:v>
                </c:pt>
                <c:pt idx="417">
                  <c:v>6.5196779355990034E-3</c:v>
                </c:pt>
                <c:pt idx="418">
                  <c:v>-2.6027726551484213E-3</c:v>
                </c:pt>
                <c:pt idx="419">
                  <c:v>1.5330369491923598E-4</c:v>
                </c:pt>
                <c:pt idx="420">
                  <c:v>-5.366246439479647E-4</c:v>
                </c:pt>
                <c:pt idx="421">
                  <c:v>1.2262417232442935E-3</c:v>
                </c:pt>
                <c:pt idx="422">
                  <c:v>9.1876585591680346E-4</c:v>
                </c:pt>
                <c:pt idx="423">
                  <c:v>-6.5588899908813961E-3</c:v>
                </c:pt>
                <c:pt idx="424">
                  <c:v>1.6987109327697843E-3</c:v>
                </c:pt>
                <c:pt idx="425">
                  <c:v>-5.402276805126638E-4</c:v>
                </c:pt>
                <c:pt idx="426">
                  <c:v>-7.7291702719398472E-4</c:v>
                </c:pt>
                <c:pt idx="427">
                  <c:v>9.0832739055157121E-3</c:v>
                </c:pt>
                <c:pt idx="428">
                  <c:v>-6.6202324845523169E-3</c:v>
                </c:pt>
                <c:pt idx="429">
                  <c:v>-6.8149071334413554E-3</c:v>
                </c:pt>
                <c:pt idx="430">
                  <c:v>-5.1760761787027574E-3</c:v>
                </c:pt>
                <c:pt idx="431">
                  <c:v>5.4213450401149176E-3</c:v>
                </c:pt>
                <c:pt idx="432">
                  <c:v>1.0963196086324347E-3</c:v>
                </c:pt>
                <c:pt idx="433">
                  <c:v>-7.0205425171520272E-3</c:v>
                </c:pt>
                <c:pt idx="434">
                  <c:v>8.229854029955205E-3</c:v>
                </c:pt>
                <c:pt idx="435">
                  <c:v>-7.1308832955055221E-3</c:v>
                </c:pt>
                <c:pt idx="436">
                  <c:v>2.2132646770947123E-3</c:v>
                </c:pt>
                <c:pt idx="437">
                  <c:v>5.4328703371817862E-3</c:v>
                </c:pt>
                <c:pt idx="438">
                  <c:v>9.8461372146396685E-3</c:v>
                </c:pt>
                <c:pt idx="439">
                  <c:v>8.1310704688541922E-3</c:v>
                </c:pt>
                <c:pt idx="440">
                  <c:v>-2.6258896769132492E-3</c:v>
                </c:pt>
                <c:pt idx="441">
                  <c:v>1.0197075610805545E-2</c:v>
                </c:pt>
                <c:pt idx="442">
                  <c:v>1.6125939374775885E-3</c:v>
                </c:pt>
                <c:pt idx="443">
                  <c:v>-7.5061064302805172E-3</c:v>
                </c:pt>
                <c:pt idx="444">
                  <c:v>2.2892899485690697E-4</c:v>
                </c:pt>
                <c:pt idx="445">
                  <c:v>8.5100430002999945E-3</c:v>
                </c:pt>
                <c:pt idx="446">
                  <c:v>-7.375183300060064E-3</c:v>
                </c:pt>
                <c:pt idx="447">
                  <c:v>-7.307320420278208E-3</c:v>
                </c:pt>
                <c:pt idx="448">
                  <c:v>5.8691429577162378E-3</c:v>
                </c:pt>
                <c:pt idx="449">
                  <c:v>-1.2166376681324829E-3</c:v>
                </c:pt>
                <c:pt idx="450">
                  <c:v>9.88630826939435E-4</c:v>
                </c:pt>
                <c:pt idx="451">
                  <c:v>-6.7422367818495196E-3</c:v>
                </c:pt>
                <c:pt idx="452">
                  <c:v>9.8530431806085738E-3</c:v>
                </c:pt>
                <c:pt idx="453">
                  <c:v>-1.5082956288023036E-4</c:v>
                </c:pt>
                <c:pt idx="454">
                  <c:v>1.959159695300315E-3</c:v>
                </c:pt>
                <c:pt idx="455">
                  <c:v>-6.505513291369348E-3</c:v>
                </c:pt>
                <c:pt idx="456">
                  <c:v>-4.0881274288376394E-3</c:v>
                </c:pt>
                <c:pt idx="457">
                  <c:v>-6.4667181398201223E-3</c:v>
                </c:pt>
                <c:pt idx="458">
                  <c:v>-6.3600644068027802E-3</c:v>
                </c:pt>
                <c:pt idx="459">
                  <c:v>-6.3300987537004945E-3</c:v>
                </c:pt>
                <c:pt idx="460">
                  <c:v>7.6138270771181397E-4</c:v>
                </c:pt>
                <c:pt idx="461">
                  <c:v>2.949520005590317E-3</c:v>
                </c:pt>
                <c:pt idx="462">
                  <c:v>-9.0668687737681278E-4</c:v>
                </c:pt>
                <c:pt idx="463">
                  <c:v>1.1328878519914684E-3</c:v>
                </c:pt>
                <c:pt idx="464">
                  <c:v>9.2429739381977294E-3</c:v>
                </c:pt>
                <c:pt idx="465">
                  <c:v>5.8926810575089346E-3</c:v>
                </c:pt>
                <c:pt idx="466">
                  <c:v>-6.0544954430564405E-3</c:v>
                </c:pt>
                <c:pt idx="467">
                  <c:v>4.5436002340202494E-3</c:v>
                </c:pt>
                <c:pt idx="468">
                  <c:v>-5.9913831417830934E-3</c:v>
                </c:pt>
                <c:pt idx="469">
                  <c:v>-9.7623257105467647E-4</c:v>
                </c:pt>
                <c:pt idx="470">
                  <c:v>-6.2487776625363622E-3</c:v>
                </c:pt>
                <c:pt idx="471">
                  <c:v>1.6661621546130057E-3</c:v>
                </c:pt>
                <c:pt idx="472">
                  <c:v>-6.3024320615913303E-3</c:v>
                </c:pt>
                <c:pt idx="473">
                  <c:v>2.8182979388587108E-3</c:v>
                </c:pt>
                <c:pt idx="474">
                  <c:v>9.4622408420922798E-3</c:v>
                </c:pt>
                <c:pt idx="475">
                  <c:v>-6.6682893885185576E-3</c:v>
                </c:pt>
                <c:pt idx="476">
                  <c:v>3.0462288425630352E-3</c:v>
                </c:pt>
                <c:pt idx="477">
                  <c:v>-7.0330981217873664E-3</c:v>
                </c:pt>
                <c:pt idx="478">
                  <c:v>-4.0595973182265613E-3</c:v>
                </c:pt>
                <c:pt idx="479">
                  <c:v>3.7534993702616113E-3</c:v>
                </c:pt>
                <c:pt idx="480">
                  <c:v>7.0849342186372292E-3</c:v>
                </c:pt>
                <c:pt idx="481">
                  <c:v>4.1636761011056376E-3</c:v>
                </c:pt>
                <c:pt idx="482">
                  <c:v>-1.0582811479793533E-3</c:v>
                </c:pt>
                <c:pt idx="483">
                  <c:v>-6.0523530369253854E-4</c:v>
                </c:pt>
                <c:pt idx="484">
                  <c:v>-1.2115706464639353E-3</c:v>
                </c:pt>
                <c:pt idx="485">
                  <c:v>5.2144459735498213E-3</c:v>
                </c:pt>
                <c:pt idx="486">
                  <c:v>6.4593885398561536E-3</c:v>
                </c:pt>
                <c:pt idx="487">
                  <c:v>-3.3744548536642025E-3</c:v>
                </c:pt>
                <c:pt idx="488">
                  <c:v>1.5021781611533879E-4</c:v>
                </c:pt>
                <c:pt idx="489">
                  <c:v>-1.0519988947363071E-3</c:v>
                </c:pt>
                <c:pt idx="490">
                  <c:v>2.9280399311989243E-3</c:v>
                </c:pt>
                <c:pt idx="491">
                  <c:v>-5.602071295771587E-3</c:v>
                </c:pt>
                <c:pt idx="492">
                  <c:v>-5.4908558955515923E-3</c:v>
                </c:pt>
                <c:pt idx="493">
                  <c:v>-5.621553966051164E-3</c:v>
                </c:pt>
                <c:pt idx="494">
                  <c:v>-5.7657121701980129E-3</c:v>
                </c:pt>
                <c:pt idx="495">
                  <c:v>2.4466714552490321E-3</c:v>
                </c:pt>
                <c:pt idx="496">
                  <c:v>4.579803148516746E-4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178496"/>
        <c:axId val="217180032"/>
      </c:lineChart>
      <c:dateAx>
        <c:axId val="217178496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17180032"/>
        <c:crosses val="autoZero"/>
        <c:auto val="1"/>
        <c:lblOffset val="100"/>
        <c:baseTimeUnit val="days"/>
      </c:dateAx>
      <c:valAx>
        <c:axId val="2171800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7178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94685039370078"/>
          <c:y val="5.1400554097404488E-2"/>
          <c:w val="0.78799518810148728"/>
          <c:h val="0.80701771653543308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'Stop-loss-II'!$P$36:$P$48</c:f>
              <c:numCache>
                <c:formatCode>General</c:formatCode>
                <c:ptCount val="13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0.5</c:v>
                </c:pt>
                <c:pt idx="5">
                  <c:v>0.75</c:v>
                </c:pt>
                <c:pt idx="6">
                  <c:v>1</c:v>
                </c:pt>
                <c:pt idx="7">
                  <c:v>1.25</c:v>
                </c:pt>
                <c:pt idx="8">
                  <c:v>1.5</c:v>
                </c:pt>
                <c:pt idx="9">
                  <c:v>2</c:v>
                </c:pt>
                <c:pt idx="10">
                  <c:v>2.5</c:v>
                </c:pt>
                <c:pt idx="11">
                  <c:v>3</c:v>
                </c:pt>
                <c:pt idx="12">
                  <c:v>4</c:v>
                </c:pt>
              </c:numCache>
            </c:numRef>
          </c:cat>
          <c:val>
            <c:numRef>
              <c:f>'Stop-loss-II'!$Q$36:$Q$48</c:f>
              <c:numCache>
                <c:formatCode>0.00%</c:formatCode>
                <c:ptCount val="13"/>
                <c:pt idx="0">
                  <c:v>1.9737806218301368E-4</c:v>
                </c:pt>
                <c:pt idx="1">
                  <c:v>9.4285960385181452E-5</c:v>
                </c:pt>
                <c:pt idx="2">
                  <c:v>1.5721415687291573E-4</c:v>
                </c:pt>
                <c:pt idx="3">
                  <c:v>1.2775383711299452E-4</c:v>
                </c:pt>
                <c:pt idx="4">
                  <c:v>2.6817430118430296E-4</c:v>
                </c:pt>
                <c:pt idx="5">
                  <c:v>3.2926210566183175E-4</c:v>
                </c:pt>
                <c:pt idx="6">
                  <c:v>4.6892508310200729E-4</c:v>
                </c:pt>
                <c:pt idx="7">
                  <c:v>3.7307415356512371E-4</c:v>
                </c:pt>
                <c:pt idx="8">
                  <c:v>2.6060313299959499E-4</c:v>
                </c:pt>
                <c:pt idx="9">
                  <c:v>1.9662160789577461E-4</c:v>
                </c:pt>
                <c:pt idx="10">
                  <c:v>1.9783734589812416E-4</c:v>
                </c:pt>
                <c:pt idx="11">
                  <c:v>1.7474702707365183E-4</c:v>
                </c:pt>
                <c:pt idx="12">
                  <c:v>1.5543295707978093E-4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594752"/>
        <c:axId val="225600640"/>
      </c:lineChart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'Stop-loss-II'!$R$36:$R$48</c:f>
              <c:numCache>
                <c:formatCode>0.00%</c:formatCode>
                <c:ptCount val="13"/>
                <c:pt idx="0">
                  <c:v>2.2731606487840766E-3</c:v>
                </c:pt>
                <c:pt idx="1">
                  <c:v>2.8254008474996929E-3</c:v>
                </c:pt>
                <c:pt idx="2">
                  <c:v>3.8123506279819689E-3</c:v>
                </c:pt>
                <c:pt idx="3">
                  <c:v>4.4353971601682743E-3</c:v>
                </c:pt>
                <c:pt idx="4">
                  <c:v>5.4334111849965901E-3</c:v>
                </c:pt>
                <c:pt idx="5">
                  <c:v>6.0126703202056523E-3</c:v>
                </c:pt>
                <c:pt idx="6">
                  <c:v>6.3709348708819429E-3</c:v>
                </c:pt>
                <c:pt idx="7">
                  <c:v>6.6834754380760437E-3</c:v>
                </c:pt>
                <c:pt idx="8">
                  <c:v>6.9242379179968432E-3</c:v>
                </c:pt>
                <c:pt idx="9">
                  <c:v>7.1240725730586582E-3</c:v>
                </c:pt>
                <c:pt idx="10">
                  <c:v>7.1998674280796676E-3</c:v>
                </c:pt>
                <c:pt idx="11">
                  <c:v>7.2461610983020758E-3</c:v>
                </c:pt>
                <c:pt idx="12">
                  <c:v>7.2922450758770262E-3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612160"/>
        <c:axId val="225602176"/>
      </c:lineChart>
      <c:catAx>
        <c:axId val="22559475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25600640"/>
        <c:crosses val="autoZero"/>
        <c:auto val="1"/>
        <c:lblAlgn val="ctr"/>
        <c:lblOffset val="100"/>
        <c:noMultiLvlLbl val="0"/>
      </c:catAx>
      <c:valAx>
        <c:axId val="2256006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5594752"/>
        <c:crosses val="autoZero"/>
        <c:crossBetween val="between"/>
      </c:valAx>
      <c:valAx>
        <c:axId val="22560217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225612160"/>
        <c:crosses val="max"/>
        <c:crossBetween val="between"/>
      </c:valAx>
      <c:catAx>
        <c:axId val="225612160"/>
        <c:scaling>
          <c:orientation val="minMax"/>
        </c:scaling>
        <c:delete val="1"/>
        <c:axPos val="b"/>
        <c:majorTickMark val="out"/>
        <c:minorTickMark val="none"/>
        <c:tickLblPos val="nextTo"/>
        <c:crossAx val="22560217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6304111986001749"/>
          <c:y val="9.6838363954505693E-2"/>
          <c:w val="0.16473665791776029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83287327371632E-2"/>
          <c:y val="5.1400554097404488E-2"/>
          <c:w val="0.88213060604904192"/>
          <c:h val="0.74530475357247006"/>
        </c:manualLayout>
      </c:layout>
      <c:lineChart>
        <c:grouping val="standard"/>
        <c:varyColors val="0"/>
        <c:ser>
          <c:idx val="0"/>
          <c:order val="0"/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'Stop-loss-II'!$A$5:$A$501</c:f>
              <c:numCache>
                <c:formatCode>m/d/yyyy</c:formatCode>
                <c:ptCount val="497"/>
                <c:pt idx="0">
                  <c:v>40312</c:v>
                </c:pt>
                <c:pt idx="1">
                  <c:v>40315</c:v>
                </c:pt>
                <c:pt idx="2">
                  <c:v>40316</c:v>
                </c:pt>
                <c:pt idx="3">
                  <c:v>40317</c:v>
                </c:pt>
                <c:pt idx="4">
                  <c:v>40318</c:v>
                </c:pt>
                <c:pt idx="5">
                  <c:v>40319</c:v>
                </c:pt>
                <c:pt idx="6">
                  <c:v>40322</c:v>
                </c:pt>
                <c:pt idx="7">
                  <c:v>40323</c:v>
                </c:pt>
                <c:pt idx="8">
                  <c:v>40324</c:v>
                </c:pt>
                <c:pt idx="9">
                  <c:v>40325</c:v>
                </c:pt>
                <c:pt idx="10">
                  <c:v>40326</c:v>
                </c:pt>
                <c:pt idx="11">
                  <c:v>40329</c:v>
                </c:pt>
                <c:pt idx="12">
                  <c:v>40330</c:v>
                </c:pt>
                <c:pt idx="13">
                  <c:v>40331</c:v>
                </c:pt>
                <c:pt idx="14">
                  <c:v>40332</c:v>
                </c:pt>
                <c:pt idx="15">
                  <c:v>40333</c:v>
                </c:pt>
                <c:pt idx="16">
                  <c:v>40336</c:v>
                </c:pt>
                <c:pt idx="17">
                  <c:v>40337</c:v>
                </c:pt>
                <c:pt idx="18">
                  <c:v>40338</c:v>
                </c:pt>
                <c:pt idx="19">
                  <c:v>40339</c:v>
                </c:pt>
                <c:pt idx="20">
                  <c:v>40340</c:v>
                </c:pt>
                <c:pt idx="21">
                  <c:v>40343</c:v>
                </c:pt>
                <c:pt idx="22">
                  <c:v>40344</c:v>
                </c:pt>
                <c:pt idx="23">
                  <c:v>40345</c:v>
                </c:pt>
                <c:pt idx="24">
                  <c:v>40346</c:v>
                </c:pt>
                <c:pt idx="25">
                  <c:v>40347</c:v>
                </c:pt>
                <c:pt idx="26">
                  <c:v>40350</c:v>
                </c:pt>
                <c:pt idx="27">
                  <c:v>40351</c:v>
                </c:pt>
                <c:pt idx="28">
                  <c:v>40352</c:v>
                </c:pt>
                <c:pt idx="29">
                  <c:v>40353</c:v>
                </c:pt>
                <c:pt idx="30">
                  <c:v>40354</c:v>
                </c:pt>
                <c:pt idx="31">
                  <c:v>40357</c:v>
                </c:pt>
                <c:pt idx="32">
                  <c:v>40358</c:v>
                </c:pt>
                <c:pt idx="33">
                  <c:v>40359</c:v>
                </c:pt>
                <c:pt idx="34">
                  <c:v>40360</c:v>
                </c:pt>
                <c:pt idx="35">
                  <c:v>40361</c:v>
                </c:pt>
                <c:pt idx="36">
                  <c:v>40364</c:v>
                </c:pt>
                <c:pt idx="37">
                  <c:v>40365</c:v>
                </c:pt>
                <c:pt idx="38">
                  <c:v>40366</c:v>
                </c:pt>
                <c:pt idx="39">
                  <c:v>40367</c:v>
                </c:pt>
                <c:pt idx="40">
                  <c:v>40368</c:v>
                </c:pt>
                <c:pt idx="41">
                  <c:v>40371</c:v>
                </c:pt>
                <c:pt idx="42">
                  <c:v>40372</c:v>
                </c:pt>
                <c:pt idx="43">
                  <c:v>40373</c:v>
                </c:pt>
                <c:pt idx="44">
                  <c:v>40374</c:v>
                </c:pt>
                <c:pt idx="45">
                  <c:v>40375</c:v>
                </c:pt>
                <c:pt idx="46">
                  <c:v>40378</c:v>
                </c:pt>
                <c:pt idx="47">
                  <c:v>40379</c:v>
                </c:pt>
                <c:pt idx="48">
                  <c:v>40380</c:v>
                </c:pt>
                <c:pt idx="49">
                  <c:v>40381</c:v>
                </c:pt>
                <c:pt idx="50">
                  <c:v>40382</c:v>
                </c:pt>
                <c:pt idx="51">
                  <c:v>40385</c:v>
                </c:pt>
                <c:pt idx="52">
                  <c:v>40386</c:v>
                </c:pt>
                <c:pt idx="53">
                  <c:v>40387</c:v>
                </c:pt>
                <c:pt idx="54">
                  <c:v>40388</c:v>
                </c:pt>
                <c:pt idx="55">
                  <c:v>40389</c:v>
                </c:pt>
                <c:pt idx="56">
                  <c:v>40392</c:v>
                </c:pt>
                <c:pt idx="57">
                  <c:v>40393</c:v>
                </c:pt>
                <c:pt idx="58">
                  <c:v>40394</c:v>
                </c:pt>
                <c:pt idx="59">
                  <c:v>40395</c:v>
                </c:pt>
                <c:pt idx="60">
                  <c:v>40396</c:v>
                </c:pt>
                <c:pt idx="61">
                  <c:v>40399</c:v>
                </c:pt>
                <c:pt idx="62">
                  <c:v>40400</c:v>
                </c:pt>
                <c:pt idx="63">
                  <c:v>40401</c:v>
                </c:pt>
                <c:pt idx="64">
                  <c:v>40402</c:v>
                </c:pt>
                <c:pt idx="65">
                  <c:v>40403</c:v>
                </c:pt>
                <c:pt idx="66">
                  <c:v>40406</c:v>
                </c:pt>
                <c:pt idx="67">
                  <c:v>40407</c:v>
                </c:pt>
                <c:pt idx="68">
                  <c:v>40408</c:v>
                </c:pt>
                <c:pt idx="69">
                  <c:v>40409</c:v>
                </c:pt>
                <c:pt idx="70">
                  <c:v>40410</c:v>
                </c:pt>
                <c:pt idx="71">
                  <c:v>40413</c:v>
                </c:pt>
                <c:pt idx="72">
                  <c:v>40414</c:v>
                </c:pt>
                <c:pt idx="73">
                  <c:v>40415</c:v>
                </c:pt>
                <c:pt idx="74">
                  <c:v>40416</c:v>
                </c:pt>
                <c:pt idx="75">
                  <c:v>40417</c:v>
                </c:pt>
                <c:pt idx="76">
                  <c:v>40420</c:v>
                </c:pt>
                <c:pt idx="77">
                  <c:v>40421</c:v>
                </c:pt>
                <c:pt idx="78">
                  <c:v>40422</c:v>
                </c:pt>
                <c:pt idx="79">
                  <c:v>40423</c:v>
                </c:pt>
                <c:pt idx="80">
                  <c:v>40424</c:v>
                </c:pt>
                <c:pt idx="81">
                  <c:v>40427</c:v>
                </c:pt>
                <c:pt idx="82">
                  <c:v>40428</c:v>
                </c:pt>
                <c:pt idx="83">
                  <c:v>40429</c:v>
                </c:pt>
                <c:pt idx="84">
                  <c:v>40430</c:v>
                </c:pt>
                <c:pt idx="85">
                  <c:v>40431</c:v>
                </c:pt>
                <c:pt idx="86">
                  <c:v>40434</c:v>
                </c:pt>
                <c:pt idx="87">
                  <c:v>40435</c:v>
                </c:pt>
                <c:pt idx="88">
                  <c:v>40436</c:v>
                </c:pt>
                <c:pt idx="89">
                  <c:v>40437</c:v>
                </c:pt>
                <c:pt idx="90">
                  <c:v>40438</c:v>
                </c:pt>
                <c:pt idx="91">
                  <c:v>40441</c:v>
                </c:pt>
                <c:pt idx="92">
                  <c:v>40442</c:v>
                </c:pt>
                <c:pt idx="93">
                  <c:v>40443</c:v>
                </c:pt>
                <c:pt idx="94">
                  <c:v>40444</c:v>
                </c:pt>
                <c:pt idx="95">
                  <c:v>40445</c:v>
                </c:pt>
                <c:pt idx="96">
                  <c:v>40448</c:v>
                </c:pt>
                <c:pt idx="97">
                  <c:v>40449</c:v>
                </c:pt>
                <c:pt idx="98">
                  <c:v>40450</c:v>
                </c:pt>
                <c:pt idx="99">
                  <c:v>40451</c:v>
                </c:pt>
                <c:pt idx="100">
                  <c:v>40452</c:v>
                </c:pt>
                <c:pt idx="101">
                  <c:v>40455</c:v>
                </c:pt>
                <c:pt idx="102">
                  <c:v>40456</c:v>
                </c:pt>
                <c:pt idx="103">
                  <c:v>40457</c:v>
                </c:pt>
                <c:pt idx="104">
                  <c:v>40458</c:v>
                </c:pt>
                <c:pt idx="105">
                  <c:v>40459</c:v>
                </c:pt>
                <c:pt idx="106">
                  <c:v>40462</c:v>
                </c:pt>
                <c:pt idx="107">
                  <c:v>40463</c:v>
                </c:pt>
                <c:pt idx="108">
                  <c:v>40464</c:v>
                </c:pt>
                <c:pt idx="109">
                  <c:v>40465</c:v>
                </c:pt>
                <c:pt idx="110">
                  <c:v>40466</c:v>
                </c:pt>
                <c:pt idx="111">
                  <c:v>40469</c:v>
                </c:pt>
                <c:pt idx="112">
                  <c:v>40470</c:v>
                </c:pt>
                <c:pt idx="113">
                  <c:v>40471</c:v>
                </c:pt>
                <c:pt idx="114">
                  <c:v>40472</c:v>
                </c:pt>
                <c:pt idx="115">
                  <c:v>40473</c:v>
                </c:pt>
                <c:pt idx="116">
                  <c:v>40476</c:v>
                </c:pt>
                <c:pt idx="117">
                  <c:v>40477</c:v>
                </c:pt>
                <c:pt idx="118">
                  <c:v>40478</c:v>
                </c:pt>
                <c:pt idx="119">
                  <c:v>40479</c:v>
                </c:pt>
                <c:pt idx="120">
                  <c:v>40480</c:v>
                </c:pt>
                <c:pt idx="121">
                  <c:v>40483</c:v>
                </c:pt>
                <c:pt idx="122">
                  <c:v>40484</c:v>
                </c:pt>
                <c:pt idx="123">
                  <c:v>40485</c:v>
                </c:pt>
                <c:pt idx="124">
                  <c:v>40486</c:v>
                </c:pt>
                <c:pt idx="125">
                  <c:v>40487</c:v>
                </c:pt>
                <c:pt idx="126">
                  <c:v>40490</c:v>
                </c:pt>
                <c:pt idx="127">
                  <c:v>40491</c:v>
                </c:pt>
                <c:pt idx="128">
                  <c:v>40492</c:v>
                </c:pt>
                <c:pt idx="129">
                  <c:v>40493</c:v>
                </c:pt>
                <c:pt idx="130">
                  <c:v>40494</c:v>
                </c:pt>
                <c:pt idx="131">
                  <c:v>40497</c:v>
                </c:pt>
                <c:pt idx="132">
                  <c:v>40498</c:v>
                </c:pt>
                <c:pt idx="133">
                  <c:v>40499</c:v>
                </c:pt>
                <c:pt idx="134">
                  <c:v>40500</c:v>
                </c:pt>
                <c:pt idx="135">
                  <c:v>40501</c:v>
                </c:pt>
                <c:pt idx="136">
                  <c:v>40504</c:v>
                </c:pt>
                <c:pt idx="137">
                  <c:v>40505</c:v>
                </c:pt>
                <c:pt idx="138">
                  <c:v>40506</c:v>
                </c:pt>
                <c:pt idx="139">
                  <c:v>40507</c:v>
                </c:pt>
                <c:pt idx="140">
                  <c:v>40508</c:v>
                </c:pt>
                <c:pt idx="141">
                  <c:v>40511</c:v>
                </c:pt>
                <c:pt idx="142">
                  <c:v>40512</c:v>
                </c:pt>
                <c:pt idx="143">
                  <c:v>40513</c:v>
                </c:pt>
                <c:pt idx="144">
                  <c:v>40514</c:v>
                </c:pt>
                <c:pt idx="145">
                  <c:v>40515</c:v>
                </c:pt>
                <c:pt idx="146">
                  <c:v>40518</c:v>
                </c:pt>
                <c:pt idx="147">
                  <c:v>40519</c:v>
                </c:pt>
                <c:pt idx="148">
                  <c:v>40520</c:v>
                </c:pt>
                <c:pt idx="149">
                  <c:v>40521</c:v>
                </c:pt>
                <c:pt idx="150">
                  <c:v>40522</c:v>
                </c:pt>
                <c:pt idx="151">
                  <c:v>40525</c:v>
                </c:pt>
                <c:pt idx="152">
                  <c:v>40526</c:v>
                </c:pt>
                <c:pt idx="153">
                  <c:v>40527</c:v>
                </c:pt>
                <c:pt idx="154">
                  <c:v>40528</c:v>
                </c:pt>
                <c:pt idx="155">
                  <c:v>40529</c:v>
                </c:pt>
                <c:pt idx="156">
                  <c:v>40532</c:v>
                </c:pt>
                <c:pt idx="157">
                  <c:v>40533</c:v>
                </c:pt>
                <c:pt idx="158">
                  <c:v>40534</c:v>
                </c:pt>
                <c:pt idx="159">
                  <c:v>40535</c:v>
                </c:pt>
                <c:pt idx="160">
                  <c:v>40536</c:v>
                </c:pt>
                <c:pt idx="161">
                  <c:v>40539</c:v>
                </c:pt>
                <c:pt idx="162">
                  <c:v>40540</c:v>
                </c:pt>
                <c:pt idx="163">
                  <c:v>40541</c:v>
                </c:pt>
                <c:pt idx="164">
                  <c:v>40542</c:v>
                </c:pt>
                <c:pt idx="165">
                  <c:v>40543</c:v>
                </c:pt>
                <c:pt idx="166">
                  <c:v>40546</c:v>
                </c:pt>
                <c:pt idx="167">
                  <c:v>40547</c:v>
                </c:pt>
                <c:pt idx="168">
                  <c:v>40548</c:v>
                </c:pt>
                <c:pt idx="169">
                  <c:v>40549</c:v>
                </c:pt>
                <c:pt idx="170">
                  <c:v>40550</c:v>
                </c:pt>
                <c:pt idx="171">
                  <c:v>40553</c:v>
                </c:pt>
                <c:pt idx="172">
                  <c:v>40554</c:v>
                </c:pt>
                <c:pt idx="173">
                  <c:v>40555</c:v>
                </c:pt>
                <c:pt idx="174">
                  <c:v>40556</c:v>
                </c:pt>
                <c:pt idx="175">
                  <c:v>40557</c:v>
                </c:pt>
                <c:pt idx="176">
                  <c:v>40560</c:v>
                </c:pt>
                <c:pt idx="177">
                  <c:v>40561</c:v>
                </c:pt>
                <c:pt idx="178">
                  <c:v>40562</c:v>
                </c:pt>
                <c:pt idx="179">
                  <c:v>40563</c:v>
                </c:pt>
                <c:pt idx="180">
                  <c:v>40564</c:v>
                </c:pt>
                <c:pt idx="181">
                  <c:v>40567</c:v>
                </c:pt>
                <c:pt idx="182">
                  <c:v>40568</c:v>
                </c:pt>
                <c:pt idx="183">
                  <c:v>40569</c:v>
                </c:pt>
                <c:pt idx="184">
                  <c:v>40570</c:v>
                </c:pt>
                <c:pt idx="185">
                  <c:v>40571</c:v>
                </c:pt>
                <c:pt idx="186">
                  <c:v>40574</c:v>
                </c:pt>
                <c:pt idx="187">
                  <c:v>40575</c:v>
                </c:pt>
                <c:pt idx="188">
                  <c:v>40576</c:v>
                </c:pt>
                <c:pt idx="189">
                  <c:v>40577</c:v>
                </c:pt>
                <c:pt idx="190">
                  <c:v>40578</c:v>
                </c:pt>
                <c:pt idx="191">
                  <c:v>40581</c:v>
                </c:pt>
                <c:pt idx="192">
                  <c:v>40582</c:v>
                </c:pt>
                <c:pt idx="193">
                  <c:v>40583</c:v>
                </c:pt>
                <c:pt idx="194">
                  <c:v>40584</c:v>
                </c:pt>
                <c:pt idx="195">
                  <c:v>40585</c:v>
                </c:pt>
                <c:pt idx="196">
                  <c:v>40588</c:v>
                </c:pt>
                <c:pt idx="197">
                  <c:v>40589</c:v>
                </c:pt>
                <c:pt idx="198">
                  <c:v>40590</c:v>
                </c:pt>
                <c:pt idx="199">
                  <c:v>40591</c:v>
                </c:pt>
                <c:pt idx="200">
                  <c:v>40592</c:v>
                </c:pt>
                <c:pt idx="201">
                  <c:v>40595</c:v>
                </c:pt>
                <c:pt idx="202">
                  <c:v>40596</c:v>
                </c:pt>
                <c:pt idx="203">
                  <c:v>40597</c:v>
                </c:pt>
                <c:pt idx="204">
                  <c:v>40598</c:v>
                </c:pt>
                <c:pt idx="205">
                  <c:v>40599</c:v>
                </c:pt>
                <c:pt idx="206">
                  <c:v>40602</c:v>
                </c:pt>
                <c:pt idx="207">
                  <c:v>40603</c:v>
                </c:pt>
                <c:pt idx="208">
                  <c:v>40604</c:v>
                </c:pt>
                <c:pt idx="209">
                  <c:v>40605</c:v>
                </c:pt>
                <c:pt idx="210">
                  <c:v>40606</c:v>
                </c:pt>
                <c:pt idx="211">
                  <c:v>40609</c:v>
                </c:pt>
                <c:pt idx="212">
                  <c:v>40610</c:v>
                </c:pt>
                <c:pt idx="213">
                  <c:v>40611</c:v>
                </c:pt>
                <c:pt idx="214">
                  <c:v>40612</c:v>
                </c:pt>
                <c:pt idx="215">
                  <c:v>40613</c:v>
                </c:pt>
                <c:pt idx="216">
                  <c:v>40616</c:v>
                </c:pt>
                <c:pt idx="217">
                  <c:v>40617</c:v>
                </c:pt>
                <c:pt idx="218">
                  <c:v>40618</c:v>
                </c:pt>
                <c:pt idx="219">
                  <c:v>40619</c:v>
                </c:pt>
                <c:pt idx="220">
                  <c:v>40620</c:v>
                </c:pt>
                <c:pt idx="221">
                  <c:v>40623</c:v>
                </c:pt>
                <c:pt idx="222">
                  <c:v>40624</c:v>
                </c:pt>
                <c:pt idx="223">
                  <c:v>40625</c:v>
                </c:pt>
                <c:pt idx="224">
                  <c:v>40626</c:v>
                </c:pt>
                <c:pt idx="225">
                  <c:v>40627</c:v>
                </c:pt>
                <c:pt idx="226">
                  <c:v>40630</c:v>
                </c:pt>
                <c:pt idx="227">
                  <c:v>40631</c:v>
                </c:pt>
                <c:pt idx="228">
                  <c:v>40632</c:v>
                </c:pt>
                <c:pt idx="229">
                  <c:v>40633</c:v>
                </c:pt>
                <c:pt idx="230">
                  <c:v>40634</c:v>
                </c:pt>
                <c:pt idx="231">
                  <c:v>40637</c:v>
                </c:pt>
                <c:pt idx="232">
                  <c:v>40638</c:v>
                </c:pt>
                <c:pt idx="233">
                  <c:v>40639</c:v>
                </c:pt>
                <c:pt idx="234">
                  <c:v>40640</c:v>
                </c:pt>
                <c:pt idx="235">
                  <c:v>40641</c:v>
                </c:pt>
                <c:pt idx="236">
                  <c:v>40644</c:v>
                </c:pt>
                <c:pt idx="237">
                  <c:v>40645</c:v>
                </c:pt>
                <c:pt idx="238">
                  <c:v>40646</c:v>
                </c:pt>
                <c:pt idx="239">
                  <c:v>40647</c:v>
                </c:pt>
                <c:pt idx="240">
                  <c:v>40648</c:v>
                </c:pt>
                <c:pt idx="241">
                  <c:v>40651</c:v>
                </c:pt>
                <c:pt idx="242">
                  <c:v>40652</c:v>
                </c:pt>
                <c:pt idx="243">
                  <c:v>40653</c:v>
                </c:pt>
                <c:pt idx="244">
                  <c:v>40654</c:v>
                </c:pt>
                <c:pt idx="245">
                  <c:v>40655</c:v>
                </c:pt>
                <c:pt idx="246">
                  <c:v>40658</c:v>
                </c:pt>
                <c:pt idx="247">
                  <c:v>40659</c:v>
                </c:pt>
                <c:pt idx="248">
                  <c:v>40660</c:v>
                </c:pt>
                <c:pt idx="249">
                  <c:v>40661</c:v>
                </c:pt>
                <c:pt idx="250">
                  <c:v>40662</c:v>
                </c:pt>
                <c:pt idx="251">
                  <c:v>40665</c:v>
                </c:pt>
                <c:pt idx="252">
                  <c:v>40666</c:v>
                </c:pt>
                <c:pt idx="253">
                  <c:v>40667</c:v>
                </c:pt>
                <c:pt idx="254">
                  <c:v>40668</c:v>
                </c:pt>
                <c:pt idx="255">
                  <c:v>40669</c:v>
                </c:pt>
                <c:pt idx="256">
                  <c:v>40672</c:v>
                </c:pt>
                <c:pt idx="257">
                  <c:v>40673</c:v>
                </c:pt>
                <c:pt idx="258">
                  <c:v>40674</c:v>
                </c:pt>
                <c:pt idx="259">
                  <c:v>40675</c:v>
                </c:pt>
                <c:pt idx="260">
                  <c:v>40676</c:v>
                </c:pt>
                <c:pt idx="261">
                  <c:v>40679</c:v>
                </c:pt>
                <c:pt idx="262">
                  <c:v>40680</c:v>
                </c:pt>
                <c:pt idx="263">
                  <c:v>40681</c:v>
                </c:pt>
                <c:pt idx="264">
                  <c:v>40682</c:v>
                </c:pt>
                <c:pt idx="265">
                  <c:v>40683</c:v>
                </c:pt>
                <c:pt idx="266">
                  <c:v>40686</c:v>
                </c:pt>
                <c:pt idx="267">
                  <c:v>40687</c:v>
                </c:pt>
                <c:pt idx="268">
                  <c:v>40688</c:v>
                </c:pt>
                <c:pt idx="269">
                  <c:v>40689</c:v>
                </c:pt>
                <c:pt idx="270">
                  <c:v>40690</c:v>
                </c:pt>
                <c:pt idx="271">
                  <c:v>40693</c:v>
                </c:pt>
                <c:pt idx="272">
                  <c:v>40694</c:v>
                </c:pt>
                <c:pt idx="273">
                  <c:v>40695</c:v>
                </c:pt>
                <c:pt idx="274">
                  <c:v>40696</c:v>
                </c:pt>
                <c:pt idx="275">
                  <c:v>40697</c:v>
                </c:pt>
                <c:pt idx="276">
                  <c:v>40700</c:v>
                </c:pt>
                <c:pt idx="277">
                  <c:v>40701</c:v>
                </c:pt>
                <c:pt idx="278">
                  <c:v>40702</c:v>
                </c:pt>
                <c:pt idx="279">
                  <c:v>40703</c:v>
                </c:pt>
                <c:pt idx="280">
                  <c:v>40704</c:v>
                </c:pt>
                <c:pt idx="281">
                  <c:v>40707</c:v>
                </c:pt>
                <c:pt idx="282">
                  <c:v>40708</c:v>
                </c:pt>
                <c:pt idx="283">
                  <c:v>40709</c:v>
                </c:pt>
                <c:pt idx="284">
                  <c:v>40710</c:v>
                </c:pt>
                <c:pt idx="285">
                  <c:v>40711</c:v>
                </c:pt>
                <c:pt idx="286">
                  <c:v>40714</c:v>
                </c:pt>
                <c:pt idx="287">
                  <c:v>40715</c:v>
                </c:pt>
                <c:pt idx="288">
                  <c:v>40716</c:v>
                </c:pt>
                <c:pt idx="289">
                  <c:v>40717</c:v>
                </c:pt>
                <c:pt idx="290">
                  <c:v>40718</c:v>
                </c:pt>
                <c:pt idx="291">
                  <c:v>40721</c:v>
                </c:pt>
                <c:pt idx="292">
                  <c:v>40722</c:v>
                </c:pt>
                <c:pt idx="293">
                  <c:v>40723</c:v>
                </c:pt>
                <c:pt idx="294">
                  <c:v>40724</c:v>
                </c:pt>
                <c:pt idx="295">
                  <c:v>40725</c:v>
                </c:pt>
                <c:pt idx="296">
                  <c:v>40728</c:v>
                </c:pt>
                <c:pt idx="297">
                  <c:v>40729</c:v>
                </c:pt>
                <c:pt idx="298">
                  <c:v>40730</c:v>
                </c:pt>
                <c:pt idx="299">
                  <c:v>40731</c:v>
                </c:pt>
                <c:pt idx="300">
                  <c:v>40732</c:v>
                </c:pt>
                <c:pt idx="301">
                  <c:v>40735</c:v>
                </c:pt>
                <c:pt idx="302">
                  <c:v>40736</c:v>
                </c:pt>
                <c:pt idx="303">
                  <c:v>40737</c:v>
                </c:pt>
                <c:pt idx="304">
                  <c:v>40738</c:v>
                </c:pt>
                <c:pt idx="305">
                  <c:v>40739</c:v>
                </c:pt>
                <c:pt idx="306">
                  <c:v>40742</c:v>
                </c:pt>
                <c:pt idx="307">
                  <c:v>40743</c:v>
                </c:pt>
                <c:pt idx="308">
                  <c:v>40744</c:v>
                </c:pt>
                <c:pt idx="309">
                  <c:v>40745</c:v>
                </c:pt>
                <c:pt idx="310">
                  <c:v>40746</c:v>
                </c:pt>
                <c:pt idx="311">
                  <c:v>40749</c:v>
                </c:pt>
                <c:pt idx="312">
                  <c:v>40750</c:v>
                </c:pt>
                <c:pt idx="313">
                  <c:v>40751</c:v>
                </c:pt>
                <c:pt idx="314">
                  <c:v>40752</c:v>
                </c:pt>
                <c:pt idx="315">
                  <c:v>40753</c:v>
                </c:pt>
                <c:pt idx="316">
                  <c:v>40756</c:v>
                </c:pt>
                <c:pt idx="317">
                  <c:v>40757</c:v>
                </c:pt>
                <c:pt idx="318">
                  <c:v>40758</c:v>
                </c:pt>
                <c:pt idx="319">
                  <c:v>40759</c:v>
                </c:pt>
                <c:pt idx="320">
                  <c:v>40760</c:v>
                </c:pt>
                <c:pt idx="321">
                  <c:v>40763</c:v>
                </c:pt>
                <c:pt idx="322">
                  <c:v>40764</c:v>
                </c:pt>
                <c:pt idx="323">
                  <c:v>40765</c:v>
                </c:pt>
                <c:pt idx="324">
                  <c:v>40766</c:v>
                </c:pt>
                <c:pt idx="325">
                  <c:v>40767</c:v>
                </c:pt>
                <c:pt idx="326">
                  <c:v>40770</c:v>
                </c:pt>
                <c:pt idx="327">
                  <c:v>40771</c:v>
                </c:pt>
                <c:pt idx="328">
                  <c:v>40772</c:v>
                </c:pt>
                <c:pt idx="329">
                  <c:v>40773</c:v>
                </c:pt>
                <c:pt idx="330">
                  <c:v>40774</c:v>
                </c:pt>
                <c:pt idx="331">
                  <c:v>40777</c:v>
                </c:pt>
                <c:pt idx="332">
                  <c:v>40778</c:v>
                </c:pt>
                <c:pt idx="333">
                  <c:v>40779</c:v>
                </c:pt>
                <c:pt idx="334">
                  <c:v>40780</c:v>
                </c:pt>
                <c:pt idx="335">
                  <c:v>40781</c:v>
                </c:pt>
                <c:pt idx="336">
                  <c:v>40784</c:v>
                </c:pt>
                <c:pt idx="337">
                  <c:v>40785</c:v>
                </c:pt>
                <c:pt idx="338">
                  <c:v>40786</c:v>
                </c:pt>
                <c:pt idx="339">
                  <c:v>40787</c:v>
                </c:pt>
                <c:pt idx="340">
                  <c:v>40788</c:v>
                </c:pt>
                <c:pt idx="341">
                  <c:v>40791</c:v>
                </c:pt>
                <c:pt idx="342">
                  <c:v>40792</c:v>
                </c:pt>
                <c:pt idx="343">
                  <c:v>40793</c:v>
                </c:pt>
                <c:pt idx="344">
                  <c:v>40794</c:v>
                </c:pt>
                <c:pt idx="345">
                  <c:v>40795</c:v>
                </c:pt>
                <c:pt idx="346">
                  <c:v>40798</c:v>
                </c:pt>
                <c:pt idx="347">
                  <c:v>40799</c:v>
                </c:pt>
                <c:pt idx="348">
                  <c:v>40800</c:v>
                </c:pt>
                <c:pt idx="349">
                  <c:v>40801</c:v>
                </c:pt>
                <c:pt idx="350">
                  <c:v>40802</c:v>
                </c:pt>
                <c:pt idx="351">
                  <c:v>40805</c:v>
                </c:pt>
                <c:pt idx="352">
                  <c:v>40806</c:v>
                </c:pt>
                <c:pt idx="353">
                  <c:v>40807</c:v>
                </c:pt>
                <c:pt idx="354">
                  <c:v>40808</c:v>
                </c:pt>
                <c:pt idx="355">
                  <c:v>40809</c:v>
                </c:pt>
                <c:pt idx="356">
                  <c:v>40812</c:v>
                </c:pt>
                <c:pt idx="357">
                  <c:v>40813</c:v>
                </c:pt>
                <c:pt idx="358">
                  <c:v>40814</c:v>
                </c:pt>
                <c:pt idx="359">
                  <c:v>40815</c:v>
                </c:pt>
                <c:pt idx="360">
                  <c:v>40816</c:v>
                </c:pt>
                <c:pt idx="361">
                  <c:v>40819</c:v>
                </c:pt>
                <c:pt idx="362">
                  <c:v>40820</c:v>
                </c:pt>
                <c:pt idx="363">
                  <c:v>40821</c:v>
                </c:pt>
                <c:pt idx="364">
                  <c:v>40822</c:v>
                </c:pt>
                <c:pt idx="365">
                  <c:v>40823</c:v>
                </c:pt>
                <c:pt idx="366">
                  <c:v>40826</c:v>
                </c:pt>
                <c:pt idx="367">
                  <c:v>40827</c:v>
                </c:pt>
                <c:pt idx="368">
                  <c:v>40828</c:v>
                </c:pt>
                <c:pt idx="369">
                  <c:v>40829</c:v>
                </c:pt>
                <c:pt idx="370">
                  <c:v>40830</c:v>
                </c:pt>
                <c:pt idx="371">
                  <c:v>40833</c:v>
                </c:pt>
                <c:pt idx="372">
                  <c:v>40834</c:v>
                </c:pt>
                <c:pt idx="373">
                  <c:v>40835</c:v>
                </c:pt>
                <c:pt idx="374">
                  <c:v>40836</c:v>
                </c:pt>
                <c:pt idx="375">
                  <c:v>40837</c:v>
                </c:pt>
                <c:pt idx="376">
                  <c:v>40840</c:v>
                </c:pt>
                <c:pt idx="377">
                  <c:v>40841</c:v>
                </c:pt>
                <c:pt idx="378">
                  <c:v>40842</c:v>
                </c:pt>
                <c:pt idx="379">
                  <c:v>40843</c:v>
                </c:pt>
                <c:pt idx="380">
                  <c:v>40844</c:v>
                </c:pt>
                <c:pt idx="381">
                  <c:v>40847</c:v>
                </c:pt>
                <c:pt idx="382">
                  <c:v>40848</c:v>
                </c:pt>
                <c:pt idx="383">
                  <c:v>40849</c:v>
                </c:pt>
                <c:pt idx="384">
                  <c:v>40850</c:v>
                </c:pt>
                <c:pt idx="385">
                  <c:v>40851</c:v>
                </c:pt>
                <c:pt idx="386">
                  <c:v>40854</c:v>
                </c:pt>
                <c:pt idx="387">
                  <c:v>40855</c:v>
                </c:pt>
                <c:pt idx="388">
                  <c:v>40856</c:v>
                </c:pt>
                <c:pt idx="389">
                  <c:v>40857</c:v>
                </c:pt>
                <c:pt idx="390">
                  <c:v>40858</c:v>
                </c:pt>
                <c:pt idx="391">
                  <c:v>40861</c:v>
                </c:pt>
                <c:pt idx="392">
                  <c:v>40862</c:v>
                </c:pt>
                <c:pt idx="393">
                  <c:v>40863</c:v>
                </c:pt>
                <c:pt idx="394">
                  <c:v>40864</c:v>
                </c:pt>
                <c:pt idx="395">
                  <c:v>40865</c:v>
                </c:pt>
                <c:pt idx="396">
                  <c:v>40868</c:v>
                </c:pt>
                <c:pt idx="397">
                  <c:v>40869</c:v>
                </c:pt>
                <c:pt idx="398">
                  <c:v>40870</c:v>
                </c:pt>
                <c:pt idx="399">
                  <c:v>40871</c:v>
                </c:pt>
                <c:pt idx="400">
                  <c:v>40872</c:v>
                </c:pt>
                <c:pt idx="401">
                  <c:v>40875</c:v>
                </c:pt>
                <c:pt idx="402">
                  <c:v>40876</c:v>
                </c:pt>
                <c:pt idx="403">
                  <c:v>40877</c:v>
                </c:pt>
                <c:pt idx="404">
                  <c:v>40878</c:v>
                </c:pt>
                <c:pt idx="405">
                  <c:v>40879</c:v>
                </c:pt>
                <c:pt idx="406">
                  <c:v>40882</c:v>
                </c:pt>
                <c:pt idx="407">
                  <c:v>40883</c:v>
                </c:pt>
                <c:pt idx="408">
                  <c:v>40884</c:v>
                </c:pt>
                <c:pt idx="409">
                  <c:v>40885</c:v>
                </c:pt>
                <c:pt idx="410">
                  <c:v>40886</c:v>
                </c:pt>
                <c:pt idx="411">
                  <c:v>40889</c:v>
                </c:pt>
                <c:pt idx="412">
                  <c:v>40890</c:v>
                </c:pt>
                <c:pt idx="413">
                  <c:v>40891</c:v>
                </c:pt>
                <c:pt idx="414">
                  <c:v>40892</c:v>
                </c:pt>
                <c:pt idx="415">
                  <c:v>40893</c:v>
                </c:pt>
                <c:pt idx="416">
                  <c:v>40896</c:v>
                </c:pt>
                <c:pt idx="417">
                  <c:v>40897</c:v>
                </c:pt>
                <c:pt idx="418">
                  <c:v>40898</c:v>
                </c:pt>
                <c:pt idx="419">
                  <c:v>40899</c:v>
                </c:pt>
                <c:pt idx="420">
                  <c:v>40900</c:v>
                </c:pt>
                <c:pt idx="421">
                  <c:v>40903</c:v>
                </c:pt>
                <c:pt idx="422">
                  <c:v>40904</c:v>
                </c:pt>
                <c:pt idx="423">
                  <c:v>40905</c:v>
                </c:pt>
                <c:pt idx="424">
                  <c:v>40906</c:v>
                </c:pt>
                <c:pt idx="425">
                  <c:v>40907</c:v>
                </c:pt>
                <c:pt idx="426">
                  <c:v>40910</c:v>
                </c:pt>
                <c:pt idx="427">
                  <c:v>40911</c:v>
                </c:pt>
                <c:pt idx="428">
                  <c:v>40912</c:v>
                </c:pt>
                <c:pt idx="429">
                  <c:v>40913</c:v>
                </c:pt>
                <c:pt idx="430">
                  <c:v>40914</c:v>
                </c:pt>
                <c:pt idx="431">
                  <c:v>40917</c:v>
                </c:pt>
                <c:pt idx="432">
                  <c:v>40918</c:v>
                </c:pt>
                <c:pt idx="433">
                  <c:v>40919</c:v>
                </c:pt>
                <c:pt idx="434">
                  <c:v>40920</c:v>
                </c:pt>
                <c:pt idx="435">
                  <c:v>40921</c:v>
                </c:pt>
                <c:pt idx="436">
                  <c:v>40924</c:v>
                </c:pt>
                <c:pt idx="437">
                  <c:v>40925</c:v>
                </c:pt>
                <c:pt idx="438">
                  <c:v>40926</c:v>
                </c:pt>
                <c:pt idx="439">
                  <c:v>40927</c:v>
                </c:pt>
                <c:pt idx="440">
                  <c:v>40928</c:v>
                </c:pt>
                <c:pt idx="441">
                  <c:v>40931</c:v>
                </c:pt>
                <c:pt idx="442">
                  <c:v>40932</c:v>
                </c:pt>
                <c:pt idx="443">
                  <c:v>40933</c:v>
                </c:pt>
                <c:pt idx="444">
                  <c:v>40934</c:v>
                </c:pt>
                <c:pt idx="445">
                  <c:v>40935</c:v>
                </c:pt>
                <c:pt idx="446">
                  <c:v>40938</c:v>
                </c:pt>
                <c:pt idx="447">
                  <c:v>40939</c:v>
                </c:pt>
                <c:pt idx="448">
                  <c:v>40940</c:v>
                </c:pt>
                <c:pt idx="449">
                  <c:v>40941</c:v>
                </c:pt>
                <c:pt idx="450">
                  <c:v>40942</c:v>
                </c:pt>
                <c:pt idx="451">
                  <c:v>40945</c:v>
                </c:pt>
                <c:pt idx="452">
                  <c:v>40946</c:v>
                </c:pt>
                <c:pt idx="453">
                  <c:v>40947</c:v>
                </c:pt>
                <c:pt idx="454">
                  <c:v>40948</c:v>
                </c:pt>
                <c:pt idx="455">
                  <c:v>40949</c:v>
                </c:pt>
                <c:pt idx="456">
                  <c:v>40952</c:v>
                </c:pt>
                <c:pt idx="457">
                  <c:v>40953</c:v>
                </c:pt>
                <c:pt idx="458">
                  <c:v>40954</c:v>
                </c:pt>
                <c:pt idx="459">
                  <c:v>40955</c:v>
                </c:pt>
                <c:pt idx="460">
                  <c:v>40956</c:v>
                </c:pt>
                <c:pt idx="461">
                  <c:v>40959</c:v>
                </c:pt>
                <c:pt idx="462">
                  <c:v>40960</c:v>
                </c:pt>
                <c:pt idx="463">
                  <c:v>40961</c:v>
                </c:pt>
                <c:pt idx="464">
                  <c:v>40962</c:v>
                </c:pt>
                <c:pt idx="465">
                  <c:v>40963</c:v>
                </c:pt>
                <c:pt idx="466">
                  <c:v>40966</c:v>
                </c:pt>
                <c:pt idx="467">
                  <c:v>40967</c:v>
                </c:pt>
                <c:pt idx="468">
                  <c:v>40968</c:v>
                </c:pt>
                <c:pt idx="469">
                  <c:v>40969</c:v>
                </c:pt>
                <c:pt idx="470">
                  <c:v>40970</c:v>
                </c:pt>
                <c:pt idx="471">
                  <c:v>40973</c:v>
                </c:pt>
                <c:pt idx="472">
                  <c:v>40974</c:v>
                </c:pt>
                <c:pt idx="473">
                  <c:v>40975</c:v>
                </c:pt>
                <c:pt idx="474">
                  <c:v>40976</c:v>
                </c:pt>
                <c:pt idx="475">
                  <c:v>40977</c:v>
                </c:pt>
                <c:pt idx="476">
                  <c:v>40980</c:v>
                </c:pt>
                <c:pt idx="477">
                  <c:v>40981</c:v>
                </c:pt>
                <c:pt idx="478">
                  <c:v>40982</c:v>
                </c:pt>
                <c:pt idx="479">
                  <c:v>40983</c:v>
                </c:pt>
                <c:pt idx="480">
                  <c:v>40984</c:v>
                </c:pt>
                <c:pt idx="481">
                  <c:v>40987</c:v>
                </c:pt>
                <c:pt idx="482">
                  <c:v>40988</c:v>
                </c:pt>
                <c:pt idx="483">
                  <c:v>40989</c:v>
                </c:pt>
                <c:pt idx="484">
                  <c:v>40990</c:v>
                </c:pt>
                <c:pt idx="485">
                  <c:v>40991</c:v>
                </c:pt>
                <c:pt idx="486">
                  <c:v>40994</c:v>
                </c:pt>
                <c:pt idx="487">
                  <c:v>40995</c:v>
                </c:pt>
                <c:pt idx="488">
                  <c:v>40996</c:v>
                </c:pt>
                <c:pt idx="489">
                  <c:v>40997</c:v>
                </c:pt>
                <c:pt idx="490">
                  <c:v>40998</c:v>
                </c:pt>
                <c:pt idx="491">
                  <c:v>41001</c:v>
                </c:pt>
                <c:pt idx="492">
                  <c:v>41002</c:v>
                </c:pt>
                <c:pt idx="493">
                  <c:v>41003</c:v>
                </c:pt>
                <c:pt idx="494">
                  <c:v>41004</c:v>
                </c:pt>
                <c:pt idx="495">
                  <c:v>41005</c:v>
                </c:pt>
                <c:pt idx="496">
                  <c:v>41008</c:v>
                </c:pt>
              </c:numCache>
            </c:numRef>
          </c:cat>
          <c:val>
            <c:numRef>
              <c:f>'Stop-loss-II'!$N$5:$N$501</c:f>
              <c:numCache>
                <c:formatCode>0.00%</c:formatCode>
                <c:ptCount val="497"/>
                <c:pt idx="0">
                  <c:v>-4.8207297744307033E-4</c:v>
                </c:pt>
                <c:pt idx="1">
                  <c:v>-1.1439433478891766E-3</c:v>
                </c:pt>
                <c:pt idx="2">
                  <c:v>-1.6794494052746649E-3</c:v>
                </c:pt>
                <c:pt idx="3">
                  <c:v>-2.5268397656887827E-3</c:v>
                </c:pt>
                <c:pt idx="4">
                  <c:v>-3.3663473314004405E-3</c:v>
                </c:pt>
                <c:pt idx="5">
                  <c:v>6.945858430849064E-3</c:v>
                </c:pt>
                <c:pt idx="6">
                  <c:v>-4.896810793023368E-3</c:v>
                </c:pt>
                <c:pt idx="7">
                  <c:v>-5.5291019667508554E-3</c:v>
                </c:pt>
                <c:pt idx="8">
                  <c:v>-6.1064829299974114E-3</c:v>
                </c:pt>
                <c:pt idx="9">
                  <c:v>1.5162921957812076E-2</c:v>
                </c:pt>
                <c:pt idx="10">
                  <c:v>-6.9839491276426175E-3</c:v>
                </c:pt>
                <c:pt idx="11">
                  <c:v>2.1155418793288895E-3</c:v>
                </c:pt>
                <c:pt idx="12">
                  <c:v>-8.2405838192765504E-3</c:v>
                </c:pt>
                <c:pt idx="13">
                  <c:v>1.6345214492289979E-3</c:v>
                </c:pt>
                <c:pt idx="14">
                  <c:v>-7.1285483565202892E-3</c:v>
                </c:pt>
                <c:pt idx="15">
                  <c:v>-9.7732365469978145E-3</c:v>
                </c:pt>
                <c:pt idx="16">
                  <c:v>-2.0110615123795587E-3</c:v>
                </c:pt>
                <c:pt idx="17">
                  <c:v>4.3525639988421612E-3</c:v>
                </c:pt>
                <c:pt idx="18">
                  <c:v>4.1758884809443608E-4</c:v>
                </c:pt>
                <c:pt idx="19">
                  <c:v>1.1950349686822652E-2</c:v>
                </c:pt>
                <c:pt idx="20">
                  <c:v>-9.9042596409229869E-4</c:v>
                </c:pt>
                <c:pt idx="21">
                  <c:v>8.2176483480348624E-3</c:v>
                </c:pt>
                <c:pt idx="22">
                  <c:v>9.2053926895186988E-3</c:v>
                </c:pt>
                <c:pt idx="23">
                  <c:v>-1.7858597164577491E-3</c:v>
                </c:pt>
                <c:pt idx="24">
                  <c:v>6.3168334439040533E-3</c:v>
                </c:pt>
                <c:pt idx="25">
                  <c:v>-8.073957454629162E-5</c:v>
                </c:pt>
                <c:pt idx="26">
                  <c:v>-9.7180148995447378E-3</c:v>
                </c:pt>
                <c:pt idx="27">
                  <c:v>-3.4171378137580186E-3</c:v>
                </c:pt>
                <c:pt idx="28">
                  <c:v>2.8477298444240747E-3</c:v>
                </c:pt>
                <c:pt idx="29">
                  <c:v>1.62337697989077E-3</c:v>
                </c:pt>
                <c:pt idx="30">
                  <c:v>3.2391315064568852E-3</c:v>
                </c:pt>
                <c:pt idx="31">
                  <c:v>-8.5253107210106205E-3</c:v>
                </c:pt>
                <c:pt idx="32">
                  <c:v>-8.7194548145237173E-3</c:v>
                </c:pt>
                <c:pt idx="33">
                  <c:v>4.1767392114875719E-3</c:v>
                </c:pt>
                <c:pt idx="34">
                  <c:v>2.3587523282847932E-2</c:v>
                </c:pt>
                <c:pt idx="35">
                  <c:v>3.3476836620790597E-3</c:v>
                </c:pt>
                <c:pt idx="36">
                  <c:v>-1.434834841620336E-3</c:v>
                </c:pt>
                <c:pt idx="37">
                  <c:v>6.916041717004771E-3</c:v>
                </c:pt>
                <c:pt idx="38">
                  <c:v>1.1084720058191367E-3</c:v>
                </c:pt>
                <c:pt idx="39">
                  <c:v>4.5791963800981402E-3</c:v>
                </c:pt>
                <c:pt idx="40">
                  <c:v>-4.4205945053965908E-3</c:v>
                </c:pt>
                <c:pt idx="41">
                  <c:v>-3.7249894468695515E-3</c:v>
                </c:pt>
                <c:pt idx="42">
                  <c:v>1.0032868452038822E-2</c:v>
                </c:pt>
                <c:pt idx="43">
                  <c:v>1.4137608386803567E-3</c:v>
                </c:pt>
                <c:pt idx="44">
                  <c:v>1.6117450932492804E-2</c:v>
                </c:pt>
                <c:pt idx="45">
                  <c:v>-1.5458342852584064E-3</c:v>
                </c:pt>
                <c:pt idx="46">
                  <c:v>3.4061033084821024E-3</c:v>
                </c:pt>
                <c:pt idx="47">
                  <c:v>-4.4926489198649465E-3</c:v>
                </c:pt>
                <c:pt idx="48">
                  <c:v>-8.4373198821878163E-3</c:v>
                </c:pt>
                <c:pt idx="49">
                  <c:v>1.091969355956293E-2</c:v>
                </c:pt>
                <c:pt idx="50">
                  <c:v>1.2403102365240927E-3</c:v>
                </c:pt>
                <c:pt idx="51">
                  <c:v>7.5716965308935125E-3</c:v>
                </c:pt>
                <c:pt idx="52">
                  <c:v>1.5391719285448219E-4</c:v>
                </c:pt>
                <c:pt idx="53">
                  <c:v>7.6961557740131203E-5</c:v>
                </c:pt>
                <c:pt idx="54">
                  <c:v>6.4437166807449634E-3</c:v>
                </c:pt>
                <c:pt idx="55">
                  <c:v>-2.2965638203714996E-3</c:v>
                </c:pt>
                <c:pt idx="56">
                  <c:v>9.0705298134672943E-3</c:v>
                </c:pt>
                <c:pt idx="57">
                  <c:v>3.7870226279180432E-3</c:v>
                </c:pt>
                <c:pt idx="58">
                  <c:v>-5.4570394630580896E-3</c:v>
                </c:pt>
                <c:pt idx="59">
                  <c:v>1.8216323822913085E-3</c:v>
                </c:pt>
                <c:pt idx="60">
                  <c:v>7.0281793170827124E-3</c:v>
                </c:pt>
                <c:pt idx="61">
                  <c:v>-5.2814367521079909E-3</c:v>
                </c:pt>
                <c:pt idx="62">
                  <c:v>-7.8993314951755975E-3</c:v>
                </c:pt>
                <c:pt idx="63">
                  <c:v>-7.7090742108051526E-3</c:v>
                </c:pt>
                <c:pt idx="64">
                  <c:v>-2.6471519662360989E-3</c:v>
                </c:pt>
                <c:pt idx="65">
                  <c:v>-5.86466082526631E-3</c:v>
                </c:pt>
                <c:pt idx="66">
                  <c:v>4.4553948716184897E-3</c:v>
                </c:pt>
                <c:pt idx="67">
                  <c:v>4.7457979919736061E-3</c:v>
                </c:pt>
                <c:pt idx="68">
                  <c:v>-2.5644028507164122E-3</c:v>
                </c:pt>
                <c:pt idx="69">
                  <c:v>-2.4149896830483381E-3</c:v>
                </c:pt>
                <c:pt idx="70">
                  <c:v>-7.6341753661019647E-3</c:v>
                </c:pt>
                <c:pt idx="71">
                  <c:v>-3.9432227750399278E-3</c:v>
                </c:pt>
                <c:pt idx="72">
                  <c:v>-2.1359922681494221E-3</c:v>
                </c:pt>
                <c:pt idx="73">
                  <c:v>2.5314466488877909E-3</c:v>
                </c:pt>
                <c:pt idx="74">
                  <c:v>4.6513545171296463E-3</c:v>
                </c:pt>
                <c:pt idx="75">
                  <c:v>3.7685527838538487E-3</c:v>
                </c:pt>
                <c:pt idx="76">
                  <c:v>-7.6913547371778874E-3</c:v>
                </c:pt>
                <c:pt idx="77">
                  <c:v>1.4206790076948539E-3</c:v>
                </c:pt>
                <c:pt idx="78">
                  <c:v>1.0123688581959918E-2</c:v>
                </c:pt>
                <c:pt idx="79">
                  <c:v>1.3266223803683509E-3</c:v>
                </c:pt>
                <c:pt idx="80">
                  <c:v>5.5996413233629638E-3</c:v>
                </c:pt>
                <c:pt idx="81">
                  <c:v>-1.4747547982762441E-3</c:v>
                </c:pt>
                <c:pt idx="82">
                  <c:v>-7.417422104717953E-3</c:v>
                </c:pt>
                <c:pt idx="83">
                  <c:v>3.0707476592135999E-3</c:v>
                </c:pt>
                <c:pt idx="84">
                  <c:v>-2.0462780633072972E-3</c:v>
                </c:pt>
                <c:pt idx="85">
                  <c:v>-1.2612330223037143E-3</c:v>
                </c:pt>
                <c:pt idx="86">
                  <c:v>1.3602461138405957E-2</c:v>
                </c:pt>
                <c:pt idx="87">
                  <c:v>9.2757873078045776E-3</c:v>
                </c:pt>
                <c:pt idx="88">
                  <c:v>7.6911248215234048E-4</c:v>
                </c:pt>
                <c:pt idx="89">
                  <c:v>5.1374571455320142E-3</c:v>
                </c:pt>
                <c:pt idx="90">
                  <c:v>-2.2202665783531915E-3</c:v>
                </c:pt>
                <c:pt idx="91">
                  <c:v>6.1283899573931662E-4</c:v>
                </c:pt>
                <c:pt idx="92">
                  <c:v>1.5653815086314322E-2</c:v>
                </c:pt>
                <c:pt idx="93">
                  <c:v>1.0725773179602008E-2</c:v>
                </c:pt>
                <c:pt idx="94">
                  <c:v>-6.8126784175069309E-3</c:v>
                </c:pt>
                <c:pt idx="95">
                  <c:v>1.3133537037762514E-2</c:v>
                </c:pt>
                <c:pt idx="96">
                  <c:v>-2.2278339824825955E-3</c:v>
                </c:pt>
                <c:pt idx="97">
                  <c:v>9.8391768425471499E-3</c:v>
                </c:pt>
                <c:pt idx="98">
                  <c:v>3.0137109803162919E-3</c:v>
                </c:pt>
                <c:pt idx="99">
                  <c:v>5.1359185251612267E-4</c:v>
                </c:pt>
                <c:pt idx="100">
                  <c:v>1.1231156562052423E-2</c:v>
                </c:pt>
                <c:pt idx="101">
                  <c:v>-7.7525835625110867E-3</c:v>
                </c:pt>
                <c:pt idx="102">
                  <c:v>1.1118896571889074E-2</c:v>
                </c:pt>
                <c:pt idx="103">
                  <c:v>6.6981416474685132E-3</c:v>
                </c:pt>
                <c:pt idx="104">
                  <c:v>-3.5905353873941183E-4</c:v>
                </c:pt>
                <c:pt idx="105">
                  <c:v>7.8969098471901597E-4</c:v>
                </c:pt>
                <c:pt idx="106">
                  <c:v>-8.3192958088503209E-3</c:v>
                </c:pt>
                <c:pt idx="107">
                  <c:v>3.9572667392019246E-3</c:v>
                </c:pt>
                <c:pt idx="108">
                  <c:v>2.3666952632713789E-3</c:v>
                </c:pt>
                <c:pt idx="109">
                  <c:v>8.8439346852923102E-3</c:v>
                </c:pt>
                <c:pt idx="110">
                  <c:v>-8.0356347109362698E-3</c:v>
                </c:pt>
                <c:pt idx="111">
                  <c:v>-8.2202374014386185E-3</c:v>
                </c:pt>
                <c:pt idx="112">
                  <c:v>-8.4155756700206134E-3</c:v>
                </c:pt>
                <c:pt idx="113">
                  <c:v>1.7194470719014587E-2</c:v>
                </c:pt>
                <c:pt idx="114">
                  <c:v>-3.156387125551505E-3</c:v>
                </c:pt>
                <c:pt idx="115">
                  <c:v>2.3683938296582721E-3</c:v>
                </c:pt>
                <c:pt idx="116">
                  <c:v>1.0031528499595502E-3</c:v>
                </c:pt>
                <c:pt idx="117">
                  <c:v>-8.9008779836943046E-3</c:v>
                </c:pt>
                <c:pt idx="118">
                  <c:v>-6.4439277392731881E-3</c:v>
                </c:pt>
                <c:pt idx="119">
                  <c:v>1.1771213729721846E-2</c:v>
                </c:pt>
                <c:pt idx="120">
                  <c:v>1.1481057518319265E-3</c:v>
                </c:pt>
                <c:pt idx="121">
                  <c:v>-5.2414408275375012E-3</c:v>
                </c:pt>
                <c:pt idx="122">
                  <c:v>1.0100010645606457E-2</c:v>
                </c:pt>
                <c:pt idx="123">
                  <c:v>7.6683136343925831E-3</c:v>
                </c:pt>
                <c:pt idx="124">
                  <c:v>5.0100658725447441E-3</c:v>
                </c:pt>
                <c:pt idx="125">
                  <c:v>-8.9290497427672502E-3</c:v>
                </c:pt>
                <c:pt idx="126">
                  <c:v>-9.1191089991372529E-3</c:v>
                </c:pt>
                <c:pt idx="127">
                  <c:v>-9.2626050787332943E-3</c:v>
                </c:pt>
                <c:pt idx="128">
                  <c:v>6.5333384052355785E-4</c:v>
                </c:pt>
                <c:pt idx="129">
                  <c:v>-9.6136049222316326E-3</c:v>
                </c:pt>
                <c:pt idx="130">
                  <c:v>1.7546429417708653E-3</c:v>
                </c:pt>
                <c:pt idx="131">
                  <c:v>-6.9681581688668948E-3</c:v>
                </c:pt>
                <c:pt idx="132">
                  <c:v>-9.6965139600804356E-3</c:v>
                </c:pt>
                <c:pt idx="133">
                  <c:v>3.1095012838889559E-3</c:v>
                </c:pt>
                <c:pt idx="134">
                  <c:v>8.3195767919897051E-3</c:v>
                </c:pt>
                <c:pt idx="135">
                  <c:v>2.1968374388719905E-3</c:v>
                </c:pt>
                <c:pt idx="136">
                  <c:v>-8.9330473228239025E-3</c:v>
                </c:pt>
                <c:pt idx="137">
                  <c:v>-9.114793208923902E-3</c:v>
                </c:pt>
                <c:pt idx="138">
                  <c:v>-2.4720039555570731E-3</c:v>
                </c:pt>
                <c:pt idx="139">
                  <c:v>2.0233061719043912E-3</c:v>
                </c:pt>
                <c:pt idx="140">
                  <c:v>-9.2057809721413503E-3</c:v>
                </c:pt>
                <c:pt idx="141">
                  <c:v>-9.2680777290782175E-3</c:v>
                </c:pt>
                <c:pt idx="142">
                  <c:v>-9.5435871363772941E-3</c:v>
                </c:pt>
                <c:pt idx="143">
                  <c:v>1.1791867109254733E-2</c:v>
                </c:pt>
                <c:pt idx="144">
                  <c:v>5.3139121475455683E-3</c:v>
                </c:pt>
                <c:pt idx="145">
                  <c:v>1.5403993956423409E-2</c:v>
                </c:pt>
                <c:pt idx="146">
                  <c:v>-9.9268579079268334E-3</c:v>
                </c:pt>
                <c:pt idx="147">
                  <c:v>-3.6141896129398697E-3</c:v>
                </c:pt>
                <c:pt idx="148">
                  <c:v>0</c:v>
                </c:pt>
                <c:pt idx="149">
                  <c:v>-1.736177073215958E-3</c:v>
                </c:pt>
                <c:pt idx="150">
                  <c:v>-7.558579347014359E-4</c:v>
                </c:pt>
                <c:pt idx="151">
                  <c:v>1.4215575404458487E-2</c:v>
                </c:pt>
                <c:pt idx="152">
                  <c:v>-1.5693311145910259E-3</c:v>
                </c:pt>
                <c:pt idx="153">
                  <c:v>-9.2479004121732711E-3</c:v>
                </c:pt>
                <c:pt idx="154">
                  <c:v>2.4189292919533554E-3</c:v>
                </c:pt>
                <c:pt idx="155">
                  <c:v>-4.3889589938919636E-3</c:v>
                </c:pt>
                <c:pt idx="156">
                  <c:v>-3.4229676292277856E-3</c:v>
                </c:pt>
                <c:pt idx="157">
                  <c:v>-1.9065782705815315E-3</c:v>
                </c:pt>
                <c:pt idx="158">
                  <c:v>-2.2901637567171953E-4</c:v>
                </c:pt>
                <c:pt idx="159">
                  <c:v>9.9195002601661433E-4</c:v>
                </c:pt>
                <c:pt idx="160">
                  <c:v>6.0989557429152541E-4</c:v>
                </c:pt>
                <c:pt idx="161">
                  <c:v>3.7295016018431527E-3</c:v>
                </c:pt>
                <c:pt idx="162">
                  <c:v>-3.6535281924997861E-3</c:v>
                </c:pt>
                <c:pt idx="163">
                  <c:v>8.2780043620993681E-3</c:v>
                </c:pt>
                <c:pt idx="164">
                  <c:v>4.7523945666306452E-3</c:v>
                </c:pt>
                <c:pt idx="165">
                  <c:v>7.2738500753521005E-3</c:v>
                </c:pt>
                <c:pt idx="166">
                  <c:v>1.198412247391334E-3</c:v>
                </c:pt>
                <c:pt idx="167">
                  <c:v>-3.900394983748493E-3</c:v>
                </c:pt>
                <c:pt idx="168">
                  <c:v>-7.2622530499638731E-3</c:v>
                </c:pt>
                <c:pt idx="169">
                  <c:v>-7.5402170414765601E-3</c:v>
                </c:pt>
                <c:pt idx="170">
                  <c:v>-7.411444409454522E-3</c:v>
                </c:pt>
                <c:pt idx="171">
                  <c:v>4.5663946845789114E-3</c:v>
                </c:pt>
                <c:pt idx="172">
                  <c:v>1.6975312718331044E-3</c:v>
                </c:pt>
                <c:pt idx="173">
                  <c:v>1.2258811194274681E-2</c:v>
                </c:pt>
                <c:pt idx="174">
                  <c:v>1.751649165478374E-2</c:v>
                </c:pt>
                <c:pt idx="175">
                  <c:v>1.7943930048368569E-3</c:v>
                </c:pt>
                <c:pt idx="176">
                  <c:v>-7.4763001286459931E-3</c:v>
                </c:pt>
                <c:pt idx="177">
                  <c:v>6.8228943218896845E-3</c:v>
                </c:pt>
                <c:pt idx="178">
                  <c:v>6.6277190891877369E-3</c:v>
                </c:pt>
                <c:pt idx="179">
                  <c:v>-2.9695620114277802E-4</c:v>
                </c:pt>
                <c:pt idx="180">
                  <c:v>1.1075127970142649E-2</c:v>
                </c:pt>
                <c:pt idx="181">
                  <c:v>2.2759820404469147E-3</c:v>
                </c:pt>
                <c:pt idx="182">
                  <c:v>3.3679926404253119E-3</c:v>
                </c:pt>
                <c:pt idx="183">
                  <c:v>2.1904214365408283E-3</c:v>
                </c:pt>
                <c:pt idx="184">
                  <c:v>1.5305567653917241E-3</c:v>
                </c:pt>
                <c:pt idx="185">
                  <c:v>-8.22135845173479E-3</c:v>
                </c:pt>
                <c:pt idx="186">
                  <c:v>8.5818548479396923E-3</c:v>
                </c:pt>
                <c:pt idx="187">
                  <c:v>9.7391568551344863E-3</c:v>
                </c:pt>
                <c:pt idx="188">
                  <c:v>-1.3028374743831621E-3</c:v>
                </c:pt>
                <c:pt idx="189">
                  <c:v>-8.0560887295666773E-3</c:v>
                </c:pt>
                <c:pt idx="190">
                  <c:v>-3.8954883703021946E-3</c:v>
                </c:pt>
                <c:pt idx="191">
                  <c:v>1.3260647294585776E-3</c:v>
                </c:pt>
                <c:pt idx="192">
                  <c:v>3.0875566687874586E-3</c:v>
                </c:pt>
                <c:pt idx="193">
                  <c:v>7.9699175204881005E-3</c:v>
                </c:pt>
                <c:pt idx="194">
                  <c:v>-8.0698957172716818E-3</c:v>
                </c:pt>
                <c:pt idx="195">
                  <c:v>-3.5361757785579047E-3</c:v>
                </c:pt>
                <c:pt idx="196">
                  <c:v>-2.7396263109190941E-3</c:v>
                </c:pt>
                <c:pt idx="197">
                  <c:v>0</c:v>
                </c:pt>
                <c:pt idx="198">
                  <c:v>5.9149895192017439E-3</c:v>
                </c:pt>
                <c:pt idx="199">
                  <c:v>2.9439927055498615E-3</c:v>
                </c:pt>
                <c:pt idx="200">
                  <c:v>6.0086646670233874E-3</c:v>
                </c:pt>
                <c:pt idx="201">
                  <c:v>-7.3083391398808374E-4</c:v>
                </c:pt>
                <c:pt idx="202">
                  <c:v>-6.7458761589440225E-3</c:v>
                </c:pt>
                <c:pt idx="203">
                  <c:v>7.1538373566187741E-3</c:v>
                </c:pt>
                <c:pt idx="204">
                  <c:v>3.5578182383089792E-3</c:v>
                </c:pt>
                <c:pt idx="205">
                  <c:v>-3.4845770286095869E-3</c:v>
                </c:pt>
                <c:pt idx="206">
                  <c:v>3.9923110406602609E-3</c:v>
                </c:pt>
                <c:pt idx="207">
                  <c:v>-2.1754903431396777E-3</c:v>
                </c:pt>
                <c:pt idx="208">
                  <c:v>6.4406634337327122E-3</c:v>
                </c:pt>
                <c:pt idx="209">
                  <c:v>7.4734466839414511E-3</c:v>
                </c:pt>
                <c:pt idx="210">
                  <c:v>1.2879223302888338E-3</c:v>
                </c:pt>
                <c:pt idx="211">
                  <c:v>-1.7167386190544741E-3</c:v>
                </c:pt>
                <c:pt idx="212">
                  <c:v>-6.3801767967070332E-3</c:v>
                </c:pt>
                <c:pt idx="213">
                  <c:v>1.4383315378988044E-4</c:v>
                </c:pt>
                <c:pt idx="214">
                  <c:v>-6.2654376798448215E-3</c:v>
                </c:pt>
                <c:pt idx="215">
                  <c:v>7.6545723257060725E-3</c:v>
                </c:pt>
                <c:pt idx="216">
                  <c:v>1.5736770057350133E-3</c:v>
                </c:pt>
                <c:pt idx="217">
                  <c:v>-6.2531842663452325E-3</c:v>
                </c:pt>
                <c:pt idx="218">
                  <c:v>-6.4233733587141014E-3</c:v>
                </c:pt>
                <c:pt idx="219">
                  <c:v>9.1704325140866318E-3</c:v>
                </c:pt>
                <c:pt idx="220">
                  <c:v>1.1277115148976814E-2</c:v>
                </c:pt>
                <c:pt idx="221">
                  <c:v>3.4508291577329936E-3</c:v>
                </c:pt>
                <c:pt idx="222">
                  <c:v>-1.9002715363916139E-3</c:v>
                </c:pt>
                <c:pt idx="223">
                  <c:v>-6.5547368605730263E-3</c:v>
                </c:pt>
                <c:pt idx="224">
                  <c:v>6.4399925343890914E-3</c:v>
                </c:pt>
                <c:pt idx="225">
                  <c:v>-6.6521846154355604E-3</c:v>
                </c:pt>
                <c:pt idx="226">
                  <c:v>3.0575627332789191E-3</c:v>
                </c:pt>
                <c:pt idx="227">
                  <c:v>1.9150979360996131E-3</c:v>
                </c:pt>
                <c:pt idx="228">
                  <c:v>1.0624359111069881E-3</c:v>
                </c:pt>
                <c:pt idx="229">
                  <c:v>2.2629243798555324E-3</c:v>
                </c:pt>
                <c:pt idx="230">
                  <c:v>-6.3727009656158774E-3</c:v>
                </c:pt>
                <c:pt idx="231">
                  <c:v>-7.0303714931706771E-4</c:v>
                </c:pt>
                <c:pt idx="232">
                  <c:v>2.8129395403470877E-4</c:v>
                </c:pt>
                <c:pt idx="233">
                  <c:v>7.7755987008397811E-3</c:v>
                </c:pt>
                <c:pt idx="234">
                  <c:v>-1.8158965738608902E-3</c:v>
                </c:pt>
                <c:pt idx="235">
                  <c:v>1.2787720299438454E-2</c:v>
                </c:pt>
                <c:pt idx="236">
                  <c:v>-1.1770816661120004E-3</c:v>
                </c:pt>
                <c:pt idx="237">
                  <c:v>2.9057720736325255E-3</c:v>
                </c:pt>
                <c:pt idx="238">
                  <c:v>-2.4207225570679531E-3</c:v>
                </c:pt>
                <c:pt idx="239">
                  <c:v>3.1112826287063582E-3</c:v>
                </c:pt>
                <c:pt idx="240">
                  <c:v>-6.258293138743134E-3</c:v>
                </c:pt>
                <c:pt idx="241">
                  <c:v>-6.0113505591937047E-3</c:v>
                </c:pt>
                <c:pt idx="242">
                  <c:v>7.0711254832391025E-3</c:v>
                </c:pt>
                <c:pt idx="243">
                  <c:v>1.3031306607521642E-2</c:v>
                </c:pt>
                <c:pt idx="244">
                  <c:v>2.1325636672208281E-3</c:v>
                </c:pt>
                <c:pt idx="245">
                  <c:v>6.1832299039832339E-4</c:v>
                </c:pt>
                <c:pt idx="246">
                  <c:v>1.3728722639549371E-3</c:v>
                </c:pt>
                <c:pt idx="247">
                  <c:v>4.4488626130988881E-3</c:v>
                </c:pt>
                <c:pt idx="248">
                  <c:v>9.7866759104573882E-3</c:v>
                </c:pt>
                <c:pt idx="249">
                  <c:v>2.3643068398696149E-3</c:v>
                </c:pt>
                <c:pt idx="250">
                  <c:v>-9.4511584703424283E-4</c:v>
                </c:pt>
                <c:pt idx="251">
                  <c:v>1.3489815209976878E-4</c:v>
                </c:pt>
                <c:pt idx="252">
                  <c:v>-2.0234040469660936E-4</c:v>
                </c:pt>
                <c:pt idx="253">
                  <c:v>1.3491635206653181E-4</c:v>
                </c:pt>
                <c:pt idx="254">
                  <c:v>-6.8537916367861816E-3</c:v>
                </c:pt>
                <c:pt idx="255">
                  <c:v>-7.6047079554969355E-3</c:v>
                </c:pt>
                <c:pt idx="256">
                  <c:v>6.9616067416565961E-5</c:v>
                </c:pt>
                <c:pt idx="257">
                  <c:v>2.9195071480831222E-3</c:v>
                </c:pt>
                <c:pt idx="258">
                  <c:v>-8.1510694693228344E-3</c:v>
                </c:pt>
                <c:pt idx="259">
                  <c:v>3.7982742435800029E-3</c:v>
                </c:pt>
                <c:pt idx="260">
                  <c:v>-8.5409739685028806E-3</c:v>
                </c:pt>
                <c:pt idx="261">
                  <c:v>5.4553962923632503E-3</c:v>
                </c:pt>
                <c:pt idx="262">
                  <c:v>6.4843756950303533E-3</c:v>
                </c:pt>
                <c:pt idx="263">
                  <c:v>7.7239058714820546E-4</c:v>
                </c:pt>
                <c:pt idx="264">
                  <c:v>4.342351689503505E-3</c:v>
                </c:pt>
                <c:pt idx="265">
                  <c:v>-8.3361081496510989E-3</c:v>
                </c:pt>
                <c:pt idx="266">
                  <c:v>-8.7473168661148133E-3</c:v>
                </c:pt>
                <c:pt idx="267">
                  <c:v>3.7664827954768648E-3</c:v>
                </c:pt>
                <c:pt idx="268">
                  <c:v>-1.0644715904178164E-3</c:v>
                </c:pt>
                <c:pt idx="269">
                  <c:v>4.1801045669516623E-3</c:v>
                </c:pt>
                <c:pt idx="270">
                  <c:v>1.2228699721730404E-2</c:v>
                </c:pt>
                <c:pt idx="271">
                  <c:v>-2.1685154173005225E-3</c:v>
                </c:pt>
                <c:pt idx="272">
                  <c:v>7.9509415933432318E-3</c:v>
                </c:pt>
                <c:pt idx="273">
                  <c:v>-4.6655841743772812E-3</c:v>
                </c:pt>
                <c:pt idx="274">
                  <c:v>1.1383478237782033E-2</c:v>
                </c:pt>
                <c:pt idx="275">
                  <c:v>9.7514850465023426E-3</c:v>
                </c:pt>
                <c:pt idx="276">
                  <c:v>-3.6297680505787237E-3</c:v>
                </c:pt>
                <c:pt idx="277">
                  <c:v>7.996488634226355E-3</c:v>
                </c:pt>
                <c:pt idx="278">
                  <c:v>-7.9765682044415781E-3</c:v>
                </c:pt>
                <c:pt idx="279">
                  <c:v>-5.2937458195966942E-3</c:v>
                </c:pt>
                <c:pt idx="280">
                  <c:v>-7.6858405092183144E-3</c:v>
                </c:pt>
                <c:pt idx="281">
                  <c:v>5.8455281274361883E-3</c:v>
                </c:pt>
                <c:pt idx="282">
                  <c:v>1.6637785467117667E-3</c:v>
                </c:pt>
                <c:pt idx="283">
                  <c:v>-7.3118377386000941E-3</c:v>
                </c:pt>
                <c:pt idx="284">
                  <c:v>1.6206887950095197E-3</c:v>
                </c:pt>
                <c:pt idx="285">
                  <c:v>7.436021636869434E-3</c:v>
                </c:pt>
                <c:pt idx="286">
                  <c:v>1.6794965459354511E-3</c:v>
                </c:pt>
                <c:pt idx="287">
                  <c:v>7.3837058780341271E-3</c:v>
                </c:pt>
                <c:pt idx="288">
                  <c:v>-4.0331046949904376E-3</c:v>
                </c:pt>
                <c:pt idx="289">
                  <c:v>-7.7641491994980515E-3</c:v>
                </c:pt>
                <c:pt idx="290">
                  <c:v>-4.642011430260426E-3</c:v>
                </c:pt>
                <c:pt idx="291">
                  <c:v>6.742545560829559E-3</c:v>
                </c:pt>
                <c:pt idx="292">
                  <c:v>5.7930715142888323E-3</c:v>
                </c:pt>
                <c:pt idx="293">
                  <c:v>4.3745512944927505E-3</c:v>
                </c:pt>
                <c:pt idx="294">
                  <c:v>4.4931468809751339E-3</c:v>
                </c:pt>
                <c:pt idx="295">
                  <c:v>1.5160915315262523E-3</c:v>
                </c:pt>
                <c:pt idx="296">
                  <c:v>-3.4389078367716154E-4</c:v>
                </c:pt>
                <c:pt idx="297">
                  <c:v>-7.73692791838867E-3</c:v>
                </c:pt>
                <c:pt idx="298">
                  <c:v>-7.8077925700429469E-3</c:v>
                </c:pt>
                <c:pt idx="299">
                  <c:v>3.1379684756924447E-3</c:v>
                </c:pt>
                <c:pt idx="300">
                  <c:v>-7.9070873569854587E-3</c:v>
                </c:pt>
                <c:pt idx="301">
                  <c:v>-7.7346875567460473E-3</c:v>
                </c:pt>
                <c:pt idx="302">
                  <c:v>-8.0987171187711041E-3</c:v>
                </c:pt>
                <c:pt idx="303">
                  <c:v>1.3506034133948425E-2</c:v>
                </c:pt>
                <c:pt idx="304">
                  <c:v>-1.8371966727764775E-3</c:v>
                </c:pt>
                <c:pt idx="305">
                  <c:v>1.1309020147903775E-3</c:v>
                </c:pt>
                <c:pt idx="306">
                  <c:v>-7.0836582971955605E-4</c:v>
                </c:pt>
                <c:pt idx="307">
                  <c:v>3.1135037888702301E-3</c:v>
                </c:pt>
                <c:pt idx="308">
                  <c:v>4.4424146676281268E-3</c:v>
                </c:pt>
                <c:pt idx="309">
                  <c:v>1.4736447144141412E-2</c:v>
                </c:pt>
                <c:pt idx="310">
                  <c:v>-4.4472312891333235E-3</c:v>
                </c:pt>
                <c:pt idx="311">
                  <c:v>-1.7377406798825168E-3</c:v>
                </c:pt>
                <c:pt idx="312">
                  <c:v>9.1400719393979792E-3</c:v>
                </c:pt>
                <c:pt idx="313">
                  <c:v>-7.8417903379042701E-3</c:v>
                </c:pt>
                <c:pt idx="314">
                  <c:v>-2.4392805766753952E-3</c:v>
                </c:pt>
                <c:pt idx="315">
                  <c:v>4.5253671408496954E-3</c:v>
                </c:pt>
                <c:pt idx="316">
                  <c:v>-8.3376964593539025E-3</c:v>
                </c:pt>
                <c:pt idx="317">
                  <c:v>-3.4447642064368263E-3</c:v>
                </c:pt>
                <c:pt idx="318">
                  <c:v>8.695706967553913E-3</c:v>
                </c:pt>
                <c:pt idx="319">
                  <c:v>-8.8180177541576123E-3</c:v>
                </c:pt>
                <c:pt idx="320">
                  <c:v>1.3042590328091901E-2</c:v>
                </c:pt>
                <c:pt idx="321">
                  <c:v>-9.3931487783319376E-3</c:v>
                </c:pt>
                <c:pt idx="322">
                  <c:v>1.3870625183525689E-2</c:v>
                </c:pt>
                <c:pt idx="323">
                  <c:v>-9.4440473454063031E-3</c:v>
                </c:pt>
                <c:pt idx="324">
                  <c:v>4.293513546187116E-3</c:v>
                </c:pt>
                <c:pt idx="325">
                  <c:v>6.3195592455333332E-4</c:v>
                </c:pt>
                <c:pt idx="326">
                  <c:v>1.2541970422878013E-2</c:v>
                </c:pt>
                <c:pt idx="327">
                  <c:v>-2.4960146079363475E-3</c:v>
                </c:pt>
                <c:pt idx="328">
                  <c:v>1.3875401143874321E-3</c:v>
                </c:pt>
                <c:pt idx="329">
                  <c:v>-9.9256954908016771E-3</c:v>
                </c:pt>
                <c:pt idx="330">
                  <c:v>4.386735440453227E-3</c:v>
                </c:pt>
                <c:pt idx="331">
                  <c:v>-1.3922731103868571E-3</c:v>
                </c:pt>
                <c:pt idx="332">
                  <c:v>5.7649057037210639E-3</c:v>
                </c:pt>
                <c:pt idx="333">
                  <c:v>-1.9409405788333308E-3</c:v>
                </c:pt>
                <c:pt idx="334">
                  <c:v>-2.5704276197078212E-3</c:v>
                </c:pt>
                <c:pt idx="335">
                  <c:v>8.31202402830491E-3</c:v>
                </c:pt>
                <c:pt idx="336">
                  <c:v>1.0345185239343177E-3</c:v>
                </c:pt>
                <c:pt idx="337">
                  <c:v>-4.6984125676831712E-3</c:v>
                </c:pt>
                <c:pt idx="338">
                  <c:v>-4.9286830534944681E-3</c:v>
                </c:pt>
                <c:pt idx="339">
                  <c:v>-8.8257840671491887E-3</c:v>
                </c:pt>
                <c:pt idx="340">
                  <c:v>-3.7243990909823282E-3</c:v>
                </c:pt>
                <c:pt idx="341">
                  <c:v>-4.5296984521333017E-3</c:v>
                </c:pt>
                <c:pt idx="342">
                  <c:v>-7.7051997360963491E-3</c:v>
                </c:pt>
                <c:pt idx="343">
                  <c:v>7.048550060634374E-3</c:v>
                </c:pt>
                <c:pt idx="344">
                  <c:v>-7.6349976952067699E-3</c:v>
                </c:pt>
                <c:pt idx="345">
                  <c:v>-7.757406657146703E-3</c:v>
                </c:pt>
                <c:pt idx="346">
                  <c:v>7.8541160526362525E-3</c:v>
                </c:pt>
                <c:pt idx="347">
                  <c:v>-8.2098587644990392E-3</c:v>
                </c:pt>
                <c:pt idx="348">
                  <c:v>5.6876338245259233E-3</c:v>
                </c:pt>
                <c:pt idx="349">
                  <c:v>8.7589687348537549E-3</c:v>
                </c:pt>
                <c:pt idx="350">
                  <c:v>-5.7103772938601124E-3</c:v>
                </c:pt>
                <c:pt idx="351">
                  <c:v>1.2431900390865039E-3</c:v>
                </c:pt>
                <c:pt idx="352">
                  <c:v>1.4607072419009868E-3</c:v>
                </c:pt>
                <c:pt idx="353">
                  <c:v>-8.6446012324200416E-3</c:v>
                </c:pt>
                <c:pt idx="354">
                  <c:v>-9.0063994806605062E-3</c:v>
                </c:pt>
                <c:pt idx="355">
                  <c:v>2.8932844101082211E-3</c:v>
                </c:pt>
                <c:pt idx="356">
                  <c:v>-9.1860581299704827E-3</c:v>
                </c:pt>
                <c:pt idx="357">
                  <c:v>3.8359445089030438E-3</c:v>
                </c:pt>
                <c:pt idx="358">
                  <c:v>-3.4651857580575325E-3</c:v>
                </c:pt>
                <c:pt idx="359">
                  <c:v>4.0538106003048862E-3</c:v>
                </c:pt>
                <c:pt idx="360">
                  <c:v>-9.8063200276121663E-3</c:v>
                </c:pt>
                <c:pt idx="361">
                  <c:v>-1.0131951010417521E-2</c:v>
                </c:pt>
                <c:pt idx="362">
                  <c:v>1.3195290418832642E-2</c:v>
                </c:pt>
                <c:pt idx="363">
                  <c:v>-3.7460198977105473E-4</c:v>
                </c:pt>
                <c:pt idx="364">
                  <c:v>6.7214592109669825E-3</c:v>
                </c:pt>
                <c:pt idx="365">
                  <c:v>-4.4011857251087987E-3</c:v>
                </c:pt>
                <c:pt idx="366">
                  <c:v>1.8794485883447405E-2</c:v>
                </c:pt>
                <c:pt idx="367">
                  <c:v>-1.466383168550864E-4</c:v>
                </c:pt>
                <c:pt idx="368">
                  <c:v>1.101115876114314E-2</c:v>
                </c:pt>
                <c:pt idx="369">
                  <c:v>-7.2553148361491912E-4</c:v>
                </c:pt>
                <c:pt idx="370">
                  <c:v>7.3048457034983307E-3</c:v>
                </c:pt>
                <c:pt idx="371">
                  <c:v>-1.0040365208728495E-2</c:v>
                </c:pt>
                <c:pt idx="372">
                  <c:v>1.1642291935706249E-3</c:v>
                </c:pt>
                <c:pt idx="373">
                  <c:v>4.3623673805071256E-4</c:v>
                </c:pt>
                <c:pt idx="374">
                  <c:v>1.5253316921456557E-3</c:v>
                </c:pt>
                <c:pt idx="375">
                  <c:v>8.7463060719605891E-3</c:v>
                </c:pt>
                <c:pt idx="376">
                  <c:v>4.1014628461570378E-3</c:v>
                </c:pt>
                <c:pt idx="377">
                  <c:v>-1.5809143850267168E-3</c:v>
                </c:pt>
                <c:pt idx="378">
                  <c:v>-2.1580405076031741E-4</c:v>
                </c:pt>
                <c:pt idx="379">
                  <c:v>2.0291892723969016E-2</c:v>
                </c:pt>
                <c:pt idx="380">
                  <c:v>-2.6117969175804812E-3</c:v>
                </c:pt>
                <c:pt idx="381">
                  <c:v>-9.8401158645718308E-3</c:v>
                </c:pt>
                <c:pt idx="382">
                  <c:v>-1.0149573074179616E-2</c:v>
                </c:pt>
                <c:pt idx="383">
                  <c:v>3.4252848414956516E-3</c:v>
                </c:pt>
                <c:pt idx="384">
                  <c:v>5.5872147668089558E-3</c:v>
                </c:pt>
                <c:pt idx="385">
                  <c:v>-2.2454828166792893E-3</c:v>
                </c:pt>
                <c:pt idx="386">
                  <c:v>-3.1174128991025107E-3</c:v>
                </c:pt>
                <c:pt idx="387">
                  <c:v>4.2019912584829646E-3</c:v>
                </c:pt>
                <c:pt idx="388">
                  <c:v>-9.811038279929787E-3</c:v>
                </c:pt>
                <c:pt idx="389">
                  <c:v>4.7149048594154084E-3</c:v>
                </c:pt>
                <c:pt idx="390">
                  <c:v>1.0455222272227577E-2</c:v>
                </c:pt>
                <c:pt idx="391">
                  <c:v>-1.0251770325901457E-2</c:v>
                </c:pt>
                <c:pt idx="392">
                  <c:v>-6.7726996220254026E-3</c:v>
                </c:pt>
                <c:pt idx="393">
                  <c:v>-5.6304786472856014E-3</c:v>
                </c:pt>
                <c:pt idx="394">
                  <c:v>-2.9722098598961597E-4</c:v>
                </c:pt>
                <c:pt idx="395">
                  <c:v>4.9672044896170199E-3</c:v>
                </c:pt>
                <c:pt idx="396">
                  <c:v>-2.6656809565022152E-3</c:v>
                </c:pt>
                <c:pt idx="397">
                  <c:v>1.1114817194056376E-3</c:v>
                </c:pt>
                <c:pt idx="398">
                  <c:v>-9.8673830064319942E-3</c:v>
                </c:pt>
                <c:pt idx="399">
                  <c:v>2.2482856916374133E-4</c:v>
                </c:pt>
                <c:pt idx="400">
                  <c:v>-9.2412105680189267E-3</c:v>
                </c:pt>
                <c:pt idx="401">
                  <c:v>7.5114553220041725E-4</c:v>
                </c:pt>
                <c:pt idx="402">
                  <c:v>-5.2566366246308363E-4</c:v>
                </c:pt>
                <c:pt idx="403">
                  <c:v>9.6416905969636778E-3</c:v>
                </c:pt>
                <c:pt idx="404">
                  <c:v>1.115034495753744E-3</c:v>
                </c:pt>
                <c:pt idx="405">
                  <c:v>-5.3639404478179826E-3</c:v>
                </c:pt>
                <c:pt idx="406">
                  <c:v>-6.7151653334824668E-4</c:v>
                </c:pt>
                <c:pt idx="407">
                  <c:v>7.4624081225711848E-5</c:v>
                </c:pt>
                <c:pt idx="408">
                  <c:v>6.7141634063917516E-4</c:v>
                </c:pt>
                <c:pt idx="409">
                  <c:v>-7.9190126734095499E-3</c:v>
                </c:pt>
                <c:pt idx="410">
                  <c:v>3.2929231970451091E-3</c:v>
                </c:pt>
                <c:pt idx="411">
                  <c:v>-7.7490858491591815E-3</c:v>
                </c:pt>
                <c:pt idx="412">
                  <c:v>-7.7439090018689531E-3</c:v>
                </c:pt>
                <c:pt idx="413">
                  <c:v>-4.150978364038313E-3</c:v>
                </c:pt>
                <c:pt idx="414">
                  <c:v>2.3852587002475591E-3</c:v>
                </c:pt>
                <c:pt idx="415">
                  <c:v>2.1492178982183505E-3</c:v>
                </c:pt>
                <c:pt idx="416">
                  <c:v>-2.9197101033346393E-3</c:v>
                </c:pt>
                <c:pt idx="417">
                  <c:v>6.5196779355990034E-3</c:v>
                </c:pt>
                <c:pt idx="418">
                  <c:v>-2.6027726551484213E-3</c:v>
                </c:pt>
                <c:pt idx="419">
                  <c:v>1.5330369491923598E-4</c:v>
                </c:pt>
                <c:pt idx="420">
                  <c:v>-5.366246439479647E-4</c:v>
                </c:pt>
                <c:pt idx="421">
                  <c:v>1.2262417232442935E-3</c:v>
                </c:pt>
                <c:pt idx="422">
                  <c:v>9.1876585591680346E-4</c:v>
                </c:pt>
                <c:pt idx="423">
                  <c:v>-6.8716111695550572E-3</c:v>
                </c:pt>
                <c:pt idx="424">
                  <c:v>1.6987109327697843E-3</c:v>
                </c:pt>
                <c:pt idx="425">
                  <c:v>-5.402276805126638E-4</c:v>
                </c:pt>
                <c:pt idx="426">
                  <c:v>-7.7291702719398472E-4</c:v>
                </c:pt>
                <c:pt idx="427">
                  <c:v>9.0832739055157121E-3</c:v>
                </c:pt>
                <c:pt idx="428">
                  <c:v>-6.4049259050162864E-3</c:v>
                </c:pt>
                <c:pt idx="429">
                  <c:v>-6.6245214774775848E-3</c:v>
                </c:pt>
                <c:pt idx="430">
                  <c:v>-5.1760761787027574E-3</c:v>
                </c:pt>
                <c:pt idx="431">
                  <c:v>5.4213450401149176E-3</c:v>
                </c:pt>
                <c:pt idx="432">
                  <c:v>1.0963196086324347E-3</c:v>
                </c:pt>
                <c:pt idx="433">
                  <c:v>-5.9607061817553396E-3</c:v>
                </c:pt>
                <c:pt idx="434">
                  <c:v>8.229854029955205E-3</c:v>
                </c:pt>
                <c:pt idx="435">
                  <c:v>-6.1573834892009746E-3</c:v>
                </c:pt>
                <c:pt idx="436">
                  <c:v>2.2132646770947123E-3</c:v>
                </c:pt>
                <c:pt idx="437">
                  <c:v>5.4328703371817862E-3</c:v>
                </c:pt>
                <c:pt idx="438">
                  <c:v>9.8461372146396685E-3</c:v>
                </c:pt>
                <c:pt idx="439">
                  <c:v>8.1310704688541922E-3</c:v>
                </c:pt>
                <c:pt idx="440">
                  <c:v>-2.6258896769132492E-3</c:v>
                </c:pt>
                <c:pt idx="441">
                  <c:v>1.0197075610805545E-2</c:v>
                </c:pt>
                <c:pt idx="442">
                  <c:v>1.6125939374775885E-3</c:v>
                </c:pt>
                <c:pt idx="443">
                  <c:v>-7.401051684349574E-3</c:v>
                </c:pt>
                <c:pt idx="444">
                  <c:v>2.2892899485690697E-4</c:v>
                </c:pt>
                <c:pt idx="445">
                  <c:v>8.5100430002999945E-3</c:v>
                </c:pt>
                <c:pt idx="446">
                  <c:v>-7.5965585935200714E-3</c:v>
                </c:pt>
                <c:pt idx="447">
                  <c:v>-4.4995309469370876E-3</c:v>
                </c:pt>
                <c:pt idx="448">
                  <c:v>5.8691429577162378E-3</c:v>
                </c:pt>
                <c:pt idx="449">
                  <c:v>-1.2166376681324829E-3</c:v>
                </c:pt>
                <c:pt idx="450">
                  <c:v>9.88630826939435E-4</c:v>
                </c:pt>
                <c:pt idx="451">
                  <c:v>6.0957027184667986E-4</c:v>
                </c:pt>
                <c:pt idx="452">
                  <c:v>9.8530431806085738E-3</c:v>
                </c:pt>
                <c:pt idx="453">
                  <c:v>-1.5082956288023036E-4</c:v>
                </c:pt>
                <c:pt idx="454">
                  <c:v>1.959159695300315E-3</c:v>
                </c:pt>
                <c:pt idx="455">
                  <c:v>-7.7616344559422405E-3</c:v>
                </c:pt>
                <c:pt idx="456">
                  <c:v>-4.0881274288376394E-3</c:v>
                </c:pt>
                <c:pt idx="457">
                  <c:v>-7.5124331854502738E-3</c:v>
                </c:pt>
                <c:pt idx="458">
                  <c:v>-5.1916439711822042E-3</c:v>
                </c:pt>
                <c:pt idx="459">
                  <c:v>4.8869981196256731E-3</c:v>
                </c:pt>
                <c:pt idx="460">
                  <c:v>7.6138270771181397E-4</c:v>
                </c:pt>
                <c:pt idx="461">
                  <c:v>2.949520005590317E-3</c:v>
                </c:pt>
                <c:pt idx="462">
                  <c:v>-9.0668687737681278E-4</c:v>
                </c:pt>
                <c:pt idx="463">
                  <c:v>1.1328878519914684E-3</c:v>
                </c:pt>
                <c:pt idx="464">
                  <c:v>9.2429739381977294E-3</c:v>
                </c:pt>
                <c:pt idx="465">
                  <c:v>5.8926810575089346E-3</c:v>
                </c:pt>
                <c:pt idx="466">
                  <c:v>-6.9466723616896054E-3</c:v>
                </c:pt>
                <c:pt idx="467">
                  <c:v>4.5436002340202494E-3</c:v>
                </c:pt>
                <c:pt idx="468">
                  <c:v>-6.5648799132662864E-3</c:v>
                </c:pt>
                <c:pt idx="469">
                  <c:v>-9.7623257105467647E-4</c:v>
                </c:pt>
                <c:pt idx="470">
                  <c:v>-6.3810978014066967E-3</c:v>
                </c:pt>
                <c:pt idx="471">
                  <c:v>1.6661621546130057E-3</c:v>
                </c:pt>
                <c:pt idx="472">
                  <c:v>-6.3235885861481524E-3</c:v>
                </c:pt>
                <c:pt idx="473">
                  <c:v>2.8182979388587108E-3</c:v>
                </c:pt>
                <c:pt idx="474">
                  <c:v>9.4622408420922798E-3</c:v>
                </c:pt>
                <c:pt idx="475">
                  <c:v>-6.3122331655021489E-3</c:v>
                </c:pt>
                <c:pt idx="476">
                  <c:v>3.0462288425630352E-3</c:v>
                </c:pt>
                <c:pt idx="477">
                  <c:v>-6.3721940239796224E-3</c:v>
                </c:pt>
                <c:pt idx="478">
                  <c:v>-4.0595973182265613E-3</c:v>
                </c:pt>
                <c:pt idx="479">
                  <c:v>3.7534993702616113E-3</c:v>
                </c:pt>
                <c:pt idx="480">
                  <c:v>7.0849342186372292E-3</c:v>
                </c:pt>
                <c:pt idx="481">
                  <c:v>4.1636761011056376E-3</c:v>
                </c:pt>
                <c:pt idx="482">
                  <c:v>-1.0582811479793533E-3</c:v>
                </c:pt>
                <c:pt idx="483">
                  <c:v>-6.0523530369253854E-4</c:v>
                </c:pt>
                <c:pt idx="484">
                  <c:v>-1.2115706464639353E-3</c:v>
                </c:pt>
                <c:pt idx="485">
                  <c:v>5.2144459735498213E-3</c:v>
                </c:pt>
                <c:pt idx="486">
                  <c:v>6.4593885398561536E-3</c:v>
                </c:pt>
                <c:pt idx="487">
                  <c:v>-3.3744548536642025E-3</c:v>
                </c:pt>
                <c:pt idx="488">
                  <c:v>1.5021781611533879E-4</c:v>
                </c:pt>
                <c:pt idx="489">
                  <c:v>-1.0519988947363071E-3</c:v>
                </c:pt>
                <c:pt idx="490">
                  <c:v>2.9280399311989243E-3</c:v>
                </c:pt>
                <c:pt idx="491">
                  <c:v>-2.9240883065377388E-3</c:v>
                </c:pt>
                <c:pt idx="492">
                  <c:v>-6.0854003204746238E-3</c:v>
                </c:pt>
                <c:pt idx="493">
                  <c:v>-6.1668297774552785E-3</c:v>
                </c:pt>
                <c:pt idx="494">
                  <c:v>-6.3512754281412004E-3</c:v>
                </c:pt>
                <c:pt idx="495">
                  <c:v>2.4466714552490321E-3</c:v>
                </c:pt>
                <c:pt idx="496">
                  <c:v>4.579803148516746E-4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06688"/>
        <c:axId val="225908224"/>
      </c:lineChart>
      <c:dateAx>
        <c:axId val="22590668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25908224"/>
        <c:crosses val="autoZero"/>
        <c:auto val="1"/>
        <c:lblOffset val="100"/>
        <c:baseTimeUnit val="days"/>
      </c:dateAx>
      <c:valAx>
        <c:axId val="2259082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59066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94685039370078"/>
          <c:y val="5.9605733898647283E-2"/>
          <c:w val="0.78799518810148728"/>
          <c:h val="0.832619568387284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'Stop-loss-II'!$AF$36:$AF$48</c:f>
              <c:numCache>
                <c:formatCode>General</c:formatCode>
                <c:ptCount val="13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0.5</c:v>
                </c:pt>
                <c:pt idx="5">
                  <c:v>0.75</c:v>
                </c:pt>
                <c:pt idx="6">
                  <c:v>1</c:v>
                </c:pt>
                <c:pt idx="7">
                  <c:v>1.25</c:v>
                </c:pt>
                <c:pt idx="8">
                  <c:v>1.5</c:v>
                </c:pt>
                <c:pt idx="9">
                  <c:v>2</c:v>
                </c:pt>
                <c:pt idx="10">
                  <c:v>2.5</c:v>
                </c:pt>
                <c:pt idx="11">
                  <c:v>3</c:v>
                </c:pt>
                <c:pt idx="12">
                  <c:v>4</c:v>
                </c:pt>
              </c:numCache>
            </c:numRef>
          </c:cat>
          <c:val>
            <c:numRef>
              <c:f>'Stop-loss-II'!$AG$36:$AG$48</c:f>
              <c:numCache>
                <c:formatCode>0.00%</c:formatCode>
                <c:ptCount val="13"/>
                <c:pt idx="0">
                  <c:v>1.4090254753632546E-4</c:v>
                </c:pt>
                <c:pt idx="1">
                  <c:v>1.7944383496160159E-4</c:v>
                </c:pt>
                <c:pt idx="2">
                  <c:v>8.5479259320190199E-5</c:v>
                </c:pt>
                <c:pt idx="3">
                  <c:v>2.7323795049441756E-4</c:v>
                </c:pt>
                <c:pt idx="4">
                  <c:v>3.4585284035037171E-4</c:v>
                </c:pt>
                <c:pt idx="5">
                  <c:v>4.1983795025339729E-4</c:v>
                </c:pt>
                <c:pt idx="6">
                  <c:v>2.5888982950554893E-4</c:v>
                </c:pt>
                <c:pt idx="7">
                  <c:v>1.5535886154972877E-4</c:v>
                </c:pt>
                <c:pt idx="8">
                  <c:v>1.8363403778570332E-4</c:v>
                </c:pt>
                <c:pt idx="9">
                  <c:v>1.2335847921587031E-4</c:v>
                </c:pt>
                <c:pt idx="10">
                  <c:v>1.6910424967566193E-4</c:v>
                </c:pt>
                <c:pt idx="11">
                  <c:v>1.6467035868893227E-4</c:v>
                </c:pt>
                <c:pt idx="12">
                  <c:v>1.5580257671547295E-4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29856"/>
        <c:axId val="225935744"/>
      </c:lineChart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'Stop-loss-II'!$AH$36:$AH$48</c:f>
              <c:numCache>
                <c:formatCode>0.00%</c:formatCode>
                <c:ptCount val="13"/>
                <c:pt idx="0">
                  <c:v>2.5703533253707625E-3</c:v>
                </c:pt>
                <c:pt idx="1">
                  <c:v>3.3797508578277216E-3</c:v>
                </c:pt>
                <c:pt idx="2">
                  <c:v>4.4153734656953471E-3</c:v>
                </c:pt>
                <c:pt idx="3">
                  <c:v>5.2235525597097094E-3</c:v>
                </c:pt>
                <c:pt idx="4">
                  <c:v>6.014685905268268E-3</c:v>
                </c:pt>
                <c:pt idx="5">
                  <c:v>6.4681641363594352E-3</c:v>
                </c:pt>
                <c:pt idx="6">
                  <c:v>6.8204876435665309E-3</c:v>
                </c:pt>
                <c:pt idx="7">
                  <c:v>7.0564873183264704E-3</c:v>
                </c:pt>
                <c:pt idx="8">
                  <c:v>7.1524513330941146E-3</c:v>
                </c:pt>
                <c:pt idx="9">
                  <c:v>7.2760704305883375E-3</c:v>
                </c:pt>
                <c:pt idx="10">
                  <c:v>7.2597786764284165E-3</c:v>
                </c:pt>
                <c:pt idx="11">
                  <c:v>7.2628410097647939E-3</c:v>
                </c:pt>
                <c:pt idx="12">
                  <c:v>7.2705664664400723E-3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38816"/>
        <c:axId val="225937280"/>
      </c:lineChart>
      <c:catAx>
        <c:axId val="225929856"/>
        <c:scaling>
          <c:orientation val="minMax"/>
        </c:scaling>
        <c:delete val="0"/>
        <c:axPos val="b"/>
        <c:majorGridlines/>
        <c:numFmt formatCode="#,##0.00" sourceLinked="0"/>
        <c:majorTickMark val="out"/>
        <c:minorTickMark val="none"/>
        <c:tickLblPos val="nextTo"/>
        <c:crossAx val="225935744"/>
        <c:crosses val="autoZero"/>
        <c:auto val="1"/>
        <c:lblAlgn val="ctr"/>
        <c:lblOffset val="100"/>
        <c:noMultiLvlLbl val="0"/>
      </c:catAx>
      <c:valAx>
        <c:axId val="22593574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5929856"/>
        <c:crosses val="autoZero"/>
        <c:crossBetween val="between"/>
      </c:valAx>
      <c:valAx>
        <c:axId val="22593728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225938816"/>
        <c:crosses val="max"/>
        <c:crossBetween val="between"/>
      </c:valAx>
      <c:catAx>
        <c:axId val="225938816"/>
        <c:scaling>
          <c:orientation val="minMax"/>
        </c:scaling>
        <c:delete val="1"/>
        <c:axPos val="b"/>
        <c:majorTickMark val="out"/>
        <c:minorTickMark val="none"/>
        <c:tickLblPos val="nextTo"/>
        <c:crossAx val="22593728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2415223097112858"/>
          <c:y val="0.10146799358413532"/>
          <c:w val="0.16473665791776029"/>
          <c:h val="0.148372622652937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marker>
            <c:symbol val="none"/>
          </c:marker>
          <c:trendline>
            <c:trendlineType val="linear"/>
            <c:dispRSqr val="0"/>
            <c:dispEq val="0"/>
          </c:trendline>
          <c:xVal>
            <c:numRef>
              <c:f>'Stop-loss-II'!$R$53:$R$70</c:f>
              <c:numCache>
                <c:formatCode>General</c:formatCode>
                <c:ptCount val="18"/>
                <c:pt idx="0">
                  <c:v>-2.3263478740408408</c:v>
                </c:pt>
                <c:pt idx="1">
                  <c:v>-2.0537489106318225</c:v>
                </c:pt>
                <c:pt idx="2">
                  <c:v>-1.6448536269514726</c:v>
                </c:pt>
                <c:pt idx="3">
                  <c:v>-1.2815515655446006</c:v>
                </c:pt>
                <c:pt idx="4">
                  <c:v>-1.0364333894937898</c:v>
                </c:pt>
                <c:pt idx="5">
                  <c:v>-0.84162123357291452</c:v>
                </c:pt>
                <c:pt idx="6">
                  <c:v>-0.52440051270804089</c:v>
                </c:pt>
                <c:pt idx="7">
                  <c:v>-0.25334710313579978</c:v>
                </c:pt>
                <c:pt idx="8">
                  <c:v>0</c:v>
                </c:pt>
                <c:pt idx="9">
                  <c:v>0.25334710313579978</c:v>
                </c:pt>
                <c:pt idx="10">
                  <c:v>0.52440051270804078</c:v>
                </c:pt>
                <c:pt idx="11">
                  <c:v>0.84162123357291474</c:v>
                </c:pt>
                <c:pt idx="12">
                  <c:v>1.0364333894937898</c:v>
                </c:pt>
                <c:pt idx="13">
                  <c:v>1.2815515655446006</c:v>
                </c:pt>
                <c:pt idx="14">
                  <c:v>1.6448536269514715</c:v>
                </c:pt>
                <c:pt idx="15">
                  <c:v>1.8807936081512504</c:v>
                </c:pt>
                <c:pt idx="16">
                  <c:v>2.0537489106318221</c:v>
                </c:pt>
                <c:pt idx="17">
                  <c:v>2.3263478740408408</c:v>
                </c:pt>
              </c:numCache>
            </c:numRef>
          </c:xVal>
          <c:yVal>
            <c:numRef>
              <c:f>'Stop-loss-II'!$R$53:$R$70</c:f>
              <c:numCache>
                <c:formatCode>General</c:formatCode>
                <c:ptCount val="18"/>
                <c:pt idx="0">
                  <c:v>-2.3263478740408408</c:v>
                </c:pt>
                <c:pt idx="1">
                  <c:v>-2.0537489106318225</c:v>
                </c:pt>
                <c:pt idx="2">
                  <c:v>-1.6448536269514726</c:v>
                </c:pt>
                <c:pt idx="3">
                  <c:v>-1.2815515655446006</c:v>
                </c:pt>
                <c:pt idx="4">
                  <c:v>-1.0364333894937898</c:v>
                </c:pt>
                <c:pt idx="5">
                  <c:v>-0.84162123357291452</c:v>
                </c:pt>
                <c:pt idx="6">
                  <c:v>-0.52440051270804089</c:v>
                </c:pt>
                <c:pt idx="7">
                  <c:v>-0.25334710313579978</c:v>
                </c:pt>
                <c:pt idx="8">
                  <c:v>0</c:v>
                </c:pt>
                <c:pt idx="9">
                  <c:v>0.25334710313579978</c:v>
                </c:pt>
                <c:pt idx="10">
                  <c:v>0.52440051270804078</c:v>
                </c:pt>
                <c:pt idx="11">
                  <c:v>0.84162123357291474</c:v>
                </c:pt>
                <c:pt idx="12">
                  <c:v>1.0364333894937898</c:v>
                </c:pt>
                <c:pt idx="13">
                  <c:v>1.2815515655446006</c:v>
                </c:pt>
                <c:pt idx="14">
                  <c:v>1.6448536269514715</c:v>
                </c:pt>
                <c:pt idx="15">
                  <c:v>1.8807936081512504</c:v>
                </c:pt>
                <c:pt idx="16">
                  <c:v>2.0537489106318221</c:v>
                </c:pt>
                <c:pt idx="17">
                  <c:v>2.3263478740408408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345536"/>
        <c:axId val="227347072"/>
      </c:scatterChar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'Stop-loss-II'!$Q$53:$Q$70</c:f>
              <c:numCache>
                <c:formatCode>General</c:formatCode>
                <c:ptCount val="18"/>
                <c:pt idx="0">
                  <c:v>-1.5439787867157637</c:v>
                </c:pt>
                <c:pt idx="1">
                  <c:v>-1.5094663088841247</c:v>
                </c:pt>
                <c:pt idx="2">
                  <c:v>-1.3873056802089863</c:v>
                </c:pt>
                <c:pt idx="3">
                  <c:v>-1.2990064167510027</c:v>
                </c:pt>
                <c:pt idx="4">
                  <c:v>-1.2048313411319249</c:v>
                </c:pt>
                <c:pt idx="5">
                  <c:v>-1.0533018991270053</c:v>
                </c:pt>
                <c:pt idx="6">
                  <c:v>-0.62501511430794687</c:v>
                </c:pt>
                <c:pt idx="7">
                  <c:v>-0.28019003045961705</c:v>
                </c:pt>
                <c:pt idx="8">
                  <c:v>-1.9780350017027128E-2</c:v>
                </c:pt>
                <c:pt idx="9">
                  <c:v>0.19030968376556368</c:v>
                </c:pt>
                <c:pt idx="10">
                  <c:v>0.46927140758695085</c:v>
                </c:pt>
                <c:pt idx="11">
                  <c:v>0.84297255089830847</c:v>
                </c:pt>
                <c:pt idx="12">
                  <c:v>1.0802157319134915</c:v>
                </c:pt>
                <c:pt idx="13">
                  <c:v>1.3447383482568946</c:v>
                </c:pt>
                <c:pt idx="14">
                  <c:v>1.7418315485834885</c:v>
                </c:pt>
                <c:pt idx="15">
                  <c:v>1.9651717002695785</c:v>
                </c:pt>
                <c:pt idx="16">
                  <c:v>2.2008878654024815</c:v>
                </c:pt>
                <c:pt idx="17">
                  <c:v>2.5730809412567073</c:v>
                </c:pt>
              </c:numCache>
            </c:numRef>
          </c:xVal>
          <c:yVal>
            <c:numRef>
              <c:f>'Stop-loss-II'!$R$53:$R$70</c:f>
              <c:numCache>
                <c:formatCode>General</c:formatCode>
                <c:ptCount val="18"/>
                <c:pt idx="0">
                  <c:v>-2.3263478740408408</c:v>
                </c:pt>
                <c:pt idx="1">
                  <c:v>-2.0537489106318225</c:v>
                </c:pt>
                <c:pt idx="2">
                  <c:v>-1.6448536269514726</c:v>
                </c:pt>
                <c:pt idx="3">
                  <c:v>-1.2815515655446006</c:v>
                </c:pt>
                <c:pt idx="4">
                  <c:v>-1.0364333894937898</c:v>
                </c:pt>
                <c:pt idx="5">
                  <c:v>-0.84162123357291452</c:v>
                </c:pt>
                <c:pt idx="6">
                  <c:v>-0.52440051270804089</c:v>
                </c:pt>
                <c:pt idx="7">
                  <c:v>-0.25334710313579978</c:v>
                </c:pt>
                <c:pt idx="8">
                  <c:v>0</c:v>
                </c:pt>
                <c:pt idx="9">
                  <c:v>0.25334710313579978</c:v>
                </c:pt>
                <c:pt idx="10">
                  <c:v>0.52440051270804078</c:v>
                </c:pt>
                <c:pt idx="11">
                  <c:v>0.84162123357291474</c:v>
                </c:pt>
                <c:pt idx="12">
                  <c:v>1.0364333894937898</c:v>
                </c:pt>
                <c:pt idx="13">
                  <c:v>1.2815515655446006</c:v>
                </c:pt>
                <c:pt idx="14">
                  <c:v>1.6448536269514715</c:v>
                </c:pt>
                <c:pt idx="15">
                  <c:v>1.8807936081512504</c:v>
                </c:pt>
                <c:pt idx="16">
                  <c:v>2.0537489106318221</c:v>
                </c:pt>
                <c:pt idx="17">
                  <c:v>2.3263478740408408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345536"/>
        <c:axId val="227347072"/>
      </c:scatterChart>
      <c:valAx>
        <c:axId val="227345536"/>
        <c:scaling>
          <c:orientation val="minMax"/>
        </c:scaling>
        <c:delete val="0"/>
        <c:axPos val="b"/>
        <c:majorGridlines/>
        <c:minorGridlines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227347072"/>
        <c:crosses val="autoZero"/>
        <c:crossBetween val="midCat"/>
      </c:valAx>
      <c:valAx>
        <c:axId val="227347072"/>
        <c:scaling>
          <c:orientation val="minMax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227345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marker>
            <c:symbol val="none"/>
          </c:marker>
          <c:trendline>
            <c:trendlineType val="linear"/>
            <c:dispRSqr val="0"/>
            <c:dispEq val="0"/>
          </c:trendline>
          <c:xVal>
            <c:numRef>
              <c:f>'Stop-loss-II'!$AH$53:$AH$70</c:f>
              <c:numCache>
                <c:formatCode>General</c:formatCode>
                <c:ptCount val="18"/>
                <c:pt idx="0">
                  <c:v>-2.3263478740408408</c:v>
                </c:pt>
                <c:pt idx="1">
                  <c:v>-2.0537489106318225</c:v>
                </c:pt>
                <c:pt idx="2">
                  <c:v>-1.6448536269514726</c:v>
                </c:pt>
                <c:pt idx="3">
                  <c:v>-1.2815515655446006</c:v>
                </c:pt>
                <c:pt idx="4">
                  <c:v>-1.0364333894937898</c:v>
                </c:pt>
                <c:pt idx="5">
                  <c:v>-0.84162123357291452</c:v>
                </c:pt>
                <c:pt idx="6">
                  <c:v>-0.52440051270804089</c:v>
                </c:pt>
                <c:pt idx="7">
                  <c:v>-0.25334710313579978</c:v>
                </c:pt>
                <c:pt idx="8">
                  <c:v>0</c:v>
                </c:pt>
                <c:pt idx="9">
                  <c:v>0.25334710313579978</c:v>
                </c:pt>
                <c:pt idx="10">
                  <c:v>0.52440051270804078</c:v>
                </c:pt>
                <c:pt idx="11">
                  <c:v>0.84162123357291474</c:v>
                </c:pt>
                <c:pt idx="12">
                  <c:v>1.0364333894937898</c:v>
                </c:pt>
                <c:pt idx="13">
                  <c:v>1.2815515655446006</c:v>
                </c:pt>
                <c:pt idx="14">
                  <c:v>1.6448536269514715</c:v>
                </c:pt>
                <c:pt idx="15">
                  <c:v>1.8807936081512504</c:v>
                </c:pt>
                <c:pt idx="16">
                  <c:v>2.0537489106318221</c:v>
                </c:pt>
                <c:pt idx="17">
                  <c:v>2.3263478740408408</c:v>
                </c:pt>
              </c:numCache>
            </c:numRef>
          </c:xVal>
          <c:yVal>
            <c:numRef>
              <c:f>'Stop-loss-II'!$AH$53:$AH$70</c:f>
              <c:numCache>
                <c:formatCode>General</c:formatCode>
                <c:ptCount val="18"/>
                <c:pt idx="0">
                  <c:v>-2.3263478740408408</c:v>
                </c:pt>
                <c:pt idx="1">
                  <c:v>-2.0537489106318225</c:v>
                </c:pt>
                <c:pt idx="2">
                  <c:v>-1.6448536269514726</c:v>
                </c:pt>
                <c:pt idx="3">
                  <c:v>-1.2815515655446006</c:v>
                </c:pt>
                <c:pt idx="4">
                  <c:v>-1.0364333894937898</c:v>
                </c:pt>
                <c:pt idx="5">
                  <c:v>-0.84162123357291452</c:v>
                </c:pt>
                <c:pt idx="6">
                  <c:v>-0.52440051270804089</c:v>
                </c:pt>
                <c:pt idx="7">
                  <c:v>-0.25334710313579978</c:v>
                </c:pt>
                <c:pt idx="8">
                  <c:v>0</c:v>
                </c:pt>
                <c:pt idx="9">
                  <c:v>0.25334710313579978</c:v>
                </c:pt>
                <c:pt idx="10">
                  <c:v>0.52440051270804078</c:v>
                </c:pt>
                <c:pt idx="11">
                  <c:v>0.84162123357291474</c:v>
                </c:pt>
                <c:pt idx="12">
                  <c:v>1.0364333894937898</c:v>
                </c:pt>
                <c:pt idx="13">
                  <c:v>1.2815515655446006</c:v>
                </c:pt>
                <c:pt idx="14">
                  <c:v>1.6448536269514715</c:v>
                </c:pt>
                <c:pt idx="15">
                  <c:v>1.8807936081512504</c:v>
                </c:pt>
                <c:pt idx="16">
                  <c:v>2.0537489106318221</c:v>
                </c:pt>
                <c:pt idx="17">
                  <c:v>2.3263478740408408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389440"/>
        <c:axId val="227390976"/>
      </c:scatterChar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'Stop-loss-II'!$AG$53:$AG$70</c:f>
              <c:numCache>
                <c:formatCode>General</c:formatCode>
                <c:ptCount val="18"/>
                <c:pt idx="0">
                  <c:v>-1.5841406283846982</c:v>
                </c:pt>
                <c:pt idx="1">
                  <c:v>-1.5611728347917868</c:v>
                </c:pt>
                <c:pt idx="2">
                  <c:v>-1.446562046379565</c:v>
                </c:pt>
                <c:pt idx="3">
                  <c:v>-1.2890256174772785</c:v>
                </c:pt>
                <c:pt idx="4">
                  <c:v>-1.2051224543460621</c:v>
                </c:pt>
                <c:pt idx="5">
                  <c:v>-1.0388722314325289</c:v>
                </c:pt>
                <c:pt idx="6">
                  <c:v>-0.59457121639588228</c:v>
                </c:pt>
                <c:pt idx="7">
                  <c:v>-0.26001841280871402</c:v>
                </c:pt>
                <c:pt idx="8">
                  <c:v>1.1086053695242948E-3</c:v>
                </c:pt>
                <c:pt idx="9">
                  <c:v>0.19030968376556368</c:v>
                </c:pt>
                <c:pt idx="10">
                  <c:v>0.46927140758695085</c:v>
                </c:pt>
                <c:pt idx="11">
                  <c:v>0.8395157990120693</c:v>
                </c:pt>
                <c:pt idx="12">
                  <c:v>1.0735669817137312</c:v>
                </c:pt>
                <c:pt idx="13">
                  <c:v>1.3398032181721493</c:v>
                </c:pt>
                <c:pt idx="14">
                  <c:v>1.6936580857083328</c:v>
                </c:pt>
                <c:pt idx="15">
                  <c:v>1.9511278771836507</c:v>
                </c:pt>
                <c:pt idx="16">
                  <c:v>2.1222149382012221</c:v>
                </c:pt>
                <c:pt idx="17">
                  <c:v>2.4139182242151214</c:v>
                </c:pt>
              </c:numCache>
            </c:numRef>
          </c:xVal>
          <c:yVal>
            <c:numRef>
              <c:f>'Stop-loss-II'!$AH$53:$AH$70</c:f>
              <c:numCache>
                <c:formatCode>General</c:formatCode>
                <c:ptCount val="18"/>
                <c:pt idx="0">
                  <c:v>-2.3263478740408408</c:v>
                </c:pt>
                <c:pt idx="1">
                  <c:v>-2.0537489106318225</c:v>
                </c:pt>
                <c:pt idx="2">
                  <c:v>-1.6448536269514726</c:v>
                </c:pt>
                <c:pt idx="3">
                  <c:v>-1.2815515655446006</c:v>
                </c:pt>
                <c:pt idx="4">
                  <c:v>-1.0364333894937898</c:v>
                </c:pt>
                <c:pt idx="5">
                  <c:v>-0.84162123357291452</c:v>
                </c:pt>
                <c:pt idx="6">
                  <c:v>-0.52440051270804089</c:v>
                </c:pt>
                <c:pt idx="7">
                  <c:v>-0.25334710313579978</c:v>
                </c:pt>
                <c:pt idx="8">
                  <c:v>0</c:v>
                </c:pt>
                <c:pt idx="9">
                  <c:v>0.25334710313579978</c:v>
                </c:pt>
                <c:pt idx="10">
                  <c:v>0.52440051270804078</c:v>
                </c:pt>
                <c:pt idx="11">
                  <c:v>0.84162123357291474</c:v>
                </c:pt>
                <c:pt idx="12">
                  <c:v>1.0364333894937898</c:v>
                </c:pt>
                <c:pt idx="13">
                  <c:v>1.2815515655446006</c:v>
                </c:pt>
                <c:pt idx="14">
                  <c:v>1.6448536269514715</c:v>
                </c:pt>
                <c:pt idx="15">
                  <c:v>1.8807936081512504</c:v>
                </c:pt>
                <c:pt idx="16">
                  <c:v>2.0537489106318221</c:v>
                </c:pt>
                <c:pt idx="17">
                  <c:v>2.3263478740408408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389440"/>
        <c:axId val="227390976"/>
      </c:scatterChart>
      <c:valAx>
        <c:axId val="227389440"/>
        <c:scaling>
          <c:orientation val="minMax"/>
        </c:scaling>
        <c:delete val="0"/>
        <c:axPos val="b"/>
        <c:majorGridlines/>
        <c:minorGridlines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227390976"/>
        <c:crosses val="autoZero"/>
        <c:crossBetween val="midCat"/>
      </c:valAx>
      <c:valAx>
        <c:axId val="227390976"/>
        <c:scaling>
          <c:orientation val="minMax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227389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4867815436113982E-2"/>
          <c:y val="4.7312483826845581E-2"/>
          <c:w val="0.79869777147421794"/>
          <c:h val="0.73934494103729986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'Stop-loss-II'!$R$74:$R$93</c:f>
              <c:strCache>
                <c:ptCount val="20"/>
                <c:pt idx="0">
                  <c:v>-1.20%</c:v>
                </c:pt>
                <c:pt idx="1">
                  <c:v>-1.00%</c:v>
                </c:pt>
                <c:pt idx="2">
                  <c:v>-0.80%</c:v>
                </c:pt>
                <c:pt idx="3">
                  <c:v>-0.60%</c:v>
                </c:pt>
                <c:pt idx="4">
                  <c:v>-0.40%</c:v>
                </c:pt>
                <c:pt idx="5">
                  <c:v>-0.20%</c:v>
                </c:pt>
                <c:pt idx="6">
                  <c:v>0.00%</c:v>
                </c:pt>
                <c:pt idx="7">
                  <c:v>0.20%</c:v>
                </c:pt>
                <c:pt idx="8">
                  <c:v>0.40%</c:v>
                </c:pt>
                <c:pt idx="9">
                  <c:v>0.60%</c:v>
                </c:pt>
                <c:pt idx="10">
                  <c:v>0.80%</c:v>
                </c:pt>
                <c:pt idx="11">
                  <c:v>1.00%</c:v>
                </c:pt>
                <c:pt idx="12">
                  <c:v>1.20%</c:v>
                </c:pt>
                <c:pt idx="13">
                  <c:v>1.40%</c:v>
                </c:pt>
                <c:pt idx="14">
                  <c:v>1.60%</c:v>
                </c:pt>
                <c:pt idx="15">
                  <c:v>1.80%</c:v>
                </c:pt>
                <c:pt idx="16">
                  <c:v>2.00%</c:v>
                </c:pt>
                <c:pt idx="17">
                  <c:v>2.20%</c:v>
                </c:pt>
                <c:pt idx="18">
                  <c:v>2.40%</c:v>
                </c:pt>
                <c:pt idx="19">
                  <c:v>More</c:v>
                </c:pt>
              </c:strCache>
            </c:strRef>
          </c:cat>
          <c:val>
            <c:numRef>
              <c:f>'Stop-loss-II'!$S$74:$S$93</c:f>
              <c:numCache>
                <c:formatCode>General</c:formatCode>
                <c:ptCount val="20"/>
                <c:pt idx="0">
                  <c:v>0</c:v>
                </c:pt>
                <c:pt idx="1">
                  <c:v>4</c:v>
                </c:pt>
                <c:pt idx="2">
                  <c:v>51</c:v>
                </c:pt>
                <c:pt idx="3">
                  <c:v>57</c:v>
                </c:pt>
                <c:pt idx="4">
                  <c:v>32</c:v>
                </c:pt>
                <c:pt idx="5">
                  <c:v>40</c:v>
                </c:pt>
                <c:pt idx="6">
                  <c:v>53</c:v>
                </c:pt>
                <c:pt idx="7">
                  <c:v>71</c:v>
                </c:pt>
                <c:pt idx="8">
                  <c:v>50</c:v>
                </c:pt>
                <c:pt idx="9">
                  <c:v>40</c:v>
                </c:pt>
                <c:pt idx="10">
                  <c:v>33</c:v>
                </c:pt>
                <c:pt idx="11">
                  <c:v>27</c:v>
                </c:pt>
                <c:pt idx="12">
                  <c:v>16</c:v>
                </c:pt>
                <c:pt idx="13">
                  <c:v>11</c:v>
                </c:pt>
                <c:pt idx="14">
                  <c:v>5</c:v>
                </c:pt>
                <c:pt idx="15">
                  <c:v>4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428992"/>
        <c:axId val="227431168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'Stop-loss-II'!$R$74:$R$93</c:f>
              <c:strCache>
                <c:ptCount val="20"/>
                <c:pt idx="0">
                  <c:v>-1.20%</c:v>
                </c:pt>
                <c:pt idx="1">
                  <c:v>-1.00%</c:v>
                </c:pt>
                <c:pt idx="2">
                  <c:v>-0.80%</c:v>
                </c:pt>
                <c:pt idx="3">
                  <c:v>-0.60%</c:v>
                </c:pt>
                <c:pt idx="4">
                  <c:v>-0.40%</c:v>
                </c:pt>
                <c:pt idx="5">
                  <c:v>-0.20%</c:v>
                </c:pt>
                <c:pt idx="6">
                  <c:v>0.00%</c:v>
                </c:pt>
                <c:pt idx="7">
                  <c:v>0.20%</c:v>
                </c:pt>
                <c:pt idx="8">
                  <c:v>0.40%</c:v>
                </c:pt>
                <c:pt idx="9">
                  <c:v>0.60%</c:v>
                </c:pt>
                <c:pt idx="10">
                  <c:v>0.80%</c:v>
                </c:pt>
                <c:pt idx="11">
                  <c:v>1.00%</c:v>
                </c:pt>
                <c:pt idx="12">
                  <c:v>1.20%</c:v>
                </c:pt>
                <c:pt idx="13">
                  <c:v>1.40%</c:v>
                </c:pt>
                <c:pt idx="14">
                  <c:v>1.60%</c:v>
                </c:pt>
                <c:pt idx="15">
                  <c:v>1.80%</c:v>
                </c:pt>
                <c:pt idx="16">
                  <c:v>2.00%</c:v>
                </c:pt>
                <c:pt idx="17">
                  <c:v>2.20%</c:v>
                </c:pt>
                <c:pt idx="18">
                  <c:v>2.40%</c:v>
                </c:pt>
                <c:pt idx="19">
                  <c:v>More</c:v>
                </c:pt>
              </c:strCache>
            </c:strRef>
          </c:cat>
          <c:val>
            <c:numRef>
              <c:f>'Stop-loss-II'!$T$74:$T$93</c:f>
              <c:numCache>
                <c:formatCode>0.00%</c:formatCode>
                <c:ptCount val="20"/>
                <c:pt idx="0">
                  <c:v>0</c:v>
                </c:pt>
                <c:pt idx="1">
                  <c:v>8.0482897384305842E-3</c:v>
                </c:pt>
                <c:pt idx="2">
                  <c:v>0.11066398390342053</c:v>
                </c:pt>
                <c:pt idx="3">
                  <c:v>0.22535211267605634</c:v>
                </c:pt>
                <c:pt idx="4">
                  <c:v>0.28973843058350102</c:v>
                </c:pt>
                <c:pt idx="5">
                  <c:v>0.37022132796780682</c:v>
                </c:pt>
                <c:pt idx="6">
                  <c:v>0.47686116700201209</c:v>
                </c:pt>
                <c:pt idx="7">
                  <c:v>0.61971830985915488</c:v>
                </c:pt>
                <c:pt idx="8">
                  <c:v>0.72032193158953728</c:v>
                </c:pt>
                <c:pt idx="9">
                  <c:v>0.80080482897384309</c:v>
                </c:pt>
                <c:pt idx="10">
                  <c:v>0.86720321931589539</c:v>
                </c:pt>
                <c:pt idx="11">
                  <c:v>0.92152917505030185</c:v>
                </c:pt>
                <c:pt idx="12">
                  <c:v>0.95372233400402417</c:v>
                </c:pt>
                <c:pt idx="13">
                  <c:v>0.9758551307847082</c:v>
                </c:pt>
                <c:pt idx="14">
                  <c:v>0.9859154929577465</c:v>
                </c:pt>
                <c:pt idx="15">
                  <c:v>0.99396378269617702</c:v>
                </c:pt>
                <c:pt idx="16">
                  <c:v>0.99597585513078468</c:v>
                </c:pt>
                <c:pt idx="17">
                  <c:v>0.99798792756539234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47168"/>
        <c:axId val="227433088"/>
      </c:lineChart>
      <c:catAx>
        <c:axId val="22742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27431168"/>
        <c:crosses val="autoZero"/>
        <c:auto val="1"/>
        <c:lblAlgn val="ctr"/>
        <c:lblOffset val="100"/>
        <c:noMultiLvlLbl val="0"/>
      </c:catAx>
      <c:valAx>
        <c:axId val="227431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428992"/>
        <c:crosses val="autoZero"/>
        <c:crossBetween val="between"/>
      </c:valAx>
      <c:valAx>
        <c:axId val="22743308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227447168"/>
        <c:crosses val="max"/>
        <c:crossBetween val="between"/>
      </c:valAx>
      <c:catAx>
        <c:axId val="227447168"/>
        <c:scaling>
          <c:orientation val="minMax"/>
        </c:scaling>
        <c:delete val="1"/>
        <c:axPos val="b"/>
        <c:majorTickMark val="out"/>
        <c:minorTickMark val="none"/>
        <c:tickLblPos val="nextTo"/>
        <c:crossAx val="2274330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0431956874955849"/>
          <c:y val="4.1805399325084362E-2"/>
          <c:w val="0.23591507583291219"/>
          <c:h val="0.123013016230114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848225260186036"/>
          <c:y val="4.3958029836434376E-2"/>
          <c:w val="0.74663467680036932"/>
          <c:h val="0.76245354576579571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'Stop-loss-II'!$AH$74:$AH$95</c:f>
              <c:strCache>
                <c:ptCount val="22"/>
                <c:pt idx="0">
                  <c:v>-1.50%</c:v>
                </c:pt>
                <c:pt idx="1">
                  <c:v>-1.30%</c:v>
                </c:pt>
                <c:pt idx="2">
                  <c:v>-1.10%</c:v>
                </c:pt>
                <c:pt idx="3">
                  <c:v>-0.90%</c:v>
                </c:pt>
                <c:pt idx="4">
                  <c:v>-0.70%</c:v>
                </c:pt>
                <c:pt idx="5">
                  <c:v>-0.50%</c:v>
                </c:pt>
                <c:pt idx="6">
                  <c:v>-0.30%</c:v>
                </c:pt>
                <c:pt idx="7">
                  <c:v>-0.10%</c:v>
                </c:pt>
                <c:pt idx="8">
                  <c:v>0.10%</c:v>
                </c:pt>
                <c:pt idx="9">
                  <c:v>0.30%</c:v>
                </c:pt>
                <c:pt idx="10">
                  <c:v>0.50%</c:v>
                </c:pt>
                <c:pt idx="11">
                  <c:v>0.70%</c:v>
                </c:pt>
                <c:pt idx="12">
                  <c:v>0.90%</c:v>
                </c:pt>
                <c:pt idx="13">
                  <c:v>1.10%</c:v>
                </c:pt>
                <c:pt idx="14">
                  <c:v>1.30%</c:v>
                </c:pt>
                <c:pt idx="15">
                  <c:v>1.50%</c:v>
                </c:pt>
                <c:pt idx="16">
                  <c:v>1.70%</c:v>
                </c:pt>
                <c:pt idx="17">
                  <c:v>1.90%</c:v>
                </c:pt>
                <c:pt idx="18">
                  <c:v>2.10%</c:v>
                </c:pt>
                <c:pt idx="19">
                  <c:v>2.30%</c:v>
                </c:pt>
                <c:pt idx="20">
                  <c:v>2.50%</c:v>
                </c:pt>
                <c:pt idx="21">
                  <c:v>More</c:v>
                </c:pt>
              </c:strCache>
            </c:strRef>
          </c:cat>
          <c:val>
            <c:numRef>
              <c:f>'Stop-loss-II'!$AI$74:$AI$95</c:f>
              <c:numCache>
                <c:formatCode>General</c:formatCode>
                <c:ptCount val="22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19</c:v>
                </c:pt>
                <c:pt idx="4">
                  <c:v>46</c:v>
                </c:pt>
                <c:pt idx="5">
                  <c:v>58</c:v>
                </c:pt>
                <c:pt idx="6">
                  <c:v>32</c:v>
                </c:pt>
                <c:pt idx="7">
                  <c:v>48</c:v>
                </c:pt>
                <c:pt idx="8">
                  <c:v>60</c:v>
                </c:pt>
                <c:pt idx="9">
                  <c:v>63</c:v>
                </c:pt>
                <c:pt idx="10">
                  <c:v>50</c:v>
                </c:pt>
                <c:pt idx="11">
                  <c:v>31</c:v>
                </c:pt>
                <c:pt idx="12">
                  <c:v>30</c:v>
                </c:pt>
                <c:pt idx="13">
                  <c:v>22</c:v>
                </c:pt>
                <c:pt idx="14">
                  <c:v>13</c:v>
                </c:pt>
                <c:pt idx="15">
                  <c:v>9</c:v>
                </c:pt>
                <c:pt idx="16">
                  <c:v>4</c:v>
                </c:pt>
                <c:pt idx="17">
                  <c:v>4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544064"/>
        <c:axId val="227550336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'Stop-loss-II'!$AH$74:$AH$95</c:f>
              <c:strCache>
                <c:ptCount val="22"/>
                <c:pt idx="0">
                  <c:v>-1.50%</c:v>
                </c:pt>
                <c:pt idx="1">
                  <c:v>-1.30%</c:v>
                </c:pt>
                <c:pt idx="2">
                  <c:v>-1.10%</c:v>
                </c:pt>
                <c:pt idx="3">
                  <c:v>-0.90%</c:v>
                </c:pt>
                <c:pt idx="4">
                  <c:v>-0.70%</c:v>
                </c:pt>
                <c:pt idx="5">
                  <c:v>-0.50%</c:v>
                </c:pt>
                <c:pt idx="6">
                  <c:v>-0.30%</c:v>
                </c:pt>
                <c:pt idx="7">
                  <c:v>-0.10%</c:v>
                </c:pt>
                <c:pt idx="8">
                  <c:v>0.10%</c:v>
                </c:pt>
                <c:pt idx="9">
                  <c:v>0.30%</c:v>
                </c:pt>
                <c:pt idx="10">
                  <c:v>0.50%</c:v>
                </c:pt>
                <c:pt idx="11">
                  <c:v>0.70%</c:v>
                </c:pt>
                <c:pt idx="12">
                  <c:v>0.90%</c:v>
                </c:pt>
                <c:pt idx="13">
                  <c:v>1.10%</c:v>
                </c:pt>
                <c:pt idx="14">
                  <c:v>1.30%</c:v>
                </c:pt>
                <c:pt idx="15">
                  <c:v>1.50%</c:v>
                </c:pt>
                <c:pt idx="16">
                  <c:v>1.70%</c:v>
                </c:pt>
                <c:pt idx="17">
                  <c:v>1.90%</c:v>
                </c:pt>
                <c:pt idx="18">
                  <c:v>2.10%</c:v>
                </c:pt>
                <c:pt idx="19">
                  <c:v>2.30%</c:v>
                </c:pt>
                <c:pt idx="20">
                  <c:v>2.50%</c:v>
                </c:pt>
                <c:pt idx="21">
                  <c:v>More</c:v>
                </c:pt>
              </c:strCache>
            </c:strRef>
          </c:cat>
          <c:val>
            <c:numRef>
              <c:f>'Stop-loss-II'!$AJ$74:$AJ$95</c:f>
              <c:numCache>
                <c:formatCode>0.00%</c:formatCode>
                <c:ptCount val="22"/>
                <c:pt idx="0">
                  <c:v>2.012072434607646E-3</c:v>
                </c:pt>
                <c:pt idx="1">
                  <c:v>4.0241448692152921E-3</c:v>
                </c:pt>
                <c:pt idx="2">
                  <c:v>1.2072434607645875E-2</c:v>
                </c:pt>
                <c:pt idx="3">
                  <c:v>5.030181086519115E-2</c:v>
                </c:pt>
                <c:pt idx="4">
                  <c:v>0.14285714285714285</c:v>
                </c:pt>
                <c:pt idx="5">
                  <c:v>0.2595573440643863</c:v>
                </c:pt>
                <c:pt idx="6">
                  <c:v>0.323943661971831</c:v>
                </c:pt>
                <c:pt idx="7">
                  <c:v>0.42052313883299797</c:v>
                </c:pt>
                <c:pt idx="8">
                  <c:v>0.54124748490945673</c:v>
                </c:pt>
                <c:pt idx="9">
                  <c:v>0.66800804828973848</c:v>
                </c:pt>
                <c:pt idx="10">
                  <c:v>0.76861167002012076</c:v>
                </c:pt>
                <c:pt idx="11">
                  <c:v>0.83098591549295775</c:v>
                </c:pt>
                <c:pt idx="12">
                  <c:v>0.89134808853118708</c:v>
                </c:pt>
                <c:pt idx="13">
                  <c:v>0.93561368209255535</c:v>
                </c:pt>
                <c:pt idx="14">
                  <c:v>0.9617706237424547</c:v>
                </c:pt>
                <c:pt idx="15">
                  <c:v>0.97987927565392352</c:v>
                </c:pt>
                <c:pt idx="16">
                  <c:v>0.98792756539235416</c:v>
                </c:pt>
                <c:pt idx="17">
                  <c:v>0.99597585513078468</c:v>
                </c:pt>
                <c:pt idx="18">
                  <c:v>0.99798792756539234</c:v>
                </c:pt>
                <c:pt idx="19">
                  <c:v>0.99798792756539234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554048"/>
        <c:axId val="227552256"/>
      </c:lineChart>
      <c:catAx>
        <c:axId val="227544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27550336"/>
        <c:crosses val="autoZero"/>
        <c:auto val="1"/>
        <c:lblAlgn val="ctr"/>
        <c:lblOffset val="100"/>
        <c:noMultiLvlLbl val="0"/>
      </c:catAx>
      <c:valAx>
        <c:axId val="227550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544064"/>
        <c:crosses val="autoZero"/>
        <c:crossBetween val="between"/>
      </c:valAx>
      <c:valAx>
        <c:axId val="22755225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227554048"/>
        <c:crosses val="max"/>
        <c:crossBetween val="between"/>
      </c:valAx>
      <c:catAx>
        <c:axId val="227554048"/>
        <c:scaling>
          <c:orientation val="minMax"/>
        </c:scaling>
        <c:delete val="1"/>
        <c:axPos val="b"/>
        <c:majorTickMark val="out"/>
        <c:minorTickMark val="none"/>
        <c:tickLblPos val="nextTo"/>
        <c:crossAx val="22755225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262161248248877"/>
          <c:y val="5.1614695704020573E-2"/>
          <c:w val="0.2330204123257599"/>
          <c:h val="0.1129299821128916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</a:t>
            </a:r>
          </a:p>
          <a:p>
            <a:pPr>
              <a:defRPr/>
            </a:pPr>
            <a:r>
              <a:rPr lang="en-US"/>
              <a:t>O-C vs. H-L</a:t>
            </a:r>
          </a:p>
        </c:rich>
      </c:tx>
      <c:layout>
        <c:manualLayout>
          <c:xMode val="edge"/>
          <c:yMode val="edge"/>
          <c:x val="0.12479155730533684"/>
          <c:y val="0.62525879917184268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3649396717823574E-2"/>
          <c:y val="4.5973166397678553E-2"/>
          <c:w val="0.85307302586793365"/>
          <c:h val="0.8502932785575716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xVal>
            <c:numRef>
              <c:f>'HI-LO'!$F$2:$F$499</c:f>
              <c:numCache>
                <c:formatCode>0.00%</c:formatCode>
                <c:ptCount val="498"/>
                <c:pt idx="0">
                  <c:v>-6.3628624756709709E-3</c:v>
                </c:pt>
                <c:pt idx="1">
                  <c:v>-1.4224533649371965E-2</c:v>
                </c:pt>
                <c:pt idx="2">
                  <c:v>3.5567089470518757E-3</c:v>
                </c:pt>
                <c:pt idx="3">
                  <c:v>-1.5775249893956705E-2</c:v>
                </c:pt>
                <c:pt idx="4">
                  <c:v>1.7308358794599996E-2</c:v>
                </c:pt>
                <c:pt idx="5">
                  <c:v>5.7840778223991005E-3</c:v>
                </c:pt>
                <c:pt idx="6">
                  <c:v>6.945858430849064E-3</c:v>
                </c:pt>
                <c:pt idx="7">
                  <c:v>-1.4128837425512858E-2</c:v>
                </c:pt>
                <c:pt idx="8">
                  <c:v>-2.2661065055215221E-3</c:v>
                </c:pt>
                <c:pt idx="9">
                  <c:v>-1.3622299642461524E-2</c:v>
                </c:pt>
                <c:pt idx="10">
                  <c:v>1.5162921957812076E-2</c:v>
                </c:pt>
                <c:pt idx="11">
                  <c:v>-6.9839491276426175E-3</c:v>
                </c:pt>
                <c:pt idx="12">
                  <c:v>2.1155418793288895E-3</c:v>
                </c:pt>
                <c:pt idx="13">
                  <c:v>-6.2788154252407932E-3</c:v>
                </c:pt>
                <c:pt idx="14">
                  <c:v>1.6345214492289979E-3</c:v>
                </c:pt>
                <c:pt idx="15">
                  <c:v>-7.1285483565202892E-3</c:v>
                </c:pt>
                <c:pt idx="16">
                  <c:v>-1.608391495394457E-2</c:v>
                </c:pt>
                <c:pt idx="17">
                  <c:v>-2.0110615123795587E-3</c:v>
                </c:pt>
                <c:pt idx="18">
                  <c:v>4.3525639988421612E-3</c:v>
                </c:pt>
                <c:pt idx="19">
                  <c:v>4.1758884809443608E-4</c:v>
                </c:pt>
                <c:pt idx="20">
                  <c:v>1.1950349686822652E-2</c:v>
                </c:pt>
                <c:pt idx="21">
                  <c:v>-9.9042596409229869E-4</c:v>
                </c:pt>
                <c:pt idx="22">
                  <c:v>8.2176483480348624E-3</c:v>
                </c:pt>
                <c:pt idx="23">
                  <c:v>9.2053926895186988E-3</c:v>
                </c:pt>
                <c:pt idx="24">
                  <c:v>-1.7858597164577491E-3</c:v>
                </c:pt>
                <c:pt idx="25">
                  <c:v>6.3168334439040533E-3</c:v>
                </c:pt>
                <c:pt idx="26">
                  <c:v>-8.073957454629162E-5</c:v>
                </c:pt>
                <c:pt idx="27">
                  <c:v>-9.5392800978963913E-3</c:v>
                </c:pt>
                <c:pt idx="28">
                  <c:v>-3.4171378137580186E-3</c:v>
                </c:pt>
                <c:pt idx="29">
                  <c:v>2.8477298444240747E-3</c:v>
                </c:pt>
                <c:pt idx="30">
                  <c:v>1.62337697989077E-3</c:v>
                </c:pt>
                <c:pt idx="31">
                  <c:v>3.2391315064568852E-3</c:v>
                </c:pt>
                <c:pt idx="32">
                  <c:v>-8.3567075909800007E-3</c:v>
                </c:pt>
                <c:pt idx="33">
                  <c:v>-7.4404496803202602E-3</c:v>
                </c:pt>
                <c:pt idx="34">
                  <c:v>4.1767392114875719E-3</c:v>
                </c:pt>
                <c:pt idx="35">
                  <c:v>2.3587523282847932E-2</c:v>
                </c:pt>
                <c:pt idx="36">
                  <c:v>3.3476836620790597E-3</c:v>
                </c:pt>
                <c:pt idx="37">
                  <c:v>-1.434834841620336E-3</c:v>
                </c:pt>
                <c:pt idx="38">
                  <c:v>6.916041717004771E-3</c:v>
                </c:pt>
                <c:pt idx="39">
                  <c:v>1.1084720058191367E-3</c:v>
                </c:pt>
                <c:pt idx="40">
                  <c:v>4.5791963800981402E-3</c:v>
                </c:pt>
                <c:pt idx="41">
                  <c:v>-4.4205945053965908E-3</c:v>
                </c:pt>
                <c:pt idx="42">
                  <c:v>-3.7249894468695515E-3</c:v>
                </c:pt>
                <c:pt idx="43">
                  <c:v>1.0032868452038822E-2</c:v>
                </c:pt>
                <c:pt idx="44">
                  <c:v>1.4137608386803567E-3</c:v>
                </c:pt>
                <c:pt idx="45">
                  <c:v>1.6117450932492804E-2</c:v>
                </c:pt>
                <c:pt idx="46">
                  <c:v>-1.5458342852584064E-3</c:v>
                </c:pt>
                <c:pt idx="47">
                  <c:v>3.4061033084821024E-3</c:v>
                </c:pt>
                <c:pt idx="48">
                  <c:v>-4.4926489198649465E-3</c:v>
                </c:pt>
                <c:pt idx="49">
                  <c:v>-9.987598628348417E-3</c:v>
                </c:pt>
                <c:pt idx="50">
                  <c:v>1.091969355956293E-2</c:v>
                </c:pt>
                <c:pt idx="51">
                  <c:v>1.2403102365240927E-3</c:v>
                </c:pt>
                <c:pt idx="52">
                  <c:v>7.5716965308935125E-3</c:v>
                </c:pt>
                <c:pt idx="53">
                  <c:v>1.5391719285448219E-4</c:v>
                </c:pt>
                <c:pt idx="54">
                  <c:v>7.6961557740131203E-5</c:v>
                </c:pt>
                <c:pt idx="55">
                  <c:v>6.4437166807449634E-3</c:v>
                </c:pt>
                <c:pt idx="56">
                  <c:v>-2.2965638203714996E-3</c:v>
                </c:pt>
                <c:pt idx="57">
                  <c:v>9.0705298134672943E-3</c:v>
                </c:pt>
                <c:pt idx="58">
                  <c:v>3.7870226279180432E-3</c:v>
                </c:pt>
                <c:pt idx="59">
                  <c:v>-5.4570394630580896E-3</c:v>
                </c:pt>
                <c:pt idx="60">
                  <c:v>1.8216323822913085E-3</c:v>
                </c:pt>
                <c:pt idx="61">
                  <c:v>7.0281793170827124E-3</c:v>
                </c:pt>
                <c:pt idx="62">
                  <c:v>-5.2814367521079909E-3</c:v>
                </c:pt>
                <c:pt idx="63">
                  <c:v>-3.4097399961143487E-3</c:v>
                </c:pt>
                <c:pt idx="64">
                  <c:v>-2.4045713934551387E-2</c:v>
                </c:pt>
                <c:pt idx="65">
                  <c:v>-2.6471519662360989E-3</c:v>
                </c:pt>
                <c:pt idx="66">
                  <c:v>-5.86466082526631E-3</c:v>
                </c:pt>
                <c:pt idx="67">
                  <c:v>4.4553948716184897E-3</c:v>
                </c:pt>
                <c:pt idx="68">
                  <c:v>4.7457979919736061E-3</c:v>
                </c:pt>
                <c:pt idx="69">
                  <c:v>-2.5644028507164122E-3</c:v>
                </c:pt>
                <c:pt idx="70">
                  <c:v>-2.4149896830483381E-3</c:v>
                </c:pt>
                <c:pt idx="71">
                  <c:v>-8.8527351632939639E-3</c:v>
                </c:pt>
                <c:pt idx="72">
                  <c:v>-3.9432227750399278E-3</c:v>
                </c:pt>
                <c:pt idx="73">
                  <c:v>-2.1359922681494221E-3</c:v>
                </c:pt>
                <c:pt idx="74">
                  <c:v>2.5314466488877909E-3</c:v>
                </c:pt>
                <c:pt idx="75">
                  <c:v>4.6513545171296463E-3</c:v>
                </c:pt>
                <c:pt idx="76">
                  <c:v>3.7685527838538487E-3</c:v>
                </c:pt>
                <c:pt idx="77">
                  <c:v>-8.2596339774170333E-3</c:v>
                </c:pt>
                <c:pt idx="78">
                  <c:v>1.4206790076948539E-3</c:v>
                </c:pt>
                <c:pt idx="79">
                  <c:v>1.0123688581959918E-2</c:v>
                </c:pt>
                <c:pt idx="80">
                  <c:v>1.3266223803683509E-3</c:v>
                </c:pt>
                <c:pt idx="81">
                  <c:v>5.5996413233629638E-3</c:v>
                </c:pt>
                <c:pt idx="82">
                  <c:v>-1.4747547982762441E-3</c:v>
                </c:pt>
                <c:pt idx="83">
                  <c:v>-1.5106145668417521E-2</c:v>
                </c:pt>
                <c:pt idx="84">
                  <c:v>3.0707476592135999E-3</c:v>
                </c:pt>
                <c:pt idx="85">
                  <c:v>-2.0462780633072972E-3</c:v>
                </c:pt>
                <c:pt idx="86">
                  <c:v>-1.2612330223037143E-3</c:v>
                </c:pt>
                <c:pt idx="87">
                  <c:v>1.3602461138405957E-2</c:v>
                </c:pt>
                <c:pt idx="88">
                  <c:v>9.2757873078045776E-3</c:v>
                </c:pt>
                <c:pt idx="89">
                  <c:v>7.6911248215234048E-4</c:v>
                </c:pt>
                <c:pt idx="90">
                  <c:v>5.1374571455320142E-3</c:v>
                </c:pt>
                <c:pt idx="91">
                  <c:v>-2.2202665783531915E-3</c:v>
                </c:pt>
                <c:pt idx="92">
                  <c:v>6.1283899573931662E-4</c:v>
                </c:pt>
                <c:pt idx="93">
                  <c:v>1.5653815086314322E-2</c:v>
                </c:pt>
                <c:pt idx="94">
                  <c:v>1.0725773179602008E-2</c:v>
                </c:pt>
                <c:pt idx="95">
                  <c:v>-6.8126784175069309E-3</c:v>
                </c:pt>
                <c:pt idx="96">
                  <c:v>1.3133537037762514E-2</c:v>
                </c:pt>
                <c:pt idx="97">
                  <c:v>-2.2278339824825955E-3</c:v>
                </c:pt>
                <c:pt idx="98">
                  <c:v>9.8391768425471499E-3</c:v>
                </c:pt>
                <c:pt idx="99">
                  <c:v>3.0137109803162919E-3</c:v>
                </c:pt>
                <c:pt idx="100">
                  <c:v>5.1359185251612267E-4</c:v>
                </c:pt>
                <c:pt idx="101">
                  <c:v>1.1231156562052423E-2</c:v>
                </c:pt>
                <c:pt idx="102">
                  <c:v>-7.644462256945859E-3</c:v>
                </c:pt>
                <c:pt idx="103">
                  <c:v>1.1118896571889074E-2</c:v>
                </c:pt>
                <c:pt idx="104">
                  <c:v>6.6981416474685132E-3</c:v>
                </c:pt>
                <c:pt idx="105">
                  <c:v>-3.5905353873941183E-4</c:v>
                </c:pt>
                <c:pt idx="106">
                  <c:v>7.8969098471901597E-4</c:v>
                </c:pt>
                <c:pt idx="107">
                  <c:v>-9.3984979938307872E-3</c:v>
                </c:pt>
                <c:pt idx="108">
                  <c:v>3.9572667392019246E-3</c:v>
                </c:pt>
                <c:pt idx="109">
                  <c:v>2.3666952632713789E-3</c:v>
                </c:pt>
                <c:pt idx="110">
                  <c:v>8.8439346852923102E-3</c:v>
                </c:pt>
                <c:pt idx="111">
                  <c:v>-7.5563518940116462E-3</c:v>
                </c:pt>
                <c:pt idx="112">
                  <c:v>-2.6520461374158217E-3</c:v>
                </c:pt>
                <c:pt idx="113">
                  <c:v>-1.4970447727884563E-2</c:v>
                </c:pt>
                <c:pt idx="114">
                  <c:v>1.7194470719014587E-2</c:v>
                </c:pt>
                <c:pt idx="115">
                  <c:v>-3.156387125551505E-3</c:v>
                </c:pt>
                <c:pt idx="116">
                  <c:v>2.3683938296582721E-3</c:v>
                </c:pt>
                <c:pt idx="117">
                  <c:v>1.0031528499595502E-3</c:v>
                </c:pt>
                <c:pt idx="118">
                  <c:v>-7.6199060376002329E-3</c:v>
                </c:pt>
                <c:pt idx="119">
                  <c:v>-6.4439277392731881E-3</c:v>
                </c:pt>
                <c:pt idx="120">
                  <c:v>1.1771213729721846E-2</c:v>
                </c:pt>
                <c:pt idx="121">
                  <c:v>1.1481057518319265E-3</c:v>
                </c:pt>
                <c:pt idx="122">
                  <c:v>-5.2414408275375012E-3</c:v>
                </c:pt>
                <c:pt idx="123">
                  <c:v>1.0100010645606457E-2</c:v>
                </c:pt>
                <c:pt idx="124">
                  <c:v>7.6683136343925831E-3</c:v>
                </c:pt>
                <c:pt idx="125">
                  <c:v>5.0100658725447441E-3</c:v>
                </c:pt>
                <c:pt idx="126">
                  <c:v>-1.2395243163759419E-2</c:v>
                </c:pt>
                <c:pt idx="127">
                  <c:v>-1.0153823383346441E-2</c:v>
                </c:pt>
                <c:pt idx="128">
                  <c:v>-1.0691425975480919E-2</c:v>
                </c:pt>
                <c:pt idx="129">
                  <c:v>6.5333384052355785E-4</c:v>
                </c:pt>
                <c:pt idx="130">
                  <c:v>-8.4530125129765026E-3</c:v>
                </c:pt>
                <c:pt idx="131">
                  <c:v>1.7546429417708653E-3</c:v>
                </c:pt>
                <c:pt idx="132">
                  <c:v>-6.9681581688668948E-3</c:v>
                </c:pt>
                <c:pt idx="133">
                  <c:v>-7.1658416188114032E-3</c:v>
                </c:pt>
                <c:pt idx="134">
                  <c:v>3.1095012838889559E-3</c:v>
                </c:pt>
                <c:pt idx="135">
                  <c:v>8.3195767919897051E-3</c:v>
                </c:pt>
                <c:pt idx="136">
                  <c:v>2.1968374388719905E-3</c:v>
                </c:pt>
                <c:pt idx="137">
                  <c:v>-7.9675871957607565E-3</c:v>
                </c:pt>
                <c:pt idx="138">
                  <c:v>-1.9189327474591129E-2</c:v>
                </c:pt>
                <c:pt idx="139">
                  <c:v>-2.4720039555570731E-3</c:v>
                </c:pt>
                <c:pt idx="140">
                  <c:v>2.0233061719043912E-3</c:v>
                </c:pt>
                <c:pt idx="141">
                  <c:v>-8.9477644988128491E-3</c:v>
                </c:pt>
                <c:pt idx="142">
                  <c:v>-1.1894530173388951E-2</c:v>
                </c:pt>
                <c:pt idx="143">
                  <c:v>-1.0726428311408964E-2</c:v>
                </c:pt>
                <c:pt idx="144">
                  <c:v>1.1791867109254733E-2</c:v>
                </c:pt>
                <c:pt idx="145">
                  <c:v>5.3139121475455683E-3</c:v>
                </c:pt>
                <c:pt idx="146">
                  <c:v>1.5403993956423409E-2</c:v>
                </c:pt>
                <c:pt idx="147">
                  <c:v>-7.4873066160701897E-3</c:v>
                </c:pt>
                <c:pt idx="148">
                  <c:v>-3.6141896129398697E-3</c:v>
                </c:pt>
                <c:pt idx="149">
                  <c:v>0</c:v>
                </c:pt>
                <c:pt idx="150">
                  <c:v>-1.736177073215958E-3</c:v>
                </c:pt>
                <c:pt idx="151">
                  <c:v>-7.558579347014359E-4</c:v>
                </c:pt>
                <c:pt idx="152">
                  <c:v>1.4215575404458487E-2</c:v>
                </c:pt>
                <c:pt idx="153">
                  <c:v>-1.5693311145910259E-3</c:v>
                </c:pt>
                <c:pt idx="154">
                  <c:v>-1.2037461029308916E-2</c:v>
                </c:pt>
                <c:pt idx="155">
                  <c:v>2.4189292919533554E-3</c:v>
                </c:pt>
                <c:pt idx="156">
                  <c:v>-4.3889589938919636E-3</c:v>
                </c:pt>
                <c:pt idx="157">
                  <c:v>-3.4229676292277856E-3</c:v>
                </c:pt>
                <c:pt idx="158">
                  <c:v>-1.9065782705815315E-3</c:v>
                </c:pt>
                <c:pt idx="159">
                  <c:v>-2.2901637567171953E-4</c:v>
                </c:pt>
                <c:pt idx="160">
                  <c:v>9.9195002601661433E-4</c:v>
                </c:pt>
                <c:pt idx="161">
                  <c:v>6.0989557429152541E-4</c:v>
                </c:pt>
                <c:pt idx="162">
                  <c:v>3.7295016018431527E-3</c:v>
                </c:pt>
                <c:pt idx="163">
                  <c:v>-3.6535281924997861E-3</c:v>
                </c:pt>
                <c:pt idx="164">
                  <c:v>8.2780043620993681E-3</c:v>
                </c:pt>
                <c:pt idx="165">
                  <c:v>4.7523945666306452E-3</c:v>
                </c:pt>
                <c:pt idx="166">
                  <c:v>7.2738500753521005E-3</c:v>
                </c:pt>
                <c:pt idx="167">
                  <c:v>1.198412247391334E-3</c:v>
                </c:pt>
                <c:pt idx="168">
                  <c:v>-3.900394983748493E-3</c:v>
                </c:pt>
                <c:pt idx="169">
                  <c:v>-1.2019648051448523E-2</c:v>
                </c:pt>
                <c:pt idx="170">
                  <c:v>-1.1472401162236696E-2</c:v>
                </c:pt>
                <c:pt idx="171">
                  <c:v>-7.411444409454522E-3</c:v>
                </c:pt>
                <c:pt idx="172">
                  <c:v>4.5663946845789114E-3</c:v>
                </c:pt>
                <c:pt idx="173">
                  <c:v>1.6975312718331044E-3</c:v>
                </c:pt>
                <c:pt idx="174">
                  <c:v>1.2258811194274681E-2</c:v>
                </c:pt>
                <c:pt idx="175">
                  <c:v>1.751649165478374E-2</c:v>
                </c:pt>
                <c:pt idx="176">
                  <c:v>1.7943930048368569E-3</c:v>
                </c:pt>
                <c:pt idx="177">
                  <c:v>-5.9258321401806776E-3</c:v>
                </c:pt>
                <c:pt idx="178">
                  <c:v>6.8228943218896845E-3</c:v>
                </c:pt>
                <c:pt idx="179">
                  <c:v>6.6277190891877369E-3</c:v>
                </c:pt>
                <c:pt idx="180">
                  <c:v>-2.9695620114277802E-4</c:v>
                </c:pt>
                <c:pt idx="181">
                  <c:v>1.1075127970142649E-2</c:v>
                </c:pt>
                <c:pt idx="182">
                  <c:v>2.2759820404469147E-3</c:v>
                </c:pt>
                <c:pt idx="183">
                  <c:v>3.3679926404253119E-3</c:v>
                </c:pt>
                <c:pt idx="184">
                  <c:v>2.1904214365408283E-3</c:v>
                </c:pt>
                <c:pt idx="185">
                  <c:v>1.5305567653917241E-3</c:v>
                </c:pt>
                <c:pt idx="186">
                  <c:v>-8.9253646863190171E-3</c:v>
                </c:pt>
                <c:pt idx="187">
                  <c:v>8.5818548479396923E-3</c:v>
                </c:pt>
                <c:pt idx="188">
                  <c:v>9.7391568551344863E-3</c:v>
                </c:pt>
                <c:pt idx="189">
                  <c:v>-1.3028374743831621E-3</c:v>
                </c:pt>
                <c:pt idx="190">
                  <c:v>-1.2830034572842656E-2</c:v>
                </c:pt>
                <c:pt idx="191">
                  <c:v>-3.8954883703021946E-3</c:v>
                </c:pt>
                <c:pt idx="192">
                  <c:v>1.3260647294585776E-3</c:v>
                </c:pt>
                <c:pt idx="193">
                  <c:v>3.0875566687874586E-3</c:v>
                </c:pt>
                <c:pt idx="194">
                  <c:v>7.9699175204881005E-3</c:v>
                </c:pt>
                <c:pt idx="195">
                  <c:v>-9.5141232886458461E-3</c:v>
                </c:pt>
                <c:pt idx="196">
                  <c:v>-3.5361757785579047E-3</c:v>
                </c:pt>
                <c:pt idx="197">
                  <c:v>-2.7396263109190941E-3</c:v>
                </c:pt>
                <c:pt idx="198">
                  <c:v>0</c:v>
                </c:pt>
                <c:pt idx="199">
                  <c:v>5.9149895192017439E-3</c:v>
                </c:pt>
                <c:pt idx="200">
                  <c:v>2.9439927055498615E-3</c:v>
                </c:pt>
                <c:pt idx="201">
                  <c:v>6.0086646670233874E-3</c:v>
                </c:pt>
                <c:pt idx="202">
                  <c:v>-7.3083391398808374E-4</c:v>
                </c:pt>
                <c:pt idx="203">
                  <c:v>-2.0493310253556101E-3</c:v>
                </c:pt>
                <c:pt idx="204">
                  <c:v>7.1538373566187741E-3</c:v>
                </c:pt>
                <c:pt idx="205">
                  <c:v>3.5578182383089792E-3</c:v>
                </c:pt>
                <c:pt idx="206">
                  <c:v>-3.4845770286095869E-3</c:v>
                </c:pt>
                <c:pt idx="207">
                  <c:v>3.9923110406602609E-3</c:v>
                </c:pt>
                <c:pt idx="208">
                  <c:v>-2.1754903431396777E-3</c:v>
                </c:pt>
                <c:pt idx="209">
                  <c:v>6.4406634337327122E-3</c:v>
                </c:pt>
                <c:pt idx="210">
                  <c:v>7.4734466839414511E-3</c:v>
                </c:pt>
                <c:pt idx="211">
                  <c:v>1.2879223302888338E-3</c:v>
                </c:pt>
                <c:pt idx="212">
                  <c:v>-1.7167386190544741E-3</c:v>
                </c:pt>
                <c:pt idx="213">
                  <c:v>-4.5211602364372662E-3</c:v>
                </c:pt>
                <c:pt idx="214">
                  <c:v>1.4383315378988044E-4</c:v>
                </c:pt>
                <c:pt idx="215">
                  <c:v>-7.9422800166788279E-3</c:v>
                </c:pt>
                <c:pt idx="216">
                  <c:v>7.6545723257060725E-3</c:v>
                </c:pt>
                <c:pt idx="217">
                  <c:v>1.5736770057350133E-3</c:v>
                </c:pt>
                <c:pt idx="218">
                  <c:v>4.2878582805176761E-4</c:v>
                </c:pt>
                <c:pt idx="219">
                  <c:v>-7.0266296133060522E-3</c:v>
                </c:pt>
                <c:pt idx="220">
                  <c:v>9.1704325140866318E-3</c:v>
                </c:pt>
                <c:pt idx="221">
                  <c:v>1.1277115148976814E-2</c:v>
                </c:pt>
                <c:pt idx="222">
                  <c:v>3.4508291577329936E-3</c:v>
                </c:pt>
                <c:pt idx="223">
                  <c:v>-1.9002715363916139E-3</c:v>
                </c:pt>
                <c:pt idx="224">
                  <c:v>-7.6379437795724746E-3</c:v>
                </c:pt>
                <c:pt idx="225">
                  <c:v>6.4399925343890914E-3</c:v>
                </c:pt>
                <c:pt idx="226">
                  <c:v>-6.3694482854798227E-3</c:v>
                </c:pt>
                <c:pt idx="227">
                  <c:v>3.0575627332789191E-3</c:v>
                </c:pt>
                <c:pt idx="228">
                  <c:v>1.9150979360996131E-3</c:v>
                </c:pt>
                <c:pt idx="229">
                  <c:v>1.0624359111069881E-3</c:v>
                </c:pt>
                <c:pt idx="230">
                  <c:v>2.2629243798555324E-3</c:v>
                </c:pt>
                <c:pt idx="231">
                  <c:v>5.4246496052713566E-3</c:v>
                </c:pt>
                <c:pt idx="232">
                  <c:v>-7.0303714931706771E-4</c:v>
                </c:pt>
                <c:pt idx="233">
                  <c:v>2.8129395403470877E-4</c:v>
                </c:pt>
                <c:pt idx="234">
                  <c:v>7.7755987008397811E-3</c:v>
                </c:pt>
                <c:pt idx="235">
                  <c:v>-1.8158965738608902E-3</c:v>
                </c:pt>
                <c:pt idx="236">
                  <c:v>1.2787720299438454E-2</c:v>
                </c:pt>
                <c:pt idx="237">
                  <c:v>-1.1770816661120004E-3</c:v>
                </c:pt>
                <c:pt idx="238">
                  <c:v>2.9057720736325255E-3</c:v>
                </c:pt>
                <c:pt idx="239">
                  <c:v>-2.4207225570679531E-3</c:v>
                </c:pt>
                <c:pt idx="240">
                  <c:v>3.1112826287063582E-3</c:v>
                </c:pt>
                <c:pt idx="241">
                  <c:v>-4.0806502659936064E-3</c:v>
                </c:pt>
                <c:pt idx="242">
                  <c:v>-1.2566487625169893E-2</c:v>
                </c:pt>
                <c:pt idx="243">
                  <c:v>7.0711254832391025E-3</c:v>
                </c:pt>
                <c:pt idx="244">
                  <c:v>1.3031306607521642E-2</c:v>
                </c:pt>
                <c:pt idx="245">
                  <c:v>2.1325636672208281E-3</c:v>
                </c:pt>
                <c:pt idx="246">
                  <c:v>6.1832299039832339E-4</c:v>
                </c:pt>
                <c:pt idx="247">
                  <c:v>1.3728722639549371E-3</c:v>
                </c:pt>
                <c:pt idx="248">
                  <c:v>4.4488626130988881E-3</c:v>
                </c:pt>
                <c:pt idx="249">
                  <c:v>9.7866759104573882E-3</c:v>
                </c:pt>
                <c:pt idx="250">
                  <c:v>2.3643068398696149E-3</c:v>
                </c:pt>
                <c:pt idx="251">
                  <c:v>-9.4511584703424283E-4</c:v>
                </c:pt>
                <c:pt idx="252">
                  <c:v>1.3489815209976878E-4</c:v>
                </c:pt>
                <c:pt idx="253">
                  <c:v>-2.0234040469660936E-4</c:v>
                </c:pt>
                <c:pt idx="254">
                  <c:v>1.3491635206653181E-4</c:v>
                </c:pt>
                <c:pt idx="255">
                  <c:v>-1.9481577920614893E-2</c:v>
                </c:pt>
                <c:pt idx="256">
                  <c:v>-1.5041004402000938E-2</c:v>
                </c:pt>
                <c:pt idx="257">
                  <c:v>6.9616067416565961E-5</c:v>
                </c:pt>
                <c:pt idx="258">
                  <c:v>2.9195071480831222E-3</c:v>
                </c:pt>
                <c:pt idx="259">
                  <c:v>-1.5107295295219942E-2</c:v>
                </c:pt>
                <c:pt idx="260">
                  <c:v>3.7982742435800029E-3</c:v>
                </c:pt>
                <c:pt idx="261">
                  <c:v>-9.0268596025078144E-3</c:v>
                </c:pt>
                <c:pt idx="262">
                  <c:v>5.4553962923632503E-3</c:v>
                </c:pt>
                <c:pt idx="263">
                  <c:v>6.4843756950303533E-3</c:v>
                </c:pt>
                <c:pt idx="264">
                  <c:v>7.7239058714820546E-4</c:v>
                </c:pt>
                <c:pt idx="265">
                  <c:v>4.342351689503505E-3</c:v>
                </c:pt>
                <c:pt idx="266">
                  <c:v>-1.0538986044773935E-2</c:v>
                </c:pt>
                <c:pt idx="267">
                  <c:v>-6.1040717600700685E-3</c:v>
                </c:pt>
                <c:pt idx="268">
                  <c:v>3.7664827954768648E-3</c:v>
                </c:pt>
                <c:pt idx="269">
                  <c:v>-1.0644715904178164E-3</c:v>
                </c:pt>
                <c:pt idx="270">
                  <c:v>4.1801045669516623E-3</c:v>
                </c:pt>
                <c:pt idx="271">
                  <c:v>1.2228699721730404E-2</c:v>
                </c:pt>
                <c:pt idx="272">
                  <c:v>-2.1685154173005225E-3</c:v>
                </c:pt>
                <c:pt idx="273">
                  <c:v>7.9509415933432318E-3</c:v>
                </c:pt>
                <c:pt idx="274">
                  <c:v>-4.6655841743772812E-3</c:v>
                </c:pt>
                <c:pt idx="275">
                  <c:v>1.1383478237782033E-2</c:v>
                </c:pt>
                <c:pt idx="276">
                  <c:v>9.7514850465023426E-3</c:v>
                </c:pt>
                <c:pt idx="277">
                  <c:v>-3.6297680505787237E-3</c:v>
                </c:pt>
                <c:pt idx="278">
                  <c:v>7.996488634226355E-3</c:v>
                </c:pt>
                <c:pt idx="279">
                  <c:v>-7.3785946568620357E-3</c:v>
                </c:pt>
                <c:pt idx="280">
                  <c:v>-5.2937458195966942E-3</c:v>
                </c:pt>
                <c:pt idx="281">
                  <c:v>-1.1367697100219972E-2</c:v>
                </c:pt>
                <c:pt idx="282">
                  <c:v>5.8455281274361883E-3</c:v>
                </c:pt>
                <c:pt idx="283">
                  <c:v>1.6637785467117667E-3</c:v>
                </c:pt>
                <c:pt idx="284">
                  <c:v>-1.8313225854244181E-2</c:v>
                </c:pt>
                <c:pt idx="285">
                  <c:v>1.6206887950095197E-3</c:v>
                </c:pt>
                <c:pt idx="286">
                  <c:v>7.436021636869434E-3</c:v>
                </c:pt>
                <c:pt idx="287">
                  <c:v>1.6794965459354511E-3</c:v>
                </c:pt>
                <c:pt idx="288">
                  <c:v>7.3837058780341271E-3</c:v>
                </c:pt>
                <c:pt idx="289">
                  <c:v>-4.0331046949904376E-3</c:v>
                </c:pt>
                <c:pt idx="290">
                  <c:v>-6.922378445205133E-3</c:v>
                </c:pt>
                <c:pt idx="291">
                  <c:v>-4.642011430260426E-3</c:v>
                </c:pt>
                <c:pt idx="292">
                  <c:v>6.742545560829559E-3</c:v>
                </c:pt>
                <c:pt idx="293">
                  <c:v>5.7930715142888323E-3</c:v>
                </c:pt>
                <c:pt idx="294">
                  <c:v>4.3745512944927505E-3</c:v>
                </c:pt>
                <c:pt idx="295">
                  <c:v>4.4931468809751339E-3</c:v>
                </c:pt>
                <c:pt idx="296">
                  <c:v>1.5160915315262523E-3</c:v>
                </c:pt>
                <c:pt idx="297">
                  <c:v>-3.4389078367716154E-4</c:v>
                </c:pt>
                <c:pt idx="298">
                  <c:v>-7.5268801302346856E-3</c:v>
                </c:pt>
                <c:pt idx="299">
                  <c:v>-7.5151700159727681E-3</c:v>
                </c:pt>
                <c:pt idx="300">
                  <c:v>3.1379684756924447E-3</c:v>
                </c:pt>
                <c:pt idx="301">
                  <c:v>-7.0572909334959046E-3</c:v>
                </c:pt>
                <c:pt idx="302">
                  <c:v>-1.3101706478943017E-2</c:v>
                </c:pt>
                <c:pt idx="303">
                  <c:v>-3.999433984110708E-3</c:v>
                </c:pt>
                <c:pt idx="304">
                  <c:v>1.3506034133948425E-2</c:v>
                </c:pt>
                <c:pt idx="305">
                  <c:v>-1.8371966727764775E-3</c:v>
                </c:pt>
                <c:pt idx="306">
                  <c:v>1.1309020147903775E-3</c:v>
                </c:pt>
                <c:pt idx="307">
                  <c:v>-7.0836582971955605E-4</c:v>
                </c:pt>
                <c:pt idx="308">
                  <c:v>3.1135037888702301E-3</c:v>
                </c:pt>
                <c:pt idx="309">
                  <c:v>4.4424146676281268E-3</c:v>
                </c:pt>
                <c:pt idx="310">
                  <c:v>1.4736447144141412E-2</c:v>
                </c:pt>
                <c:pt idx="311">
                  <c:v>-4.4472312891333235E-3</c:v>
                </c:pt>
                <c:pt idx="312">
                  <c:v>-1.7377406798825168E-3</c:v>
                </c:pt>
                <c:pt idx="313">
                  <c:v>9.1400719393979792E-3</c:v>
                </c:pt>
                <c:pt idx="314">
                  <c:v>-9.8352365049660263E-3</c:v>
                </c:pt>
                <c:pt idx="315">
                  <c:v>-2.4392805766753952E-3</c:v>
                </c:pt>
                <c:pt idx="316">
                  <c:v>4.5253671408496954E-3</c:v>
                </c:pt>
                <c:pt idx="317">
                  <c:v>-7.481767585666709E-3</c:v>
                </c:pt>
                <c:pt idx="318">
                  <c:v>-3.4447642064368263E-3</c:v>
                </c:pt>
                <c:pt idx="319">
                  <c:v>8.695706967553913E-3</c:v>
                </c:pt>
                <c:pt idx="320">
                  <c:v>-1.6332640425425756E-2</c:v>
                </c:pt>
                <c:pt idx="321">
                  <c:v>1.3042590328091901E-2</c:v>
                </c:pt>
                <c:pt idx="322">
                  <c:v>-1.3659979136269044E-2</c:v>
                </c:pt>
                <c:pt idx="323">
                  <c:v>1.3870625183525689E-2</c:v>
                </c:pt>
                <c:pt idx="324">
                  <c:v>-1.3870625183525734E-2</c:v>
                </c:pt>
                <c:pt idx="325">
                  <c:v>4.293513546187116E-3</c:v>
                </c:pt>
                <c:pt idx="326">
                  <c:v>6.3195592455333332E-4</c:v>
                </c:pt>
                <c:pt idx="327">
                  <c:v>1.2541970422878013E-2</c:v>
                </c:pt>
                <c:pt idx="328">
                  <c:v>-2.4960146079363475E-3</c:v>
                </c:pt>
                <c:pt idx="329">
                  <c:v>1.3875401143874321E-3</c:v>
                </c:pt>
                <c:pt idx="330">
                  <c:v>-6.3982414530845454E-3</c:v>
                </c:pt>
                <c:pt idx="331">
                  <c:v>4.386735440453227E-3</c:v>
                </c:pt>
                <c:pt idx="332">
                  <c:v>-1.3922731103868571E-3</c:v>
                </c:pt>
                <c:pt idx="333">
                  <c:v>5.7649057037210639E-3</c:v>
                </c:pt>
                <c:pt idx="334">
                  <c:v>-1.9409405788333308E-3</c:v>
                </c:pt>
                <c:pt idx="335">
                  <c:v>-2.5704276197078212E-3</c:v>
                </c:pt>
                <c:pt idx="336">
                  <c:v>8.31202402830491E-3</c:v>
                </c:pt>
                <c:pt idx="337">
                  <c:v>1.0345185239343177E-3</c:v>
                </c:pt>
                <c:pt idx="338">
                  <c:v>-4.6984125676831712E-3</c:v>
                </c:pt>
                <c:pt idx="339">
                  <c:v>-4.9286830534944681E-3</c:v>
                </c:pt>
                <c:pt idx="340">
                  <c:v>-8.0338550794484837E-3</c:v>
                </c:pt>
                <c:pt idx="341">
                  <c:v>-3.7243990909823282E-3</c:v>
                </c:pt>
                <c:pt idx="342">
                  <c:v>-4.5296984521333017E-3</c:v>
                </c:pt>
                <c:pt idx="343">
                  <c:v>-7.1200015986590502E-3</c:v>
                </c:pt>
                <c:pt idx="344">
                  <c:v>7.048550060634374E-3</c:v>
                </c:pt>
                <c:pt idx="345">
                  <c:v>-1.5514162820121019E-2</c:v>
                </c:pt>
                <c:pt idx="346">
                  <c:v>-1.6269969586518905E-2</c:v>
                </c:pt>
                <c:pt idx="347">
                  <c:v>7.8541160526362525E-3</c:v>
                </c:pt>
                <c:pt idx="348">
                  <c:v>-1.4623089884941757E-4</c:v>
                </c:pt>
                <c:pt idx="349">
                  <c:v>5.6876338245259233E-3</c:v>
                </c:pt>
                <c:pt idx="350">
                  <c:v>8.7589687348537549E-3</c:v>
                </c:pt>
                <c:pt idx="351">
                  <c:v>-5.7103772938601124E-3</c:v>
                </c:pt>
                <c:pt idx="352">
                  <c:v>1.2431900390865039E-3</c:v>
                </c:pt>
                <c:pt idx="353">
                  <c:v>1.4607072419009868E-3</c:v>
                </c:pt>
                <c:pt idx="354">
                  <c:v>-9.5336597717380952E-3</c:v>
                </c:pt>
                <c:pt idx="355">
                  <c:v>-8.2122312600276266E-3</c:v>
                </c:pt>
                <c:pt idx="356">
                  <c:v>2.8932844101082211E-3</c:v>
                </c:pt>
                <c:pt idx="357">
                  <c:v>1.405273704874667E-3</c:v>
                </c:pt>
                <c:pt idx="358">
                  <c:v>3.8359445089030438E-3</c:v>
                </c:pt>
                <c:pt idx="359">
                  <c:v>-3.4651857580575325E-3</c:v>
                </c:pt>
                <c:pt idx="360">
                  <c:v>4.0538106003048862E-3</c:v>
                </c:pt>
                <c:pt idx="361">
                  <c:v>-1.5269735575366317E-2</c:v>
                </c:pt>
                <c:pt idx="362">
                  <c:v>-1.2671764068822561E-2</c:v>
                </c:pt>
                <c:pt idx="363">
                  <c:v>1.3195290418832642E-2</c:v>
                </c:pt>
                <c:pt idx="364">
                  <c:v>-3.7460198977105473E-4</c:v>
                </c:pt>
                <c:pt idx="365">
                  <c:v>6.7214592109669825E-3</c:v>
                </c:pt>
                <c:pt idx="366">
                  <c:v>-4.4011857251087987E-3</c:v>
                </c:pt>
                <c:pt idx="367">
                  <c:v>1.8794485883447405E-2</c:v>
                </c:pt>
                <c:pt idx="368">
                  <c:v>-1.466383168550864E-4</c:v>
                </c:pt>
                <c:pt idx="369">
                  <c:v>1.101115876114314E-2</c:v>
                </c:pt>
                <c:pt idx="370">
                  <c:v>-7.2553148361491912E-4</c:v>
                </c:pt>
                <c:pt idx="371">
                  <c:v>7.3048457034983307E-3</c:v>
                </c:pt>
                <c:pt idx="372">
                  <c:v>-1.0644946457490995E-2</c:v>
                </c:pt>
                <c:pt idx="373">
                  <c:v>1.1642291935706249E-3</c:v>
                </c:pt>
                <c:pt idx="374">
                  <c:v>4.3623673805071256E-4</c:v>
                </c:pt>
                <c:pt idx="375">
                  <c:v>1.5253316921456557E-3</c:v>
                </c:pt>
                <c:pt idx="376">
                  <c:v>8.7463060719605891E-3</c:v>
                </c:pt>
                <c:pt idx="377">
                  <c:v>4.1014628461570378E-3</c:v>
                </c:pt>
                <c:pt idx="378">
                  <c:v>-1.5809143850267168E-3</c:v>
                </c:pt>
                <c:pt idx="379">
                  <c:v>-2.1580405076031741E-4</c:v>
                </c:pt>
                <c:pt idx="380">
                  <c:v>2.0291892723969016E-2</c:v>
                </c:pt>
                <c:pt idx="381">
                  <c:v>-2.6117969175804812E-3</c:v>
                </c:pt>
                <c:pt idx="382">
                  <c:v>-2.1068445774304955E-2</c:v>
                </c:pt>
                <c:pt idx="383">
                  <c:v>-1.1249528949107652E-2</c:v>
                </c:pt>
                <c:pt idx="384">
                  <c:v>3.4252848414956516E-3</c:v>
                </c:pt>
                <c:pt idx="385">
                  <c:v>5.5872147668089558E-3</c:v>
                </c:pt>
                <c:pt idx="386">
                  <c:v>-2.2454828166792893E-3</c:v>
                </c:pt>
                <c:pt idx="387">
                  <c:v>-3.1174128991025107E-3</c:v>
                </c:pt>
                <c:pt idx="388">
                  <c:v>4.2019912584829646E-3</c:v>
                </c:pt>
                <c:pt idx="389">
                  <c:v>-2.1190329641883797E-2</c:v>
                </c:pt>
                <c:pt idx="390">
                  <c:v>4.7149048594154084E-3</c:v>
                </c:pt>
                <c:pt idx="391">
                  <c:v>1.0455222272227577E-2</c:v>
                </c:pt>
                <c:pt idx="392">
                  <c:v>-1.094581856639011E-2</c:v>
                </c:pt>
                <c:pt idx="393">
                  <c:v>-6.7726996220254026E-3</c:v>
                </c:pt>
                <c:pt idx="394">
                  <c:v>-5.6304786472856014E-3</c:v>
                </c:pt>
                <c:pt idx="395">
                  <c:v>-2.9722098598961597E-4</c:v>
                </c:pt>
                <c:pt idx="396">
                  <c:v>4.9672044896170199E-3</c:v>
                </c:pt>
                <c:pt idx="397">
                  <c:v>-2.6656809565022152E-3</c:v>
                </c:pt>
                <c:pt idx="398">
                  <c:v>1.1114817194056376E-3</c:v>
                </c:pt>
                <c:pt idx="399">
                  <c:v>-1.1996716287631437E-2</c:v>
                </c:pt>
                <c:pt idx="400">
                  <c:v>2.2482856916374133E-4</c:v>
                </c:pt>
                <c:pt idx="401">
                  <c:v>-8.2763244220490154E-3</c:v>
                </c:pt>
                <c:pt idx="402">
                  <c:v>7.5114553220041725E-4</c:v>
                </c:pt>
                <c:pt idx="403">
                  <c:v>-5.2566366246308363E-4</c:v>
                </c:pt>
                <c:pt idx="404">
                  <c:v>9.6416905969636778E-3</c:v>
                </c:pt>
                <c:pt idx="405">
                  <c:v>1.115034495753744E-3</c:v>
                </c:pt>
                <c:pt idx="406">
                  <c:v>-5.3639404478179826E-3</c:v>
                </c:pt>
                <c:pt idx="407">
                  <c:v>-6.7151653334824668E-4</c:v>
                </c:pt>
                <c:pt idx="408">
                  <c:v>7.4624081225711848E-5</c:v>
                </c:pt>
                <c:pt idx="409">
                  <c:v>6.7141634063917516E-4</c:v>
                </c:pt>
                <c:pt idx="410">
                  <c:v>-5.2332655321339801E-3</c:v>
                </c:pt>
                <c:pt idx="411">
                  <c:v>3.2929231970451091E-3</c:v>
                </c:pt>
                <c:pt idx="412">
                  <c:v>-1.2210900198019658E-2</c:v>
                </c:pt>
                <c:pt idx="413">
                  <c:v>-1.1595217256667409E-2</c:v>
                </c:pt>
                <c:pt idx="414">
                  <c:v>-4.150978364038313E-3</c:v>
                </c:pt>
                <c:pt idx="415">
                  <c:v>2.3852587002475591E-3</c:v>
                </c:pt>
                <c:pt idx="416">
                  <c:v>2.1492178982183505E-3</c:v>
                </c:pt>
                <c:pt idx="417">
                  <c:v>-2.9197101033346393E-3</c:v>
                </c:pt>
                <c:pt idx="418">
                  <c:v>6.5196779355990034E-3</c:v>
                </c:pt>
                <c:pt idx="419">
                  <c:v>-2.6027726551484213E-3</c:v>
                </c:pt>
                <c:pt idx="420">
                  <c:v>1.5330369491923598E-4</c:v>
                </c:pt>
                <c:pt idx="421">
                  <c:v>-5.366246439479647E-4</c:v>
                </c:pt>
                <c:pt idx="422">
                  <c:v>1.2262417232442935E-3</c:v>
                </c:pt>
                <c:pt idx="423">
                  <c:v>9.1876585591680346E-4</c:v>
                </c:pt>
                <c:pt idx="424">
                  <c:v>-9.844718796764856E-3</c:v>
                </c:pt>
                <c:pt idx="425">
                  <c:v>1.6987109327697843E-3</c:v>
                </c:pt>
                <c:pt idx="426">
                  <c:v>-5.402276805126638E-4</c:v>
                </c:pt>
                <c:pt idx="427">
                  <c:v>-7.7291702719398472E-4</c:v>
                </c:pt>
                <c:pt idx="428">
                  <c:v>9.0832739055157121E-3</c:v>
                </c:pt>
                <c:pt idx="429">
                  <c:v>-8.3109366405766712E-3</c:v>
                </c:pt>
                <c:pt idx="430">
                  <c:v>-1.1972466728219489E-2</c:v>
                </c:pt>
                <c:pt idx="431">
                  <c:v>-5.1760761787027574E-3</c:v>
                </c:pt>
                <c:pt idx="432">
                  <c:v>5.4213450401149176E-3</c:v>
                </c:pt>
                <c:pt idx="433">
                  <c:v>1.0963196086324347E-3</c:v>
                </c:pt>
                <c:pt idx="434">
                  <c:v>-5.4949506346176217E-3</c:v>
                </c:pt>
                <c:pt idx="435">
                  <c:v>8.229854029955205E-3</c:v>
                </c:pt>
                <c:pt idx="436">
                  <c:v>-1.0514023884936914E-2</c:v>
                </c:pt>
                <c:pt idx="437">
                  <c:v>2.2132646770947123E-3</c:v>
                </c:pt>
                <c:pt idx="438">
                  <c:v>5.4328703371817862E-3</c:v>
                </c:pt>
                <c:pt idx="439">
                  <c:v>9.8461372146396685E-3</c:v>
                </c:pt>
                <c:pt idx="440">
                  <c:v>8.1310704688541922E-3</c:v>
                </c:pt>
                <c:pt idx="441">
                  <c:v>-2.6258896769132492E-3</c:v>
                </c:pt>
                <c:pt idx="442">
                  <c:v>1.0197075610805545E-2</c:v>
                </c:pt>
                <c:pt idx="443">
                  <c:v>1.6125939374775885E-3</c:v>
                </c:pt>
                <c:pt idx="444">
                  <c:v>5.5859654756257957E-3</c:v>
                </c:pt>
                <c:pt idx="445">
                  <c:v>2.2892899485690697E-4</c:v>
                </c:pt>
                <c:pt idx="446">
                  <c:v>8.5100430002999945E-3</c:v>
                </c:pt>
                <c:pt idx="447">
                  <c:v>-5.4640797705787312E-3</c:v>
                </c:pt>
                <c:pt idx="448">
                  <c:v>-4.4995309469370876E-3</c:v>
                </c:pt>
                <c:pt idx="449">
                  <c:v>5.8691429577162378E-3</c:v>
                </c:pt>
                <c:pt idx="450">
                  <c:v>-1.2166376681324829E-3</c:v>
                </c:pt>
                <c:pt idx="451">
                  <c:v>9.88630826939435E-4</c:v>
                </c:pt>
                <c:pt idx="452">
                  <c:v>6.0957027184667986E-4</c:v>
                </c:pt>
                <c:pt idx="453">
                  <c:v>9.8530431806085738E-3</c:v>
                </c:pt>
                <c:pt idx="454">
                  <c:v>-1.5082956288023036E-4</c:v>
                </c:pt>
                <c:pt idx="455">
                  <c:v>1.959159695300315E-3</c:v>
                </c:pt>
                <c:pt idx="456">
                  <c:v>-6.6470521950789396E-3</c:v>
                </c:pt>
                <c:pt idx="457">
                  <c:v>-4.0881274288376394E-3</c:v>
                </c:pt>
                <c:pt idx="458">
                  <c:v>-3.8764157536603028E-3</c:v>
                </c:pt>
                <c:pt idx="459">
                  <c:v>-5.1916439711822042E-3</c:v>
                </c:pt>
                <c:pt idx="460">
                  <c:v>4.8869981196256731E-3</c:v>
                </c:pt>
                <c:pt idx="461">
                  <c:v>7.6138270771181397E-4</c:v>
                </c:pt>
                <c:pt idx="462">
                  <c:v>2.949520005590317E-3</c:v>
                </c:pt>
                <c:pt idx="463">
                  <c:v>-9.0668687737681278E-4</c:v>
                </c:pt>
                <c:pt idx="464">
                  <c:v>1.1328878519914684E-3</c:v>
                </c:pt>
                <c:pt idx="465">
                  <c:v>9.2429739381977294E-3</c:v>
                </c:pt>
                <c:pt idx="466">
                  <c:v>5.8926810575089346E-3</c:v>
                </c:pt>
                <c:pt idx="467">
                  <c:v>-5.2118351911311211E-3</c:v>
                </c:pt>
                <c:pt idx="468">
                  <c:v>4.5436002340202494E-3</c:v>
                </c:pt>
                <c:pt idx="469">
                  <c:v>-1.008261276841658E-2</c:v>
                </c:pt>
                <c:pt idx="470">
                  <c:v>-9.7623257105467647E-4</c:v>
                </c:pt>
                <c:pt idx="471">
                  <c:v>-8.3758271215378568E-3</c:v>
                </c:pt>
                <c:pt idx="472">
                  <c:v>1.6661621546130057E-3</c:v>
                </c:pt>
                <c:pt idx="473">
                  <c:v>-7.825301090429157E-3</c:v>
                </c:pt>
                <c:pt idx="474">
                  <c:v>2.8182979388587108E-3</c:v>
                </c:pt>
                <c:pt idx="475">
                  <c:v>9.4622408420922798E-3</c:v>
                </c:pt>
                <c:pt idx="476">
                  <c:v>-1.1517896520486468E-2</c:v>
                </c:pt>
                <c:pt idx="477">
                  <c:v>3.0462288425630352E-3</c:v>
                </c:pt>
                <c:pt idx="478">
                  <c:v>-5.5646749532349904E-3</c:v>
                </c:pt>
                <c:pt idx="479">
                  <c:v>-4.0595973182265613E-3</c:v>
                </c:pt>
                <c:pt idx="480">
                  <c:v>3.7534993702616113E-3</c:v>
                </c:pt>
                <c:pt idx="481">
                  <c:v>7.0849342186372292E-3</c:v>
                </c:pt>
                <c:pt idx="482">
                  <c:v>4.1636761011056376E-3</c:v>
                </c:pt>
                <c:pt idx="483">
                  <c:v>-1.0582811479793533E-3</c:v>
                </c:pt>
                <c:pt idx="484">
                  <c:v>-6.0523530369253854E-4</c:v>
                </c:pt>
                <c:pt idx="485">
                  <c:v>-1.2115706464639353E-3</c:v>
                </c:pt>
                <c:pt idx="486">
                  <c:v>5.2144459735498213E-3</c:v>
                </c:pt>
                <c:pt idx="487">
                  <c:v>6.4593885398561536E-3</c:v>
                </c:pt>
                <c:pt idx="488">
                  <c:v>-3.3744548536642025E-3</c:v>
                </c:pt>
                <c:pt idx="489">
                  <c:v>1.5021781611533879E-4</c:v>
                </c:pt>
                <c:pt idx="490">
                  <c:v>-1.0519988947363071E-3</c:v>
                </c:pt>
                <c:pt idx="491">
                  <c:v>2.9280399311989243E-3</c:v>
                </c:pt>
                <c:pt idx="492">
                  <c:v>-2.9240883065377388E-3</c:v>
                </c:pt>
                <c:pt idx="493">
                  <c:v>-6.5534489375581066E-3</c:v>
                </c:pt>
                <c:pt idx="494">
                  <c:v>-6.82544739877283E-3</c:v>
                </c:pt>
                <c:pt idx="495">
                  <c:v>-5.8772065520382227E-3</c:v>
                </c:pt>
                <c:pt idx="496">
                  <c:v>2.4466714552490321E-3</c:v>
                </c:pt>
                <c:pt idx="497">
                  <c:v>4.579803148516746E-4</c:v>
                </c:pt>
              </c:numCache>
            </c:numRef>
          </c:xVal>
          <c:yVal>
            <c:numRef>
              <c:f>'HI-LO'!$G$2:$G$499</c:f>
              <c:numCache>
                <c:formatCode>0.00%</c:formatCode>
                <c:ptCount val="498"/>
                <c:pt idx="0">
                  <c:v>1.2855279398481877E-2</c:v>
                </c:pt>
                <c:pt idx="1">
                  <c:v>1.7649876545229506E-2</c:v>
                </c:pt>
                <c:pt idx="2">
                  <c:v>1.4280161530279684E-2</c:v>
                </c:pt>
                <c:pt idx="3">
                  <c:v>2.2597076277709821E-2</c:v>
                </c:pt>
                <c:pt idx="4">
                  <c:v>2.2386868418977537E-2</c:v>
                </c:pt>
                <c:pt idx="5">
                  <c:v>2.3859427991794125E-2</c:v>
                </c:pt>
                <c:pt idx="6">
                  <c:v>1.6952930984817302E-2</c:v>
                </c:pt>
                <c:pt idx="7">
                  <c:v>1.6861097966066333E-2</c:v>
                </c:pt>
                <c:pt idx="8">
                  <c:v>1.5396825686574826E-2</c:v>
                </c:pt>
                <c:pt idx="9">
                  <c:v>1.7592895516433251E-2</c:v>
                </c:pt>
                <c:pt idx="10">
                  <c:v>1.9307348966258967E-2</c:v>
                </c:pt>
                <c:pt idx="11">
                  <c:v>1.4806694718270582E-2</c:v>
                </c:pt>
                <c:pt idx="12">
                  <c:v>5.2024178464808932E-3</c:v>
                </c:pt>
                <c:pt idx="13">
                  <c:v>1.9456184723664845E-2</c:v>
                </c:pt>
                <c:pt idx="14">
                  <c:v>7.6077098080284504E-3</c:v>
                </c:pt>
                <c:pt idx="15">
                  <c:v>1.3806844874207068E-2</c:v>
                </c:pt>
                <c:pt idx="16">
                  <c:v>2.1098701814272668E-2</c:v>
                </c:pt>
                <c:pt idx="17">
                  <c:v>9.133248791017911E-3</c:v>
                </c:pt>
                <c:pt idx="18">
                  <c:v>8.7811561530663149E-3</c:v>
                </c:pt>
                <c:pt idx="19">
                  <c:v>1.2083983869015677E-2</c:v>
                </c:pt>
                <c:pt idx="20">
                  <c:v>1.4938037108866625E-2</c:v>
                </c:pt>
                <c:pt idx="21">
                  <c:v>8.3475008454179846E-3</c:v>
                </c:pt>
                <c:pt idx="22">
                  <c:v>1.4662178544927604E-2</c:v>
                </c:pt>
                <c:pt idx="23">
                  <c:v>1.443803374749293E-2</c:v>
                </c:pt>
                <c:pt idx="24">
                  <c:v>7.6392082188805072E-3</c:v>
                </c:pt>
                <c:pt idx="25">
                  <c:v>1.3223735470106685E-2</c:v>
                </c:pt>
                <c:pt idx="26">
                  <c:v>4.7632593188095948E-3</c:v>
                </c:pt>
                <c:pt idx="27">
                  <c:v>1.2755480926863502E-2</c:v>
                </c:pt>
                <c:pt idx="28">
                  <c:v>7.8839763023444212E-3</c:v>
                </c:pt>
                <c:pt idx="29">
                  <c:v>1.0426094282094869E-2</c:v>
                </c:pt>
                <c:pt idx="30">
                  <c:v>9.9785844005037486E-3</c:v>
                </c:pt>
                <c:pt idx="31">
                  <c:v>1.1115282180887606E-2</c:v>
                </c:pt>
                <c:pt idx="32">
                  <c:v>1.0379593673496878E-2</c:v>
                </c:pt>
                <c:pt idx="33">
                  <c:v>1.1127589864779991E-2</c:v>
                </c:pt>
                <c:pt idx="34">
                  <c:v>1.0870116431513343E-2</c:v>
                </c:pt>
                <c:pt idx="35">
                  <c:v>2.7574012990675471E-2</c:v>
                </c:pt>
                <c:pt idx="36">
                  <c:v>9.8036093837867693E-3</c:v>
                </c:pt>
                <c:pt idx="37">
                  <c:v>3.9882002292335652E-3</c:v>
                </c:pt>
                <c:pt idx="38">
                  <c:v>1.4158683869202325E-2</c:v>
                </c:pt>
                <c:pt idx="39">
                  <c:v>8.2474694300170449E-3</c:v>
                </c:pt>
                <c:pt idx="40">
                  <c:v>6.8685384306380985E-3</c:v>
                </c:pt>
                <c:pt idx="41">
                  <c:v>8.5268162291615782E-3</c:v>
                </c:pt>
                <c:pt idx="42">
                  <c:v>7.3016197410814849E-3</c:v>
                </c:pt>
                <c:pt idx="43">
                  <c:v>1.6704659504401444E-2</c:v>
                </c:pt>
                <c:pt idx="44">
                  <c:v>7.0693877010059199E-3</c:v>
                </c:pt>
                <c:pt idx="45">
                  <c:v>1.8702329580133358E-2</c:v>
                </c:pt>
                <c:pt idx="46">
                  <c:v>8.8038254937687632E-3</c:v>
                </c:pt>
                <c:pt idx="47">
                  <c:v>8.9700570520839535E-3</c:v>
                </c:pt>
                <c:pt idx="48">
                  <c:v>1.4378726389875638E-2</c:v>
                </c:pt>
                <c:pt idx="49">
                  <c:v>1.3647032090554182E-2</c:v>
                </c:pt>
                <c:pt idx="50">
                  <c:v>1.4725052784522311E-2</c:v>
                </c:pt>
                <c:pt idx="51">
                  <c:v>1.3042650535168782E-2</c:v>
                </c:pt>
                <c:pt idx="52">
                  <c:v>9.6589245311257104E-3</c:v>
                </c:pt>
                <c:pt idx="53">
                  <c:v>6.8464439129993252E-3</c:v>
                </c:pt>
                <c:pt idx="54">
                  <c:v>5.4592423464122769E-3</c:v>
                </c:pt>
                <c:pt idx="55">
                  <c:v>9.4300541640928385E-3</c:v>
                </c:pt>
                <c:pt idx="56">
                  <c:v>8.3605472608175389E-3</c:v>
                </c:pt>
                <c:pt idx="57">
                  <c:v>1.0514382578927874E-2</c:v>
                </c:pt>
                <c:pt idx="58">
                  <c:v>8.4062746529348278E-3</c:v>
                </c:pt>
                <c:pt idx="59">
                  <c:v>7.8110585592280199E-3</c:v>
                </c:pt>
                <c:pt idx="60">
                  <c:v>8.4990646671817792E-3</c:v>
                </c:pt>
                <c:pt idx="61">
                  <c:v>1.3059253343681637E-2</c:v>
                </c:pt>
                <c:pt idx="62">
                  <c:v>6.5598727224330826E-3</c:v>
                </c:pt>
                <c:pt idx="63">
                  <c:v>1.1631131921189549E-2</c:v>
                </c:pt>
                <c:pt idx="64">
                  <c:v>2.4880343521300231E-2</c:v>
                </c:pt>
                <c:pt idx="65">
                  <c:v>1.1433140289795713E-2</c:v>
                </c:pt>
                <c:pt idx="66">
                  <c:v>1.1927640921503006E-2</c:v>
                </c:pt>
                <c:pt idx="67">
                  <c:v>1.0465575059618247E-2</c:v>
                </c:pt>
                <c:pt idx="68">
                  <c:v>8.3981831076650158E-3</c:v>
                </c:pt>
                <c:pt idx="69">
                  <c:v>7.379534013412163E-3</c:v>
                </c:pt>
                <c:pt idx="70">
                  <c:v>9.814691653231452E-3</c:v>
                </c:pt>
                <c:pt idx="71">
                  <c:v>1.2863931411385872E-2</c:v>
                </c:pt>
                <c:pt idx="72">
                  <c:v>6.4618034141034784E-3</c:v>
                </c:pt>
                <c:pt idx="73">
                  <c:v>1.0036039825652479E-2</c:v>
                </c:pt>
                <c:pt idx="74">
                  <c:v>8.8419301868257315E-3</c:v>
                </c:pt>
                <c:pt idx="75">
                  <c:v>8.5776642390284225E-3</c:v>
                </c:pt>
                <c:pt idx="76">
                  <c:v>7.5412769023117969E-3</c:v>
                </c:pt>
                <c:pt idx="77">
                  <c:v>8.2596339774170784E-3</c:v>
                </c:pt>
                <c:pt idx="78">
                  <c:v>8.9870529985512648E-3</c:v>
                </c:pt>
                <c:pt idx="79">
                  <c:v>1.4654860447599203E-2</c:v>
                </c:pt>
                <c:pt idx="80">
                  <c:v>5.30712242290642E-3</c:v>
                </c:pt>
                <c:pt idx="81">
                  <c:v>6.6905493079575775E-3</c:v>
                </c:pt>
                <c:pt idx="82">
                  <c:v>3.6458171710240881E-3</c:v>
                </c:pt>
                <c:pt idx="83">
                  <c:v>1.5418031890750842E-2</c:v>
                </c:pt>
                <c:pt idx="84">
                  <c:v>7.8666233242202597E-3</c:v>
                </c:pt>
                <c:pt idx="85">
                  <c:v>7.4712313241604121E-3</c:v>
                </c:pt>
                <c:pt idx="86">
                  <c:v>7.7190049302394512E-3</c:v>
                </c:pt>
                <c:pt idx="87">
                  <c:v>1.4611347181063978E-2</c:v>
                </c:pt>
                <c:pt idx="88">
                  <c:v>1.55425514244241E-2</c:v>
                </c:pt>
                <c:pt idx="89">
                  <c:v>5.847519932187668E-3</c:v>
                </c:pt>
                <c:pt idx="90">
                  <c:v>1.0423946613215159E-2</c:v>
                </c:pt>
                <c:pt idx="91">
                  <c:v>1.0312125907819176E-2</c:v>
                </c:pt>
                <c:pt idx="92">
                  <c:v>6.5769585503106937E-3</c:v>
                </c:pt>
                <c:pt idx="93">
                  <c:v>1.6106099128397874E-2</c:v>
                </c:pt>
                <c:pt idx="94">
                  <c:v>1.3941164181468449E-2</c:v>
                </c:pt>
                <c:pt idx="95">
                  <c:v>7.8596160423767027E-3</c:v>
                </c:pt>
                <c:pt idx="96">
                  <c:v>1.5383769894239866E-2</c:v>
                </c:pt>
                <c:pt idx="97">
                  <c:v>5.5693902545631167E-3</c:v>
                </c:pt>
                <c:pt idx="98">
                  <c:v>1.5568555239923461E-2</c:v>
                </c:pt>
                <c:pt idx="99">
                  <c:v>5.6586592294160954E-3</c:v>
                </c:pt>
                <c:pt idx="100">
                  <c:v>8.7362446763267626E-3</c:v>
                </c:pt>
                <c:pt idx="101">
                  <c:v>1.247690477083419E-2</c:v>
                </c:pt>
                <c:pt idx="102">
                  <c:v>8.6681534841030472E-3</c:v>
                </c:pt>
                <c:pt idx="103">
                  <c:v>1.5856030789873393E-2</c:v>
                </c:pt>
                <c:pt idx="104">
                  <c:v>1.0379219600408775E-2</c:v>
                </c:pt>
                <c:pt idx="105">
                  <c:v>1.1905756352961748E-2</c:v>
                </c:pt>
                <c:pt idx="106">
                  <c:v>1.0423874982094366E-2</c:v>
                </c:pt>
                <c:pt idx="107">
                  <c:v>9.8296755591280455E-3</c:v>
                </c:pt>
                <c:pt idx="108">
                  <c:v>1.1115235332750812E-2</c:v>
                </c:pt>
                <c:pt idx="109">
                  <c:v>6.3051007760485424E-3</c:v>
                </c:pt>
                <c:pt idx="110">
                  <c:v>1.1611057538588824E-2</c:v>
                </c:pt>
                <c:pt idx="111">
                  <c:v>1.5234864321215178E-2</c:v>
                </c:pt>
                <c:pt idx="112">
                  <c:v>1.1785979045830541E-2</c:v>
                </c:pt>
                <c:pt idx="113">
                  <c:v>2.0492816139518311E-2</c:v>
                </c:pt>
                <c:pt idx="114">
                  <c:v>2.0946955843310584E-2</c:v>
                </c:pt>
                <c:pt idx="115">
                  <c:v>1.2463451929651325E-2</c:v>
                </c:pt>
                <c:pt idx="116">
                  <c:v>7.6893052496208956E-3</c:v>
                </c:pt>
                <c:pt idx="117">
                  <c:v>1.0208905370243274E-2</c:v>
                </c:pt>
                <c:pt idx="118">
                  <c:v>1.1004534399183282E-2</c:v>
                </c:pt>
                <c:pt idx="119">
                  <c:v>1.0212669793698961E-2</c:v>
                </c:pt>
                <c:pt idx="120">
                  <c:v>1.2847524241547437E-2</c:v>
                </c:pt>
                <c:pt idx="121">
                  <c:v>1.0158954764160602E-2</c:v>
                </c:pt>
                <c:pt idx="122">
                  <c:v>1.0403681281174172E-2</c:v>
                </c:pt>
                <c:pt idx="123">
                  <c:v>1.2240230126033048E-2</c:v>
                </c:pt>
                <c:pt idx="124">
                  <c:v>1.0732538429825546E-2</c:v>
                </c:pt>
                <c:pt idx="125">
                  <c:v>1.2400638016836309E-2</c:v>
                </c:pt>
                <c:pt idx="126">
                  <c:v>1.5492121818627809E-2</c:v>
                </c:pt>
                <c:pt idx="127">
                  <c:v>1.365623768168909E-2</c:v>
                </c:pt>
                <c:pt idx="128">
                  <c:v>1.5797205200666426E-2</c:v>
                </c:pt>
                <c:pt idx="129">
                  <c:v>1.0983126734755259E-2</c:v>
                </c:pt>
                <c:pt idx="130">
                  <c:v>1.3037804406031406E-2</c:v>
                </c:pt>
                <c:pt idx="131">
                  <c:v>1.4405572504362259E-2</c:v>
                </c:pt>
                <c:pt idx="132">
                  <c:v>1.3399431671208993E-2</c:v>
                </c:pt>
                <c:pt idx="133">
                  <c:v>1.4831483824591417E-2</c:v>
                </c:pt>
                <c:pt idx="134">
                  <c:v>7.399767374887351E-3</c:v>
                </c:pt>
                <c:pt idx="135">
                  <c:v>1.0297237205838297E-2</c:v>
                </c:pt>
                <c:pt idx="136">
                  <c:v>8.7049304299431658E-3</c:v>
                </c:pt>
                <c:pt idx="137">
                  <c:v>1.5055462332909953E-2</c:v>
                </c:pt>
                <c:pt idx="138">
                  <c:v>1.9707260997823529E-2</c:v>
                </c:pt>
                <c:pt idx="139">
                  <c:v>9.735716829702562E-3</c:v>
                </c:pt>
                <c:pt idx="140">
                  <c:v>7.0480909593689149E-3</c:v>
                </c:pt>
                <c:pt idx="141">
                  <c:v>1.1820201615810389E-2</c:v>
                </c:pt>
                <c:pt idx="142">
                  <c:v>1.7750598809149545E-2</c:v>
                </c:pt>
                <c:pt idx="143">
                  <c:v>1.3476467356901591E-2</c:v>
                </c:pt>
                <c:pt idx="144">
                  <c:v>1.5600224609799859E-2</c:v>
                </c:pt>
                <c:pt idx="145">
                  <c:v>1.3835264394623716E-2</c:v>
                </c:pt>
                <c:pt idx="146">
                  <c:v>1.8174125937985248E-2</c:v>
                </c:pt>
                <c:pt idx="147">
                  <c:v>1.2898566529682956E-2</c:v>
                </c:pt>
                <c:pt idx="148">
                  <c:v>1.0654362489758444E-2</c:v>
                </c:pt>
                <c:pt idx="149">
                  <c:v>7.33102327245495E-3</c:v>
                </c:pt>
                <c:pt idx="150">
                  <c:v>1.1627160056273756E-2</c:v>
                </c:pt>
                <c:pt idx="151">
                  <c:v>7.3304692509977461E-3</c:v>
                </c:pt>
                <c:pt idx="152">
                  <c:v>1.8560099969989707E-2</c:v>
                </c:pt>
                <c:pt idx="153">
                  <c:v>9.6036472340522844E-3</c:v>
                </c:pt>
                <c:pt idx="154">
                  <c:v>1.2635547171539356E-2</c:v>
                </c:pt>
                <c:pt idx="155">
                  <c:v>6.0496252258232181E-3</c:v>
                </c:pt>
                <c:pt idx="156">
                  <c:v>1.6607915507597326E-2</c:v>
                </c:pt>
                <c:pt idx="157">
                  <c:v>6.3168519344668538E-3</c:v>
                </c:pt>
                <c:pt idx="158">
                  <c:v>9.3625802848534175E-3</c:v>
                </c:pt>
                <c:pt idx="159">
                  <c:v>7.4638579556621405E-3</c:v>
                </c:pt>
                <c:pt idx="160">
                  <c:v>7.0968285953861088E-3</c:v>
                </c:pt>
                <c:pt idx="161">
                  <c:v>3.7340489186053192E-3</c:v>
                </c:pt>
                <c:pt idx="162">
                  <c:v>7.0870938661188867E-3</c:v>
                </c:pt>
                <c:pt idx="163">
                  <c:v>1.3499370780736543E-2</c:v>
                </c:pt>
                <c:pt idx="164">
                  <c:v>1.1472982284086724E-2</c:v>
                </c:pt>
                <c:pt idx="165">
                  <c:v>7.1614644015190257E-3</c:v>
                </c:pt>
                <c:pt idx="166">
                  <c:v>1.0183539896328265E-2</c:v>
                </c:pt>
                <c:pt idx="167">
                  <c:v>1.0507451821823248E-2</c:v>
                </c:pt>
                <c:pt idx="168">
                  <c:v>1.0028522904055155E-2</c:v>
                </c:pt>
                <c:pt idx="169">
                  <c:v>1.4743396379459938E-2</c:v>
                </c:pt>
                <c:pt idx="170">
                  <c:v>1.2916225266546229E-2</c:v>
                </c:pt>
                <c:pt idx="171">
                  <c:v>8.8718036098460636E-3</c:v>
                </c:pt>
                <c:pt idx="172">
                  <c:v>6.6558561633091248E-3</c:v>
                </c:pt>
                <c:pt idx="173">
                  <c:v>6.486509229606632E-3</c:v>
                </c:pt>
                <c:pt idx="174">
                  <c:v>1.355978948504841E-2</c:v>
                </c:pt>
                <c:pt idx="175">
                  <c:v>2.1985549162663324E-2</c:v>
                </c:pt>
                <c:pt idx="176">
                  <c:v>1.0234280490438407E-2</c:v>
                </c:pt>
                <c:pt idx="177">
                  <c:v>9.9891926799480432E-3</c:v>
                </c:pt>
                <c:pt idx="178">
                  <c:v>1.5568011446849625E-2</c:v>
                </c:pt>
                <c:pt idx="179">
                  <c:v>1.2263708645796992E-2</c:v>
                </c:pt>
                <c:pt idx="180">
                  <c:v>9.2118621847517949E-3</c:v>
                </c:pt>
                <c:pt idx="181">
                  <c:v>1.270514948236413E-2</c:v>
                </c:pt>
                <c:pt idx="182">
                  <c:v>1.043130005190449E-2</c:v>
                </c:pt>
                <c:pt idx="183">
                  <c:v>9.16462296256337E-3</c:v>
                </c:pt>
                <c:pt idx="184">
                  <c:v>5.2616315484159187E-3</c:v>
                </c:pt>
                <c:pt idx="185">
                  <c:v>8.4678219678752682E-3</c:v>
                </c:pt>
                <c:pt idx="186">
                  <c:v>1.1488911999712978E-2</c:v>
                </c:pt>
                <c:pt idx="187">
                  <c:v>1.2155978625983022E-2</c:v>
                </c:pt>
                <c:pt idx="188">
                  <c:v>1.0968765768052707E-2</c:v>
                </c:pt>
                <c:pt idx="189">
                  <c:v>6.4420620167682267E-3</c:v>
                </c:pt>
                <c:pt idx="190">
                  <c:v>1.5380993531363869E-2</c:v>
                </c:pt>
                <c:pt idx="191">
                  <c:v>7.427870150724024E-3</c:v>
                </c:pt>
                <c:pt idx="192">
                  <c:v>8.4021720714857594E-3</c:v>
                </c:pt>
                <c:pt idx="193">
                  <c:v>8.1429492972040773E-3</c:v>
                </c:pt>
                <c:pt idx="194">
                  <c:v>9.5043850423788545E-3</c:v>
                </c:pt>
                <c:pt idx="195">
                  <c:v>1.1057118473514253E-2</c:v>
                </c:pt>
                <c:pt idx="196">
                  <c:v>8.7755439462572794E-3</c:v>
                </c:pt>
                <c:pt idx="197">
                  <c:v>9.2630993220126426E-3</c:v>
                </c:pt>
                <c:pt idx="198">
                  <c:v>6.4408884520718145E-3</c:v>
                </c:pt>
                <c:pt idx="199">
                  <c:v>8.9461245055479366E-3</c:v>
                </c:pt>
                <c:pt idx="200">
                  <c:v>5.5973043468892465E-3</c:v>
                </c:pt>
                <c:pt idx="201">
                  <c:v>1.2324099645148693E-2</c:v>
                </c:pt>
                <c:pt idx="202">
                  <c:v>4.6776872312039855E-3</c:v>
                </c:pt>
                <c:pt idx="203">
                  <c:v>1.2852231400595732E-2</c:v>
                </c:pt>
                <c:pt idx="204">
                  <c:v>9.7689775946597675E-3</c:v>
                </c:pt>
                <c:pt idx="205">
                  <c:v>8.137805572103354E-3</c:v>
                </c:pt>
                <c:pt idx="206">
                  <c:v>7.9091948053997205E-3</c:v>
                </c:pt>
                <c:pt idx="207">
                  <c:v>1.0301142957906708E-2</c:v>
                </c:pt>
                <c:pt idx="208">
                  <c:v>6.300031699569387E-3</c:v>
                </c:pt>
                <c:pt idx="209">
                  <c:v>1.0420529925969192E-2</c:v>
                </c:pt>
                <c:pt idx="210">
                  <c:v>9.8522964430116395E-3</c:v>
                </c:pt>
                <c:pt idx="211">
                  <c:v>4.436501015606149E-3</c:v>
                </c:pt>
                <c:pt idx="212">
                  <c:v>5.4301362351371557E-3</c:v>
                </c:pt>
                <c:pt idx="213">
                  <c:v>8.687902429402301E-3</c:v>
                </c:pt>
                <c:pt idx="214">
                  <c:v>5.899722127188322E-3</c:v>
                </c:pt>
                <c:pt idx="215">
                  <c:v>1.0684479349350942E-2</c:v>
                </c:pt>
                <c:pt idx="216">
                  <c:v>1.1348562289720076E-2</c:v>
                </c:pt>
                <c:pt idx="217">
                  <c:v>6.7359624093907798E-3</c:v>
                </c:pt>
                <c:pt idx="218">
                  <c:v>1.0979264248575022E-2</c:v>
                </c:pt>
                <c:pt idx="219">
                  <c:v>9.5433580468999163E-3</c:v>
                </c:pt>
                <c:pt idx="220">
                  <c:v>1.2749062525614703E-2</c:v>
                </c:pt>
                <c:pt idx="221">
                  <c:v>1.4059735968625219E-2</c:v>
                </c:pt>
                <c:pt idx="222">
                  <c:v>6.9053261989278983E-3</c:v>
                </c:pt>
                <c:pt idx="223">
                  <c:v>4.6429911055557768E-3</c:v>
                </c:pt>
                <c:pt idx="224">
                  <c:v>8.9756424336560232E-3</c:v>
                </c:pt>
                <c:pt idx="225">
                  <c:v>1.1529747529441301E-2</c:v>
                </c:pt>
                <c:pt idx="226">
                  <c:v>9.5572565634071561E-3</c:v>
                </c:pt>
                <c:pt idx="227">
                  <c:v>6.3970649597051279E-3</c:v>
                </c:pt>
                <c:pt idx="228">
                  <c:v>6.9508755634794927E-3</c:v>
                </c:pt>
                <c:pt idx="229">
                  <c:v>6.5243831183020825E-3</c:v>
                </c:pt>
                <c:pt idx="230">
                  <c:v>7.9007182984379646E-3</c:v>
                </c:pt>
                <c:pt idx="231">
                  <c:v>1.2717424472710027E-2</c:v>
                </c:pt>
                <c:pt idx="232">
                  <c:v>4.988943348427372E-3</c:v>
                </c:pt>
                <c:pt idx="233">
                  <c:v>6.2678468516684802E-3</c:v>
                </c:pt>
                <c:pt idx="234">
                  <c:v>9.4535209131614371E-3</c:v>
                </c:pt>
                <c:pt idx="235">
                  <c:v>6.1577411002386988E-3</c:v>
                </c:pt>
                <c:pt idx="236">
                  <c:v>1.327283999885924E-2</c:v>
                </c:pt>
                <c:pt idx="237">
                  <c:v>4.0130130656128651E-3</c:v>
                </c:pt>
                <c:pt idx="238">
                  <c:v>9.4124855750486718E-3</c:v>
                </c:pt>
                <c:pt idx="239">
                  <c:v>7.0500706717839872E-3</c:v>
                </c:pt>
                <c:pt idx="240">
                  <c:v>1.0110189296101456E-2</c:v>
                </c:pt>
                <c:pt idx="241">
                  <c:v>7.4746005139737764E-3</c:v>
                </c:pt>
                <c:pt idx="242">
                  <c:v>1.8053810627220911E-2</c:v>
                </c:pt>
                <c:pt idx="243">
                  <c:v>1.0084119066626008E-2</c:v>
                </c:pt>
                <c:pt idx="244">
                  <c:v>1.4891018656414391E-2</c:v>
                </c:pt>
                <c:pt idx="245">
                  <c:v>9.4663898026218374E-3</c:v>
                </c:pt>
                <c:pt idx="246">
                  <c:v>3.5706966455705974E-3</c:v>
                </c:pt>
                <c:pt idx="247">
                  <c:v>6.7229449898219048E-3</c:v>
                </c:pt>
                <c:pt idx="248">
                  <c:v>1.090882486223215E-2</c:v>
                </c:pt>
                <c:pt idx="249">
                  <c:v>1.0737446008715509E-2</c:v>
                </c:pt>
                <c:pt idx="250">
                  <c:v>7.2173258552434604E-3</c:v>
                </c:pt>
                <c:pt idx="251">
                  <c:v>4.8511077482431449E-3</c:v>
                </c:pt>
                <c:pt idx="252">
                  <c:v>9.1010841563493941E-3</c:v>
                </c:pt>
                <c:pt idx="253">
                  <c:v>8.770210703774645E-3</c:v>
                </c:pt>
                <c:pt idx="254">
                  <c:v>1.0901857636512257E-2</c:v>
                </c:pt>
                <c:pt idx="255">
                  <c:v>2.6182176265858836E-2</c:v>
                </c:pt>
                <c:pt idx="256">
                  <c:v>1.8962505901996694E-2</c:v>
                </c:pt>
                <c:pt idx="257">
                  <c:v>1.2683980769243514E-2</c:v>
                </c:pt>
                <c:pt idx="258">
                  <c:v>9.6214923369711512E-3</c:v>
                </c:pt>
                <c:pt idx="259">
                  <c:v>1.7135083717208257E-2</c:v>
                </c:pt>
                <c:pt idx="260">
                  <c:v>1.0422629562145073E-2</c:v>
                </c:pt>
                <c:pt idx="261">
                  <c:v>1.8938226606604509E-2</c:v>
                </c:pt>
                <c:pt idx="262">
                  <c:v>1.3571031011950795E-2</c:v>
                </c:pt>
                <c:pt idx="263">
                  <c:v>8.0384017663528654E-3</c:v>
                </c:pt>
                <c:pt idx="264">
                  <c:v>6.0384960905158656E-3</c:v>
                </c:pt>
                <c:pt idx="265">
                  <c:v>7.9206946887187615E-3</c:v>
                </c:pt>
                <c:pt idx="266">
                  <c:v>1.4536262417936291E-2</c:v>
                </c:pt>
                <c:pt idx="267">
                  <c:v>1.2164475093777213E-2</c:v>
                </c:pt>
                <c:pt idx="268">
                  <c:v>8.9565568885372482E-3</c:v>
                </c:pt>
                <c:pt idx="269">
                  <c:v>7.1802107080268917E-3</c:v>
                </c:pt>
                <c:pt idx="270">
                  <c:v>9.4780735000326195E-3</c:v>
                </c:pt>
                <c:pt idx="271">
                  <c:v>1.3707992936123766E-2</c:v>
                </c:pt>
                <c:pt idx="272">
                  <c:v>3.5700573425890142E-3</c:v>
                </c:pt>
                <c:pt idx="273">
                  <c:v>9.8941721305770263E-3</c:v>
                </c:pt>
                <c:pt idx="274">
                  <c:v>9.242274190119245E-3</c:v>
                </c:pt>
                <c:pt idx="275">
                  <c:v>1.3878510180217045E-2</c:v>
                </c:pt>
                <c:pt idx="276">
                  <c:v>1.2715384898145431E-2</c:v>
                </c:pt>
                <c:pt idx="277">
                  <c:v>6.6399942766237688E-3</c:v>
                </c:pt>
                <c:pt idx="278">
                  <c:v>8.6799574455738177E-3</c:v>
                </c:pt>
                <c:pt idx="279">
                  <c:v>8.6124934269984233E-3</c:v>
                </c:pt>
                <c:pt idx="280">
                  <c:v>1.1192481313067833E-2</c:v>
                </c:pt>
                <c:pt idx="281">
                  <c:v>1.5514925425242019E-2</c:v>
                </c:pt>
                <c:pt idx="282">
                  <c:v>7.1640021228591136E-3</c:v>
                </c:pt>
                <c:pt idx="283">
                  <c:v>7.8953246203212132E-3</c:v>
                </c:pt>
                <c:pt idx="284">
                  <c:v>2.0204119745900626E-2</c:v>
                </c:pt>
                <c:pt idx="285">
                  <c:v>1.0178204915756052E-2</c:v>
                </c:pt>
                <c:pt idx="286">
                  <c:v>1.4402890631965572E-2</c:v>
                </c:pt>
                <c:pt idx="287">
                  <c:v>9.1869224980121195E-3</c:v>
                </c:pt>
                <c:pt idx="288">
                  <c:v>8.2855130218048301E-3</c:v>
                </c:pt>
                <c:pt idx="289">
                  <c:v>6.6006840313518724E-3</c:v>
                </c:pt>
                <c:pt idx="290">
                  <c:v>1.5866662544947601E-2</c:v>
                </c:pt>
                <c:pt idx="291">
                  <c:v>1.1177227888275302E-2</c:v>
                </c:pt>
                <c:pt idx="292">
                  <c:v>1.3169668140990678E-2</c:v>
                </c:pt>
                <c:pt idx="293">
                  <c:v>1.0826018080309533E-2</c:v>
                </c:pt>
                <c:pt idx="294">
                  <c:v>7.2944850868612299E-3</c:v>
                </c:pt>
                <c:pt idx="295">
                  <c:v>7.3189583080904659E-3</c:v>
                </c:pt>
                <c:pt idx="296">
                  <c:v>7.4508795888236796E-3</c:v>
                </c:pt>
                <c:pt idx="297">
                  <c:v>5.2966589865458954E-3</c:v>
                </c:pt>
                <c:pt idx="298">
                  <c:v>1.0569681489687862E-2</c:v>
                </c:pt>
                <c:pt idx="299">
                  <c:v>1.2171946486322279E-2</c:v>
                </c:pt>
                <c:pt idx="300">
                  <c:v>1.0280889238877601E-2</c:v>
                </c:pt>
                <c:pt idx="301">
                  <c:v>1.0917597418857707E-2</c:v>
                </c:pt>
                <c:pt idx="302">
                  <c:v>1.687145711019401E-2</c:v>
                </c:pt>
                <c:pt idx="303">
                  <c:v>1.5698684467953767E-2</c:v>
                </c:pt>
                <c:pt idx="304">
                  <c:v>1.6770093864114995E-2</c:v>
                </c:pt>
                <c:pt idx="305">
                  <c:v>1.133854888405021E-2</c:v>
                </c:pt>
                <c:pt idx="306">
                  <c:v>7.2100404233703579E-3</c:v>
                </c:pt>
                <c:pt idx="307">
                  <c:v>8.2416097050930642E-3</c:v>
                </c:pt>
                <c:pt idx="308">
                  <c:v>1.0040386969446306E-2</c:v>
                </c:pt>
                <c:pt idx="309">
                  <c:v>7.1194746142135478E-3</c:v>
                </c:pt>
                <c:pt idx="310">
                  <c:v>2.036815820337733E-2</c:v>
                </c:pt>
                <c:pt idx="311">
                  <c:v>7.5786908892666975E-3</c:v>
                </c:pt>
                <c:pt idx="312">
                  <c:v>5.2899128020258502E-3</c:v>
                </c:pt>
                <c:pt idx="313">
                  <c:v>1.1286254473607706E-2</c:v>
                </c:pt>
                <c:pt idx="314">
                  <c:v>1.3158995891612433E-2</c:v>
                </c:pt>
                <c:pt idx="315">
                  <c:v>9.7711553516745611E-3</c:v>
                </c:pt>
                <c:pt idx="316">
                  <c:v>1.2358334979145194E-2</c:v>
                </c:pt>
                <c:pt idx="317">
                  <c:v>1.83657967602175E-2</c:v>
                </c:pt>
                <c:pt idx="318">
                  <c:v>8.9327128172030784E-3</c:v>
                </c:pt>
                <c:pt idx="319">
                  <c:v>1.3548345246567823E-2</c:v>
                </c:pt>
                <c:pt idx="320">
                  <c:v>1.9748349019793953E-2</c:v>
                </c:pt>
                <c:pt idx="321">
                  <c:v>1.6786964949256692E-2</c:v>
                </c:pt>
                <c:pt idx="322">
                  <c:v>1.850476858057969E-2</c:v>
                </c:pt>
                <c:pt idx="323">
                  <c:v>1.5422668119551158E-2</c:v>
                </c:pt>
                <c:pt idx="324">
                  <c:v>1.624344332891953E-2</c:v>
                </c:pt>
                <c:pt idx="325">
                  <c:v>1.2678904790655799E-2</c:v>
                </c:pt>
                <c:pt idx="326">
                  <c:v>9.5633947351311255E-3</c:v>
                </c:pt>
                <c:pt idx="327">
                  <c:v>1.4547989149743881E-2</c:v>
                </c:pt>
                <c:pt idx="328">
                  <c:v>7.5634402815322284E-3</c:v>
                </c:pt>
                <c:pt idx="329">
                  <c:v>1.2966932718182599E-2</c:v>
                </c:pt>
                <c:pt idx="330">
                  <c:v>1.2184659016367219E-2</c:v>
                </c:pt>
                <c:pt idx="331">
                  <c:v>1.2956436470189143E-2</c:v>
                </c:pt>
                <c:pt idx="332">
                  <c:v>5.7673091797962655E-3</c:v>
                </c:pt>
                <c:pt idx="333">
                  <c:v>9.8427355933252119E-3</c:v>
                </c:pt>
                <c:pt idx="334">
                  <c:v>6.5828460700201891E-3</c:v>
                </c:pt>
                <c:pt idx="335">
                  <c:v>9.8591370012285229E-3</c:v>
                </c:pt>
                <c:pt idx="336">
                  <c:v>1.1584078485449997E-2</c:v>
                </c:pt>
                <c:pt idx="337">
                  <c:v>5.3763570363804958E-3</c:v>
                </c:pt>
                <c:pt idx="338">
                  <c:v>9.9585885255779275E-3</c:v>
                </c:pt>
                <c:pt idx="339">
                  <c:v>7.215238738963411E-3</c:v>
                </c:pt>
                <c:pt idx="340">
                  <c:v>1.0554003258218063E-2</c:v>
                </c:pt>
                <c:pt idx="341">
                  <c:v>6.9539844029322413E-3</c:v>
                </c:pt>
                <c:pt idx="342">
                  <c:v>7.6498460604043283E-3</c:v>
                </c:pt>
                <c:pt idx="343">
                  <c:v>1.9063044053392753E-2</c:v>
                </c:pt>
                <c:pt idx="344">
                  <c:v>1.0731012971355836E-2</c:v>
                </c:pt>
                <c:pt idx="345">
                  <c:v>1.5943143775720658E-2</c:v>
                </c:pt>
                <c:pt idx="346">
                  <c:v>2.2128809521440904E-2</c:v>
                </c:pt>
                <c:pt idx="347">
                  <c:v>1.4047963892829722E-2</c:v>
                </c:pt>
                <c:pt idx="348">
                  <c:v>1.2893951530039357E-2</c:v>
                </c:pt>
                <c:pt idx="349">
                  <c:v>1.3734874010569893E-2</c:v>
                </c:pt>
                <c:pt idx="350">
                  <c:v>1.6498203444295274E-2</c:v>
                </c:pt>
                <c:pt idx="351">
                  <c:v>9.7653494029690119E-3</c:v>
                </c:pt>
                <c:pt idx="352">
                  <c:v>9.3746109140772395E-3</c:v>
                </c:pt>
                <c:pt idx="353">
                  <c:v>1.0607656435335327E-2</c:v>
                </c:pt>
                <c:pt idx="354">
                  <c:v>1.6230799356432613E-2</c:v>
                </c:pt>
                <c:pt idx="355">
                  <c:v>1.5636318426763759E-2</c:v>
                </c:pt>
                <c:pt idx="356">
                  <c:v>1.059779437484748E-2</c:v>
                </c:pt>
                <c:pt idx="357">
                  <c:v>1.3599585364642869E-2</c:v>
                </c:pt>
                <c:pt idx="358">
                  <c:v>1.3554535330725802E-2</c:v>
                </c:pt>
                <c:pt idx="359">
                  <c:v>1.1166733726024877E-2</c:v>
                </c:pt>
                <c:pt idx="360">
                  <c:v>1.1323650408191171E-2</c:v>
                </c:pt>
                <c:pt idx="361">
                  <c:v>1.563747727774175E-2</c:v>
                </c:pt>
                <c:pt idx="362">
                  <c:v>1.5819538944892811E-2</c:v>
                </c:pt>
                <c:pt idx="363">
                  <c:v>1.6592883896203722E-2</c:v>
                </c:pt>
                <c:pt idx="364">
                  <c:v>8.9316464212983171E-3</c:v>
                </c:pt>
                <c:pt idx="365">
                  <c:v>1.5209133778624458E-2</c:v>
                </c:pt>
                <c:pt idx="366">
                  <c:v>1.1827414996712611E-2</c:v>
                </c:pt>
                <c:pt idx="367">
                  <c:v>2.3341040429832229E-2</c:v>
                </c:pt>
                <c:pt idx="368">
                  <c:v>8.4401073481258186E-3</c:v>
                </c:pt>
                <c:pt idx="369">
                  <c:v>1.794489761187916E-2</c:v>
                </c:pt>
                <c:pt idx="370">
                  <c:v>9.885956795023328E-3</c:v>
                </c:pt>
                <c:pt idx="371">
                  <c:v>1.2021290395384611E-2</c:v>
                </c:pt>
                <c:pt idx="372">
                  <c:v>1.3313270944271734E-2</c:v>
                </c:pt>
                <c:pt idx="373">
                  <c:v>1.1648355352237906E-2</c:v>
                </c:pt>
                <c:pt idx="374">
                  <c:v>1.0146485077170617E-2</c:v>
                </c:pt>
                <c:pt idx="375">
                  <c:v>1.3018839101149081E-2</c:v>
                </c:pt>
                <c:pt idx="376">
                  <c:v>1.405412874571144E-2</c:v>
                </c:pt>
                <c:pt idx="377">
                  <c:v>9.2876581086462542E-3</c:v>
                </c:pt>
                <c:pt idx="378">
                  <c:v>7.69483499044554E-3</c:v>
                </c:pt>
                <c:pt idx="379">
                  <c:v>1.1955489898836174E-2</c:v>
                </c:pt>
                <c:pt idx="380">
                  <c:v>2.6894051178144529E-2</c:v>
                </c:pt>
                <c:pt idx="381">
                  <c:v>4.3760657073251656E-3</c:v>
                </c:pt>
                <c:pt idx="382">
                  <c:v>2.4071731201100437E-2</c:v>
                </c:pt>
                <c:pt idx="383">
                  <c:v>1.870437703553891E-2</c:v>
                </c:pt>
                <c:pt idx="384">
                  <c:v>1.3544225107757253E-2</c:v>
                </c:pt>
                <c:pt idx="385">
                  <c:v>1.4103170654987344E-2</c:v>
                </c:pt>
                <c:pt idx="386">
                  <c:v>1.0804644467067493E-2</c:v>
                </c:pt>
                <c:pt idx="387">
                  <c:v>9.5993755818900729E-3</c:v>
                </c:pt>
                <c:pt idx="388">
                  <c:v>8.5588395102273E-3</c:v>
                </c:pt>
                <c:pt idx="389">
                  <c:v>2.4030663713022451E-2</c:v>
                </c:pt>
                <c:pt idx="390">
                  <c:v>1.2012377761341056E-2</c:v>
                </c:pt>
                <c:pt idx="391">
                  <c:v>1.556195788716821E-2</c:v>
                </c:pt>
                <c:pt idx="392">
                  <c:v>1.4314127407766726E-2</c:v>
                </c:pt>
                <c:pt idx="393">
                  <c:v>1.0316966970932269E-2</c:v>
                </c:pt>
                <c:pt idx="394">
                  <c:v>9.1155631753890281E-3</c:v>
                </c:pt>
                <c:pt idx="395">
                  <c:v>8.3819056914873069E-3</c:v>
                </c:pt>
                <c:pt idx="396">
                  <c:v>1.1898303912214695E-2</c:v>
                </c:pt>
                <c:pt idx="397">
                  <c:v>7.8594606394562037E-3</c:v>
                </c:pt>
                <c:pt idx="398">
                  <c:v>7.0269160032006596E-3</c:v>
                </c:pt>
                <c:pt idx="399">
                  <c:v>1.5417577204621719E-2</c:v>
                </c:pt>
                <c:pt idx="400">
                  <c:v>6.7340321813438991E-3</c:v>
                </c:pt>
                <c:pt idx="401">
                  <c:v>1.0238740351705333E-2</c:v>
                </c:pt>
                <c:pt idx="402">
                  <c:v>9.1475482283478841E-3</c:v>
                </c:pt>
                <c:pt idx="403">
                  <c:v>1.1373111739640609E-2</c:v>
                </c:pt>
                <c:pt idx="404">
                  <c:v>2.0006639236020821E-2</c:v>
                </c:pt>
                <c:pt idx="405">
                  <c:v>7.2754589665993772E-3</c:v>
                </c:pt>
                <c:pt idx="406">
                  <c:v>1.2712508114770779E-2</c:v>
                </c:pt>
                <c:pt idx="407">
                  <c:v>7.8916431002110498E-3</c:v>
                </c:pt>
                <c:pt idx="408">
                  <c:v>6.5770042763575497E-3</c:v>
                </c:pt>
                <c:pt idx="409">
                  <c:v>7.3118284423462215E-3</c:v>
                </c:pt>
                <c:pt idx="410">
                  <c:v>1.2187522345130151E-2</c:v>
                </c:pt>
                <c:pt idx="411">
                  <c:v>1.0855431323369278E-2</c:v>
                </c:pt>
                <c:pt idx="412">
                  <c:v>1.4176078146693969E-2</c:v>
                </c:pt>
                <c:pt idx="413">
                  <c:v>1.6915977884444291E-2</c:v>
                </c:pt>
                <c:pt idx="414">
                  <c:v>8.6114633349187644E-3</c:v>
                </c:pt>
                <c:pt idx="415">
                  <c:v>6.6905313594824182E-3</c:v>
                </c:pt>
                <c:pt idx="416">
                  <c:v>6.3643200672023996E-3</c:v>
                </c:pt>
                <c:pt idx="417">
                  <c:v>4.1497024122119416E-3</c:v>
                </c:pt>
                <c:pt idx="418">
                  <c:v>1.0411178783414304E-2</c:v>
                </c:pt>
                <c:pt idx="419">
                  <c:v>1.273611114554051E-2</c:v>
                </c:pt>
                <c:pt idx="420">
                  <c:v>7.4981223523019414E-3</c:v>
                </c:pt>
                <c:pt idx="421">
                  <c:v>4.9000940248216463E-3</c:v>
                </c:pt>
                <c:pt idx="422">
                  <c:v>3.2156830405140309E-3</c:v>
                </c:pt>
                <c:pt idx="423">
                  <c:v>2.755666165116757E-3</c:v>
                </c:pt>
                <c:pt idx="424">
                  <c:v>1.25420025912804E-2</c:v>
                </c:pt>
                <c:pt idx="425">
                  <c:v>7.9768089953512773E-3</c:v>
                </c:pt>
                <c:pt idx="426">
                  <c:v>7.0256996191066044E-3</c:v>
                </c:pt>
                <c:pt idx="427">
                  <c:v>3.4766520127207557E-3</c:v>
                </c:pt>
                <c:pt idx="428">
                  <c:v>1.0997150087800028E-2</c:v>
                </c:pt>
                <c:pt idx="429">
                  <c:v>1.3167710374647488E-2</c:v>
                </c:pt>
                <c:pt idx="430">
                  <c:v>1.3376045142861019E-2</c:v>
                </c:pt>
                <c:pt idx="431">
                  <c:v>8.5447154935134554E-3</c:v>
                </c:pt>
                <c:pt idx="432">
                  <c:v>9.0356144101022117E-3</c:v>
                </c:pt>
                <c:pt idx="433">
                  <c:v>5.4768934339011642E-3</c:v>
                </c:pt>
                <c:pt idx="434">
                  <c:v>9.5859931033563939E-3</c:v>
                </c:pt>
                <c:pt idx="435">
                  <c:v>1.0960729789595034E-2</c:v>
                </c:pt>
                <c:pt idx="436">
                  <c:v>1.960232124650033E-2</c:v>
                </c:pt>
                <c:pt idx="437">
                  <c:v>4.5824525159602484E-3</c:v>
                </c:pt>
                <c:pt idx="438">
                  <c:v>1.2098505653207969E-2</c:v>
                </c:pt>
                <c:pt idx="439">
                  <c:v>1.0390312608019397E-2</c:v>
                </c:pt>
                <c:pt idx="440">
                  <c:v>9.9179489564957726E-3</c:v>
                </c:pt>
                <c:pt idx="441">
                  <c:v>7.2654516537440823E-3</c:v>
                </c:pt>
                <c:pt idx="442">
                  <c:v>1.3266681274857179E-2</c:v>
                </c:pt>
                <c:pt idx="443">
                  <c:v>8.0716892863011772E-3</c:v>
                </c:pt>
                <c:pt idx="444">
                  <c:v>1.4278280491541928E-2</c:v>
                </c:pt>
                <c:pt idx="445">
                  <c:v>6.8503845302166641E-3</c:v>
                </c:pt>
                <c:pt idx="446">
                  <c:v>1.1629363761859596E-2</c:v>
                </c:pt>
                <c:pt idx="447">
                  <c:v>1.0570842568210097E-2</c:v>
                </c:pt>
                <c:pt idx="448">
                  <c:v>1.2720588939851517E-2</c:v>
                </c:pt>
                <c:pt idx="449">
                  <c:v>1.4250574557827829E-2</c:v>
                </c:pt>
                <c:pt idx="450">
                  <c:v>8.1415705567528078E-3</c:v>
                </c:pt>
                <c:pt idx="451">
                  <c:v>9.3668582655089851E-3</c:v>
                </c:pt>
                <c:pt idx="452">
                  <c:v>8.4059794987320462E-3</c:v>
                </c:pt>
                <c:pt idx="453">
                  <c:v>1.3353764445871965E-2</c:v>
                </c:pt>
                <c:pt idx="454">
                  <c:v>4.6018714986863834E-3</c:v>
                </c:pt>
                <c:pt idx="455">
                  <c:v>7.6114765149804245E-3</c:v>
                </c:pt>
                <c:pt idx="456">
                  <c:v>9.98193406134768E-3</c:v>
                </c:pt>
                <c:pt idx="457">
                  <c:v>7.5574724879937808E-3</c:v>
                </c:pt>
                <c:pt idx="458">
                  <c:v>1.0038870527513297E-2</c:v>
                </c:pt>
                <c:pt idx="459">
                  <c:v>1.0748283525034928E-2</c:v>
                </c:pt>
                <c:pt idx="460">
                  <c:v>1.3622312127833937E-2</c:v>
                </c:pt>
                <c:pt idx="461">
                  <c:v>5.9284204947913643E-3</c:v>
                </c:pt>
                <c:pt idx="462">
                  <c:v>6.8027473227523999E-3</c:v>
                </c:pt>
                <c:pt idx="463">
                  <c:v>7.7033837631247052E-3</c:v>
                </c:pt>
                <c:pt idx="464">
                  <c:v>3.7767247852453097E-3</c:v>
                </c:pt>
                <c:pt idx="465">
                  <c:v>1.0822291106348652E-2</c:v>
                </c:pt>
                <c:pt idx="466">
                  <c:v>9.2386292633147033E-3</c:v>
                </c:pt>
                <c:pt idx="467">
                  <c:v>7.5263964212870663E-3</c:v>
                </c:pt>
                <c:pt idx="468">
                  <c:v>5.5839031288194086E-3</c:v>
                </c:pt>
                <c:pt idx="469">
                  <c:v>1.2311291479450249E-2</c:v>
                </c:pt>
                <c:pt idx="470">
                  <c:v>5.1799973188746849E-3</c:v>
                </c:pt>
                <c:pt idx="471">
                  <c:v>1.0633183402316702E-2</c:v>
                </c:pt>
                <c:pt idx="472">
                  <c:v>5.6060752883630985E-3</c:v>
                </c:pt>
                <c:pt idx="473">
                  <c:v>9.0388371270578704E-3</c:v>
                </c:pt>
                <c:pt idx="474">
                  <c:v>4.7976332361648021E-3</c:v>
                </c:pt>
                <c:pt idx="475">
                  <c:v>1.1427830879089398E-2</c:v>
                </c:pt>
                <c:pt idx="476">
                  <c:v>1.3345663650622262E-2</c:v>
                </c:pt>
                <c:pt idx="477">
                  <c:v>5.7926991247850904E-3</c:v>
                </c:pt>
                <c:pt idx="478">
                  <c:v>1.0211946692655405E-2</c:v>
                </c:pt>
                <c:pt idx="479">
                  <c:v>5.7464817367898968E-3</c:v>
                </c:pt>
                <c:pt idx="480">
                  <c:v>8.5745434245837176E-3</c:v>
                </c:pt>
                <c:pt idx="481">
                  <c:v>1.0215060619859554E-2</c:v>
                </c:pt>
                <c:pt idx="482">
                  <c:v>8.9367453303713928E-3</c:v>
                </c:pt>
                <c:pt idx="483">
                  <c:v>5.6005595568919793E-3</c:v>
                </c:pt>
                <c:pt idx="484">
                  <c:v>7.5569013745333553E-3</c:v>
                </c:pt>
                <c:pt idx="485">
                  <c:v>8.7905991957538936E-3</c:v>
                </c:pt>
                <c:pt idx="486">
                  <c:v>7.4001696916686432E-3</c:v>
                </c:pt>
                <c:pt idx="487">
                  <c:v>1.2876199133591094E-2</c:v>
                </c:pt>
                <c:pt idx="488">
                  <c:v>5.3189622347428736E-3</c:v>
                </c:pt>
                <c:pt idx="489">
                  <c:v>6.9038245095642929E-3</c:v>
                </c:pt>
                <c:pt idx="490">
                  <c:v>6.692005875402098E-3</c:v>
                </c:pt>
                <c:pt idx="491">
                  <c:v>5.8488469075013358E-3</c:v>
                </c:pt>
                <c:pt idx="492">
                  <c:v>7.2018315776943452E-3</c:v>
                </c:pt>
                <c:pt idx="493">
                  <c:v>1.1210289313208679E-2</c:v>
                </c:pt>
                <c:pt idx="494">
                  <c:v>9.716183921122723E-3</c:v>
                </c:pt>
                <c:pt idx="495">
                  <c:v>9.541692940922962E-3</c:v>
                </c:pt>
                <c:pt idx="496">
                  <c:v>4.2803703661724235E-3</c:v>
                </c:pt>
                <c:pt idx="497">
                  <c:v>7.1838291369986157E-3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386624"/>
        <c:axId val="221392896"/>
      </c:scatterChart>
      <c:valAx>
        <c:axId val="22138662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221392896"/>
        <c:crosses val="autoZero"/>
        <c:crossBetween val="midCat"/>
      </c:valAx>
      <c:valAx>
        <c:axId val="221392896"/>
        <c:scaling>
          <c:orientation val="minMax"/>
        </c:scaling>
        <c:delete val="0"/>
        <c:axPos val="l"/>
        <c:numFmt formatCode="0.0%" sourceLinked="0"/>
        <c:majorTickMark val="out"/>
        <c:minorTickMark val="none"/>
        <c:tickLblPos val="low"/>
        <c:spPr>
          <a:ln>
            <a:noFill/>
          </a:ln>
        </c:spPr>
        <c:crossAx val="221386624"/>
        <c:crosses val="autoZero"/>
        <c:crossBetween val="midCat"/>
      </c:valAx>
      <c:spPr>
        <a:noFill/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109601837618903E-2"/>
          <c:y val="2.8636264216972879E-2"/>
          <c:w val="0.88384923996054277"/>
          <c:h val="0.76806904345290172"/>
        </c:manualLayout>
      </c:layout>
      <c:lineChart>
        <c:grouping val="standard"/>
        <c:varyColors val="0"/>
        <c:ser>
          <c:idx val="0"/>
          <c:order val="0"/>
          <c:tx>
            <c:strRef>
              <c:f>EURUSD!$F$1</c:f>
              <c:strCache>
                <c:ptCount val="1"/>
                <c:pt idx="0">
                  <c:v>%RET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EURUSD!$A$2:$A$499</c:f>
              <c:numCache>
                <c:formatCode>m/d/yyyy</c:formatCode>
                <c:ptCount val="498"/>
                <c:pt idx="0">
                  <c:v>40311</c:v>
                </c:pt>
                <c:pt idx="1">
                  <c:v>40312</c:v>
                </c:pt>
                <c:pt idx="2">
                  <c:v>40315</c:v>
                </c:pt>
                <c:pt idx="3">
                  <c:v>40316</c:v>
                </c:pt>
                <c:pt idx="4">
                  <c:v>40317</c:v>
                </c:pt>
                <c:pt idx="5">
                  <c:v>40318</c:v>
                </c:pt>
                <c:pt idx="6">
                  <c:v>40319</c:v>
                </c:pt>
                <c:pt idx="7">
                  <c:v>40322</c:v>
                </c:pt>
                <c:pt idx="8">
                  <c:v>40323</c:v>
                </c:pt>
                <c:pt idx="9">
                  <c:v>40324</c:v>
                </c:pt>
                <c:pt idx="10">
                  <c:v>40325</c:v>
                </c:pt>
                <c:pt idx="11">
                  <c:v>40326</c:v>
                </c:pt>
                <c:pt idx="12">
                  <c:v>40329</c:v>
                </c:pt>
                <c:pt idx="13">
                  <c:v>40330</c:v>
                </c:pt>
                <c:pt idx="14">
                  <c:v>40331</c:v>
                </c:pt>
                <c:pt idx="15">
                  <c:v>40332</c:v>
                </c:pt>
                <c:pt idx="16">
                  <c:v>40333</c:v>
                </c:pt>
                <c:pt idx="17">
                  <c:v>40336</c:v>
                </c:pt>
                <c:pt idx="18">
                  <c:v>40337</c:v>
                </c:pt>
                <c:pt idx="19">
                  <c:v>40338</c:v>
                </c:pt>
                <c:pt idx="20">
                  <c:v>40339</c:v>
                </c:pt>
                <c:pt idx="21">
                  <c:v>40340</c:v>
                </c:pt>
                <c:pt idx="22">
                  <c:v>40343</c:v>
                </c:pt>
                <c:pt idx="23">
                  <c:v>40344</c:v>
                </c:pt>
                <c:pt idx="24">
                  <c:v>40345</c:v>
                </c:pt>
                <c:pt idx="25">
                  <c:v>40346</c:v>
                </c:pt>
                <c:pt idx="26">
                  <c:v>40347</c:v>
                </c:pt>
                <c:pt idx="27">
                  <c:v>40350</c:v>
                </c:pt>
                <c:pt idx="28">
                  <c:v>40351</c:v>
                </c:pt>
                <c:pt idx="29">
                  <c:v>40352</c:v>
                </c:pt>
                <c:pt idx="30">
                  <c:v>40353</c:v>
                </c:pt>
                <c:pt idx="31">
                  <c:v>40354</c:v>
                </c:pt>
                <c:pt idx="32">
                  <c:v>40357</c:v>
                </c:pt>
                <c:pt idx="33">
                  <c:v>40358</c:v>
                </c:pt>
                <c:pt idx="34">
                  <c:v>40359</c:v>
                </c:pt>
                <c:pt idx="35">
                  <c:v>40360</c:v>
                </c:pt>
                <c:pt idx="36">
                  <c:v>40361</c:v>
                </c:pt>
                <c:pt idx="37">
                  <c:v>40364</c:v>
                </c:pt>
                <c:pt idx="38">
                  <c:v>40365</c:v>
                </c:pt>
                <c:pt idx="39">
                  <c:v>40366</c:v>
                </c:pt>
                <c:pt idx="40">
                  <c:v>40367</c:v>
                </c:pt>
                <c:pt idx="41">
                  <c:v>40368</c:v>
                </c:pt>
                <c:pt idx="42">
                  <c:v>40371</c:v>
                </c:pt>
                <c:pt idx="43">
                  <c:v>40372</c:v>
                </c:pt>
                <c:pt idx="44">
                  <c:v>40373</c:v>
                </c:pt>
                <c:pt idx="45">
                  <c:v>40374</c:v>
                </c:pt>
                <c:pt idx="46">
                  <c:v>40375</c:v>
                </c:pt>
                <c:pt idx="47">
                  <c:v>40378</c:v>
                </c:pt>
                <c:pt idx="48">
                  <c:v>40379</c:v>
                </c:pt>
                <c:pt idx="49">
                  <c:v>40380</c:v>
                </c:pt>
                <c:pt idx="50">
                  <c:v>40381</c:v>
                </c:pt>
                <c:pt idx="51">
                  <c:v>40382</c:v>
                </c:pt>
                <c:pt idx="52">
                  <c:v>40385</c:v>
                </c:pt>
                <c:pt idx="53">
                  <c:v>40386</c:v>
                </c:pt>
                <c:pt idx="54">
                  <c:v>40387</c:v>
                </c:pt>
                <c:pt idx="55">
                  <c:v>40388</c:v>
                </c:pt>
                <c:pt idx="56">
                  <c:v>40389</c:v>
                </c:pt>
                <c:pt idx="57">
                  <c:v>40392</c:v>
                </c:pt>
                <c:pt idx="58">
                  <c:v>40393</c:v>
                </c:pt>
                <c:pt idx="59">
                  <c:v>40394</c:v>
                </c:pt>
                <c:pt idx="60">
                  <c:v>40395</c:v>
                </c:pt>
                <c:pt idx="61">
                  <c:v>40396</c:v>
                </c:pt>
                <c:pt idx="62">
                  <c:v>40399</c:v>
                </c:pt>
                <c:pt idx="63">
                  <c:v>40400</c:v>
                </c:pt>
                <c:pt idx="64">
                  <c:v>40401</c:v>
                </c:pt>
                <c:pt idx="65">
                  <c:v>40402</c:v>
                </c:pt>
                <c:pt idx="66">
                  <c:v>40403</c:v>
                </c:pt>
                <c:pt idx="67">
                  <c:v>40406</c:v>
                </c:pt>
                <c:pt idx="68">
                  <c:v>40407</c:v>
                </c:pt>
                <c:pt idx="69">
                  <c:v>40408</c:v>
                </c:pt>
                <c:pt idx="70">
                  <c:v>40409</c:v>
                </c:pt>
                <c:pt idx="71">
                  <c:v>40410</c:v>
                </c:pt>
                <c:pt idx="72">
                  <c:v>40413</c:v>
                </c:pt>
                <c:pt idx="73">
                  <c:v>40414</c:v>
                </c:pt>
                <c:pt idx="74">
                  <c:v>40415</c:v>
                </c:pt>
                <c:pt idx="75">
                  <c:v>40416</c:v>
                </c:pt>
                <c:pt idx="76">
                  <c:v>40417</c:v>
                </c:pt>
                <c:pt idx="77">
                  <c:v>40420</c:v>
                </c:pt>
                <c:pt idx="78">
                  <c:v>40421</c:v>
                </c:pt>
                <c:pt idx="79">
                  <c:v>40422</c:v>
                </c:pt>
                <c:pt idx="80">
                  <c:v>40423</c:v>
                </c:pt>
                <c:pt idx="81">
                  <c:v>40424</c:v>
                </c:pt>
                <c:pt idx="82">
                  <c:v>40427</c:v>
                </c:pt>
                <c:pt idx="83">
                  <c:v>40428</c:v>
                </c:pt>
                <c:pt idx="84">
                  <c:v>40429</c:v>
                </c:pt>
                <c:pt idx="85">
                  <c:v>40430</c:v>
                </c:pt>
                <c:pt idx="86">
                  <c:v>40431</c:v>
                </c:pt>
                <c:pt idx="87">
                  <c:v>40434</c:v>
                </c:pt>
                <c:pt idx="88">
                  <c:v>40435</c:v>
                </c:pt>
                <c:pt idx="89">
                  <c:v>40436</c:v>
                </c:pt>
                <c:pt idx="90">
                  <c:v>40437</c:v>
                </c:pt>
                <c:pt idx="91">
                  <c:v>40438</c:v>
                </c:pt>
                <c:pt idx="92">
                  <c:v>40441</c:v>
                </c:pt>
                <c:pt idx="93">
                  <c:v>40442</c:v>
                </c:pt>
                <c:pt idx="94">
                  <c:v>40443</c:v>
                </c:pt>
                <c:pt idx="95">
                  <c:v>40444</c:v>
                </c:pt>
                <c:pt idx="96">
                  <c:v>40445</c:v>
                </c:pt>
                <c:pt idx="97">
                  <c:v>40448</c:v>
                </c:pt>
                <c:pt idx="98">
                  <c:v>40449</c:v>
                </c:pt>
                <c:pt idx="99">
                  <c:v>40450</c:v>
                </c:pt>
                <c:pt idx="100">
                  <c:v>40451</c:v>
                </c:pt>
                <c:pt idx="101">
                  <c:v>40452</c:v>
                </c:pt>
                <c:pt idx="102">
                  <c:v>40455</c:v>
                </c:pt>
                <c:pt idx="103">
                  <c:v>40456</c:v>
                </c:pt>
                <c:pt idx="104">
                  <c:v>40457</c:v>
                </c:pt>
                <c:pt idx="105">
                  <c:v>40458</c:v>
                </c:pt>
                <c:pt idx="106">
                  <c:v>40459</c:v>
                </c:pt>
                <c:pt idx="107">
                  <c:v>40462</c:v>
                </c:pt>
                <c:pt idx="108">
                  <c:v>40463</c:v>
                </c:pt>
                <c:pt idx="109">
                  <c:v>40464</c:v>
                </c:pt>
                <c:pt idx="110">
                  <c:v>40465</c:v>
                </c:pt>
                <c:pt idx="111">
                  <c:v>40466</c:v>
                </c:pt>
                <c:pt idx="112">
                  <c:v>40469</c:v>
                </c:pt>
                <c:pt idx="113">
                  <c:v>40470</c:v>
                </c:pt>
                <c:pt idx="114">
                  <c:v>40471</c:v>
                </c:pt>
                <c:pt idx="115">
                  <c:v>40472</c:v>
                </c:pt>
                <c:pt idx="116">
                  <c:v>40473</c:v>
                </c:pt>
                <c:pt idx="117">
                  <c:v>40476</c:v>
                </c:pt>
                <c:pt idx="118">
                  <c:v>40477</c:v>
                </c:pt>
                <c:pt idx="119">
                  <c:v>40478</c:v>
                </c:pt>
                <c:pt idx="120">
                  <c:v>40479</c:v>
                </c:pt>
                <c:pt idx="121">
                  <c:v>40480</c:v>
                </c:pt>
                <c:pt idx="122">
                  <c:v>40483</c:v>
                </c:pt>
                <c:pt idx="123">
                  <c:v>40484</c:v>
                </c:pt>
                <c:pt idx="124">
                  <c:v>40485</c:v>
                </c:pt>
                <c:pt idx="125">
                  <c:v>40486</c:v>
                </c:pt>
                <c:pt idx="126">
                  <c:v>40487</c:v>
                </c:pt>
                <c:pt idx="127">
                  <c:v>40490</c:v>
                </c:pt>
                <c:pt idx="128">
                  <c:v>40491</c:v>
                </c:pt>
                <c:pt idx="129">
                  <c:v>40492</c:v>
                </c:pt>
                <c:pt idx="130">
                  <c:v>40493</c:v>
                </c:pt>
                <c:pt idx="131">
                  <c:v>40494</c:v>
                </c:pt>
                <c:pt idx="132">
                  <c:v>40497</c:v>
                </c:pt>
                <c:pt idx="133">
                  <c:v>40498</c:v>
                </c:pt>
                <c:pt idx="134">
                  <c:v>40499</c:v>
                </c:pt>
                <c:pt idx="135">
                  <c:v>40500</c:v>
                </c:pt>
                <c:pt idx="136">
                  <c:v>40501</c:v>
                </c:pt>
                <c:pt idx="137">
                  <c:v>40504</c:v>
                </c:pt>
                <c:pt idx="138">
                  <c:v>40505</c:v>
                </c:pt>
                <c:pt idx="139">
                  <c:v>40506</c:v>
                </c:pt>
                <c:pt idx="140">
                  <c:v>40507</c:v>
                </c:pt>
                <c:pt idx="141">
                  <c:v>40508</c:v>
                </c:pt>
                <c:pt idx="142">
                  <c:v>40511</c:v>
                </c:pt>
                <c:pt idx="143">
                  <c:v>40512</c:v>
                </c:pt>
                <c:pt idx="144">
                  <c:v>40513</c:v>
                </c:pt>
                <c:pt idx="145">
                  <c:v>40514</c:v>
                </c:pt>
                <c:pt idx="146">
                  <c:v>40515</c:v>
                </c:pt>
                <c:pt idx="147">
                  <c:v>40518</c:v>
                </c:pt>
                <c:pt idx="148">
                  <c:v>40519</c:v>
                </c:pt>
                <c:pt idx="149">
                  <c:v>40520</c:v>
                </c:pt>
                <c:pt idx="150">
                  <c:v>40521</c:v>
                </c:pt>
                <c:pt idx="151">
                  <c:v>40522</c:v>
                </c:pt>
                <c:pt idx="152">
                  <c:v>40525</c:v>
                </c:pt>
                <c:pt idx="153">
                  <c:v>40526</c:v>
                </c:pt>
                <c:pt idx="154">
                  <c:v>40527</c:v>
                </c:pt>
                <c:pt idx="155">
                  <c:v>40528</c:v>
                </c:pt>
                <c:pt idx="156">
                  <c:v>40529</c:v>
                </c:pt>
                <c:pt idx="157">
                  <c:v>40532</c:v>
                </c:pt>
                <c:pt idx="158">
                  <c:v>40533</c:v>
                </c:pt>
                <c:pt idx="159">
                  <c:v>40534</c:v>
                </c:pt>
                <c:pt idx="160">
                  <c:v>40535</c:v>
                </c:pt>
                <c:pt idx="161">
                  <c:v>40536</c:v>
                </c:pt>
                <c:pt idx="162">
                  <c:v>40539</c:v>
                </c:pt>
                <c:pt idx="163">
                  <c:v>40540</c:v>
                </c:pt>
                <c:pt idx="164">
                  <c:v>40541</c:v>
                </c:pt>
                <c:pt idx="165">
                  <c:v>40542</c:v>
                </c:pt>
                <c:pt idx="166">
                  <c:v>40543</c:v>
                </c:pt>
                <c:pt idx="167">
                  <c:v>40546</c:v>
                </c:pt>
                <c:pt idx="168">
                  <c:v>40547</c:v>
                </c:pt>
                <c:pt idx="169">
                  <c:v>40548</c:v>
                </c:pt>
                <c:pt idx="170">
                  <c:v>40549</c:v>
                </c:pt>
                <c:pt idx="171">
                  <c:v>40550</c:v>
                </c:pt>
                <c:pt idx="172">
                  <c:v>40553</c:v>
                </c:pt>
                <c:pt idx="173">
                  <c:v>40554</c:v>
                </c:pt>
                <c:pt idx="174">
                  <c:v>40555</c:v>
                </c:pt>
                <c:pt idx="175">
                  <c:v>40556</c:v>
                </c:pt>
                <c:pt idx="176">
                  <c:v>40557</c:v>
                </c:pt>
                <c:pt idx="177">
                  <c:v>40560</c:v>
                </c:pt>
                <c:pt idx="178">
                  <c:v>40561</c:v>
                </c:pt>
                <c:pt idx="179">
                  <c:v>40562</c:v>
                </c:pt>
                <c:pt idx="180">
                  <c:v>40563</c:v>
                </c:pt>
                <c:pt idx="181">
                  <c:v>40564</c:v>
                </c:pt>
                <c:pt idx="182">
                  <c:v>40567</c:v>
                </c:pt>
                <c:pt idx="183">
                  <c:v>40568</c:v>
                </c:pt>
                <c:pt idx="184">
                  <c:v>40569</c:v>
                </c:pt>
                <c:pt idx="185">
                  <c:v>40570</c:v>
                </c:pt>
                <c:pt idx="186">
                  <c:v>40571</c:v>
                </c:pt>
                <c:pt idx="187">
                  <c:v>40574</c:v>
                </c:pt>
                <c:pt idx="188">
                  <c:v>40575</c:v>
                </c:pt>
                <c:pt idx="189">
                  <c:v>40576</c:v>
                </c:pt>
                <c:pt idx="190">
                  <c:v>40577</c:v>
                </c:pt>
                <c:pt idx="191">
                  <c:v>40578</c:v>
                </c:pt>
                <c:pt idx="192">
                  <c:v>40581</c:v>
                </c:pt>
                <c:pt idx="193">
                  <c:v>40582</c:v>
                </c:pt>
                <c:pt idx="194">
                  <c:v>40583</c:v>
                </c:pt>
                <c:pt idx="195">
                  <c:v>40584</c:v>
                </c:pt>
                <c:pt idx="196">
                  <c:v>40585</c:v>
                </c:pt>
                <c:pt idx="197">
                  <c:v>40588</c:v>
                </c:pt>
                <c:pt idx="198">
                  <c:v>40589</c:v>
                </c:pt>
                <c:pt idx="199">
                  <c:v>40590</c:v>
                </c:pt>
                <c:pt idx="200">
                  <c:v>40591</c:v>
                </c:pt>
                <c:pt idx="201">
                  <c:v>40592</c:v>
                </c:pt>
                <c:pt idx="202">
                  <c:v>40595</c:v>
                </c:pt>
                <c:pt idx="203">
                  <c:v>40596</c:v>
                </c:pt>
                <c:pt idx="204">
                  <c:v>40597</c:v>
                </c:pt>
                <c:pt idx="205">
                  <c:v>40598</c:v>
                </c:pt>
                <c:pt idx="206">
                  <c:v>40599</c:v>
                </c:pt>
                <c:pt idx="207">
                  <c:v>40602</c:v>
                </c:pt>
                <c:pt idx="208">
                  <c:v>40603</c:v>
                </c:pt>
                <c:pt idx="209">
                  <c:v>40604</c:v>
                </c:pt>
                <c:pt idx="210">
                  <c:v>40605</c:v>
                </c:pt>
                <c:pt idx="211">
                  <c:v>40606</c:v>
                </c:pt>
                <c:pt idx="212">
                  <c:v>40609</c:v>
                </c:pt>
                <c:pt idx="213">
                  <c:v>40610</c:v>
                </c:pt>
                <c:pt idx="214">
                  <c:v>40611</c:v>
                </c:pt>
                <c:pt idx="215">
                  <c:v>40612</c:v>
                </c:pt>
                <c:pt idx="216">
                  <c:v>40613</c:v>
                </c:pt>
                <c:pt idx="217">
                  <c:v>40616</c:v>
                </c:pt>
                <c:pt idx="218">
                  <c:v>40617</c:v>
                </c:pt>
                <c:pt idx="219">
                  <c:v>40618</c:v>
                </c:pt>
                <c:pt idx="220">
                  <c:v>40619</c:v>
                </c:pt>
                <c:pt idx="221">
                  <c:v>40620</c:v>
                </c:pt>
                <c:pt idx="222">
                  <c:v>40623</c:v>
                </c:pt>
                <c:pt idx="223">
                  <c:v>40624</c:v>
                </c:pt>
                <c:pt idx="224">
                  <c:v>40625</c:v>
                </c:pt>
                <c:pt idx="225">
                  <c:v>40626</c:v>
                </c:pt>
                <c:pt idx="226">
                  <c:v>40627</c:v>
                </c:pt>
                <c:pt idx="227">
                  <c:v>40630</c:v>
                </c:pt>
                <c:pt idx="228">
                  <c:v>40631</c:v>
                </c:pt>
                <c:pt idx="229">
                  <c:v>40632</c:v>
                </c:pt>
                <c:pt idx="230">
                  <c:v>40633</c:v>
                </c:pt>
                <c:pt idx="231">
                  <c:v>40634</c:v>
                </c:pt>
                <c:pt idx="232">
                  <c:v>40637</c:v>
                </c:pt>
                <c:pt idx="233">
                  <c:v>40638</c:v>
                </c:pt>
                <c:pt idx="234">
                  <c:v>40639</c:v>
                </c:pt>
                <c:pt idx="235">
                  <c:v>40640</c:v>
                </c:pt>
                <c:pt idx="236">
                  <c:v>40641</c:v>
                </c:pt>
                <c:pt idx="237">
                  <c:v>40644</c:v>
                </c:pt>
                <c:pt idx="238">
                  <c:v>40645</c:v>
                </c:pt>
                <c:pt idx="239">
                  <c:v>40646</c:v>
                </c:pt>
                <c:pt idx="240">
                  <c:v>40647</c:v>
                </c:pt>
                <c:pt idx="241">
                  <c:v>40648</c:v>
                </c:pt>
                <c:pt idx="242">
                  <c:v>40651</c:v>
                </c:pt>
                <c:pt idx="243">
                  <c:v>40652</c:v>
                </c:pt>
                <c:pt idx="244">
                  <c:v>40653</c:v>
                </c:pt>
                <c:pt idx="245">
                  <c:v>40654</c:v>
                </c:pt>
                <c:pt idx="246">
                  <c:v>40655</c:v>
                </c:pt>
                <c:pt idx="247">
                  <c:v>40658</c:v>
                </c:pt>
                <c:pt idx="248">
                  <c:v>40659</c:v>
                </c:pt>
                <c:pt idx="249">
                  <c:v>40660</c:v>
                </c:pt>
                <c:pt idx="250">
                  <c:v>40661</c:v>
                </c:pt>
                <c:pt idx="251">
                  <c:v>40662</c:v>
                </c:pt>
                <c:pt idx="252">
                  <c:v>40665</c:v>
                </c:pt>
                <c:pt idx="253">
                  <c:v>40666</c:v>
                </c:pt>
                <c:pt idx="254">
                  <c:v>40667</c:v>
                </c:pt>
                <c:pt idx="255">
                  <c:v>40668</c:v>
                </c:pt>
                <c:pt idx="256">
                  <c:v>40669</c:v>
                </c:pt>
                <c:pt idx="257">
                  <c:v>40672</c:v>
                </c:pt>
                <c:pt idx="258">
                  <c:v>40673</c:v>
                </c:pt>
                <c:pt idx="259">
                  <c:v>40674</c:v>
                </c:pt>
                <c:pt idx="260">
                  <c:v>40675</c:v>
                </c:pt>
                <c:pt idx="261">
                  <c:v>40676</c:v>
                </c:pt>
                <c:pt idx="262">
                  <c:v>40679</c:v>
                </c:pt>
                <c:pt idx="263">
                  <c:v>40680</c:v>
                </c:pt>
                <c:pt idx="264">
                  <c:v>40681</c:v>
                </c:pt>
                <c:pt idx="265">
                  <c:v>40682</c:v>
                </c:pt>
                <c:pt idx="266">
                  <c:v>40683</c:v>
                </c:pt>
                <c:pt idx="267">
                  <c:v>40686</c:v>
                </c:pt>
                <c:pt idx="268">
                  <c:v>40687</c:v>
                </c:pt>
                <c:pt idx="269">
                  <c:v>40688</c:v>
                </c:pt>
                <c:pt idx="270">
                  <c:v>40689</c:v>
                </c:pt>
                <c:pt idx="271">
                  <c:v>40690</c:v>
                </c:pt>
                <c:pt idx="272">
                  <c:v>40693</c:v>
                </c:pt>
                <c:pt idx="273">
                  <c:v>40694</c:v>
                </c:pt>
                <c:pt idx="274">
                  <c:v>40695</c:v>
                </c:pt>
                <c:pt idx="275">
                  <c:v>40696</c:v>
                </c:pt>
                <c:pt idx="276">
                  <c:v>40697</c:v>
                </c:pt>
                <c:pt idx="277">
                  <c:v>40700</c:v>
                </c:pt>
                <c:pt idx="278">
                  <c:v>40701</c:v>
                </c:pt>
                <c:pt idx="279">
                  <c:v>40702</c:v>
                </c:pt>
                <c:pt idx="280">
                  <c:v>40703</c:v>
                </c:pt>
                <c:pt idx="281">
                  <c:v>40704</c:v>
                </c:pt>
                <c:pt idx="282">
                  <c:v>40707</c:v>
                </c:pt>
                <c:pt idx="283">
                  <c:v>40708</c:v>
                </c:pt>
                <c:pt idx="284">
                  <c:v>40709</c:v>
                </c:pt>
                <c:pt idx="285">
                  <c:v>40710</c:v>
                </c:pt>
                <c:pt idx="286">
                  <c:v>40711</c:v>
                </c:pt>
                <c:pt idx="287">
                  <c:v>40714</c:v>
                </c:pt>
                <c:pt idx="288">
                  <c:v>40715</c:v>
                </c:pt>
                <c:pt idx="289">
                  <c:v>40716</c:v>
                </c:pt>
                <c:pt idx="290">
                  <c:v>40717</c:v>
                </c:pt>
                <c:pt idx="291">
                  <c:v>40718</c:v>
                </c:pt>
                <c:pt idx="292">
                  <c:v>40721</c:v>
                </c:pt>
                <c:pt idx="293">
                  <c:v>40722</c:v>
                </c:pt>
                <c:pt idx="294">
                  <c:v>40723</c:v>
                </c:pt>
                <c:pt idx="295">
                  <c:v>40724</c:v>
                </c:pt>
                <c:pt idx="296">
                  <c:v>40725</c:v>
                </c:pt>
                <c:pt idx="297">
                  <c:v>40728</c:v>
                </c:pt>
                <c:pt idx="298">
                  <c:v>40729</c:v>
                </c:pt>
                <c:pt idx="299">
                  <c:v>40730</c:v>
                </c:pt>
                <c:pt idx="300">
                  <c:v>40731</c:v>
                </c:pt>
                <c:pt idx="301">
                  <c:v>40732</c:v>
                </c:pt>
                <c:pt idx="302">
                  <c:v>40735</c:v>
                </c:pt>
                <c:pt idx="303">
                  <c:v>40736</c:v>
                </c:pt>
                <c:pt idx="304">
                  <c:v>40737</c:v>
                </c:pt>
                <c:pt idx="305">
                  <c:v>40738</c:v>
                </c:pt>
                <c:pt idx="306">
                  <c:v>40739</c:v>
                </c:pt>
                <c:pt idx="307">
                  <c:v>40742</c:v>
                </c:pt>
                <c:pt idx="308">
                  <c:v>40743</c:v>
                </c:pt>
                <c:pt idx="309">
                  <c:v>40744</c:v>
                </c:pt>
                <c:pt idx="310">
                  <c:v>40745</c:v>
                </c:pt>
                <c:pt idx="311">
                  <c:v>40746</c:v>
                </c:pt>
                <c:pt idx="312">
                  <c:v>40749</c:v>
                </c:pt>
                <c:pt idx="313">
                  <c:v>40750</c:v>
                </c:pt>
                <c:pt idx="314">
                  <c:v>40751</c:v>
                </c:pt>
                <c:pt idx="315">
                  <c:v>40752</c:v>
                </c:pt>
                <c:pt idx="316">
                  <c:v>40753</c:v>
                </c:pt>
                <c:pt idx="317">
                  <c:v>40756</c:v>
                </c:pt>
                <c:pt idx="318">
                  <c:v>40757</c:v>
                </c:pt>
                <c:pt idx="319">
                  <c:v>40758</c:v>
                </c:pt>
                <c:pt idx="320">
                  <c:v>40759</c:v>
                </c:pt>
                <c:pt idx="321">
                  <c:v>40760</c:v>
                </c:pt>
                <c:pt idx="322">
                  <c:v>40763</c:v>
                </c:pt>
                <c:pt idx="323">
                  <c:v>40764</c:v>
                </c:pt>
                <c:pt idx="324">
                  <c:v>40765</c:v>
                </c:pt>
                <c:pt idx="325">
                  <c:v>40766</c:v>
                </c:pt>
                <c:pt idx="326">
                  <c:v>40767</c:v>
                </c:pt>
                <c:pt idx="327">
                  <c:v>40770</c:v>
                </c:pt>
                <c:pt idx="328">
                  <c:v>40771</c:v>
                </c:pt>
                <c:pt idx="329">
                  <c:v>40772</c:v>
                </c:pt>
                <c:pt idx="330">
                  <c:v>40773</c:v>
                </c:pt>
                <c:pt idx="331">
                  <c:v>40774</c:v>
                </c:pt>
                <c:pt idx="332">
                  <c:v>40777</c:v>
                </c:pt>
                <c:pt idx="333">
                  <c:v>40778</c:v>
                </c:pt>
                <c:pt idx="334">
                  <c:v>40779</c:v>
                </c:pt>
                <c:pt idx="335">
                  <c:v>40780</c:v>
                </c:pt>
                <c:pt idx="336">
                  <c:v>40781</c:v>
                </c:pt>
                <c:pt idx="337">
                  <c:v>40784</c:v>
                </c:pt>
                <c:pt idx="338">
                  <c:v>40785</c:v>
                </c:pt>
                <c:pt idx="339">
                  <c:v>40786</c:v>
                </c:pt>
                <c:pt idx="340">
                  <c:v>40787</c:v>
                </c:pt>
                <c:pt idx="341">
                  <c:v>40788</c:v>
                </c:pt>
                <c:pt idx="342">
                  <c:v>40791</c:v>
                </c:pt>
                <c:pt idx="343">
                  <c:v>40792</c:v>
                </c:pt>
                <c:pt idx="344">
                  <c:v>40793</c:v>
                </c:pt>
                <c:pt idx="345">
                  <c:v>40794</c:v>
                </c:pt>
                <c:pt idx="346">
                  <c:v>40795</c:v>
                </c:pt>
                <c:pt idx="347">
                  <c:v>40798</c:v>
                </c:pt>
                <c:pt idx="348">
                  <c:v>40799</c:v>
                </c:pt>
                <c:pt idx="349">
                  <c:v>40800</c:v>
                </c:pt>
                <c:pt idx="350">
                  <c:v>40801</c:v>
                </c:pt>
                <c:pt idx="351">
                  <c:v>40802</c:v>
                </c:pt>
                <c:pt idx="352">
                  <c:v>40805</c:v>
                </c:pt>
                <c:pt idx="353">
                  <c:v>40806</c:v>
                </c:pt>
                <c:pt idx="354">
                  <c:v>40807</c:v>
                </c:pt>
                <c:pt idx="355">
                  <c:v>40808</c:v>
                </c:pt>
                <c:pt idx="356">
                  <c:v>40809</c:v>
                </c:pt>
                <c:pt idx="357">
                  <c:v>40812</c:v>
                </c:pt>
                <c:pt idx="358">
                  <c:v>40813</c:v>
                </c:pt>
                <c:pt idx="359">
                  <c:v>40814</c:v>
                </c:pt>
                <c:pt idx="360">
                  <c:v>40815</c:v>
                </c:pt>
                <c:pt idx="361">
                  <c:v>40816</c:v>
                </c:pt>
                <c:pt idx="362">
                  <c:v>40819</c:v>
                </c:pt>
                <c:pt idx="363">
                  <c:v>40820</c:v>
                </c:pt>
                <c:pt idx="364">
                  <c:v>40821</c:v>
                </c:pt>
                <c:pt idx="365">
                  <c:v>40822</c:v>
                </c:pt>
                <c:pt idx="366">
                  <c:v>40823</c:v>
                </c:pt>
                <c:pt idx="367">
                  <c:v>40826</c:v>
                </c:pt>
                <c:pt idx="368">
                  <c:v>40827</c:v>
                </c:pt>
                <c:pt idx="369">
                  <c:v>40828</c:v>
                </c:pt>
                <c:pt idx="370">
                  <c:v>40829</c:v>
                </c:pt>
                <c:pt idx="371">
                  <c:v>40830</c:v>
                </c:pt>
                <c:pt idx="372">
                  <c:v>40833</c:v>
                </c:pt>
                <c:pt idx="373">
                  <c:v>40834</c:v>
                </c:pt>
                <c:pt idx="374">
                  <c:v>40835</c:v>
                </c:pt>
                <c:pt idx="375">
                  <c:v>40836</c:v>
                </c:pt>
                <c:pt idx="376">
                  <c:v>40837</c:v>
                </c:pt>
                <c:pt idx="377">
                  <c:v>40840</c:v>
                </c:pt>
                <c:pt idx="378">
                  <c:v>40841</c:v>
                </c:pt>
                <c:pt idx="379">
                  <c:v>40842</c:v>
                </c:pt>
                <c:pt idx="380">
                  <c:v>40843</c:v>
                </c:pt>
                <c:pt idx="381">
                  <c:v>40844</c:v>
                </c:pt>
                <c:pt idx="382">
                  <c:v>40847</c:v>
                </c:pt>
                <c:pt idx="383">
                  <c:v>40848</c:v>
                </c:pt>
                <c:pt idx="384">
                  <c:v>40849</c:v>
                </c:pt>
                <c:pt idx="385">
                  <c:v>40850</c:v>
                </c:pt>
                <c:pt idx="386">
                  <c:v>40851</c:v>
                </c:pt>
                <c:pt idx="387">
                  <c:v>40854</c:v>
                </c:pt>
                <c:pt idx="388">
                  <c:v>40855</c:v>
                </c:pt>
                <c:pt idx="389">
                  <c:v>40856</c:v>
                </c:pt>
                <c:pt idx="390">
                  <c:v>40857</c:v>
                </c:pt>
                <c:pt idx="391">
                  <c:v>40858</c:v>
                </c:pt>
                <c:pt idx="392">
                  <c:v>40861</c:v>
                </c:pt>
                <c:pt idx="393">
                  <c:v>40862</c:v>
                </c:pt>
                <c:pt idx="394">
                  <c:v>40863</c:v>
                </c:pt>
                <c:pt idx="395">
                  <c:v>40864</c:v>
                </c:pt>
                <c:pt idx="396">
                  <c:v>40865</c:v>
                </c:pt>
                <c:pt idx="397">
                  <c:v>40868</c:v>
                </c:pt>
                <c:pt idx="398">
                  <c:v>40869</c:v>
                </c:pt>
                <c:pt idx="399">
                  <c:v>40870</c:v>
                </c:pt>
                <c:pt idx="400">
                  <c:v>40871</c:v>
                </c:pt>
                <c:pt idx="401">
                  <c:v>40872</c:v>
                </c:pt>
                <c:pt idx="402">
                  <c:v>40875</c:v>
                </c:pt>
                <c:pt idx="403">
                  <c:v>40876</c:v>
                </c:pt>
                <c:pt idx="404">
                  <c:v>40877</c:v>
                </c:pt>
                <c:pt idx="405">
                  <c:v>40878</c:v>
                </c:pt>
                <c:pt idx="406">
                  <c:v>40879</c:v>
                </c:pt>
                <c:pt idx="407">
                  <c:v>40882</c:v>
                </c:pt>
                <c:pt idx="408">
                  <c:v>40883</c:v>
                </c:pt>
                <c:pt idx="409">
                  <c:v>40884</c:v>
                </c:pt>
                <c:pt idx="410">
                  <c:v>40885</c:v>
                </c:pt>
                <c:pt idx="411">
                  <c:v>40886</c:v>
                </c:pt>
                <c:pt idx="412">
                  <c:v>40889</c:v>
                </c:pt>
                <c:pt idx="413">
                  <c:v>40890</c:v>
                </c:pt>
                <c:pt idx="414">
                  <c:v>40891</c:v>
                </c:pt>
                <c:pt idx="415">
                  <c:v>40892</c:v>
                </c:pt>
                <c:pt idx="416">
                  <c:v>40893</c:v>
                </c:pt>
                <c:pt idx="417">
                  <c:v>40896</c:v>
                </c:pt>
                <c:pt idx="418">
                  <c:v>40897</c:v>
                </c:pt>
                <c:pt idx="419">
                  <c:v>40898</c:v>
                </c:pt>
                <c:pt idx="420">
                  <c:v>40899</c:v>
                </c:pt>
                <c:pt idx="421">
                  <c:v>40900</c:v>
                </c:pt>
                <c:pt idx="422">
                  <c:v>40903</c:v>
                </c:pt>
                <c:pt idx="423">
                  <c:v>40904</c:v>
                </c:pt>
                <c:pt idx="424">
                  <c:v>40905</c:v>
                </c:pt>
                <c:pt idx="425">
                  <c:v>40906</c:v>
                </c:pt>
                <c:pt idx="426">
                  <c:v>40907</c:v>
                </c:pt>
                <c:pt idx="427">
                  <c:v>40910</c:v>
                </c:pt>
                <c:pt idx="428">
                  <c:v>40911</c:v>
                </c:pt>
                <c:pt idx="429">
                  <c:v>40912</c:v>
                </c:pt>
                <c:pt idx="430">
                  <c:v>40913</c:v>
                </c:pt>
                <c:pt idx="431">
                  <c:v>40914</c:v>
                </c:pt>
                <c:pt idx="432">
                  <c:v>40917</c:v>
                </c:pt>
                <c:pt idx="433">
                  <c:v>40918</c:v>
                </c:pt>
                <c:pt idx="434">
                  <c:v>40919</c:v>
                </c:pt>
                <c:pt idx="435">
                  <c:v>40920</c:v>
                </c:pt>
                <c:pt idx="436">
                  <c:v>40921</c:v>
                </c:pt>
                <c:pt idx="437">
                  <c:v>40924</c:v>
                </c:pt>
                <c:pt idx="438">
                  <c:v>40925</c:v>
                </c:pt>
                <c:pt idx="439">
                  <c:v>40926</c:v>
                </c:pt>
                <c:pt idx="440">
                  <c:v>40927</c:v>
                </c:pt>
                <c:pt idx="441">
                  <c:v>40928</c:v>
                </c:pt>
                <c:pt idx="442">
                  <c:v>40931</c:v>
                </c:pt>
                <c:pt idx="443">
                  <c:v>40932</c:v>
                </c:pt>
                <c:pt idx="444">
                  <c:v>40933</c:v>
                </c:pt>
                <c:pt idx="445">
                  <c:v>40934</c:v>
                </c:pt>
                <c:pt idx="446">
                  <c:v>40935</c:v>
                </c:pt>
                <c:pt idx="447">
                  <c:v>40938</c:v>
                </c:pt>
                <c:pt idx="448">
                  <c:v>40939</c:v>
                </c:pt>
                <c:pt idx="449">
                  <c:v>40940</c:v>
                </c:pt>
                <c:pt idx="450">
                  <c:v>40941</c:v>
                </c:pt>
                <c:pt idx="451">
                  <c:v>40942</c:v>
                </c:pt>
                <c:pt idx="452">
                  <c:v>40945</c:v>
                </c:pt>
                <c:pt idx="453">
                  <c:v>40946</c:v>
                </c:pt>
                <c:pt idx="454">
                  <c:v>40947</c:v>
                </c:pt>
                <c:pt idx="455">
                  <c:v>40948</c:v>
                </c:pt>
                <c:pt idx="456">
                  <c:v>40949</c:v>
                </c:pt>
                <c:pt idx="457">
                  <c:v>40952</c:v>
                </c:pt>
                <c:pt idx="458">
                  <c:v>40953</c:v>
                </c:pt>
                <c:pt idx="459">
                  <c:v>40954</c:v>
                </c:pt>
                <c:pt idx="460">
                  <c:v>40955</c:v>
                </c:pt>
                <c:pt idx="461">
                  <c:v>40956</c:v>
                </c:pt>
                <c:pt idx="462">
                  <c:v>40959</c:v>
                </c:pt>
                <c:pt idx="463">
                  <c:v>40960</c:v>
                </c:pt>
                <c:pt idx="464">
                  <c:v>40961</c:v>
                </c:pt>
                <c:pt idx="465">
                  <c:v>40962</c:v>
                </c:pt>
                <c:pt idx="466">
                  <c:v>40963</c:v>
                </c:pt>
                <c:pt idx="467">
                  <c:v>40966</c:v>
                </c:pt>
                <c:pt idx="468">
                  <c:v>40967</c:v>
                </c:pt>
                <c:pt idx="469">
                  <c:v>40968</c:v>
                </c:pt>
                <c:pt idx="470">
                  <c:v>40969</c:v>
                </c:pt>
                <c:pt idx="471">
                  <c:v>40970</c:v>
                </c:pt>
                <c:pt idx="472">
                  <c:v>40973</c:v>
                </c:pt>
                <c:pt idx="473">
                  <c:v>40974</c:v>
                </c:pt>
                <c:pt idx="474">
                  <c:v>40975</c:v>
                </c:pt>
                <c:pt idx="475">
                  <c:v>40976</c:v>
                </c:pt>
                <c:pt idx="476">
                  <c:v>40977</c:v>
                </c:pt>
                <c:pt idx="477">
                  <c:v>40980</c:v>
                </c:pt>
                <c:pt idx="478">
                  <c:v>40981</c:v>
                </c:pt>
                <c:pt idx="479">
                  <c:v>40982</c:v>
                </c:pt>
                <c:pt idx="480">
                  <c:v>40983</c:v>
                </c:pt>
                <c:pt idx="481">
                  <c:v>40984</c:v>
                </c:pt>
                <c:pt idx="482">
                  <c:v>40987</c:v>
                </c:pt>
                <c:pt idx="483">
                  <c:v>40988</c:v>
                </c:pt>
                <c:pt idx="484">
                  <c:v>40989</c:v>
                </c:pt>
                <c:pt idx="485">
                  <c:v>40990</c:v>
                </c:pt>
                <c:pt idx="486">
                  <c:v>40991</c:v>
                </c:pt>
                <c:pt idx="487">
                  <c:v>40994</c:v>
                </c:pt>
                <c:pt idx="488">
                  <c:v>40995</c:v>
                </c:pt>
                <c:pt idx="489">
                  <c:v>40996</c:v>
                </c:pt>
                <c:pt idx="490">
                  <c:v>40997</c:v>
                </c:pt>
                <c:pt idx="491">
                  <c:v>40998</c:v>
                </c:pt>
                <c:pt idx="492">
                  <c:v>41001</c:v>
                </c:pt>
                <c:pt idx="493">
                  <c:v>41002</c:v>
                </c:pt>
                <c:pt idx="494">
                  <c:v>41003</c:v>
                </c:pt>
                <c:pt idx="495">
                  <c:v>41004</c:v>
                </c:pt>
                <c:pt idx="496">
                  <c:v>41005</c:v>
                </c:pt>
                <c:pt idx="497">
                  <c:v>41008</c:v>
                </c:pt>
              </c:numCache>
            </c:numRef>
          </c:cat>
          <c:val>
            <c:numRef>
              <c:f>EURUSD!$F$2:$F$499</c:f>
              <c:numCache>
                <c:formatCode>0.00%</c:formatCode>
                <c:ptCount val="498"/>
                <c:pt idx="0">
                  <c:v>-6.3628624756709709E-3</c:v>
                </c:pt>
                <c:pt idx="1">
                  <c:v>-1.4224533649371965E-2</c:v>
                </c:pt>
                <c:pt idx="2">
                  <c:v>3.5567089470518757E-3</c:v>
                </c:pt>
                <c:pt idx="3">
                  <c:v>-1.5775249893956705E-2</c:v>
                </c:pt>
                <c:pt idx="4">
                  <c:v>1.7308358794599996E-2</c:v>
                </c:pt>
                <c:pt idx="5">
                  <c:v>5.7840778223991005E-3</c:v>
                </c:pt>
                <c:pt idx="6">
                  <c:v>6.945858430849064E-3</c:v>
                </c:pt>
                <c:pt idx="7">
                  <c:v>-1.4128837425512858E-2</c:v>
                </c:pt>
                <c:pt idx="8">
                  <c:v>-2.2661065055215221E-3</c:v>
                </c:pt>
                <c:pt idx="9">
                  <c:v>-1.3622299642461524E-2</c:v>
                </c:pt>
                <c:pt idx="10">
                  <c:v>1.5162921957812076E-2</c:v>
                </c:pt>
                <c:pt idx="11">
                  <c:v>-6.9839491276426175E-3</c:v>
                </c:pt>
                <c:pt idx="12">
                  <c:v>2.1155418793288895E-3</c:v>
                </c:pt>
                <c:pt idx="13">
                  <c:v>-6.2788154252407932E-3</c:v>
                </c:pt>
                <c:pt idx="14">
                  <c:v>1.6345214492289979E-3</c:v>
                </c:pt>
                <c:pt idx="15">
                  <c:v>-7.1285483565202892E-3</c:v>
                </c:pt>
                <c:pt idx="16">
                  <c:v>-1.608391495394457E-2</c:v>
                </c:pt>
                <c:pt idx="17">
                  <c:v>-2.0110615123795587E-3</c:v>
                </c:pt>
                <c:pt idx="18">
                  <c:v>4.3525639988421612E-3</c:v>
                </c:pt>
                <c:pt idx="19">
                  <c:v>4.1758884809443608E-4</c:v>
                </c:pt>
                <c:pt idx="20">
                  <c:v>1.1950349686822652E-2</c:v>
                </c:pt>
                <c:pt idx="21">
                  <c:v>-9.9042596409229869E-4</c:v>
                </c:pt>
                <c:pt idx="22">
                  <c:v>8.2176483480348624E-3</c:v>
                </c:pt>
                <c:pt idx="23">
                  <c:v>9.2053926895186988E-3</c:v>
                </c:pt>
                <c:pt idx="24">
                  <c:v>-1.7858597164577491E-3</c:v>
                </c:pt>
                <c:pt idx="25">
                  <c:v>6.3168334439040533E-3</c:v>
                </c:pt>
                <c:pt idx="26">
                  <c:v>-8.073957454629162E-5</c:v>
                </c:pt>
                <c:pt idx="27">
                  <c:v>-9.5392800978963913E-3</c:v>
                </c:pt>
                <c:pt idx="28">
                  <c:v>-3.4171378137580186E-3</c:v>
                </c:pt>
                <c:pt idx="29">
                  <c:v>2.8477298444240747E-3</c:v>
                </c:pt>
                <c:pt idx="30">
                  <c:v>1.62337697989077E-3</c:v>
                </c:pt>
                <c:pt idx="31">
                  <c:v>3.2391315064568852E-3</c:v>
                </c:pt>
                <c:pt idx="32">
                  <c:v>-8.3567075909800007E-3</c:v>
                </c:pt>
                <c:pt idx="33">
                  <c:v>-7.4404496803202602E-3</c:v>
                </c:pt>
                <c:pt idx="34">
                  <c:v>4.1767392114875719E-3</c:v>
                </c:pt>
                <c:pt idx="35">
                  <c:v>2.3587523282847932E-2</c:v>
                </c:pt>
                <c:pt idx="36">
                  <c:v>3.3476836620790597E-3</c:v>
                </c:pt>
                <c:pt idx="37">
                  <c:v>-1.434834841620336E-3</c:v>
                </c:pt>
                <c:pt idx="38">
                  <c:v>6.916041717004771E-3</c:v>
                </c:pt>
                <c:pt idx="39">
                  <c:v>1.1084720058191367E-3</c:v>
                </c:pt>
                <c:pt idx="40">
                  <c:v>4.5791963800981402E-3</c:v>
                </c:pt>
                <c:pt idx="41">
                  <c:v>-4.4205945053965908E-3</c:v>
                </c:pt>
                <c:pt idx="42">
                  <c:v>-3.7249894468695515E-3</c:v>
                </c:pt>
                <c:pt idx="43">
                  <c:v>1.0032868452038822E-2</c:v>
                </c:pt>
                <c:pt idx="44">
                  <c:v>1.4137608386803567E-3</c:v>
                </c:pt>
                <c:pt idx="45">
                  <c:v>1.6117450932492804E-2</c:v>
                </c:pt>
                <c:pt idx="46">
                  <c:v>-1.5458342852584064E-3</c:v>
                </c:pt>
                <c:pt idx="47">
                  <c:v>3.4061033084821024E-3</c:v>
                </c:pt>
                <c:pt idx="48">
                  <c:v>-4.4926489198649465E-3</c:v>
                </c:pt>
                <c:pt idx="49">
                  <c:v>-9.987598628348417E-3</c:v>
                </c:pt>
                <c:pt idx="50">
                  <c:v>1.091969355956293E-2</c:v>
                </c:pt>
                <c:pt idx="51">
                  <c:v>1.2403102365240927E-3</c:v>
                </c:pt>
                <c:pt idx="52">
                  <c:v>7.5716965308935125E-3</c:v>
                </c:pt>
                <c:pt idx="53">
                  <c:v>1.5391719285448219E-4</c:v>
                </c:pt>
                <c:pt idx="54">
                  <c:v>7.6961557740131203E-5</c:v>
                </c:pt>
                <c:pt idx="55">
                  <c:v>6.4437166807449634E-3</c:v>
                </c:pt>
                <c:pt idx="56">
                  <c:v>-2.2965638203714996E-3</c:v>
                </c:pt>
                <c:pt idx="57">
                  <c:v>9.0705298134672943E-3</c:v>
                </c:pt>
                <c:pt idx="58">
                  <c:v>3.7870226279180432E-3</c:v>
                </c:pt>
                <c:pt idx="59">
                  <c:v>-5.4570394630580896E-3</c:v>
                </c:pt>
                <c:pt idx="60">
                  <c:v>1.8216323822913085E-3</c:v>
                </c:pt>
                <c:pt idx="61">
                  <c:v>7.0281793170827124E-3</c:v>
                </c:pt>
                <c:pt idx="62">
                  <c:v>-5.2814367521079909E-3</c:v>
                </c:pt>
                <c:pt idx="63">
                  <c:v>-3.4097399961143487E-3</c:v>
                </c:pt>
                <c:pt idx="64">
                  <c:v>-2.4045713934551387E-2</c:v>
                </c:pt>
                <c:pt idx="65">
                  <c:v>-2.6471519662360989E-3</c:v>
                </c:pt>
                <c:pt idx="66">
                  <c:v>-5.86466082526631E-3</c:v>
                </c:pt>
                <c:pt idx="67">
                  <c:v>4.4553948716184897E-3</c:v>
                </c:pt>
                <c:pt idx="68">
                  <c:v>4.7457979919736061E-3</c:v>
                </c:pt>
                <c:pt idx="69">
                  <c:v>-2.5644028507164122E-3</c:v>
                </c:pt>
                <c:pt idx="70">
                  <c:v>-2.4149896830483381E-3</c:v>
                </c:pt>
                <c:pt idx="71">
                  <c:v>-8.8527351632939639E-3</c:v>
                </c:pt>
                <c:pt idx="72">
                  <c:v>-3.9432227750399278E-3</c:v>
                </c:pt>
                <c:pt idx="73">
                  <c:v>-2.1359922681494221E-3</c:v>
                </c:pt>
                <c:pt idx="74">
                  <c:v>2.5314466488877909E-3</c:v>
                </c:pt>
                <c:pt idx="75">
                  <c:v>4.6513545171296463E-3</c:v>
                </c:pt>
                <c:pt idx="76">
                  <c:v>3.7685527838538487E-3</c:v>
                </c:pt>
                <c:pt idx="77">
                  <c:v>-8.2596339774170333E-3</c:v>
                </c:pt>
                <c:pt idx="78">
                  <c:v>1.4206790076948539E-3</c:v>
                </c:pt>
                <c:pt idx="79">
                  <c:v>1.0123688581959918E-2</c:v>
                </c:pt>
                <c:pt idx="80">
                  <c:v>1.3266223803683509E-3</c:v>
                </c:pt>
                <c:pt idx="81">
                  <c:v>5.5996413233629638E-3</c:v>
                </c:pt>
                <c:pt idx="82">
                  <c:v>-1.4747547982762441E-3</c:v>
                </c:pt>
                <c:pt idx="83">
                  <c:v>-1.5106145668417521E-2</c:v>
                </c:pt>
                <c:pt idx="84">
                  <c:v>3.0707476592135999E-3</c:v>
                </c:pt>
                <c:pt idx="85">
                  <c:v>-2.0462780633072972E-3</c:v>
                </c:pt>
                <c:pt idx="86">
                  <c:v>-1.2612330223037143E-3</c:v>
                </c:pt>
                <c:pt idx="87">
                  <c:v>1.3602461138405957E-2</c:v>
                </c:pt>
                <c:pt idx="88">
                  <c:v>9.2757873078045776E-3</c:v>
                </c:pt>
                <c:pt idx="89">
                  <c:v>7.6911248215234048E-4</c:v>
                </c:pt>
                <c:pt idx="90">
                  <c:v>5.1374571455320142E-3</c:v>
                </c:pt>
                <c:pt idx="91">
                  <c:v>-2.2202665783531915E-3</c:v>
                </c:pt>
                <c:pt idx="92">
                  <c:v>6.1283899573931662E-4</c:v>
                </c:pt>
                <c:pt idx="93">
                  <c:v>1.5653815086314322E-2</c:v>
                </c:pt>
                <c:pt idx="94">
                  <c:v>1.0725773179602008E-2</c:v>
                </c:pt>
                <c:pt idx="95">
                  <c:v>-6.8126784175069309E-3</c:v>
                </c:pt>
                <c:pt idx="96">
                  <c:v>1.3133537037762514E-2</c:v>
                </c:pt>
                <c:pt idx="97">
                  <c:v>-2.2278339824825955E-3</c:v>
                </c:pt>
                <c:pt idx="98">
                  <c:v>9.8391768425471499E-3</c:v>
                </c:pt>
                <c:pt idx="99">
                  <c:v>3.0137109803162919E-3</c:v>
                </c:pt>
                <c:pt idx="100">
                  <c:v>5.1359185251612267E-4</c:v>
                </c:pt>
                <c:pt idx="101">
                  <c:v>1.1231156562052423E-2</c:v>
                </c:pt>
                <c:pt idx="102">
                  <c:v>-7.644462256945859E-3</c:v>
                </c:pt>
                <c:pt idx="103">
                  <c:v>1.1118896571889074E-2</c:v>
                </c:pt>
                <c:pt idx="104">
                  <c:v>6.6981416474685132E-3</c:v>
                </c:pt>
                <c:pt idx="105">
                  <c:v>-3.5905353873941183E-4</c:v>
                </c:pt>
                <c:pt idx="106">
                  <c:v>7.8969098471901597E-4</c:v>
                </c:pt>
                <c:pt idx="107">
                  <c:v>-9.3984979938307872E-3</c:v>
                </c:pt>
                <c:pt idx="108">
                  <c:v>3.9572667392019246E-3</c:v>
                </c:pt>
                <c:pt idx="109">
                  <c:v>2.3666952632713789E-3</c:v>
                </c:pt>
                <c:pt idx="110">
                  <c:v>8.8439346852923102E-3</c:v>
                </c:pt>
                <c:pt idx="111">
                  <c:v>-7.5563518940116462E-3</c:v>
                </c:pt>
                <c:pt idx="112">
                  <c:v>-2.6520461374158217E-3</c:v>
                </c:pt>
                <c:pt idx="113">
                  <c:v>-1.4970447727884563E-2</c:v>
                </c:pt>
                <c:pt idx="114">
                  <c:v>1.7194470719014587E-2</c:v>
                </c:pt>
                <c:pt idx="115">
                  <c:v>-3.156387125551505E-3</c:v>
                </c:pt>
                <c:pt idx="116">
                  <c:v>2.3683938296582721E-3</c:v>
                </c:pt>
                <c:pt idx="117">
                  <c:v>1.0031528499595502E-3</c:v>
                </c:pt>
                <c:pt idx="118">
                  <c:v>-7.6199060376002329E-3</c:v>
                </c:pt>
                <c:pt idx="119">
                  <c:v>-6.4439277392731881E-3</c:v>
                </c:pt>
                <c:pt idx="120">
                  <c:v>1.1771213729721846E-2</c:v>
                </c:pt>
                <c:pt idx="121">
                  <c:v>1.1481057518319265E-3</c:v>
                </c:pt>
                <c:pt idx="122">
                  <c:v>-5.2414408275375012E-3</c:v>
                </c:pt>
                <c:pt idx="123">
                  <c:v>1.0100010645606457E-2</c:v>
                </c:pt>
                <c:pt idx="124">
                  <c:v>7.6683136343925831E-3</c:v>
                </c:pt>
                <c:pt idx="125">
                  <c:v>5.0100658725447441E-3</c:v>
                </c:pt>
                <c:pt idx="126">
                  <c:v>-1.2395243163759419E-2</c:v>
                </c:pt>
                <c:pt idx="127">
                  <c:v>-1.0153823383346441E-2</c:v>
                </c:pt>
                <c:pt idx="128">
                  <c:v>-1.0691425975480919E-2</c:v>
                </c:pt>
                <c:pt idx="129">
                  <c:v>6.5333384052355785E-4</c:v>
                </c:pt>
                <c:pt idx="130">
                  <c:v>-8.4530125129765026E-3</c:v>
                </c:pt>
                <c:pt idx="131">
                  <c:v>1.7546429417708653E-3</c:v>
                </c:pt>
                <c:pt idx="132">
                  <c:v>-6.9681581688668948E-3</c:v>
                </c:pt>
                <c:pt idx="133">
                  <c:v>-7.1658416188114032E-3</c:v>
                </c:pt>
                <c:pt idx="134">
                  <c:v>3.1095012838889559E-3</c:v>
                </c:pt>
                <c:pt idx="135">
                  <c:v>8.3195767919897051E-3</c:v>
                </c:pt>
                <c:pt idx="136">
                  <c:v>2.1968374388719905E-3</c:v>
                </c:pt>
                <c:pt idx="137">
                  <c:v>-7.9675871957607565E-3</c:v>
                </c:pt>
                <c:pt idx="138">
                  <c:v>-1.9189327474591129E-2</c:v>
                </c:pt>
                <c:pt idx="139">
                  <c:v>-2.4720039555570731E-3</c:v>
                </c:pt>
                <c:pt idx="140">
                  <c:v>2.0233061719043912E-3</c:v>
                </c:pt>
                <c:pt idx="141">
                  <c:v>-8.9477644988128491E-3</c:v>
                </c:pt>
                <c:pt idx="142">
                  <c:v>-1.1894530173388951E-2</c:v>
                </c:pt>
                <c:pt idx="143">
                  <c:v>-1.0726428311408964E-2</c:v>
                </c:pt>
                <c:pt idx="144">
                  <c:v>1.1791867109254733E-2</c:v>
                </c:pt>
                <c:pt idx="145">
                  <c:v>5.3139121475455683E-3</c:v>
                </c:pt>
                <c:pt idx="146">
                  <c:v>1.5403993956423409E-2</c:v>
                </c:pt>
                <c:pt idx="147">
                  <c:v>-7.4873066160701897E-3</c:v>
                </c:pt>
                <c:pt idx="148">
                  <c:v>-3.6141896129398697E-3</c:v>
                </c:pt>
                <c:pt idx="149">
                  <c:v>0</c:v>
                </c:pt>
                <c:pt idx="150">
                  <c:v>-1.736177073215958E-3</c:v>
                </c:pt>
                <c:pt idx="151">
                  <c:v>-7.558579347014359E-4</c:v>
                </c:pt>
                <c:pt idx="152">
                  <c:v>1.4215575404458487E-2</c:v>
                </c:pt>
                <c:pt idx="153">
                  <c:v>-1.5693311145910259E-3</c:v>
                </c:pt>
                <c:pt idx="154">
                  <c:v>-1.2037461029308916E-2</c:v>
                </c:pt>
                <c:pt idx="155">
                  <c:v>2.4189292919533554E-3</c:v>
                </c:pt>
                <c:pt idx="156">
                  <c:v>-4.3889589938919636E-3</c:v>
                </c:pt>
                <c:pt idx="157">
                  <c:v>-3.4229676292277856E-3</c:v>
                </c:pt>
                <c:pt idx="158">
                  <c:v>-1.9065782705815315E-3</c:v>
                </c:pt>
                <c:pt idx="159">
                  <c:v>-2.2901637567171953E-4</c:v>
                </c:pt>
                <c:pt idx="160">
                  <c:v>9.9195002601661433E-4</c:v>
                </c:pt>
                <c:pt idx="161">
                  <c:v>6.0989557429152541E-4</c:v>
                </c:pt>
                <c:pt idx="162">
                  <c:v>3.7295016018431527E-3</c:v>
                </c:pt>
                <c:pt idx="163">
                  <c:v>-3.6535281924997861E-3</c:v>
                </c:pt>
                <c:pt idx="164">
                  <c:v>8.2780043620993681E-3</c:v>
                </c:pt>
                <c:pt idx="165">
                  <c:v>4.7523945666306452E-3</c:v>
                </c:pt>
                <c:pt idx="166">
                  <c:v>7.2738500753521005E-3</c:v>
                </c:pt>
                <c:pt idx="167">
                  <c:v>1.198412247391334E-3</c:v>
                </c:pt>
                <c:pt idx="168">
                  <c:v>-3.900394983748493E-3</c:v>
                </c:pt>
                <c:pt idx="169">
                  <c:v>-1.2019648051448523E-2</c:v>
                </c:pt>
                <c:pt idx="170">
                  <c:v>-1.1472401162236696E-2</c:v>
                </c:pt>
                <c:pt idx="171">
                  <c:v>-7.411444409454522E-3</c:v>
                </c:pt>
                <c:pt idx="172">
                  <c:v>4.5663946845789114E-3</c:v>
                </c:pt>
                <c:pt idx="173">
                  <c:v>1.6975312718331044E-3</c:v>
                </c:pt>
                <c:pt idx="174">
                  <c:v>1.2258811194274681E-2</c:v>
                </c:pt>
                <c:pt idx="175">
                  <c:v>1.751649165478374E-2</c:v>
                </c:pt>
                <c:pt idx="176">
                  <c:v>1.7943930048368569E-3</c:v>
                </c:pt>
                <c:pt idx="177">
                  <c:v>-5.9258321401806776E-3</c:v>
                </c:pt>
                <c:pt idx="178">
                  <c:v>6.8228943218896845E-3</c:v>
                </c:pt>
                <c:pt idx="179">
                  <c:v>6.6277190891877369E-3</c:v>
                </c:pt>
                <c:pt idx="180">
                  <c:v>-2.9695620114277802E-4</c:v>
                </c:pt>
                <c:pt idx="181">
                  <c:v>1.1075127970142649E-2</c:v>
                </c:pt>
                <c:pt idx="182">
                  <c:v>2.2759820404469147E-3</c:v>
                </c:pt>
                <c:pt idx="183">
                  <c:v>3.3679926404253119E-3</c:v>
                </c:pt>
                <c:pt idx="184">
                  <c:v>2.1904214365408283E-3</c:v>
                </c:pt>
                <c:pt idx="185">
                  <c:v>1.5305567653917241E-3</c:v>
                </c:pt>
                <c:pt idx="186">
                  <c:v>-8.9253646863190171E-3</c:v>
                </c:pt>
                <c:pt idx="187">
                  <c:v>8.5818548479396923E-3</c:v>
                </c:pt>
                <c:pt idx="188">
                  <c:v>9.7391568551344863E-3</c:v>
                </c:pt>
                <c:pt idx="189">
                  <c:v>-1.3028374743831621E-3</c:v>
                </c:pt>
                <c:pt idx="190">
                  <c:v>-1.2830034572842656E-2</c:v>
                </c:pt>
                <c:pt idx="191">
                  <c:v>-3.8954883703021946E-3</c:v>
                </c:pt>
                <c:pt idx="192">
                  <c:v>1.3260647294585776E-3</c:v>
                </c:pt>
                <c:pt idx="193">
                  <c:v>3.0875566687874586E-3</c:v>
                </c:pt>
                <c:pt idx="194">
                  <c:v>7.9699175204881005E-3</c:v>
                </c:pt>
                <c:pt idx="195">
                  <c:v>-9.5141232886458461E-3</c:v>
                </c:pt>
                <c:pt idx="196">
                  <c:v>-3.5361757785579047E-3</c:v>
                </c:pt>
                <c:pt idx="197">
                  <c:v>-2.7396263109190941E-3</c:v>
                </c:pt>
                <c:pt idx="198">
                  <c:v>0</c:v>
                </c:pt>
                <c:pt idx="199">
                  <c:v>5.9149895192017439E-3</c:v>
                </c:pt>
                <c:pt idx="200">
                  <c:v>2.9439927055498615E-3</c:v>
                </c:pt>
                <c:pt idx="201">
                  <c:v>6.0086646670233874E-3</c:v>
                </c:pt>
                <c:pt idx="202">
                  <c:v>-7.3083391398808374E-4</c:v>
                </c:pt>
                <c:pt idx="203">
                  <c:v>-2.0493310253556101E-3</c:v>
                </c:pt>
                <c:pt idx="204">
                  <c:v>7.1538373566187741E-3</c:v>
                </c:pt>
                <c:pt idx="205">
                  <c:v>3.5578182383089792E-3</c:v>
                </c:pt>
                <c:pt idx="206">
                  <c:v>-3.4845770286095869E-3</c:v>
                </c:pt>
                <c:pt idx="207">
                  <c:v>3.9923110406602609E-3</c:v>
                </c:pt>
                <c:pt idx="208">
                  <c:v>-2.1754903431396777E-3</c:v>
                </c:pt>
                <c:pt idx="209">
                  <c:v>6.4406634337327122E-3</c:v>
                </c:pt>
                <c:pt idx="210">
                  <c:v>7.4734466839414511E-3</c:v>
                </c:pt>
                <c:pt idx="211">
                  <c:v>1.2879223302888338E-3</c:v>
                </c:pt>
                <c:pt idx="212">
                  <c:v>-1.7167386190544741E-3</c:v>
                </c:pt>
                <c:pt idx="213">
                  <c:v>-4.5211602364372662E-3</c:v>
                </c:pt>
                <c:pt idx="214">
                  <c:v>1.4383315378988044E-4</c:v>
                </c:pt>
                <c:pt idx="215">
                  <c:v>-7.9422800166788279E-3</c:v>
                </c:pt>
                <c:pt idx="216">
                  <c:v>7.6545723257060725E-3</c:v>
                </c:pt>
                <c:pt idx="217">
                  <c:v>1.5736770057350133E-3</c:v>
                </c:pt>
                <c:pt idx="218">
                  <c:v>4.2878582805176761E-4</c:v>
                </c:pt>
                <c:pt idx="219">
                  <c:v>-7.0266296133060522E-3</c:v>
                </c:pt>
                <c:pt idx="220">
                  <c:v>9.1704325140866318E-3</c:v>
                </c:pt>
                <c:pt idx="221">
                  <c:v>1.1277115148976814E-2</c:v>
                </c:pt>
                <c:pt idx="222">
                  <c:v>3.4508291577329936E-3</c:v>
                </c:pt>
                <c:pt idx="223">
                  <c:v>-1.9002715363916139E-3</c:v>
                </c:pt>
                <c:pt idx="224">
                  <c:v>-7.6379437795724746E-3</c:v>
                </c:pt>
                <c:pt idx="225">
                  <c:v>6.4399925343890914E-3</c:v>
                </c:pt>
                <c:pt idx="226">
                  <c:v>-6.3694482854798227E-3</c:v>
                </c:pt>
                <c:pt idx="227">
                  <c:v>3.0575627332789191E-3</c:v>
                </c:pt>
                <c:pt idx="228">
                  <c:v>1.9150979360996131E-3</c:v>
                </c:pt>
                <c:pt idx="229">
                  <c:v>1.0624359111069881E-3</c:v>
                </c:pt>
                <c:pt idx="230">
                  <c:v>2.2629243798555324E-3</c:v>
                </c:pt>
                <c:pt idx="231">
                  <c:v>5.4246496052713566E-3</c:v>
                </c:pt>
                <c:pt idx="232">
                  <c:v>-7.0303714931706771E-4</c:v>
                </c:pt>
                <c:pt idx="233">
                  <c:v>2.8129395403470877E-4</c:v>
                </c:pt>
                <c:pt idx="234">
                  <c:v>7.7755987008397811E-3</c:v>
                </c:pt>
                <c:pt idx="235">
                  <c:v>-1.8158965738608902E-3</c:v>
                </c:pt>
                <c:pt idx="236">
                  <c:v>1.2787720299438454E-2</c:v>
                </c:pt>
                <c:pt idx="237">
                  <c:v>-1.1770816661120004E-3</c:v>
                </c:pt>
                <c:pt idx="238">
                  <c:v>2.9057720736325255E-3</c:v>
                </c:pt>
                <c:pt idx="239">
                  <c:v>-2.4207225570679531E-3</c:v>
                </c:pt>
                <c:pt idx="240">
                  <c:v>3.1112826287063582E-3</c:v>
                </c:pt>
                <c:pt idx="241">
                  <c:v>-4.0806502659936064E-3</c:v>
                </c:pt>
                <c:pt idx="242">
                  <c:v>-1.2566487625169893E-2</c:v>
                </c:pt>
                <c:pt idx="243">
                  <c:v>7.0711254832391025E-3</c:v>
                </c:pt>
                <c:pt idx="244">
                  <c:v>1.3031306607521642E-2</c:v>
                </c:pt>
                <c:pt idx="245">
                  <c:v>2.1325636672208281E-3</c:v>
                </c:pt>
                <c:pt idx="246">
                  <c:v>6.1832299039832339E-4</c:v>
                </c:pt>
                <c:pt idx="247">
                  <c:v>1.3728722639549371E-3</c:v>
                </c:pt>
                <c:pt idx="248">
                  <c:v>4.4488626130988881E-3</c:v>
                </c:pt>
                <c:pt idx="249">
                  <c:v>9.7866759104573882E-3</c:v>
                </c:pt>
                <c:pt idx="250">
                  <c:v>2.3643068398696149E-3</c:v>
                </c:pt>
                <c:pt idx="251">
                  <c:v>-9.4511584703424283E-4</c:v>
                </c:pt>
                <c:pt idx="252">
                  <c:v>1.3489815209976878E-4</c:v>
                </c:pt>
                <c:pt idx="253">
                  <c:v>-2.0234040469660936E-4</c:v>
                </c:pt>
                <c:pt idx="254">
                  <c:v>1.3491635206653181E-4</c:v>
                </c:pt>
                <c:pt idx="255">
                  <c:v>-1.9481577920614893E-2</c:v>
                </c:pt>
                <c:pt idx="256">
                  <c:v>-1.5041004402000938E-2</c:v>
                </c:pt>
                <c:pt idx="257">
                  <c:v>6.9616067416565961E-5</c:v>
                </c:pt>
                <c:pt idx="258">
                  <c:v>2.9195071480831222E-3</c:v>
                </c:pt>
                <c:pt idx="259">
                  <c:v>-1.5107295295219942E-2</c:v>
                </c:pt>
                <c:pt idx="260">
                  <c:v>3.7982742435800029E-3</c:v>
                </c:pt>
                <c:pt idx="261">
                  <c:v>-9.0268596025078144E-3</c:v>
                </c:pt>
                <c:pt idx="262">
                  <c:v>5.4553962923632503E-3</c:v>
                </c:pt>
                <c:pt idx="263">
                  <c:v>6.4843756950303533E-3</c:v>
                </c:pt>
                <c:pt idx="264">
                  <c:v>7.7239058714820546E-4</c:v>
                </c:pt>
                <c:pt idx="265">
                  <c:v>4.342351689503505E-3</c:v>
                </c:pt>
                <c:pt idx="266">
                  <c:v>-1.0538986044773935E-2</c:v>
                </c:pt>
                <c:pt idx="267">
                  <c:v>-6.1040717600700685E-3</c:v>
                </c:pt>
                <c:pt idx="268">
                  <c:v>3.7664827954768648E-3</c:v>
                </c:pt>
                <c:pt idx="269">
                  <c:v>-1.0644715904178164E-3</c:v>
                </c:pt>
                <c:pt idx="270">
                  <c:v>4.1801045669516623E-3</c:v>
                </c:pt>
                <c:pt idx="271">
                  <c:v>1.2228699721730404E-2</c:v>
                </c:pt>
                <c:pt idx="272">
                  <c:v>-2.1685154173005225E-3</c:v>
                </c:pt>
                <c:pt idx="273">
                  <c:v>7.9509415933432318E-3</c:v>
                </c:pt>
                <c:pt idx="274">
                  <c:v>-4.6655841743772812E-3</c:v>
                </c:pt>
                <c:pt idx="275">
                  <c:v>1.1383478237782033E-2</c:v>
                </c:pt>
                <c:pt idx="276">
                  <c:v>9.7514850465023426E-3</c:v>
                </c:pt>
                <c:pt idx="277">
                  <c:v>-3.6297680505787237E-3</c:v>
                </c:pt>
                <c:pt idx="278">
                  <c:v>7.996488634226355E-3</c:v>
                </c:pt>
                <c:pt idx="279">
                  <c:v>-7.3785946568620357E-3</c:v>
                </c:pt>
                <c:pt idx="280">
                  <c:v>-5.2937458195966942E-3</c:v>
                </c:pt>
                <c:pt idx="281">
                  <c:v>-1.1367697100219972E-2</c:v>
                </c:pt>
                <c:pt idx="282">
                  <c:v>5.8455281274361883E-3</c:v>
                </c:pt>
                <c:pt idx="283">
                  <c:v>1.6637785467117667E-3</c:v>
                </c:pt>
                <c:pt idx="284">
                  <c:v>-1.8313225854244181E-2</c:v>
                </c:pt>
                <c:pt idx="285">
                  <c:v>1.6206887950095197E-3</c:v>
                </c:pt>
                <c:pt idx="286">
                  <c:v>7.436021636869434E-3</c:v>
                </c:pt>
                <c:pt idx="287">
                  <c:v>1.6794965459354511E-3</c:v>
                </c:pt>
                <c:pt idx="288">
                  <c:v>7.3837058780341271E-3</c:v>
                </c:pt>
                <c:pt idx="289">
                  <c:v>-4.0331046949904376E-3</c:v>
                </c:pt>
                <c:pt idx="290">
                  <c:v>-6.922378445205133E-3</c:v>
                </c:pt>
                <c:pt idx="291">
                  <c:v>-4.642011430260426E-3</c:v>
                </c:pt>
                <c:pt idx="292">
                  <c:v>6.742545560829559E-3</c:v>
                </c:pt>
                <c:pt idx="293">
                  <c:v>5.7930715142888323E-3</c:v>
                </c:pt>
                <c:pt idx="294">
                  <c:v>4.3745512944927505E-3</c:v>
                </c:pt>
                <c:pt idx="295">
                  <c:v>4.4931468809751339E-3</c:v>
                </c:pt>
                <c:pt idx="296">
                  <c:v>1.5160915315262523E-3</c:v>
                </c:pt>
                <c:pt idx="297">
                  <c:v>-3.4389078367716154E-4</c:v>
                </c:pt>
                <c:pt idx="298">
                  <c:v>-7.5268801302346856E-3</c:v>
                </c:pt>
                <c:pt idx="299">
                  <c:v>-7.5151700159727681E-3</c:v>
                </c:pt>
                <c:pt idx="300">
                  <c:v>3.1379684756924447E-3</c:v>
                </c:pt>
                <c:pt idx="301">
                  <c:v>-7.0572909334959046E-3</c:v>
                </c:pt>
                <c:pt idx="302">
                  <c:v>-1.3101706478943017E-2</c:v>
                </c:pt>
                <c:pt idx="303">
                  <c:v>-3.999433984110708E-3</c:v>
                </c:pt>
                <c:pt idx="304">
                  <c:v>1.3506034133948425E-2</c:v>
                </c:pt>
                <c:pt idx="305">
                  <c:v>-1.8371966727764775E-3</c:v>
                </c:pt>
                <c:pt idx="306">
                  <c:v>1.1309020147903775E-3</c:v>
                </c:pt>
                <c:pt idx="307">
                  <c:v>-7.0836582971955605E-4</c:v>
                </c:pt>
                <c:pt idx="308">
                  <c:v>3.1135037888702301E-3</c:v>
                </c:pt>
                <c:pt idx="309">
                  <c:v>4.4424146676281268E-3</c:v>
                </c:pt>
                <c:pt idx="310">
                  <c:v>1.4736447144141412E-2</c:v>
                </c:pt>
                <c:pt idx="311">
                  <c:v>-4.4472312891333235E-3</c:v>
                </c:pt>
                <c:pt idx="312">
                  <c:v>-1.7377406798825168E-3</c:v>
                </c:pt>
                <c:pt idx="313">
                  <c:v>9.1400719393979792E-3</c:v>
                </c:pt>
                <c:pt idx="314">
                  <c:v>-9.8352365049660263E-3</c:v>
                </c:pt>
                <c:pt idx="315">
                  <c:v>-2.4392805766753952E-3</c:v>
                </c:pt>
                <c:pt idx="316">
                  <c:v>4.5253671408496954E-3</c:v>
                </c:pt>
                <c:pt idx="317">
                  <c:v>-7.481767585666709E-3</c:v>
                </c:pt>
                <c:pt idx="318">
                  <c:v>-3.4447642064368263E-3</c:v>
                </c:pt>
                <c:pt idx="319">
                  <c:v>8.695706967553913E-3</c:v>
                </c:pt>
                <c:pt idx="320">
                  <c:v>-1.6332640425425756E-2</c:v>
                </c:pt>
                <c:pt idx="321">
                  <c:v>1.3042590328091901E-2</c:v>
                </c:pt>
                <c:pt idx="322">
                  <c:v>-1.3659979136269044E-2</c:v>
                </c:pt>
                <c:pt idx="323">
                  <c:v>1.3870625183525689E-2</c:v>
                </c:pt>
                <c:pt idx="324">
                  <c:v>-1.3870625183525734E-2</c:v>
                </c:pt>
                <c:pt idx="325">
                  <c:v>4.293513546187116E-3</c:v>
                </c:pt>
                <c:pt idx="326">
                  <c:v>6.3195592455333332E-4</c:v>
                </c:pt>
                <c:pt idx="327">
                  <c:v>1.2541970422878013E-2</c:v>
                </c:pt>
                <c:pt idx="328">
                  <c:v>-2.4960146079363475E-3</c:v>
                </c:pt>
                <c:pt idx="329">
                  <c:v>1.3875401143874321E-3</c:v>
                </c:pt>
                <c:pt idx="330">
                  <c:v>-6.3982414530845454E-3</c:v>
                </c:pt>
                <c:pt idx="331">
                  <c:v>4.386735440453227E-3</c:v>
                </c:pt>
                <c:pt idx="332">
                  <c:v>-1.3922731103868571E-3</c:v>
                </c:pt>
                <c:pt idx="333">
                  <c:v>5.7649057037210639E-3</c:v>
                </c:pt>
                <c:pt idx="334">
                  <c:v>-1.9409405788333308E-3</c:v>
                </c:pt>
                <c:pt idx="335">
                  <c:v>-2.5704276197078212E-3</c:v>
                </c:pt>
                <c:pt idx="336">
                  <c:v>8.31202402830491E-3</c:v>
                </c:pt>
                <c:pt idx="337">
                  <c:v>1.0345185239343177E-3</c:v>
                </c:pt>
                <c:pt idx="338">
                  <c:v>-4.6984125676831712E-3</c:v>
                </c:pt>
                <c:pt idx="339">
                  <c:v>-4.9286830534944681E-3</c:v>
                </c:pt>
                <c:pt idx="340">
                  <c:v>-8.0338550794484837E-3</c:v>
                </c:pt>
                <c:pt idx="341">
                  <c:v>-3.7243990909823282E-3</c:v>
                </c:pt>
                <c:pt idx="342">
                  <c:v>-4.5296984521333017E-3</c:v>
                </c:pt>
                <c:pt idx="343">
                  <c:v>-7.1200015986590502E-3</c:v>
                </c:pt>
                <c:pt idx="344">
                  <c:v>7.048550060634374E-3</c:v>
                </c:pt>
                <c:pt idx="345">
                  <c:v>-1.5514162820121019E-2</c:v>
                </c:pt>
                <c:pt idx="346">
                  <c:v>-1.6269969586518905E-2</c:v>
                </c:pt>
                <c:pt idx="347">
                  <c:v>7.8541160526362525E-3</c:v>
                </c:pt>
                <c:pt idx="348">
                  <c:v>-1.4623089884941757E-4</c:v>
                </c:pt>
                <c:pt idx="349">
                  <c:v>5.6876338245259233E-3</c:v>
                </c:pt>
                <c:pt idx="350">
                  <c:v>8.7589687348537549E-3</c:v>
                </c:pt>
                <c:pt idx="351">
                  <c:v>-5.7103772938601124E-3</c:v>
                </c:pt>
                <c:pt idx="352">
                  <c:v>1.2431900390865039E-3</c:v>
                </c:pt>
                <c:pt idx="353">
                  <c:v>1.4607072419009868E-3</c:v>
                </c:pt>
                <c:pt idx="354">
                  <c:v>-9.5336597717380952E-3</c:v>
                </c:pt>
                <c:pt idx="355">
                  <c:v>-8.2122312600276266E-3</c:v>
                </c:pt>
                <c:pt idx="356">
                  <c:v>2.8932844101082211E-3</c:v>
                </c:pt>
                <c:pt idx="357">
                  <c:v>1.405273704874667E-3</c:v>
                </c:pt>
                <c:pt idx="358">
                  <c:v>3.8359445089030438E-3</c:v>
                </c:pt>
                <c:pt idx="359">
                  <c:v>-3.4651857580575325E-3</c:v>
                </c:pt>
                <c:pt idx="360">
                  <c:v>4.0538106003048862E-3</c:v>
                </c:pt>
                <c:pt idx="361">
                  <c:v>-1.5269735575366317E-2</c:v>
                </c:pt>
                <c:pt idx="362">
                  <c:v>-1.2671764068822561E-2</c:v>
                </c:pt>
                <c:pt idx="363">
                  <c:v>1.3195290418832642E-2</c:v>
                </c:pt>
                <c:pt idx="364">
                  <c:v>-3.7460198977105473E-4</c:v>
                </c:pt>
                <c:pt idx="365">
                  <c:v>6.7214592109669825E-3</c:v>
                </c:pt>
                <c:pt idx="366">
                  <c:v>-4.4011857251087987E-3</c:v>
                </c:pt>
                <c:pt idx="367">
                  <c:v>1.8794485883447405E-2</c:v>
                </c:pt>
                <c:pt idx="368">
                  <c:v>-1.466383168550864E-4</c:v>
                </c:pt>
                <c:pt idx="369">
                  <c:v>1.101115876114314E-2</c:v>
                </c:pt>
                <c:pt idx="370">
                  <c:v>-7.2553148361491912E-4</c:v>
                </c:pt>
                <c:pt idx="371">
                  <c:v>7.3048457034983307E-3</c:v>
                </c:pt>
                <c:pt idx="372">
                  <c:v>-1.0644946457490995E-2</c:v>
                </c:pt>
                <c:pt idx="373">
                  <c:v>1.1642291935706249E-3</c:v>
                </c:pt>
                <c:pt idx="374">
                  <c:v>4.3623673805071256E-4</c:v>
                </c:pt>
                <c:pt idx="375">
                  <c:v>1.5253316921456557E-3</c:v>
                </c:pt>
                <c:pt idx="376">
                  <c:v>8.7463060719605891E-3</c:v>
                </c:pt>
                <c:pt idx="377">
                  <c:v>4.1014628461570378E-3</c:v>
                </c:pt>
                <c:pt idx="378">
                  <c:v>-1.5809143850267168E-3</c:v>
                </c:pt>
                <c:pt idx="379">
                  <c:v>-2.1580405076031741E-4</c:v>
                </c:pt>
                <c:pt idx="380">
                  <c:v>2.0291892723969016E-2</c:v>
                </c:pt>
                <c:pt idx="381">
                  <c:v>-2.6117969175804812E-3</c:v>
                </c:pt>
                <c:pt idx="382">
                  <c:v>-2.1068445774304955E-2</c:v>
                </c:pt>
                <c:pt idx="383">
                  <c:v>-1.1249528949107652E-2</c:v>
                </c:pt>
                <c:pt idx="384">
                  <c:v>3.4252848414956516E-3</c:v>
                </c:pt>
                <c:pt idx="385">
                  <c:v>5.5872147668089558E-3</c:v>
                </c:pt>
                <c:pt idx="386">
                  <c:v>-2.2454828166792893E-3</c:v>
                </c:pt>
                <c:pt idx="387">
                  <c:v>-3.1174128991025107E-3</c:v>
                </c:pt>
                <c:pt idx="388">
                  <c:v>4.2019912584829646E-3</c:v>
                </c:pt>
                <c:pt idx="389">
                  <c:v>-2.1190329641883797E-2</c:v>
                </c:pt>
                <c:pt idx="390">
                  <c:v>4.7149048594154084E-3</c:v>
                </c:pt>
                <c:pt idx="391">
                  <c:v>1.0455222272227577E-2</c:v>
                </c:pt>
                <c:pt idx="392">
                  <c:v>-1.094581856639011E-2</c:v>
                </c:pt>
                <c:pt idx="393">
                  <c:v>-6.7726996220254026E-3</c:v>
                </c:pt>
                <c:pt idx="394">
                  <c:v>-5.6304786472856014E-3</c:v>
                </c:pt>
                <c:pt idx="395">
                  <c:v>-2.9722098598961597E-4</c:v>
                </c:pt>
                <c:pt idx="396">
                  <c:v>4.9672044896170199E-3</c:v>
                </c:pt>
                <c:pt idx="397">
                  <c:v>-2.6656809565022152E-3</c:v>
                </c:pt>
                <c:pt idx="398">
                  <c:v>1.1114817194056376E-3</c:v>
                </c:pt>
                <c:pt idx="399">
                  <c:v>-1.1996716287631437E-2</c:v>
                </c:pt>
                <c:pt idx="400">
                  <c:v>2.2482856916374133E-4</c:v>
                </c:pt>
                <c:pt idx="401">
                  <c:v>-8.2763244220490154E-3</c:v>
                </c:pt>
                <c:pt idx="402">
                  <c:v>7.5114553220041725E-4</c:v>
                </c:pt>
                <c:pt idx="403">
                  <c:v>-5.2566366246308363E-4</c:v>
                </c:pt>
                <c:pt idx="404">
                  <c:v>9.6416905969636778E-3</c:v>
                </c:pt>
                <c:pt idx="405">
                  <c:v>1.115034495753744E-3</c:v>
                </c:pt>
                <c:pt idx="406">
                  <c:v>-5.3639404478179826E-3</c:v>
                </c:pt>
                <c:pt idx="407">
                  <c:v>-6.7151653334824668E-4</c:v>
                </c:pt>
                <c:pt idx="408">
                  <c:v>7.4624081225711848E-5</c:v>
                </c:pt>
                <c:pt idx="409">
                  <c:v>6.7141634063917516E-4</c:v>
                </c:pt>
                <c:pt idx="410">
                  <c:v>-5.2332655321339801E-3</c:v>
                </c:pt>
                <c:pt idx="411">
                  <c:v>3.2929231970451091E-3</c:v>
                </c:pt>
                <c:pt idx="412">
                  <c:v>-1.2210900198019658E-2</c:v>
                </c:pt>
                <c:pt idx="413">
                  <c:v>-1.1595217256667409E-2</c:v>
                </c:pt>
                <c:pt idx="414">
                  <c:v>-4.150978364038313E-3</c:v>
                </c:pt>
                <c:pt idx="415">
                  <c:v>2.3852587002475591E-3</c:v>
                </c:pt>
                <c:pt idx="416">
                  <c:v>2.1492178982183505E-3</c:v>
                </c:pt>
                <c:pt idx="417">
                  <c:v>-2.9197101033346393E-3</c:v>
                </c:pt>
                <c:pt idx="418">
                  <c:v>6.5196779355990034E-3</c:v>
                </c:pt>
                <c:pt idx="419">
                  <c:v>-2.6027726551484213E-3</c:v>
                </c:pt>
                <c:pt idx="420">
                  <c:v>1.5330369491923598E-4</c:v>
                </c:pt>
                <c:pt idx="421">
                  <c:v>-5.366246439479647E-4</c:v>
                </c:pt>
                <c:pt idx="422">
                  <c:v>1.2262417232442935E-3</c:v>
                </c:pt>
                <c:pt idx="423">
                  <c:v>9.1876585591680346E-4</c:v>
                </c:pt>
                <c:pt idx="424">
                  <c:v>-9.844718796764856E-3</c:v>
                </c:pt>
                <c:pt idx="425">
                  <c:v>1.6987109327697843E-3</c:v>
                </c:pt>
                <c:pt idx="426">
                  <c:v>-5.402276805126638E-4</c:v>
                </c:pt>
                <c:pt idx="427">
                  <c:v>-7.7291702719398472E-4</c:v>
                </c:pt>
                <c:pt idx="428">
                  <c:v>9.0832739055157121E-3</c:v>
                </c:pt>
                <c:pt idx="429">
                  <c:v>-8.3109366405766712E-3</c:v>
                </c:pt>
                <c:pt idx="430">
                  <c:v>-1.1972466728219489E-2</c:v>
                </c:pt>
                <c:pt idx="431">
                  <c:v>-5.1760761787027574E-3</c:v>
                </c:pt>
                <c:pt idx="432">
                  <c:v>5.4213450401149176E-3</c:v>
                </c:pt>
                <c:pt idx="433">
                  <c:v>1.0963196086324347E-3</c:v>
                </c:pt>
                <c:pt idx="434">
                  <c:v>-5.4949506346176217E-3</c:v>
                </c:pt>
                <c:pt idx="435">
                  <c:v>8.229854029955205E-3</c:v>
                </c:pt>
                <c:pt idx="436">
                  <c:v>-1.0514023884936914E-2</c:v>
                </c:pt>
                <c:pt idx="437">
                  <c:v>2.2132646770947123E-3</c:v>
                </c:pt>
                <c:pt idx="438">
                  <c:v>5.4328703371817862E-3</c:v>
                </c:pt>
                <c:pt idx="439">
                  <c:v>9.8461372146396685E-3</c:v>
                </c:pt>
                <c:pt idx="440">
                  <c:v>8.1310704688541922E-3</c:v>
                </c:pt>
                <c:pt idx="441">
                  <c:v>-2.6258896769132492E-3</c:v>
                </c:pt>
                <c:pt idx="442">
                  <c:v>1.0197075610805545E-2</c:v>
                </c:pt>
                <c:pt idx="443">
                  <c:v>1.6125939374775885E-3</c:v>
                </c:pt>
                <c:pt idx="444">
                  <c:v>5.5859654756257957E-3</c:v>
                </c:pt>
                <c:pt idx="445">
                  <c:v>2.2892899485690697E-4</c:v>
                </c:pt>
                <c:pt idx="446">
                  <c:v>8.5100430002999945E-3</c:v>
                </c:pt>
                <c:pt idx="447">
                  <c:v>-5.4640797705787312E-3</c:v>
                </c:pt>
                <c:pt idx="448">
                  <c:v>-4.4995309469370876E-3</c:v>
                </c:pt>
                <c:pt idx="449">
                  <c:v>5.8691429577162378E-3</c:v>
                </c:pt>
                <c:pt idx="450">
                  <c:v>-1.2166376681324829E-3</c:v>
                </c:pt>
                <c:pt idx="451">
                  <c:v>9.88630826939435E-4</c:v>
                </c:pt>
                <c:pt idx="452">
                  <c:v>6.0957027184667986E-4</c:v>
                </c:pt>
                <c:pt idx="453">
                  <c:v>9.8530431806085738E-3</c:v>
                </c:pt>
                <c:pt idx="454">
                  <c:v>-1.5082956288023036E-4</c:v>
                </c:pt>
                <c:pt idx="455">
                  <c:v>1.959159695300315E-3</c:v>
                </c:pt>
                <c:pt idx="456">
                  <c:v>-6.6470521950789396E-3</c:v>
                </c:pt>
                <c:pt idx="457">
                  <c:v>-4.0881274288376394E-3</c:v>
                </c:pt>
                <c:pt idx="458">
                  <c:v>-3.8764157536603028E-3</c:v>
                </c:pt>
                <c:pt idx="459">
                  <c:v>-5.1916439711822042E-3</c:v>
                </c:pt>
                <c:pt idx="460">
                  <c:v>4.8869981196256731E-3</c:v>
                </c:pt>
                <c:pt idx="461">
                  <c:v>7.6138270771181397E-4</c:v>
                </c:pt>
                <c:pt idx="462">
                  <c:v>2.949520005590317E-3</c:v>
                </c:pt>
                <c:pt idx="463">
                  <c:v>-9.0668687737681278E-4</c:v>
                </c:pt>
                <c:pt idx="464">
                  <c:v>1.1328878519914684E-3</c:v>
                </c:pt>
                <c:pt idx="465">
                  <c:v>9.2429739381977294E-3</c:v>
                </c:pt>
                <c:pt idx="466">
                  <c:v>5.8926810575089346E-3</c:v>
                </c:pt>
                <c:pt idx="467">
                  <c:v>-5.2118351911311211E-3</c:v>
                </c:pt>
                <c:pt idx="468">
                  <c:v>4.5436002340202494E-3</c:v>
                </c:pt>
                <c:pt idx="469">
                  <c:v>-1.008261276841658E-2</c:v>
                </c:pt>
                <c:pt idx="470">
                  <c:v>-9.7623257105467647E-4</c:v>
                </c:pt>
                <c:pt idx="471">
                  <c:v>-8.3758271215378568E-3</c:v>
                </c:pt>
                <c:pt idx="472">
                  <c:v>1.6661621546130057E-3</c:v>
                </c:pt>
                <c:pt idx="473">
                  <c:v>-7.825301090429157E-3</c:v>
                </c:pt>
                <c:pt idx="474">
                  <c:v>2.8182979388587108E-3</c:v>
                </c:pt>
                <c:pt idx="475">
                  <c:v>9.4622408420922798E-3</c:v>
                </c:pt>
                <c:pt idx="476">
                  <c:v>-1.1517896520486468E-2</c:v>
                </c:pt>
                <c:pt idx="477">
                  <c:v>3.0462288425630352E-3</c:v>
                </c:pt>
                <c:pt idx="478">
                  <c:v>-5.5646749532349904E-3</c:v>
                </c:pt>
                <c:pt idx="479">
                  <c:v>-4.0595973182265613E-3</c:v>
                </c:pt>
                <c:pt idx="480">
                  <c:v>3.7534993702616113E-3</c:v>
                </c:pt>
                <c:pt idx="481">
                  <c:v>7.0849342186372292E-3</c:v>
                </c:pt>
                <c:pt idx="482">
                  <c:v>4.1636761011056376E-3</c:v>
                </c:pt>
                <c:pt idx="483">
                  <c:v>-1.0582811479793533E-3</c:v>
                </c:pt>
                <c:pt idx="484">
                  <c:v>-6.0523530369253854E-4</c:v>
                </c:pt>
                <c:pt idx="485">
                  <c:v>-1.2115706464639353E-3</c:v>
                </c:pt>
                <c:pt idx="486">
                  <c:v>5.2144459735498213E-3</c:v>
                </c:pt>
                <c:pt idx="487">
                  <c:v>6.4593885398561536E-3</c:v>
                </c:pt>
                <c:pt idx="488">
                  <c:v>-3.3744548536642025E-3</c:v>
                </c:pt>
                <c:pt idx="489">
                  <c:v>1.5021781611533879E-4</c:v>
                </c:pt>
                <c:pt idx="490">
                  <c:v>-1.0519988947363071E-3</c:v>
                </c:pt>
                <c:pt idx="491">
                  <c:v>2.9280399311989243E-3</c:v>
                </c:pt>
                <c:pt idx="492">
                  <c:v>-2.9240883065377388E-3</c:v>
                </c:pt>
                <c:pt idx="493">
                  <c:v>-6.5534489375581066E-3</c:v>
                </c:pt>
                <c:pt idx="494">
                  <c:v>-6.82544739877283E-3</c:v>
                </c:pt>
                <c:pt idx="495">
                  <c:v>-5.8772065520382227E-3</c:v>
                </c:pt>
                <c:pt idx="496">
                  <c:v>2.4466714552490321E-3</c:v>
                </c:pt>
                <c:pt idx="497">
                  <c:v>4.579803148516746E-4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EURUSD!$G$1</c:f>
              <c:strCache>
                <c:ptCount val="1"/>
                <c:pt idx="0">
                  <c:v>WMA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EURUSD!$G$2:$G$499</c:f>
              <c:numCache>
                <c:formatCode>0.00%</c:formatCode>
                <c:ptCount val="498"/>
                <c:pt idx="0" formatCode="General">
                  <c:v>#N/A</c:v>
                </c:pt>
                <c:pt idx="1">
                  <c:v>-3.1814312378354852E-4</c:v>
                </c:pt>
                <c:pt idx="2">
                  <c:v>-1.0293698062521467E-3</c:v>
                </c:pt>
                <c:pt idx="3">
                  <c:v>-8.5153435889955291E-4</c:v>
                </c:pt>
                <c:pt idx="4">
                  <c:v>-1.6402968535973879E-3</c:v>
                </c:pt>
                <c:pt idx="5">
                  <c:v>-7.7487891386738834E-4</c:v>
                </c:pt>
                <c:pt idx="6">
                  <c:v>-4.8567502274743341E-4</c:v>
                </c:pt>
                <c:pt idx="7">
                  <c:v>-1.3838210120498029E-4</c:v>
                </c:pt>
                <c:pt idx="8">
                  <c:v>-8.4482397248062302E-4</c:v>
                </c:pt>
                <c:pt idx="9">
                  <c:v>-9.5812929775669913E-4</c:v>
                </c:pt>
                <c:pt idx="10">
                  <c:v>-1.6392442798797752E-3</c:v>
                </c:pt>
                <c:pt idx="11">
                  <c:v>-8.8109818198917153E-4</c:v>
                </c:pt>
                <c:pt idx="12">
                  <c:v>-1.2302956383713024E-3</c:v>
                </c:pt>
                <c:pt idx="13">
                  <c:v>-1.1245185444048579E-3</c:v>
                </c:pt>
                <c:pt idx="14">
                  <c:v>-1.4384593156668976E-3</c:v>
                </c:pt>
                <c:pt idx="15">
                  <c:v>-1.3567332432054477E-3</c:v>
                </c:pt>
                <c:pt idx="16">
                  <c:v>-1.713160661031462E-3</c:v>
                </c:pt>
                <c:pt idx="17">
                  <c:v>-2.5173564087286903E-3</c:v>
                </c:pt>
                <c:pt idx="18">
                  <c:v>-2.6179094843476682E-3</c:v>
                </c:pt>
                <c:pt idx="19">
                  <c:v>-2.4002812844055601E-3</c:v>
                </c:pt>
                <c:pt idx="20">
                  <c:v>-2.3794018420008381E-3</c:v>
                </c:pt>
                <c:pt idx="21">
                  <c:v>-1.4637412338761573E-3</c:v>
                </c:pt>
                <c:pt idx="22">
                  <c:v>-8.0203584961217422E-4</c:v>
                </c:pt>
                <c:pt idx="23">
                  <c:v>-5.6898887956302504E-4</c:v>
                </c:pt>
                <c:pt idx="24">
                  <c:v>6.8004324961074491E-4</c:v>
                </c:pt>
                <c:pt idx="25">
                  <c:v>-2.7466767594214203E-4</c:v>
                </c:pt>
                <c:pt idx="26">
                  <c:v>-2.4802989486689438E-4</c:v>
                </c:pt>
                <c:pt idx="27">
                  <c:v>-5.9935979513666196E-4</c:v>
                </c:pt>
                <c:pt idx="28">
                  <c:v>-3.6988192875583891E-4</c:v>
                </c:pt>
                <c:pt idx="29">
                  <c:v>-4.2743349416766367E-4</c:v>
                </c:pt>
                <c:pt idx="30">
                  <c:v>3.9606798017661625E-4</c:v>
                </c:pt>
                <c:pt idx="31">
                  <c:v>-2.8090926871944912E-4</c:v>
                </c:pt>
                <c:pt idx="32">
                  <c:v>2.3024476298552594E-4</c:v>
                </c:pt>
                <c:pt idx="33">
                  <c:v>-2.9336771052991848E-4</c:v>
                </c:pt>
                <c:pt idx="34">
                  <c:v>-3.5144942328389165E-4</c:v>
                </c:pt>
                <c:pt idx="35">
                  <c:v>-2.2433853517096313E-4</c:v>
                </c:pt>
                <c:pt idx="36">
                  <c:v>1.3114650467974478E-3</c:v>
                </c:pt>
                <c:pt idx="37">
                  <c:v>2.2830449775986289E-3</c:v>
                </c:pt>
                <c:pt idx="38">
                  <c:v>2.3118563111365906E-3</c:v>
                </c:pt>
                <c:pt idx="39">
                  <c:v>2.440030197044721E-3</c:v>
                </c:pt>
                <c:pt idx="40">
                  <c:v>2.4745743549309564E-3</c:v>
                </c:pt>
                <c:pt idx="41">
                  <c:v>2.1060166895947303E-3</c:v>
                </c:pt>
                <c:pt idx="42">
                  <c:v>1.9345082625295156E-3</c:v>
                </c:pt>
                <c:pt idx="43">
                  <c:v>1.3373763727842951E-3</c:v>
                </c:pt>
                <c:pt idx="44">
                  <c:v>1.3787501609103011E-3</c:v>
                </c:pt>
                <c:pt idx="45">
                  <c:v>1.5387311886672064E-3</c:v>
                </c:pt>
                <c:pt idx="46">
                  <c:v>2.0287620630966442E-3</c:v>
                </c:pt>
                <c:pt idx="47">
                  <c:v>1.9555073275610382E-3</c:v>
                </c:pt>
                <c:pt idx="48">
                  <c:v>2.6027764978799627E-3</c:v>
                </c:pt>
                <c:pt idx="49">
                  <c:v>2.5490009425746169E-3</c:v>
                </c:pt>
                <c:pt idx="50">
                  <c:v>1.9072345189359917E-3</c:v>
                </c:pt>
                <c:pt idx="51">
                  <c:v>2.3720503479195999E-3</c:v>
                </c:pt>
                <c:pt idx="52">
                  <c:v>2.27210928442296E-3</c:v>
                </c:pt>
                <c:pt idx="53">
                  <c:v>3.0685294905166351E-3</c:v>
                </c:pt>
                <c:pt idx="54">
                  <c:v>3.4482478341753726E-3</c:v>
                </c:pt>
                <c:pt idx="55">
                  <c:v>3.2432589514880001E-3</c:v>
                </c:pt>
                <c:pt idx="56">
                  <c:v>2.3860686213828526E-3</c:v>
                </c:pt>
                <c:pt idx="57">
                  <c:v>2.1038562472603245E-3</c:v>
                </c:pt>
                <c:pt idx="58">
                  <c:v>2.629124480014706E-3</c:v>
                </c:pt>
                <c:pt idx="59">
                  <c:v>2.4726735255603698E-3</c:v>
                </c:pt>
                <c:pt idx="60">
                  <c:v>2.1443979521165086E-3</c:v>
                </c:pt>
                <c:pt idx="61">
                  <c:v>2.0065197522261672E-3</c:v>
                </c:pt>
                <c:pt idx="62">
                  <c:v>2.5789584433501319E-3</c:v>
                </c:pt>
                <c:pt idx="63">
                  <c:v>2.5011360780882101E-3</c:v>
                </c:pt>
                <c:pt idx="64">
                  <c:v>1.8290056556805514E-3</c:v>
                </c:pt>
                <c:pt idx="65">
                  <c:v>5.5603191701896393E-4</c:v>
                </c:pt>
                <c:pt idx="66">
                  <c:v>-3.8219822791748072E-4</c:v>
                </c:pt>
                <c:pt idx="67">
                  <c:v>-5.98139554917876E-4</c:v>
                </c:pt>
                <c:pt idx="68">
                  <c:v>-5.4567497676105659E-4</c:v>
                </c:pt>
                <c:pt idx="69">
                  <c:v>-8.3752631169128837E-5</c:v>
                </c:pt>
                <c:pt idx="70">
                  <c:v>2.8740715771247074E-4</c:v>
                </c:pt>
                <c:pt idx="71">
                  <c:v>-3.7932700441809203E-4</c:v>
                </c:pt>
                <c:pt idx="72">
                  <c:v>-8.8397927440899467E-4</c:v>
                </c:pt>
                <c:pt idx="73">
                  <c:v>-1.4597252397056668E-3</c:v>
                </c:pt>
                <c:pt idx="74">
                  <c:v>-1.5742207127558618E-3</c:v>
                </c:pt>
                <c:pt idx="75">
                  <c:v>-1.451496458198479E-3</c:v>
                </c:pt>
                <c:pt idx="76">
                  <c:v>-1.5411145663792446E-3</c:v>
                </c:pt>
                <c:pt idx="77">
                  <c:v>-1.2378587361679774E-3</c:v>
                </c:pt>
                <c:pt idx="78">
                  <c:v>-2.1043669257121934E-3</c:v>
                </c:pt>
                <c:pt idx="79">
                  <c:v>-2.2226841067233528E-3</c:v>
                </c:pt>
                <c:pt idx="80">
                  <c:v>-1.443647704472453E-3</c:v>
                </c:pt>
                <c:pt idx="81">
                  <c:v>-1.4683982045686007E-3</c:v>
                </c:pt>
                <c:pt idx="82">
                  <c:v>-1.5398251042545875E-3</c:v>
                </c:pt>
                <c:pt idx="83">
                  <c:v>-1.3494910065630005E-3</c:v>
                </c:pt>
                <c:pt idx="84">
                  <c:v>-1.9343112901781595E-3</c:v>
                </c:pt>
                <c:pt idx="85">
                  <c:v>-5.7848821048990995E-4</c:v>
                </c:pt>
                <c:pt idx="86">
                  <c:v>-5.4844451534347008E-4</c:v>
                </c:pt>
                <c:pt idx="87">
                  <c:v>-3.1827312519534004E-4</c:v>
                </c:pt>
                <c:pt idx="88">
                  <c:v>1.3908018814403307E-4</c:v>
                </c:pt>
                <c:pt idx="89">
                  <c:v>3.6557965393558157E-4</c:v>
                </c:pt>
                <c:pt idx="90">
                  <c:v>5.3225542057901924E-4</c:v>
                </c:pt>
                <c:pt idx="91">
                  <c:v>9.0987776200803666E-4</c:v>
                </c:pt>
                <c:pt idx="92">
                  <c:v>1.2415011912550753E-3</c:v>
                </c:pt>
                <c:pt idx="93">
                  <c:v>1.4693042797940372E-3</c:v>
                </c:pt>
                <c:pt idx="94">
                  <c:v>2.3587946475172247E-3</c:v>
                </c:pt>
                <c:pt idx="95">
                  <c:v>2.7685109740529352E-3</c:v>
                </c:pt>
                <c:pt idx="96">
                  <c:v>2.1953093273211067E-3</c:v>
                </c:pt>
                <c:pt idx="97">
                  <c:v>2.6635585400165401E-3</c:v>
                </c:pt>
                <c:pt idx="98">
                  <c:v>2.9651485397632613E-3</c:v>
                </c:pt>
                <c:pt idx="99">
                  <c:v>3.386073431505876E-3</c:v>
                </c:pt>
                <c:pt idx="100">
                  <c:v>3.0305745514236943E-3</c:v>
                </c:pt>
                <c:pt idx="101">
                  <c:v>2.9899230250310829E-3</c:v>
                </c:pt>
                <c:pt idx="102">
                  <c:v>3.2714987869655559E-3</c:v>
                </c:pt>
                <c:pt idx="103">
                  <c:v>2.9630134140320756E-3</c:v>
                </c:pt>
                <c:pt idx="104">
                  <c:v>4.2742655260474063E-3</c:v>
                </c:pt>
                <c:pt idx="105">
                  <c:v>4.4556352254601517E-3</c:v>
                </c:pt>
                <c:pt idx="106">
                  <c:v>4.5399964516885461E-3</c:v>
                </c:pt>
                <c:pt idx="107">
                  <c:v>4.642542652039683E-3</c:v>
                </c:pt>
                <c:pt idx="108">
                  <c:v>3.4924946954278452E-3</c:v>
                </c:pt>
                <c:pt idx="109">
                  <c:v>3.2265686669977109E-3</c:v>
                </c:pt>
                <c:pt idx="110">
                  <c:v>3.3064478060536632E-3</c:v>
                </c:pt>
                <c:pt idx="111">
                  <c:v>3.4917716830416782E-3</c:v>
                </c:pt>
                <c:pt idx="112">
                  <c:v>3.2249674172587558E-3</c:v>
                </c:pt>
                <c:pt idx="113">
                  <c:v>3.0617231606009979E-3</c:v>
                </c:pt>
                <c:pt idx="114">
                  <c:v>1.5305100198910544E-3</c:v>
                </c:pt>
                <c:pt idx="115">
                  <c:v>1.8539448968616845E-3</c:v>
                </c:pt>
                <c:pt idx="116">
                  <c:v>2.0367594614594552E-3</c:v>
                </c:pt>
                <c:pt idx="117">
                  <c:v>1.4985023010542437E-3</c:v>
                </c:pt>
                <c:pt idx="118">
                  <c:v>1.660051642676351E-3</c:v>
                </c:pt>
                <c:pt idx="119">
                  <c:v>7.8709749866898182E-4</c:v>
                </c:pt>
                <c:pt idx="120">
                  <c:v>3.1421556268950796E-4</c:v>
                </c:pt>
                <c:pt idx="121">
                  <c:v>8.7709665654979387E-4</c:v>
                </c:pt>
                <c:pt idx="122">
                  <c:v>3.729441160387692E-4</c:v>
                </c:pt>
                <c:pt idx="123">
                  <c:v>4.9309518750918692E-4</c:v>
                </c:pt>
                <c:pt idx="124">
                  <c:v>4.4215089119505605E-4</c:v>
                </c:pt>
                <c:pt idx="125">
                  <c:v>4.9065949054125958E-4</c:v>
                </c:pt>
                <c:pt idx="126">
                  <c:v>7.5911546110546716E-4</c:v>
                </c:pt>
                <c:pt idx="127">
                  <c:v>9.9868753681545667E-5</c:v>
                </c:pt>
                <c:pt idx="128">
                  <c:v>6.2102484205762789E-5</c:v>
                </c:pt>
                <c:pt idx="129">
                  <c:v>-6.7033215152837908E-4</c:v>
                </c:pt>
                <c:pt idx="130">
                  <c:v>-7.560002226657701E-4</c:v>
                </c:pt>
                <c:pt idx="131">
                  <c:v>-1.6208475825792107E-3</c:v>
                </c:pt>
                <c:pt idx="132">
                  <c:v>-1.1552978407900851E-3</c:v>
                </c:pt>
                <c:pt idx="133">
                  <c:v>-1.3711034423626387E-3</c:v>
                </c:pt>
                <c:pt idx="134">
                  <c:v>-9.8087313690898062E-4</c:v>
                </c:pt>
                <c:pt idx="135">
                  <c:v>-1.6851216086652622E-3</c:v>
                </c:pt>
                <c:pt idx="136">
                  <c:v>-1.1113234127882016E-3</c:v>
                </c:pt>
                <c:pt idx="137">
                  <c:v>-1.1199012323275159E-3</c:v>
                </c:pt>
                <c:pt idx="138">
                  <c:v>-1.568438234613531E-3</c:v>
                </c:pt>
                <c:pt idx="139">
                  <c:v>-2.1469093064630756E-3</c:v>
                </c:pt>
                <c:pt idx="140">
                  <c:v>-1.9483131172772701E-3</c:v>
                </c:pt>
                <c:pt idx="141">
                  <c:v>-2.435708495168143E-3</c:v>
                </c:pt>
                <c:pt idx="142">
                  <c:v>-2.9405020077003814E-3</c:v>
                </c:pt>
                <c:pt idx="143">
                  <c:v>-3.2731564749929535E-3</c:v>
                </c:pt>
                <c:pt idx="144">
                  <c:v>-4.3144784228437254E-3</c:v>
                </c:pt>
                <c:pt idx="145">
                  <c:v>-4.1083007491006171E-3</c:v>
                </c:pt>
                <c:pt idx="146">
                  <c:v>-4.0931084353505749E-3</c:v>
                </c:pt>
                <c:pt idx="147">
                  <c:v>-2.7031465793414347E-3</c:v>
                </c:pt>
                <c:pt idx="148">
                  <c:v>-2.5698207409776221E-3</c:v>
                </c:pt>
                <c:pt idx="149">
                  <c:v>-2.2159589228505703E-3</c:v>
                </c:pt>
                <c:pt idx="150">
                  <c:v>-2.2486256148767478E-3</c:v>
                </c:pt>
                <c:pt idx="151">
                  <c:v>-1.9127838428887203E-3</c:v>
                </c:pt>
                <c:pt idx="152">
                  <c:v>-2.0383088867123355E-3</c:v>
                </c:pt>
                <c:pt idx="153">
                  <c:v>-9.7912220804606651E-4</c:v>
                </c:pt>
                <c:pt idx="154">
                  <c:v>-6.9929668283504813E-4</c:v>
                </c:pt>
                <c:pt idx="155">
                  <c:v>-1.4566447984949414E-3</c:v>
                </c:pt>
                <c:pt idx="156">
                  <c:v>-1.7516771734967583E-3</c:v>
                </c:pt>
                <c:pt idx="157">
                  <c:v>-2.0809669951349558E-3</c:v>
                </c:pt>
                <c:pt idx="158">
                  <c:v>-1.8537360168083079E-3</c:v>
                </c:pt>
                <c:pt idx="159">
                  <c:v>-9.8959855660782814E-4</c:v>
                </c:pt>
                <c:pt idx="160">
                  <c:v>-8.7744917761356034E-4</c:v>
                </c:pt>
                <c:pt idx="161">
                  <c:v>-9.2901698490794921E-4</c:v>
                </c:pt>
                <c:pt idx="162">
                  <c:v>-4.5113398125273054E-4</c:v>
                </c:pt>
                <c:pt idx="163">
                  <c:v>3.3006760750887428E-4</c:v>
                </c:pt>
                <c:pt idx="164">
                  <c:v>6.8371261345433329E-4</c:v>
                </c:pt>
                <c:pt idx="165">
                  <c:v>5.080194760965648E-4</c:v>
                </c:pt>
                <c:pt idx="166">
                  <c:v>4.7994359705081876E-4</c:v>
                </c:pt>
                <c:pt idx="167">
                  <c:v>7.3436402997253413E-5</c:v>
                </c:pt>
                <c:pt idx="168">
                  <c:v>5.0772234617032944E-4</c:v>
                </c:pt>
                <c:pt idx="169">
                  <c:v>4.9341207762989843E-4</c:v>
                </c:pt>
                <c:pt idx="170">
                  <c:v>-1.0757032494252769E-4</c:v>
                </c:pt>
                <c:pt idx="171">
                  <c:v>-5.9438152939356452E-4</c:v>
                </c:pt>
                <c:pt idx="172">
                  <c:v>-9.2716085313121867E-4</c:v>
                </c:pt>
                <c:pt idx="173">
                  <c:v>-1.4096198891251973E-3</c:v>
                </c:pt>
                <c:pt idx="174">
                  <c:v>-1.2462767698039909E-3</c:v>
                </c:pt>
                <c:pt idx="175">
                  <c:v>-3.1463158624811433E-5</c:v>
                </c:pt>
                <c:pt idx="176">
                  <c:v>7.2341495951670765E-4</c:v>
                </c:pt>
                <c:pt idx="177">
                  <c:v>1.0325825594531487E-3</c:v>
                </c:pt>
                <c:pt idx="178">
                  <c:v>9.0743933390550406E-4</c:v>
                </c:pt>
                <c:pt idx="179">
                  <c:v>1.343912963529065E-3</c:v>
                </c:pt>
                <c:pt idx="180">
                  <c:v>1.6867497367720375E-3</c:v>
                </c:pt>
                <c:pt idx="181">
                  <c:v>1.6223044254140681E-3</c:v>
                </c:pt>
                <c:pt idx="182">
                  <c:v>2.1455660452066238E-3</c:v>
                </c:pt>
                <c:pt idx="183">
                  <c:v>2.0728900671368121E-3</c:v>
                </c:pt>
                <c:pt idx="184">
                  <c:v>2.4239661087830672E-3</c:v>
                </c:pt>
                <c:pt idx="185">
                  <c:v>2.11958696250514E-3</c:v>
                </c:pt>
                <c:pt idx="186">
                  <c:v>1.9584950724431944E-3</c:v>
                </c:pt>
                <c:pt idx="187">
                  <c:v>1.1485343343596388E-3</c:v>
                </c:pt>
                <c:pt idx="188">
                  <c:v>1.5177064643870565E-3</c:v>
                </c:pt>
                <c:pt idx="189">
                  <c:v>2.1996840563312053E-3</c:v>
                </c:pt>
                <c:pt idx="190">
                  <c:v>2.735524585184473E-3</c:v>
                </c:pt>
                <c:pt idx="191">
                  <c:v>2.6676429146541753E-3</c:v>
                </c:pt>
                <c:pt idx="192">
                  <c:v>2.8434407166117921E-3</c:v>
                </c:pt>
                <c:pt idx="193">
                  <c:v>2.6814242188557746E-3</c:v>
                </c:pt>
                <c:pt idx="194">
                  <c:v>2.7509254887034922E-3</c:v>
                </c:pt>
                <c:pt idx="195">
                  <c:v>2.5364808050141632E-3</c:v>
                </c:pt>
                <c:pt idx="196">
                  <c:v>1.1849500578426846E-3</c:v>
                </c:pt>
                <c:pt idx="197">
                  <c:v>9.1842161867294653E-4</c:v>
                </c:pt>
                <c:pt idx="198">
                  <c:v>1.0777319101360255E-3</c:v>
                </c:pt>
                <c:pt idx="199">
                  <c:v>7.3658719404154143E-4</c:v>
                </c:pt>
                <c:pt idx="200">
                  <c:v>7.0095071554224166E-4</c:v>
                </c:pt>
                <c:pt idx="201">
                  <c:v>8.6299816087687326E-4</c:v>
                </c:pt>
                <c:pt idx="202">
                  <c:v>6.096749957209105E-4</c:v>
                </c:pt>
                <c:pt idx="203">
                  <c:v>4.5933419799916073E-4</c:v>
                </c:pt>
                <c:pt idx="204">
                  <c:v>1.884680147101147E-4</c:v>
                </c:pt>
                <c:pt idx="205">
                  <c:v>4.3663881071401186E-4</c:v>
                </c:pt>
                <c:pt idx="206">
                  <c:v>5.3800188435987469E-4</c:v>
                </c:pt>
                <c:pt idx="207">
                  <c:v>8.1004126724534592E-4</c:v>
                </c:pt>
                <c:pt idx="208">
                  <c:v>5.8056407688137463E-4</c:v>
                </c:pt>
                <c:pt idx="209">
                  <c:v>-1.5168283032333516E-5</c:v>
                </c:pt>
                <c:pt idx="210">
                  <c:v>3.7200676237346007E-4</c:v>
                </c:pt>
                <c:pt idx="211">
                  <c:v>1.3871808252126654E-3</c:v>
                </c:pt>
                <c:pt idx="212">
                  <c:v>1.6463513602422166E-3</c:v>
                </c:pt>
                <c:pt idx="213">
                  <c:v>1.4942111928165642E-3</c:v>
                </c:pt>
                <c:pt idx="214">
                  <c:v>1.1137753475553283E-3</c:v>
                </c:pt>
                <c:pt idx="215">
                  <c:v>7.2247112922041706E-4</c:v>
                </c:pt>
                <c:pt idx="216">
                  <c:v>8.0106329281876801E-4</c:v>
                </c:pt>
                <c:pt idx="217">
                  <c:v>1.3606006980319667E-3</c:v>
                </c:pt>
                <c:pt idx="218">
                  <c:v>1.5762658638646719E-3</c:v>
                </c:pt>
                <c:pt idx="219">
                  <c:v>1.5977051552672602E-3</c:v>
                </c:pt>
                <c:pt idx="220">
                  <c:v>9.5062419864187092E-4</c:v>
                </c:pt>
                <c:pt idx="221">
                  <c:v>1.2619461890687094E-3</c:v>
                </c:pt>
                <c:pt idx="222">
                  <c:v>1.5253687131663802E-3</c:v>
                </c:pt>
                <c:pt idx="223">
                  <c:v>1.7344518667524343E-3</c:v>
                </c:pt>
                <c:pt idx="224">
                  <c:v>1.7419048412006344E-3</c:v>
                </c:pt>
                <c:pt idx="225">
                  <c:v>1.0023157843910716E-3</c:v>
                </c:pt>
                <c:pt idx="226">
                  <c:v>1.1464244991950773E-3</c:v>
                </c:pt>
                <c:pt idx="227">
                  <c:v>1.0021809363515654E-3</c:v>
                </c:pt>
                <c:pt idx="228">
                  <c:v>9.5544352098249851E-4</c:v>
                </c:pt>
                <c:pt idx="229">
                  <c:v>1.159972934944463E-3</c:v>
                </c:pt>
                <c:pt idx="230">
                  <c:v>8.9106155881317668E-4</c:v>
                </c:pt>
                <c:pt idx="231">
                  <c:v>6.3053544360888096E-4</c:v>
                </c:pt>
                <c:pt idx="232">
                  <c:v>8.37371807358007E-4</c:v>
                </c:pt>
                <c:pt idx="233">
                  <c:v>8.8805688084487753E-4</c:v>
                </c:pt>
                <c:pt idx="234">
                  <c:v>1.1281795903684761E-3</c:v>
                </c:pt>
                <c:pt idx="235">
                  <c:v>1.5097678677209708E-3</c:v>
                </c:pt>
                <c:pt idx="236">
                  <c:v>1.8160870398618678E-3</c:v>
                </c:pt>
                <c:pt idx="237">
                  <c:v>2.0727444385484871E-3</c:v>
                </c:pt>
                <c:pt idx="238">
                  <c:v>1.9352065049561364E-3</c:v>
                </c:pt>
                <c:pt idx="239">
                  <c:v>2.0590558172351742E-3</c:v>
                </c:pt>
                <c:pt idx="240">
                  <c:v>2.2893511700470791E-3</c:v>
                </c:pt>
                <c:pt idx="241">
                  <c:v>1.9863936757780654E-3</c:v>
                </c:pt>
                <c:pt idx="242">
                  <c:v>1.2185054050295443E-3</c:v>
                </c:pt>
                <c:pt idx="243">
                  <c:v>4.1763956588440013E-4</c:v>
                </c:pt>
                <c:pt idx="244">
                  <c:v>8.6620941686593614E-4</c:v>
                </c:pt>
                <c:pt idx="245">
                  <c:v>1.8996719362206417E-3</c:v>
                </c:pt>
                <c:pt idx="246">
                  <c:v>1.6843004928622286E-3</c:v>
                </c:pt>
                <c:pt idx="247">
                  <c:v>2.0336890566561359E-3</c:v>
                </c:pt>
                <c:pt idx="248">
                  <c:v>1.9494545331899366E-3</c:v>
                </c:pt>
                <c:pt idx="249">
                  <c:v>2.0761427670399004E-3</c:v>
                </c:pt>
                <c:pt idx="250">
                  <c:v>2.5123547670074203E-3</c:v>
                </c:pt>
                <c:pt idx="251">
                  <c:v>2.5174238900081249E-3</c:v>
                </c:pt>
                <c:pt idx="252">
                  <c:v>2.1989356173928447E-3</c:v>
                </c:pt>
                <c:pt idx="253">
                  <c:v>2.2408323824636865E-3</c:v>
                </c:pt>
                <c:pt idx="254">
                  <c:v>2.2166506645271205E-3</c:v>
                </c:pt>
                <c:pt idx="255">
                  <c:v>1.8346165470884582E-3</c:v>
                </c:pt>
                <c:pt idx="256">
                  <c:v>9.5133247975075815E-4</c:v>
                </c:pt>
                <c:pt idx="257">
                  <c:v>-4.4010375532121124E-4</c:v>
                </c:pt>
                <c:pt idx="258">
                  <c:v>-3.7776886864478279E-4</c:v>
                </c:pt>
                <c:pt idx="259">
                  <c:v>-3.7708211492225297E-4</c:v>
                </c:pt>
                <c:pt idx="260">
                  <c:v>-1.0114107518298524E-3</c:v>
                </c:pt>
                <c:pt idx="261">
                  <c:v>-9.7706117108617018E-4</c:v>
                </c:pt>
                <c:pt idx="262">
                  <c:v>-1.2243716379118808E-3</c:v>
                </c:pt>
                <c:pt idx="263">
                  <c:v>-3.2327744203522295E-4</c:v>
                </c:pt>
                <c:pt idx="264">
                  <c:v>-3.5261493144566122E-4</c:v>
                </c:pt>
                <c:pt idx="265">
                  <c:v>-9.6556073246433275E-4</c:v>
                </c:pt>
                <c:pt idx="266">
                  <c:v>-8.5507133135019901E-4</c:v>
                </c:pt>
                <c:pt idx="267">
                  <c:v>-1.412936783108812E-3</c:v>
                </c:pt>
                <c:pt idx="268">
                  <c:v>-1.786783984310062E-3</c:v>
                </c:pt>
                <c:pt idx="269">
                  <c:v>-1.8209029751911632E-3</c:v>
                </c:pt>
                <c:pt idx="270">
                  <c:v>-2.3634603502349235E-3</c:v>
                </c:pt>
                <c:pt idx="271">
                  <c:v>-2.272670463880821E-3</c:v>
                </c:pt>
                <c:pt idx="272">
                  <c:v>-1.6139796854425883E-3</c:v>
                </c:pt>
                <c:pt idx="273">
                  <c:v>-1.7291503639126026E-3</c:v>
                </c:pt>
                <c:pt idx="274">
                  <c:v>-1.3214862640106117E-3</c:v>
                </c:pt>
                <c:pt idx="275">
                  <c:v>-1.5615112903328012E-3</c:v>
                </c:pt>
                <c:pt idx="276">
                  <c:v>-1.8258482412955554E-5</c:v>
                </c:pt>
                <c:pt idx="277">
                  <c:v>1.2213659900122081E-3</c:v>
                </c:pt>
                <c:pt idx="278">
                  <c:v>1.0363967841124436E-3</c:v>
                </c:pt>
                <c:pt idx="279">
                  <c:v>1.2902458584196051E-3</c:v>
                </c:pt>
                <c:pt idx="280">
                  <c:v>1.6766808903375002E-3</c:v>
                </c:pt>
                <c:pt idx="281">
                  <c:v>1.2220798871786654E-3</c:v>
                </c:pt>
                <c:pt idx="282">
                  <c:v>1.1050380122930574E-3</c:v>
                </c:pt>
                <c:pt idx="283">
                  <c:v>1.1245446040467047E-3</c:v>
                </c:pt>
                <c:pt idx="284">
                  <c:v>8.8351474663077518E-4</c:v>
                </c:pt>
                <c:pt idx="285">
                  <c:v>-7.0766075438843736E-5</c:v>
                </c:pt>
                <c:pt idx="286">
                  <c:v>-2.0684922016354326E-4</c:v>
                </c:pt>
                <c:pt idx="287">
                  <c:v>6.9190116391862528E-4</c:v>
                </c:pt>
                <c:pt idx="288">
                  <c:v>1.0810795792189011E-3</c:v>
                </c:pt>
                <c:pt idx="289">
                  <c:v>1.2619407333467644E-3</c:v>
                </c:pt>
                <c:pt idx="290">
                  <c:v>1.1135090781181326E-3</c:v>
                </c:pt>
                <c:pt idx="291">
                  <c:v>5.583849275102936E-4</c:v>
                </c:pt>
                <c:pt idx="292">
                  <c:v>-2.8515063008924799E-4</c:v>
                </c:pt>
                <c:pt idx="293">
                  <c:v>1.6040241881725589E-4</c:v>
                </c:pt>
                <c:pt idx="294">
                  <c:v>5.2508914864535887E-5</c:v>
                </c:pt>
                <c:pt idx="295">
                  <c:v>5.045156883080375E-4</c:v>
                </c:pt>
                <c:pt idx="296">
                  <c:v>1.599991204676926E-4</c:v>
                </c:pt>
                <c:pt idx="297">
                  <c:v>-2.5177055528111212E-4</c:v>
                </c:pt>
                <c:pt idx="298">
                  <c:v>-8.7476691936033563E-5</c:v>
                </c:pt>
                <c:pt idx="299">
                  <c:v>-8.6364513015908567E-4</c:v>
                </c:pt>
                <c:pt idx="300">
                  <c:v>-8.7047389811462203E-4</c:v>
                </c:pt>
                <c:pt idx="301">
                  <c:v>-4.4888818335016517E-4</c:v>
                </c:pt>
                <c:pt idx="302">
                  <c:v>-2.333678750139619E-4</c:v>
                </c:pt>
                <c:pt idx="303">
                  <c:v>-1.1807296053329222E-3</c:v>
                </c:pt>
                <c:pt idx="304">
                  <c:v>-1.4638902318740458E-3</c:v>
                </c:pt>
                <c:pt idx="305">
                  <c:v>1.2707276753558443E-4</c:v>
                </c:pt>
                <c:pt idx="306">
                  <c:v>-4.5821505853715585E-5</c:v>
                </c:pt>
                <c:pt idx="307">
                  <c:v>-3.6107748695766837E-4</c:v>
                </c:pt>
                <c:pt idx="308">
                  <c:v>-4.8047060574041853E-4</c:v>
                </c:pt>
                <c:pt idx="309">
                  <c:v>-6.9398071019861353E-4</c:v>
                </c:pt>
                <c:pt idx="310">
                  <c:v>-2.7020474206768509E-4</c:v>
                </c:pt>
                <c:pt idx="311">
                  <c:v>8.1273653739964181E-4</c:v>
                </c:pt>
                <c:pt idx="312">
                  <c:v>8.2247554445599681E-4</c:v>
                </c:pt>
                <c:pt idx="313">
                  <c:v>3.9846123242039323E-4</c:v>
                </c:pt>
                <c:pt idx="314">
                  <c:v>5.6581125367585056E-4</c:v>
                </c:pt>
                <c:pt idx="315">
                  <c:v>-1.446781362970882E-4</c:v>
                </c:pt>
                <c:pt idx="316">
                  <c:v>-4.9129950917961487E-4</c:v>
                </c:pt>
                <c:pt idx="317">
                  <c:v>-3.4083572871344294E-4</c:v>
                </c:pt>
                <c:pt idx="318">
                  <c:v>-6.9772956881291985E-4</c:v>
                </c:pt>
                <c:pt idx="319">
                  <c:v>-4.9362377262302697E-4</c:v>
                </c:pt>
                <c:pt idx="320">
                  <c:v>3.169200765533072E-4</c:v>
                </c:pt>
                <c:pt idx="321">
                  <c:v>-6.5661036850260285E-4</c:v>
                </c:pt>
                <c:pt idx="322">
                  <c:v>3.4838369457678716E-4</c:v>
                </c:pt>
                <c:pt idx="323">
                  <c:v>3.2047006171048606E-4</c:v>
                </c:pt>
                <c:pt idx="324">
                  <c:v>1.2139730200923056E-3</c:v>
                </c:pt>
                <c:pt idx="325">
                  <c:v>-1.5485994578140231E-4</c:v>
                </c:pt>
                <c:pt idx="326">
                  <c:v>1.5167556516677735E-4</c:v>
                </c:pt>
                <c:pt idx="327">
                  <c:v>1.26728260654925E-4</c:v>
                </c:pt>
                <c:pt idx="328">
                  <c:v>7.8924507328480341E-4</c:v>
                </c:pt>
                <c:pt idx="329">
                  <c:v>5.0876915344447485E-4</c:v>
                </c:pt>
                <c:pt idx="330">
                  <c:v>3.5602542578244022E-4</c:v>
                </c:pt>
                <c:pt idx="331">
                  <c:v>-7.0070900407885768E-4</c:v>
                </c:pt>
                <c:pt idx="332">
                  <c:v>-2.5901066759953013E-4</c:v>
                </c:pt>
                <c:pt idx="333">
                  <c:v>-2.4173728912474713E-4</c:v>
                </c:pt>
                <c:pt idx="334">
                  <c:v>-4.1049560090859267E-4</c:v>
                </c:pt>
                <c:pt idx="335">
                  <c:v>-1.5780804601958164E-5</c:v>
                </c:pt>
                <c:pt idx="336">
                  <c:v>-2.233815675357953E-5</c:v>
                </c:pt>
                <c:pt idx="337">
                  <c:v>1.6699468761918125E-4</c:v>
                </c:pt>
                <c:pt idx="338">
                  <c:v>5.9280899309923241E-4</c:v>
                </c:pt>
                <c:pt idx="339">
                  <c:v>5.3012657503691523E-4</c:v>
                </c:pt>
                <c:pt idx="340">
                  <c:v>-1.5109292601550364E-4</c:v>
                </c:pt>
                <c:pt idx="341">
                  <c:v>2.6384634128336006E-4</c:v>
                </c:pt>
                <c:pt idx="342">
                  <c:v>-5.7450312967035136E-4</c:v>
                </c:pt>
                <c:pt idx="343">
                  <c:v>-1.179890954635638E-4</c:v>
                </c:pt>
                <c:pt idx="344">
                  <c:v>-1.1675204345728012E-3</c:v>
                </c:pt>
                <c:pt idx="345">
                  <c:v>-1.215616723647955E-4</c:v>
                </c:pt>
                <c:pt idx="346">
                  <c:v>-1.1119454906802024E-3</c:v>
                </c:pt>
                <c:pt idx="347">
                  <c:v>-1.9570417662338143E-3</c:v>
                </c:pt>
                <c:pt idx="348">
                  <c:v>-2.1914344847459022E-3</c:v>
                </c:pt>
                <c:pt idx="349">
                  <c:v>-2.0739452992915557E-3</c:v>
                </c:pt>
                <c:pt idx="350">
                  <c:v>-1.8589406137846309E-3</c:v>
                </c:pt>
                <c:pt idx="351">
                  <c:v>-1.1010801043877161E-3</c:v>
                </c:pt>
                <c:pt idx="352">
                  <c:v>-1.6059357411033826E-3</c:v>
                </c:pt>
                <c:pt idx="353">
                  <c:v>-1.4741625836297147E-3</c:v>
                </c:pt>
                <c:pt idx="354">
                  <c:v>-1.6893725067207192E-3</c:v>
                </c:pt>
                <c:pt idx="355">
                  <c:v>-2.0690084663659569E-3</c:v>
                </c:pt>
                <c:pt idx="356">
                  <c:v>-2.3510986483819469E-3</c:v>
                </c:pt>
                <c:pt idx="357">
                  <c:v>-2.6220356292917832E-3</c:v>
                </c:pt>
                <c:pt idx="358">
                  <c:v>-2.6034978702447645E-3</c:v>
                </c:pt>
                <c:pt idx="359">
                  <c:v>-2.1767800164154538E-3</c:v>
                </c:pt>
                <c:pt idx="360">
                  <c:v>-2.1036051516436067E-3</c:v>
                </c:pt>
                <c:pt idx="361">
                  <c:v>-1.4992218676559382E-3</c:v>
                </c:pt>
                <c:pt idx="362">
                  <c:v>-2.0764886918751375E-3</c:v>
                </c:pt>
                <c:pt idx="363">
                  <c:v>-2.4835919727096006E-3</c:v>
                </c:pt>
                <c:pt idx="364">
                  <c:v>-1.467827371835016E-3</c:v>
                </c:pt>
                <c:pt idx="365">
                  <c:v>-1.8389849743552877E-3</c:v>
                </c:pt>
                <c:pt idx="366">
                  <c:v>-7.2720387280088793E-4</c:v>
                </c:pt>
                <c:pt idx="367">
                  <c:v>-1.3376467973038263E-4</c:v>
                </c:pt>
                <c:pt idx="368">
                  <c:v>4.13253811810175E-4</c:v>
                </c:pt>
                <c:pt idx="369">
                  <c:v>4.1323344090989149E-4</c:v>
                </c:pt>
                <c:pt idx="370">
                  <c:v>6.7940968774075265E-4</c:v>
                </c:pt>
                <c:pt idx="371">
                  <c:v>2.0518467681731882E-4</c:v>
                </c:pt>
                <c:pt idx="372">
                  <c:v>8.5594582668524065E-4</c:v>
                </c:pt>
                <c:pt idx="373">
                  <c:v>2.61539001856366E-4</c:v>
                </c:pt>
                <c:pt idx="374">
                  <c:v>2.4671509943984763E-4</c:v>
                </c:pt>
                <c:pt idx="375">
                  <c:v>7.4520992492928826E-4</c:v>
                </c:pt>
                <c:pt idx="376">
                  <c:v>1.2320880725379521E-3</c:v>
                </c:pt>
                <c:pt idx="377">
                  <c:v>1.5247391556305705E-3</c:v>
                </c:pt>
                <c:pt idx="378">
                  <c:v>1.6595486126946891E-3</c:v>
                </c:pt>
                <c:pt idx="379">
                  <c:v>1.3887056679982015E-3</c:v>
                </c:pt>
                <c:pt idx="380">
                  <c:v>1.5511747533630614E-3</c:v>
                </c:pt>
                <c:pt idx="381">
                  <c:v>2.3630788595462682E-3</c:v>
                </c:pt>
                <c:pt idx="382">
                  <c:v>2.9959757924355596E-3</c:v>
                </c:pt>
                <c:pt idx="383">
                  <c:v>2.5761417071614406E-3</c:v>
                </c:pt>
                <c:pt idx="384">
                  <c:v>1.3539007387644256E-3</c:v>
                </c:pt>
                <c:pt idx="385">
                  <c:v>1.5438950803277605E-3</c:v>
                </c:pt>
                <c:pt idx="386">
                  <c:v>1.4871828581198598E-3</c:v>
                </c:pt>
                <c:pt idx="387">
                  <c:v>1.5949680035413352E-3</c:v>
                </c:pt>
                <c:pt idx="388">
                  <c:v>4.9937306441383928E-4</c:v>
                </c:pt>
                <c:pt idx="389">
                  <c:v>7.1680454318074174E-4</c:v>
                </c:pt>
                <c:pt idx="390">
                  <c:v>-8.9326987697060456E-4</c:v>
                </c:pt>
                <c:pt idx="391">
                  <c:v>-6.2124805981908829E-4</c:v>
                </c:pt>
                <c:pt idx="392">
                  <c:v>-4.637292313826257E-4</c:v>
                </c:pt>
                <c:pt idx="393">
                  <c:v>-4.7877283682758154E-4</c:v>
                </c:pt>
                <c:pt idx="394">
                  <c:v>-8.7561927760738283E-4</c:v>
                </c:pt>
                <c:pt idx="395">
                  <c:v>-1.1789550468741985E-3</c:v>
                </c:pt>
                <c:pt idx="396">
                  <c:v>-1.2700826807809623E-3</c:v>
                </c:pt>
                <c:pt idx="397">
                  <c:v>-1.4590377598981406E-3</c:v>
                </c:pt>
                <c:pt idx="398">
                  <c:v>-1.797394950031103E-3</c:v>
                </c:pt>
                <c:pt idx="399">
                  <c:v>-1.6627751448094856E-3</c:v>
                </c:pt>
                <c:pt idx="400">
                  <c:v>-2.2518207566530417E-3</c:v>
                </c:pt>
                <c:pt idx="401">
                  <c:v>-3.2551739643933045E-3</c:v>
                </c:pt>
                <c:pt idx="402">
                  <c:v>-3.5384003396167311E-3</c:v>
                </c:pt>
                <c:pt idx="403">
                  <c:v>-2.4474207742914635E-3</c:v>
                </c:pt>
                <c:pt idx="404">
                  <c:v>-1.9112275099592349E-3</c:v>
                </c:pt>
                <c:pt idx="405">
                  <c:v>-1.6004072221858334E-3</c:v>
                </c:pt>
                <c:pt idx="406">
                  <c:v>-1.8240162357385937E-3</c:v>
                </c:pt>
                <c:pt idx="407">
                  <c:v>-1.9799391172955288E-3</c:v>
                </c:pt>
                <c:pt idx="408">
                  <c:v>-1.8576442990078156E-3</c:v>
                </c:pt>
                <c:pt idx="409">
                  <c:v>-2.0640126578706781E-3</c:v>
                </c:pt>
                <c:pt idx="410">
                  <c:v>-9.7092535874453026E-4</c:v>
                </c:pt>
                <c:pt idx="411">
                  <c:v>-1.4683338783219992E-3</c:v>
                </c:pt>
                <c:pt idx="412">
                  <c:v>-1.8264488320811222E-3</c:v>
                </c:pt>
                <c:pt idx="413">
                  <c:v>-1.8897029136626001E-3</c:v>
                </c:pt>
                <c:pt idx="414">
                  <c:v>-2.1308287953947006E-3</c:v>
                </c:pt>
                <c:pt idx="415">
                  <c:v>-2.0568537812323362E-3</c:v>
                </c:pt>
                <c:pt idx="416">
                  <c:v>-1.9227297969204773E-3</c:v>
                </c:pt>
                <c:pt idx="417">
                  <c:v>-2.0636291264904106E-3</c:v>
                </c:pt>
                <c:pt idx="418">
                  <c:v>-2.0763305838320317E-3</c:v>
                </c:pt>
                <c:pt idx="419">
                  <c:v>-1.8059207730223633E-3</c:v>
                </c:pt>
                <c:pt idx="420">
                  <c:v>-1.3362235913982128E-3</c:v>
                </c:pt>
                <c:pt idx="421">
                  <c:v>-1.3397998351104379E-3</c:v>
                </c:pt>
                <c:pt idx="422">
                  <c:v>-9.5281484620538546E-4</c:v>
                </c:pt>
                <c:pt idx="423">
                  <c:v>-9.2906003665319155E-4</c:v>
                </c:pt>
                <c:pt idx="424">
                  <c:v>-8.568385607341971E-4</c:v>
                </c:pt>
                <c:pt idx="425">
                  <c:v>-1.8311590304206237E-3</c:v>
                </c:pt>
                <c:pt idx="426">
                  <c:v>-1.8019752085698219E-3</c:v>
                </c:pt>
                <c:pt idx="427">
                  <c:v>-1.5607895702045556E-3</c:v>
                </c:pt>
                <c:pt idx="428">
                  <c:v>-1.5658595948968427E-3</c:v>
                </c:pt>
                <c:pt idx="429">
                  <c:v>-1.1154271036823429E-3</c:v>
                </c:pt>
                <c:pt idx="430">
                  <c:v>-1.5645447527431349E-3</c:v>
                </c:pt>
                <c:pt idx="431">
                  <c:v>-1.9015048125474105E-3</c:v>
                </c:pt>
                <c:pt idx="432">
                  <c:v>-2.3249547813348039E-3</c:v>
                </c:pt>
                <c:pt idx="433">
                  <c:v>-1.4433425194280752E-3</c:v>
                </c:pt>
                <c:pt idx="434">
                  <c:v>-8.0876567616308334E-4</c:v>
                </c:pt>
                <c:pt idx="435">
                  <c:v>-8.759642896920488E-4</c:v>
                </c:pt>
                <c:pt idx="436">
                  <c:v>-5.837345232066665E-4</c:v>
                </c:pt>
                <c:pt idx="437">
                  <c:v>-1.2168966123644294E-3</c:v>
                </c:pt>
                <c:pt idx="438">
                  <c:v>-9.602478733429623E-4</c:v>
                </c:pt>
                <c:pt idx="439">
                  <c:v>-1.0145882532638225E-3</c:v>
                </c:pt>
                <c:pt idx="440">
                  <c:v>-3.9214275977441835E-4</c:v>
                </c:pt>
                <c:pt idx="441">
                  <c:v>6.7455789223295651E-6</c:v>
                </c:pt>
                <c:pt idx="442">
                  <c:v>-9.7717672725934678E-5</c:v>
                </c:pt>
                <c:pt idx="443">
                  <c:v>3.5082402165212797E-4</c:v>
                </c:pt>
                <c:pt idx="444">
                  <c:v>3.8551542573016711E-4</c:v>
                </c:pt>
                <c:pt idx="445">
                  <c:v>1.1570496393496995E-3</c:v>
                </c:pt>
                <c:pt idx="446">
                  <c:v>1.0835605424540553E-3</c:v>
                </c:pt>
                <c:pt idx="447">
                  <c:v>1.5360740764946879E-3</c:v>
                </c:pt>
                <c:pt idx="448">
                  <c:v>1.3015159393254508E-3</c:v>
                </c:pt>
                <c:pt idx="449">
                  <c:v>6.2237569670281164E-4</c:v>
                </c:pt>
                <c:pt idx="450">
                  <c:v>1.3313796766174562E-3</c:v>
                </c:pt>
                <c:pt idx="451">
                  <c:v>1.8691711296218065E-3</c:v>
                </c:pt>
                <c:pt idx="452">
                  <c:v>2.1774064799039159E-3</c:v>
                </c:pt>
                <c:pt idx="453">
                  <c:v>1.9368177414905046E-3</c:v>
                </c:pt>
                <c:pt idx="454">
                  <c:v>2.3746539200893116E-3</c:v>
                </c:pt>
                <c:pt idx="455">
                  <c:v>2.6418599736761804E-3</c:v>
                </c:pt>
                <c:pt idx="456">
                  <c:v>2.3283252569434366E-3</c:v>
                </c:pt>
                <c:pt idx="457">
                  <c:v>2.5216738414363346E-3</c:v>
                </c:pt>
                <c:pt idx="458">
                  <c:v>2.2066042361397172E-3</c:v>
                </c:pt>
                <c:pt idx="459">
                  <c:v>1.7411399315976133E-3</c:v>
                </c:pt>
                <c:pt idx="460">
                  <c:v>9.8925087230651966E-4</c:v>
                </c:pt>
                <c:pt idx="461">
                  <c:v>8.2704725484509362E-4</c:v>
                </c:pt>
                <c:pt idx="462">
                  <c:v>9.964108740763472E-4</c:v>
                </c:pt>
                <c:pt idx="463">
                  <c:v>6.3403309381558561E-4</c:v>
                </c:pt>
                <c:pt idx="464">
                  <c:v>5.0806905307286554E-4</c:v>
                </c:pt>
                <c:pt idx="465">
                  <c:v>2.8541517189114923E-4</c:v>
                </c:pt>
                <c:pt idx="466">
                  <c:v>7.3611741905819017E-4</c:v>
                </c:pt>
                <c:pt idx="467">
                  <c:v>6.0524932191863723E-4</c:v>
                </c:pt>
                <c:pt idx="468">
                  <c:v>6.1786155089101774E-4</c:v>
                </c:pt>
                <c:pt idx="469">
                  <c:v>1.0700181099388847E-3</c:v>
                </c:pt>
                <c:pt idx="470">
                  <c:v>2.7243032363224383E-4</c:v>
                </c:pt>
                <c:pt idx="471">
                  <c:v>2.8445057848613421E-4</c:v>
                </c:pt>
                <c:pt idx="472">
                  <c:v>-1.8377231893773027E-4</c:v>
                </c:pt>
                <c:pt idx="473">
                  <c:v>-1.3094272479941427E-4</c:v>
                </c:pt>
                <c:pt idx="474">
                  <c:v>-1.0148599383513004E-3</c:v>
                </c:pt>
                <c:pt idx="475">
                  <c:v>-8.6640356326435374E-4</c:v>
                </c:pt>
                <c:pt idx="476">
                  <c:v>-4.9124950592475557E-4</c:v>
                </c:pt>
                <c:pt idx="477">
                  <c:v>-7.3479172219513176E-4</c:v>
                </c:pt>
                <c:pt idx="478">
                  <c:v>-3.78073908625098E-4</c:v>
                </c:pt>
                <c:pt idx="479">
                  <c:v>-4.6248686860383243E-4</c:v>
                </c:pt>
                <c:pt idx="480">
                  <c:v>-4.0588453595605007E-4</c:v>
                </c:pt>
                <c:pt idx="481">
                  <c:v>-4.6255947342425333E-4</c:v>
                </c:pt>
                <c:pt idx="482">
                  <c:v>-1.4638189787798266E-4</c:v>
                </c:pt>
                <c:pt idx="483">
                  <c:v>-8.5674093102216671E-5</c:v>
                </c:pt>
                <c:pt idx="484">
                  <c:v>-9.3253806632343639E-5</c:v>
                </c:pt>
                <c:pt idx="485">
                  <c:v>-1.801599644165441E-4</c:v>
                </c:pt>
                <c:pt idx="486">
                  <c:v>-7.0288719364962706E-4</c:v>
                </c:pt>
                <c:pt idx="487">
                  <c:v>-7.3679894784758285E-4</c:v>
                </c:pt>
                <c:pt idx="488">
                  <c:v>-1.5323776129821945E-4</c:v>
                </c:pt>
                <c:pt idx="489">
                  <c:v>-5.4914051568244156E-4</c:v>
                </c:pt>
                <c:pt idx="490">
                  <c:v>-3.7498986455846112E-5</c:v>
                </c:pt>
                <c:pt idx="491">
                  <c:v>-4.128730263992757E-5</c:v>
                </c:pt>
                <c:pt idx="492">
                  <c:v>5.2390604999691154E-4</c:v>
                </c:pt>
                <c:pt idx="493">
                  <c:v>2.9439352693937435E-4</c:v>
                </c:pt>
                <c:pt idx="494">
                  <c:v>3.5798613458292691E-4</c:v>
                </c:pt>
                <c:pt idx="495">
                  <c:v>-1.2420113229865003E-4</c:v>
                </c:pt>
                <c:pt idx="496">
                  <c:v>-8.9117350200517505E-4</c:v>
                </c:pt>
                <c:pt idx="497">
                  <c:v>-1.9294510321840019E-4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16800"/>
        <c:axId val="218318336"/>
      </c:lineChart>
      <c:lineChart>
        <c:grouping val="standard"/>
        <c:varyColors val="0"/>
        <c:ser>
          <c:idx val="2"/>
          <c:order val="2"/>
          <c:tx>
            <c:v>EWMA (RHS)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EURUSD!$H$2:$H$499</c:f>
              <c:numCache>
                <c:formatCode>0.00%</c:formatCode>
                <c:ptCount val="498"/>
                <c:pt idx="0" formatCode="General">
                  <c:v>#N/A</c:v>
                </c:pt>
                <c:pt idx="1">
                  <c:v>3.7978484590095942E-3</c:v>
                </c:pt>
                <c:pt idx="2">
                  <c:v>3.7978484590095942E-3</c:v>
                </c:pt>
                <c:pt idx="3">
                  <c:v>3.783813480417314E-3</c:v>
                </c:pt>
                <c:pt idx="4">
                  <c:v>5.3282004786155898E-3</c:v>
                </c:pt>
                <c:pt idx="5">
                  <c:v>6.6828956425831363E-3</c:v>
                </c:pt>
                <c:pt idx="6">
                  <c:v>6.6324024225623869E-3</c:v>
                </c:pt>
                <c:pt idx="7">
                  <c:v>6.6516263531264707E-3</c:v>
                </c:pt>
                <c:pt idx="8">
                  <c:v>7.318943091246477E-3</c:v>
                </c:pt>
                <c:pt idx="9">
                  <c:v>7.1176559776510891E-3</c:v>
                </c:pt>
                <c:pt idx="10">
                  <c:v>7.6652063163466901E-3</c:v>
                </c:pt>
                <c:pt idx="11">
                  <c:v>8.3081235389077784E-3</c:v>
                </c:pt>
                <c:pt idx="12">
                  <c:v>8.234679985193007E-3</c:v>
                </c:pt>
                <c:pt idx="13">
                  <c:v>8.0006179909815501E-3</c:v>
                </c:pt>
                <c:pt idx="14">
                  <c:v>7.9078888669489467E-3</c:v>
                </c:pt>
                <c:pt idx="15">
                  <c:v>7.6774294900164054E-3</c:v>
                </c:pt>
                <c:pt idx="16">
                  <c:v>7.6456079065041023E-3</c:v>
                </c:pt>
                <c:pt idx="17">
                  <c:v>8.3946137647387606E-3</c:v>
                </c:pt>
                <c:pt idx="18">
                  <c:v>8.1537739696405272E-3</c:v>
                </c:pt>
                <c:pt idx="19">
                  <c:v>7.9769465933369026E-3</c:v>
                </c:pt>
                <c:pt idx="20">
                  <c:v>7.7346130583588616E-3</c:v>
                </c:pt>
                <c:pt idx="21">
                  <c:v>8.0500581532696926E-3</c:v>
                </c:pt>
                <c:pt idx="22">
                  <c:v>7.8085905712992343E-3</c:v>
                </c:pt>
                <c:pt idx="23">
                  <c:v>7.8337364118209844E-3</c:v>
                </c:pt>
                <c:pt idx="24">
                  <c:v>7.922735378251073E-3</c:v>
                </c:pt>
                <c:pt idx="25">
                  <c:v>7.6938228090446485E-3</c:v>
                </c:pt>
                <c:pt idx="26">
                  <c:v>7.6182253798006416E-3</c:v>
                </c:pt>
                <c:pt idx="27">
                  <c:v>7.3861700220023488E-3</c:v>
                </c:pt>
                <c:pt idx="28">
                  <c:v>7.5327318434587828E-3</c:v>
                </c:pt>
                <c:pt idx="29">
                  <c:v>7.3510635920404988E-3</c:v>
                </c:pt>
                <c:pt idx="30">
                  <c:v>7.1611746029669864E-3</c:v>
                </c:pt>
                <c:pt idx="31">
                  <c:v>6.9543941189480311E-3</c:v>
                </c:pt>
                <c:pt idx="32">
                  <c:v>6.7890573780847304E-3</c:v>
                </c:pt>
                <c:pt idx="33">
                  <c:v>6.893177480931394E-3</c:v>
                </c:pt>
                <c:pt idx="34">
                  <c:v>6.9272331795115121E-3</c:v>
                </c:pt>
                <c:pt idx="35">
                  <c:v>6.7936790458758296E-3</c:v>
                </c:pt>
                <c:pt idx="36">
                  <c:v>8.7616839566834193E-3</c:v>
                </c:pt>
                <c:pt idx="37">
                  <c:v>8.5342544235261966E-3</c:v>
                </c:pt>
                <c:pt idx="38">
                  <c:v>8.2817277009638226E-3</c:v>
                </c:pt>
                <c:pt idx="39">
                  <c:v>8.2061983202953281E-3</c:v>
                </c:pt>
                <c:pt idx="40">
                  <c:v>7.960836138934016E-3</c:v>
                </c:pt>
                <c:pt idx="41">
                  <c:v>7.7993948276998144E-3</c:v>
                </c:pt>
                <c:pt idx="42">
                  <c:v>7.6389282916203716E-3</c:v>
                </c:pt>
                <c:pt idx="43">
                  <c:v>7.4622091032484749E-3</c:v>
                </c:pt>
                <c:pt idx="44">
                  <c:v>7.6408767678273091E-3</c:v>
                </c:pt>
                <c:pt idx="45">
                  <c:v>7.4161945158413211E-3</c:v>
                </c:pt>
                <c:pt idx="46">
                  <c:v>8.2028213502834488E-3</c:v>
                </c:pt>
                <c:pt idx="47">
                  <c:v>7.9619393138000514E-3</c:v>
                </c:pt>
                <c:pt idx="48">
                  <c:v>7.7643429447262248E-3</c:v>
                </c:pt>
                <c:pt idx="49">
                  <c:v>7.6078218788658905E-3</c:v>
                </c:pt>
                <c:pt idx="50">
                  <c:v>7.7711867882439122E-3</c:v>
                </c:pt>
                <c:pt idx="51">
                  <c:v>7.9951388917263808E-3</c:v>
                </c:pt>
                <c:pt idx="52">
                  <c:v>7.7575262366997881E-3</c:v>
                </c:pt>
                <c:pt idx="53">
                  <c:v>7.7465021665043847E-3</c:v>
                </c:pt>
                <c:pt idx="54">
                  <c:v>7.5106071323730594E-3</c:v>
                </c:pt>
                <c:pt idx="55">
                  <c:v>7.2818281847297165E-3</c:v>
                </c:pt>
                <c:pt idx="56">
                  <c:v>7.2342801638387829E-3</c:v>
                </c:pt>
                <c:pt idx="57">
                  <c:v>7.036417642695675E-3</c:v>
                </c:pt>
                <c:pt idx="58">
                  <c:v>7.1747455365129545E-3</c:v>
                </c:pt>
                <c:pt idx="59">
                  <c:v>7.0177523129526034E-3</c:v>
                </c:pt>
                <c:pt idx="60">
                  <c:v>6.9340228912570592E-3</c:v>
                </c:pt>
                <c:pt idx="61">
                  <c:v>6.7375762497548794E-3</c:v>
                </c:pt>
                <c:pt idx="62">
                  <c:v>6.7553649767255006E-3</c:v>
                </c:pt>
                <c:pt idx="63">
                  <c:v>6.6761121216344452E-3</c:v>
                </c:pt>
                <c:pt idx="64">
                  <c:v>6.5263944324153757E-3</c:v>
                </c:pt>
                <c:pt idx="65">
                  <c:v>8.6446501576149058E-3</c:v>
                </c:pt>
                <c:pt idx="66">
                  <c:v>8.4063441863059113E-3</c:v>
                </c:pt>
                <c:pt idx="67">
                  <c:v>8.2758854523033148E-3</c:v>
                </c:pt>
                <c:pt idx="68">
                  <c:v>8.0976475488989744E-3</c:v>
                </c:pt>
                <c:pt idx="69">
                  <c:v>7.9365570615636243E-3</c:v>
                </c:pt>
                <c:pt idx="70">
                  <c:v>7.7203737882834298E-3</c:v>
                </c:pt>
                <c:pt idx="71">
                  <c:v>7.5085186058981568E-3</c:v>
                </c:pt>
                <c:pt idx="72">
                  <c:v>7.5958828155848323E-3</c:v>
                </c:pt>
                <c:pt idx="73">
                  <c:v>7.4275520835889635E-3</c:v>
                </c:pt>
                <c:pt idx="74">
                  <c:v>7.2202607941359567E-3</c:v>
                </c:pt>
                <c:pt idx="75">
                  <c:v>7.0277115270468019E-3</c:v>
                </c:pt>
                <c:pt idx="76">
                  <c:v>6.9082205725920949E-3</c:v>
                </c:pt>
                <c:pt idx="77">
                  <c:v>6.7610812889574937E-3</c:v>
                </c:pt>
                <c:pt idx="78">
                  <c:v>6.8602317884013057E-3</c:v>
                </c:pt>
                <c:pt idx="79">
                  <c:v>6.6603388134336347E-3</c:v>
                </c:pt>
                <c:pt idx="80">
                  <c:v>6.9172140745691153E-3</c:v>
                </c:pt>
                <c:pt idx="81">
                  <c:v>6.7143558988645878E-3</c:v>
                </c:pt>
                <c:pt idx="82">
                  <c:v>6.6527422620630263E-3</c:v>
                </c:pt>
                <c:pt idx="83">
                  <c:v>6.4601807197643812E-3</c:v>
                </c:pt>
                <c:pt idx="84">
                  <c:v>7.274725909161216E-3</c:v>
                </c:pt>
                <c:pt idx="85">
                  <c:v>7.0931028683792639E-3</c:v>
                </c:pt>
                <c:pt idx="86">
                  <c:v>6.8952604764481442E-3</c:v>
                </c:pt>
                <c:pt idx="87">
                  <c:v>6.6923375990737928E-3</c:v>
                </c:pt>
                <c:pt idx="88">
                  <c:v>7.2939534224512863E-3</c:v>
                </c:pt>
                <c:pt idx="89">
                  <c:v>7.4277900446857829E-3</c:v>
                </c:pt>
                <c:pt idx="90">
                  <c:v>7.2039734238591819E-3</c:v>
                </c:pt>
                <c:pt idx="91">
                  <c:v>7.0969716824501906E-3</c:v>
                </c:pt>
                <c:pt idx="92">
                  <c:v>6.9022287457419888E-3</c:v>
                </c:pt>
                <c:pt idx="93">
                  <c:v>6.6936425253456833E-3</c:v>
                </c:pt>
                <c:pt idx="94">
                  <c:v>7.5378428510470075E-3</c:v>
                </c:pt>
                <c:pt idx="95">
                  <c:v>7.7661098997034448E-3</c:v>
                </c:pt>
                <c:pt idx="96">
                  <c:v>7.7122286291990477E-3</c:v>
                </c:pt>
                <c:pt idx="97">
                  <c:v>8.1399723531859723E-3</c:v>
                </c:pt>
                <c:pt idx="98">
                  <c:v>7.910840383372952E-3</c:v>
                </c:pt>
                <c:pt idx="99">
                  <c:v>8.0395942617315589E-3</c:v>
                </c:pt>
                <c:pt idx="100">
                  <c:v>7.8295541745391686E-3</c:v>
                </c:pt>
                <c:pt idx="101">
                  <c:v>7.5920767944732594E-3</c:v>
                </c:pt>
                <c:pt idx="102">
                  <c:v>7.8580904113702207E-3</c:v>
                </c:pt>
                <c:pt idx="103">
                  <c:v>7.8454367635170368E-3</c:v>
                </c:pt>
                <c:pt idx="104">
                  <c:v>8.0793327068704127E-3</c:v>
                </c:pt>
                <c:pt idx="105">
                  <c:v>8.0031859943887826E-3</c:v>
                </c:pt>
                <c:pt idx="106">
                  <c:v>7.75987513196925E-3</c:v>
                </c:pt>
                <c:pt idx="107">
                  <c:v>7.5259643269823089E-3</c:v>
                </c:pt>
                <c:pt idx="108">
                  <c:v>7.6512506546545806E-3</c:v>
                </c:pt>
                <c:pt idx="109">
                  <c:v>7.4812255672611983E-3</c:v>
                </c:pt>
                <c:pt idx="110">
                  <c:v>7.2764473898393267E-3</c:v>
                </c:pt>
                <c:pt idx="111">
                  <c:v>7.3798913449411004E-3</c:v>
                </c:pt>
                <c:pt idx="112">
                  <c:v>7.3905977920677279E-3</c:v>
                </c:pt>
                <c:pt idx="113">
                  <c:v>7.1948370727604608E-3</c:v>
                </c:pt>
                <c:pt idx="114">
                  <c:v>7.8807739457336084E-3</c:v>
                </c:pt>
                <c:pt idx="115">
                  <c:v>8.7246313104423785E-3</c:v>
                </c:pt>
                <c:pt idx="116">
                  <c:v>8.494104237301495E-3</c:v>
                </c:pt>
                <c:pt idx="117">
                  <c:v>8.2557480428145594E-3</c:v>
                </c:pt>
                <c:pt idx="118">
                  <c:v>8.0080154932463225E-3</c:v>
                </c:pt>
                <c:pt idx="119">
                  <c:v>7.9852608907273748E-3</c:v>
                </c:pt>
                <c:pt idx="120">
                  <c:v>7.9012644738636496E-3</c:v>
                </c:pt>
                <c:pt idx="121">
                  <c:v>8.185222649936345E-3</c:v>
                </c:pt>
                <c:pt idx="122">
                  <c:v>7.9408492271502342E-3</c:v>
                </c:pt>
                <c:pt idx="123">
                  <c:v>7.805256137907785E-3</c:v>
                </c:pt>
                <c:pt idx="124">
                  <c:v>7.96161509231187E-3</c:v>
                </c:pt>
                <c:pt idx="125">
                  <c:v>7.9443223767143994E-3</c:v>
                </c:pt>
                <c:pt idx="126">
                  <c:v>7.7994594778413636E-3</c:v>
                </c:pt>
                <c:pt idx="127">
                  <c:v>8.148631617825388E-3</c:v>
                </c:pt>
                <c:pt idx="128">
                  <c:v>8.2826440927069762E-3</c:v>
                </c:pt>
                <c:pt idx="129">
                  <c:v>8.4465648011376685E-3</c:v>
                </c:pt>
                <c:pt idx="130">
                  <c:v>8.1908119395978779E-3</c:v>
                </c:pt>
                <c:pt idx="131">
                  <c:v>8.2067802120405191E-3</c:v>
                </c:pt>
                <c:pt idx="132">
                  <c:v>7.9683682942621199E-3</c:v>
                </c:pt>
                <c:pt idx="133">
                  <c:v>7.9119222299389724E-3</c:v>
                </c:pt>
                <c:pt idx="134">
                  <c:v>7.8691524153875498E-3</c:v>
                </c:pt>
                <c:pt idx="135">
                  <c:v>7.6673519579105115E-3</c:v>
                </c:pt>
                <c:pt idx="136">
                  <c:v>7.7080419279836913E-3</c:v>
                </c:pt>
                <c:pt idx="137">
                  <c:v>7.4925724171149019E-3</c:v>
                </c:pt>
                <c:pt idx="138">
                  <c:v>7.521919281904813E-3</c:v>
                </c:pt>
                <c:pt idx="139">
                  <c:v>8.6763085951404376E-3</c:v>
                </c:pt>
                <c:pt idx="140">
                  <c:v>8.4337583082039255E-3</c:v>
                </c:pt>
                <c:pt idx="141">
                  <c:v>8.1918379208235567E-3</c:v>
                </c:pt>
                <c:pt idx="142">
                  <c:v>8.2391495544960926E-3</c:v>
                </c:pt>
                <c:pt idx="143">
                  <c:v>8.5029031007774983E-3</c:v>
                </c:pt>
                <c:pt idx="144">
                  <c:v>8.6524433157303404E-3</c:v>
                </c:pt>
                <c:pt idx="145">
                  <c:v>8.872191195378425E-3</c:v>
                </c:pt>
                <c:pt idx="146">
                  <c:v>8.6998327426232383E-3</c:v>
                </c:pt>
                <c:pt idx="147">
                  <c:v>9.2402838783889069E-3</c:v>
                </c:pt>
                <c:pt idx="148">
                  <c:v>9.1445864316438072E-3</c:v>
                </c:pt>
                <c:pt idx="149">
                  <c:v>8.9100951363581243E-3</c:v>
                </c:pt>
                <c:pt idx="150">
                  <c:v>8.6386577440372963E-3</c:v>
                </c:pt>
                <c:pt idx="151">
                  <c:v>8.3862793783222034E-3</c:v>
                </c:pt>
                <c:pt idx="152">
                  <c:v>8.1329072400736849E-3</c:v>
                </c:pt>
                <c:pt idx="153">
                  <c:v>8.6197728746118998E-3</c:v>
                </c:pt>
                <c:pt idx="154">
                  <c:v>8.3660159785966699E-3</c:v>
                </c:pt>
                <c:pt idx="155">
                  <c:v>8.6304598970631096E-3</c:v>
                </c:pt>
                <c:pt idx="156">
                  <c:v>8.3884933622131383E-3</c:v>
                </c:pt>
                <c:pt idx="157">
                  <c:v>8.2036936374796539E-3</c:v>
                </c:pt>
                <c:pt idx="158">
                  <c:v>7.9978469842333939E-3</c:v>
                </c:pt>
                <c:pt idx="159">
                  <c:v>7.768251118645029E-3</c:v>
                </c:pt>
                <c:pt idx="160">
                  <c:v>7.5318078059526655E-3</c:v>
                </c:pt>
                <c:pt idx="161">
                  <c:v>7.306399865016135E-3</c:v>
                </c:pt>
                <c:pt idx="162">
                  <c:v>7.0853926217923696E-3</c:v>
                </c:pt>
                <c:pt idx="163">
                  <c:v>6.9300196407038987E-3</c:v>
                </c:pt>
                <c:pt idx="164">
                  <c:v>6.7782415110788675E-3</c:v>
                </c:pt>
                <c:pt idx="165">
                  <c:v>6.8774563522205024E-3</c:v>
                </c:pt>
                <c:pt idx="166">
                  <c:v>6.7687928592262796E-3</c:v>
                </c:pt>
                <c:pt idx="167">
                  <c:v>6.8001541938376596E-3</c:v>
                </c:pt>
                <c:pt idx="168">
                  <c:v>6.5995259489793415E-3</c:v>
                </c:pt>
                <c:pt idx="169">
                  <c:v>6.4694128827840012E-3</c:v>
                </c:pt>
                <c:pt idx="170">
                  <c:v>6.9289552763672196E-3</c:v>
                </c:pt>
                <c:pt idx="171">
                  <c:v>7.2819472158359329E-3</c:v>
                </c:pt>
                <c:pt idx="172">
                  <c:v>7.289781919442689E-3</c:v>
                </c:pt>
                <c:pt idx="173">
                  <c:v>7.155667881614724E-3</c:v>
                </c:pt>
                <c:pt idx="174">
                  <c:v>6.9501269489977858E-3</c:v>
                </c:pt>
                <c:pt idx="175">
                  <c:v>7.3771753296615243E-3</c:v>
                </c:pt>
                <c:pt idx="176">
                  <c:v>8.3406835263915343E-3</c:v>
                </c:pt>
                <c:pt idx="177">
                  <c:v>8.0985290245526951E-3</c:v>
                </c:pt>
                <c:pt idx="178">
                  <c:v>7.9848563677155128E-3</c:v>
                </c:pt>
                <c:pt idx="179">
                  <c:v>7.9199475096697839E-3</c:v>
                </c:pt>
                <c:pt idx="180">
                  <c:v>7.8484160224901525E-3</c:v>
                </c:pt>
                <c:pt idx="181">
                  <c:v>7.6096693093379011E-3</c:v>
                </c:pt>
                <c:pt idx="182">
                  <c:v>7.8607983405588385E-3</c:v>
                </c:pt>
                <c:pt idx="183">
                  <c:v>7.641690073065175E-3</c:v>
                </c:pt>
                <c:pt idx="184">
                  <c:v>7.454683360678266E-3</c:v>
                </c:pt>
                <c:pt idx="185">
                  <c:v>7.2474714578033665E-3</c:v>
                </c:pt>
                <c:pt idx="186">
                  <c:v>7.0366787776975559E-3</c:v>
                </c:pt>
                <c:pt idx="187">
                  <c:v>7.1640550957049916E-3</c:v>
                </c:pt>
                <c:pt idx="188">
                  <c:v>7.2569386277758488E-3</c:v>
                </c:pt>
                <c:pt idx="189">
                  <c:v>7.4292960182914831E-3</c:v>
                </c:pt>
                <c:pt idx="190">
                  <c:v>7.210035790260476E-3</c:v>
                </c:pt>
                <c:pt idx="191">
                  <c:v>7.6643412214910597E-3</c:v>
                </c:pt>
                <c:pt idx="192">
                  <c:v>7.491868161978681E-3</c:v>
                </c:pt>
                <c:pt idx="193">
                  <c:v>7.2708947250723181E-3</c:v>
                </c:pt>
                <c:pt idx="194">
                  <c:v>7.0898473797309505E-3</c:v>
                </c:pt>
                <c:pt idx="195">
                  <c:v>7.1457088404725914E-3</c:v>
                </c:pt>
                <c:pt idx="196">
                  <c:v>7.3094868533935308E-3</c:v>
                </c:pt>
                <c:pt idx="197">
                  <c:v>7.1395486219052017E-3</c:v>
                </c:pt>
                <c:pt idx="198">
                  <c:v>6.9545020233287994E-3</c:v>
                </c:pt>
                <c:pt idx="199">
                  <c:v>6.7426398753704245E-3</c:v>
                </c:pt>
                <c:pt idx="200">
                  <c:v>6.6958664114761994E-3</c:v>
                </c:pt>
                <c:pt idx="201">
                  <c:v>6.5318125327764034E-3</c:v>
                </c:pt>
                <c:pt idx="202">
                  <c:v>6.5016108411976581E-3</c:v>
                </c:pt>
                <c:pt idx="203">
                  <c:v>6.3060870602257221E-3</c:v>
                </c:pt>
                <c:pt idx="204">
                  <c:v>6.1345509558211843E-3</c:v>
                </c:pt>
                <c:pt idx="205">
                  <c:v>6.2004351330604106E-3</c:v>
                </c:pt>
                <c:pt idx="206">
                  <c:v>6.0743852632133164E-3</c:v>
                </c:pt>
                <c:pt idx="207">
                  <c:v>5.9508657832693006E-3</c:v>
                </c:pt>
                <c:pt idx="208">
                  <c:v>5.8518670698315504E-3</c:v>
                </c:pt>
                <c:pt idx="209">
                  <c:v>5.6985658550889624E-3</c:v>
                </c:pt>
                <c:pt idx="210">
                  <c:v>5.7457951899189674E-3</c:v>
                </c:pt>
                <c:pt idx="211">
                  <c:v>5.8638261351176774E-3</c:v>
                </c:pt>
                <c:pt idx="212">
                  <c:v>5.6939366138065821E-3</c:v>
                </c:pt>
                <c:pt idx="213">
                  <c:v>5.5364691637806059E-3</c:v>
                </c:pt>
                <c:pt idx="214">
                  <c:v>5.4808571178618041E-3</c:v>
                </c:pt>
                <c:pt idx="215">
                  <c:v>5.3140049247435931E-3</c:v>
                </c:pt>
                <c:pt idx="216">
                  <c:v>5.5071878623837922E-3</c:v>
                </c:pt>
                <c:pt idx="217">
                  <c:v>5.6590564329983524E-3</c:v>
                </c:pt>
                <c:pt idx="218">
                  <c:v>5.5001829140721471E-3</c:v>
                </c:pt>
                <c:pt idx="219">
                  <c:v>5.3336594192108285E-3</c:v>
                </c:pt>
                <c:pt idx="220">
                  <c:v>5.4500879676830519E-3</c:v>
                </c:pt>
                <c:pt idx="221">
                  <c:v>5.7416949826579614E-3</c:v>
                </c:pt>
                <c:pt idx="222">
                  <c:v>6.2144538909258773E-3</c:v>
                </c:pt>
                <c:pt idx="223">
                  <c:v>6.0841403867143602E-3</c:v>
                </c:pt>
                <c:pt idx="224">
                  <c:v>5.9171293973729394E-3</c:v>
                </c:pt>
                <c:pt idx="225">
                  <c:v>6.0342328590910653E-3</c:v>
                </c:pt>
                <c:pt idx="226">
                  <c:v>6.0593447217046096E-3</c:v>
                </c:pt>
                <c:pt idx="227">
                  <c:v>6.0783970943618561E-3</c:v>
                </c:pt>
                <c:pt idx="228">
                  <c:v>5.9406243741393057E-3</c:v>
                </c:pt>
                <c:pt idx="229">
                  <c:v>5.7787206961084489E-3</c:v>
                </c:pt>
                <c:pt idx="230">
                  <c:v>5.6087184199714261E-3</c:v>
                </c:pt>
                <c:pt idx="231">
                  <c:v>5.4660322520629018E-3</c:v>
                </c:pt>
                <c:pt idx="232">
                  <c:v>5.4635581324036959E-3</c:v>
                </c:pt>
                <c:pt idx="233">
                  <c:v>5.2999146306506187E-3</c:v>
                </c:pt>
                <c:pt idx="234">
                  <c:v>5.1389198246292967E-3</c:v>
                </c:pt>
                <c:pt idx="235">
                  <c:v>5.3340025548850268E-3</c:v>
                </c:pt>
                <c:pt idx="236">
                  <c:v>5.1906008401924322E-3</c:v>
                </c:pt>
                <c:pt idx="237">
                  <c:v>5.92767612852408E-3</c:v>
                </c:pt>
                <c:pt idx="238">
                  <c:v>5.7543231489477183E-3</c:v>
                </c:pt>
                <c:pt idx="239">
                  <c:v>5.6242431925547821E-3</c:v>
                </c:pt>
                <c:pt idx="240">
                  <c:v>5.4850504702834537E-3</c:v>
                </c:pt>
                <c:pt idx="241">
                  <c:v>5.372284124802478E-3</c:v>
                </c:pt>
                <c:pt idx="242">
                  <c:v>5.30366410231169E-3</c:v>
                </c:pt>
                <c:pt idx="243">
                  <c:v>5.9930057908827005E-3</c:v>
                </c:pt>
                <c:pt idx="244">
                  <c:v>6.0631015364220288E-3</c:v>
                </c:pt>
                <c:pt idx="245">
                  <c:v>6.6891273975354677E-3</c:v>
                </c:pt>
                <c:pt idx="246">
                  <c:v>6.5063530097679958E-3</c:v>
                </c:pt>
                <c:pt idx="247">
                  <c:v>6.3099612611870557E-3</c:v>
                </c:pt>
                <c:pt idx="248">
                  <c:v>6.1269699808150406E-3</c:v>
                </c:pt>
                <c:pt idx="249">
                  <c:v>6.0394468447096941E-3</c:v>
                </c:pt>
                <c:pt idx="250">
                  <c:v>6.3271766706208751E-3</c:v>
                </c:pt>
                <c:pt idx="251">
                  <c:v>6.161702001391935E-3</c:v>
                </c:pt>
                <c:pt idx="252">
                  <c:v>5.9784757169849614E-3</c:v>
                </c:pt>
                <c:pt idx="253">
                  <c:v>5.7964414458657743E-3</c:v>
                </c:pt>
                <c:pt idx="254">
                  <c:v>5.6200770392933084E-3</c:v>
                </c:pt>
                <c:pt idx="255">
                  <c:v>5.44896706883604E-3</c:v>
                </c:pt>
                <c:pt idx="256">
                  <c:v>7.1191067056789814E-3</c:v>
                </c:pt>
                <c:pt idx="257">
                  <c:v>7.823981612637745E-3</c:v>
                </c:pt>
                <c:pt idx="258">
                  <c:v>7.5856507804018024E-3</c:v>
                </c:pt>
                <c:pt idx="259">
                  <c:v>7.389247811228173E-3</c:v>
                </c:pt>
                <c:pt idx="260">
                  <c:v>8.0634202725031277E-3</c:v>
                </c:pt>
                <c:pt idx="261">
                  <c:v>7.872943219363401E-3</c:v>
                </c:pt>
                <c:pt idx="262">
                  <c:v>7.9469045858248603E-3</c:v>
                </c:pt>
                <c:pt idx="263">
                  <c:v>7.8198322148774896E-3</c:v>
                </c:pt>
                <c:pt idx="264">
                  <c:v>7.7462001656272515E-3</c:v>
                </c:pt>
                <c:pt idx="265">
                  <c:v>7.5126024265065924E-3</c:v>
                </c:pt>
                <c:pt idx="266">
                  <c:v>7.3609920932811504E-3</c:v>
                </c:pt>
                <c:pt idx="267">
                  <c:v>7.5892928479946754E-3</c:v>
                </c:pt>
                <c:pt idx="268">
                  <c:v>7.5084689184807072E-3</c:v>
                </c:pt>
                <c:pt idx="269">
                  <c:v>7.3379603929648448E-3</c:v>
                </c:pt>
                <c:pt idx="270">
                  <c:v>7.1191929985782755E-3</c:v>
                </c:pt>
                <c:pt idx="271">
                  <c:v>6.9778457180840981E-3</c:v>
                </c:pt>
                <c:pt idx="272">
                  <c:v>7.3987415704642951E-3</c:v>
                </c:pt>
                <c:pt idx="273">
                  <c:v>7.1929855945796024E-3</c:v>
                </c:pt>
                <c:pt idx="274">
                  <c:v>7.2407007665864229E-3</c:v>
                </c:pt>
                <c:pt idx="275">
                  <c:v>7.1125342373209348E-3</c:v>
                </c:pt>
                <c:pt idx="276">
                  <c:v>7.4382705844733945E-3</c:v>
                </c:pt>
                <c:pt idx="277">
                  <c:v>7.5969523341469754E-3</c:v>
                </c:pt>
                <c:pt idx="278">
                  <c:v>7.4189875756280402E-3</c:v>
                </c:pt>
                <c:pt idx="279">
                  <c:v>7.4548993203880703E-3</c:v>
                </c:pt>
                <c:pt idx="280">
                  <c:v>7.4503430787522485E-3</c:v>
                </c:pt>
                <c:pt idx="281">
                  <c:v>7.3388405051339469E-3</c:v>
                </c:pt>
                <c:pt idx="282">
                  <c:v>7.6407157651589156E-3</c:v>
                </c:pt>
                <c:pt idx="283">
                  <c:v>7.5450591187233226E-3</c:v>
                </c:pt>
                <c:pt idx="284">
                  <c:v>7.3265497761141338E-3</c:v>
                </c:pt>
                <c:pt idx="285">
                  <c:v>8.4011955218218116E-3</c:v>
                </c:pt>
                <c:pt idx="286">
                  <c:v>8.1549297332559698E-3</c:v>
                </c:pt>
                <c:pt idx="287">
                  <c:v>8.1135917622296716E-3</c:v>
                </c:pt>
                <c:pt idx="288">
                  <c:v>7.8771690045309067E-3</c:v>
                </c:pt>
                <c:pt idx="289">
                  <c:v>7.8484361999053565E-3</c:v>
                </c:pt>
                <c:pt idx="290">
                  <c:v>7.6732020529757319E-3</c:v>
                </c:pt>
                <c:pt idx="291">
                  <c:v>7.630236389612184E-3</c:v>
                </c:pt>
                <c:pt idx="292">
                  <c:v>7.4846625259125978E-3</c:v>
                </c:pt>
                <c:pt idx="293">
                  <c:v>7.4422226503635374E-3</c:v>
                </c:pt>
                <c:pt idx="294">
                  <c:v>7.3537104888014813E-3</c:v>
                </c:pt>
                <c:pt idx="295">
                  <c:v>7.2097598030455403E-3</c:v>
                </c:pt>
                <c:pt idx="296">
                  <c:v>7.076234900439328E-3</c:v>
                </c:pt>
                <c:pt idx="297">
                  <c:v>6.8707078497154709E-3</c:v>
                </c:pt>
                <c:pt idx="298">
                  <c:v>6.6619309833590408E-3</c:v>
                </c:pt>
                <c:pt idx="299">
                  <c:v>6.7169695868830696E-3</c:v>
                </c:pt>
                <c:pt idx="300">
                  <c:v>6.7675170060653676E-3</c:v>
                </c:pt>
                <c:pt idx="301">
                  <c:v>6.6062197973581907E-3</c:v>
                </c:pt>
                <c:pt idx="302">
                  <c:v>6.6341489981418915E-3</c:v>
                </c:pt>
                <c:pt idx="303">
                  <c:v>7.1882195092663166E-3</c:v>
                </c:pt>
                <c:pt idx="304">
                  <c:v>7.0377551862926182E-3</c:v>
                </c:pt>
                <c:pt idx="305">
                  <c:v>7.5830716507296787E-3</c:v>
                </c:pt>
                <c:pt idx="306">
                  <c:v>7.3658207022274024E-3</c:v>
                </c:pt>
                <c:pt idx="307">
                  <c:v>7.1467987310643846E-3</c:v>
                </c:pt>
                <c:pt idx="308">
                  <c:v>6.9312506162398811E-3</c:v>
                </c:pt>
                <c:pt idx="309">
                  <c:v>6.7632340895030941E-3</c:v>
                </c:pt>
                <c:pt idx="310">
                  <c:v>6.646875815990637E-3</c:v>
                </c:pt>
                <c:pt idx="311">
                  <c:v>7.386465534498456E-3</c:v>
                </c:pt>
                <c:pt idx="312">
                  <c:v>7.2438216899048755E-3</c:v>
                </c:pt>
                <c:pt idx="313">
                  <c:v>7.0360329785227171E-3</c:v>
                </c:pt>
                <c:pt idx="314">
                  <c:v>7.1796844898512025E-3</c:v>
                </c:pt>
                <c:pt idx="315">
                  <c:v>7.3660647457036588E-3</c:v>
                </c:pt>
                <c:pt idx="316">
                  <c:v>7.1666157027936942E-3</c:v>
                </c:pt>
                <c:pt idx="317">
                  <c:v>7.0361562418131633E-3</c:v>
                </c:pt>
                <c:pt idx="318">
                  <c:v>7.0636857059193916E-3</c:v>
                </c:pt>
                <c:pt idx="319">
                  <c:v>6.9002826342959489E-3</c:v>
                </c:pt>
                <c:pt idx="320">
                  <c:v>7.0209675677295512E-3</c:v>
                </c:pt>
                <c:pt idx="321">
                  <c:v>7.8956731852235819E-3</c:v>
                </c:pt>
                <c:pt idx="322">
                  <c:v>8.2950410181609931E-3</c:v>
                </c:pt>
                <c:pt idx="323">
                  <c:v>8.7106225359381353E-3</c:v>
                </c:pt>
                <c:pt idx="324">
                  <c:v>9.1030820519585089E-3</c:v>
                </c:pt>
                <c:pt idx="325">
                  <c:v>9.4571555582489645E-3</c:v>
                </c:pt>
                <c:pt idx="326">
                  <c:v>9.2291700218395407E-3</c:v>
                </c:pt>
                <c:pt idx="327">
                  <c:v>8.9493511849706199E-3</c:v>
                </c:pt>
                <c:pt idx="328">
                  <c:v>9.2045366401204455E-3</c:v>
                </c:pt>
                <c:pt idx="329">
                  <c:v>8.9450483737731953E-3</c:v>
                </c:pt>
                <c:pt idx="330">
                  <c:v>8.6792034795098554E-3</c:v>
                </c:pt>
                <c:pt idx="331">
                  <c:v>8.5595039738252353E-3</c:v>
                </c:pt>
                <c:pt idx="332">
                  <c:v>8.3680229834009103E-3</c:v>
                </c:pt>
                <c:pt idx="333">
                  <c:v>8.1202638871231709E-3</c:v>
                </c:pt>
                <c:pt idx="334">
                  <c:v>7.9985256595883625E-3</c:v>
                </c:pt>
                <c:pt idx="335">
                  <c:v>7.7694184456303774E-3</c:v>
                </c:pt>
                <c:pt idx="336">
                  <c:v>7.5589984186526229E-3</c:v>
                </c:pt>
                <c:pt idx="337">
                  <c:v>7.606282552891943E-3</c:v>
                </c:pt>
                <c:pt idx="338">
                  <c:v>7.3789169891349546E-3</c:v>
                </c:pt>
                <c:pt idx="339">
                  <c:v>7.2461034919439008E-3</c:v>
                </c:pt>
                <c:pt idx="340">
                  <c:v>7.1283357009551754E-3</c:v>
                </c:pt>
                <c:pt idx="341">
                  <c:v>7.1858854235115803E-3</c:v>
                </c:pt>
                <c:pt idx="342">
                  <c:v>7.0264501190843605E-3</c:v>
                </c:pt>
                <c:pt idx="343">
                  <c:v>6.902161348697762E-3</c:v>
                </c:pt>
                <c:pt idx="344">
                  <c:v>6.9154252777645078E-3</c:v>
                </c:pt>
                <c:pt idx="345">
                  <c:v>6.9234849493185003E-3</c:v>
                </c:pt>
                <c:pt idx="346">
                  <c:v>7.7136191306926049E-3</c:v>
                </c:pt>
                <c:pt idx="347">
                  <c:v>8.4742338596806924E-3</c:v>
                </c:pt>
                <c:pt idx="348">
                  <c:v>8.4383120039580144E-3</c:v>
                </c:pt>
                <c:pt idx="349">
                  <c:v>8.1813254376121771E-3</c:v>
                </c:pt>
                <c:pt idx="350">
                  <c:v>8.0535080227479971E-3</c:v>
                </c:pt>
                <c:pt idx="351">
                  <c:v>8.097569016810361E-3</c:v>
                </c:pt>
                <c:pt idx="352">
                  <c:v>7.9745150995769436E-3</c:v>
                </c:pt>
                <c:pt idx="353">
                  <c:v>7.7375738379271619E-3</c:v>
                </c:pt>
                <c:pt idx="354">
                  <c:v>7.5103838718353737E-3</c:v>
                </c:pt>
                <c:pt idx="355">
                  <c:v>7.6468917912300054E-3</c:v>
                </c:pt>
                <c:pt idx="356">
                  <c:v>7.6819855088944601E-3</c:v>
                </c:pt>
                <c:pt idx="357">
                  <c:v>7.4816036354513676E-3</c:v>
                </c:pt>
                <c:pt idx="358">
                  <c:v>7.2618466681455005E-3</c:v>
                </c:pt>
                <c:pt idx="359">
                  <c:v>7.1030430257939137E-3</c:v>
                </c:pt>
                <c:pt idx="360">
                  <c:v>6.9387662990601914E-3</c:v>
                </c:pt>
                <c:pt idx="361">
                  <c:v>6.8002714586098481E-3</c:v>
                </c:pt>
                <c:pt idx="362">
                  <c:v>7.5801688548892609E-3</c:v>
                </c:pt>
                <c:pt idx="363">
                  <c:v>7.9778342019290755E-3</c:v>
                </c:pt>
                <c:pt idx="364">
                  <c:v>8.3829606699841654E-3</c:v>
                </c:pt>
                <c:pt idx="365">
                  <c:v>8.1280998651514919E-3</c:v>
                </c:pt>
                <c:pt idx="366">
                  <c:v>8.0506352425311588E-3</c:v>
                </c:pt>
                <c:pt idx="367">
                  <c:v>7.8794790619051546E-3</c:v>
                </c:pt>
                <c:pt idx="368">
                  <c:v>8.9193598899903054E-3</c:v>
                </c:pt>
                <c:pt idx="369">
                  <c:v>8.647714852150018E-3</c:v>
                </c:pt>
                <c:pt idx="370">
                  <c:v>8.8074247581251715E-3</c:v>
                </c:pt>
                <c:pt idx="371">
                  <c:v>8.5409642765824183E-3</c:v>
                </c:pt>
                <c:pt idx="372">
                  <c:v>8.4718848417893802E-3</c:v>
                </c:pt>
                <c:pt idx="373">
                  <c:v>8.6177349640818753E-3</c:v>
                </c:pt>
                <c:pt idx="374">
                  <c:v>8.3600693976425468E-3</c:v>
                </c:pt>
                <c:pt idx="375">
                  <c:v>8.1060923300251744E-3</c:v>
                </c:pt>
                <c:pt idx="376">
                  <c:v>7.8680243452459667E-3</c:v>
                </c:pt>
                <c:pt idx="377">
                  <c:v>7.923467098802461E-3</c:v>
                </c:pt>
                <c:pt idx="378">
                  <c:v>7.7475009430500357E-3</c:v>
                </c:pt>
                <c:pt idx="379">
                  <c:v>7.5214561109119404E-3</c:v>
                </c:pt>
                <c:pt idx="380">
                  <c:v>7.2925138457168234E-3</c:v>
                </c:pt>
                <c:pt idx="381">
                  <c:v>8.6426597363217592E-3</c:v>
                </c:pt>
                <c:pt idx="382">
                  <c:v>8.4037564378727711E-3</c:v>
                </c:pt>
                <c:pt idx="383">
                  <c:v>9.6446098610442742E-3</c:v>
                </c:pt>
                <c:pt idx="384">
                  <c:v>9.748359015960377E-3</c:v>
                </c:pt>
                <c:pt idx="385">
                  <c:v>9.4885524643401435E-3</c:v>
                </c:pt>
                <c:pt idx="386">
                  <c:v>9.3007359024676207E-3</c:v>
                </c:pt>
                <c:pt idx="387">
                  <c:v>9.0341573272001013E-3</c:v>
                </c:pt>
                <c:pt idx="388">
                  <c:v>8.7921632427325029E-3</c:v>
                </c:pt>
                <c:pt idx="389">
                  <c:v>8.5862337639868135E-3</c:v>
                </c:pt>
                <c:pt idx="390">
                  <c:v>9.8102910178413921E-3</c:v>
                </c:pt>
                <c:pt idx="391">
                  <c:v>9.5812901497374283E-3</c:v>
                </c:pt>
                <c:pt idx="392">
                  <c:v>9.6359615007091618E-3</c:v>
                </c:pt>
                <c:pt idx="393">
                  <c:v>9.7195321618820749E-3</c:v>
                </c:pt>
                <c:pt idx="394">
                  <c:v>9.5683496345670502E-3</c:v>
                </c:pt>
                <c:pt idx="395">
                  <c:v>9.378819394434067E-3</c:v>
                </c:pt>
                <c:pt idx="396">
                  <c:v>9.0933942209869348E-3</c:v>
                </c:pt>
                <c:pt idx="397">
                  <c:v>8.8999335153293214E-3</c:v>
                </c:pt>
                <c:pt idx="398">
                  <c:v>8.6534755376297626E-3</c:v>
                </c:pt>
                <c:pt idx="399">
                  <c:v>8.3942720973464811E-3</c:v>
                </c:pt>
                <c:pt idx="400">
                  <c:v>8.6528173390397877E-3</c:v>
                </c:pt>
                <c:pt idx="401">
                  <c:v>8.3893984231142027E-3</c:v>
                </c:pt>
                <c:pt idx="402">
                  <c:v>8.3826569954869503E-3</c:v>
                </c:pt>
                <c:pt idx="403">
                  <c:v>8.1293699129993957E-3</c:v>
                </c:pt>
                <c:pt idx="404">
                  <c:v>7.8827682452675876E-3</c:v>
                </c:pt>
                <c:pt idx="405">
                  <c:v>7.9992177711409873E-3</c:v>
                </c:pt>
                <c:pt idx="406">
                  <c:v>7.7603372329256909E-3</c:v>
                </c:pt>
                <c:pt idx="407">
                  <c:v>7.6377860246456932E-3</c:v>
                </c:pt>
                <c:pt idx="408">
                  <c:v>7.4069349196580819E-3</c:v>
                </c:pt>
                <c:pt idx="409">
                  <c:v>7.1813131065994592E-3</c:v>
                </c:pt>
                <c:pt idx="410">
                  <c:v>6.9644835022465799E-3</c:v>
                </c:pt>
                <c:pt idx="411">
                  <c:v>6.8729187914357169E-3</c:v>
                </c:pt>
                <c:pt idx="412">
                  <c:v>6.7121823978306969E-3</c:v>
                </c:pt>
                <c:pt idx="413">
                  <c:v>7.1621612665453954E-3</c:v>
                </c:pt>
                <c:pt idx="414">
                  <c:v>7.5023799264821306E-3</c:v>
                </c:pt>
                <c:pt idx="415">
                  <c:v>7.3445489698366062E-3</c:v>
                </c:pt>
                <c:pt idx="416">
                  <c:v>7.1447339446710448E-3</c:v>
                </c:pt>
                <c:pt idx="417">
                  <c:v>6.9470524689373052E-3</c:v>
                </c:pt>
                <c:pt idx="418">
                  <c:v>6.7732804571380848E-3</c:v>
                </c:pt>
                <c:pt idx="419">
                  <c:v>6.7583326704907009E-3</c:v>
                </c:pt>
                <c:pt idx="420">
                  <c:v>6.5833898855820437E-3</c:v>
                </c:pt>
                <c:pt idx="421">
                  <c:v>6.382943769439103E-3</c:v>
                </c:pt>
                <c:pt idx="422">
                  <c:v>6.1898894056761399E-3</c:v>
                </c:pt>
                <c:pt idx="423">
                  <c:v>6.0088324264420219E-3</c:v>
                </c:pt>
                <c:pt idx="424">
                  <c:v>5.8301244363390186E-3</c:v>
                </c:pt>
                <c:pt idx="425">
                  <c:v>6.1454079748905236E-3</c:v>
                </c:pt>
                <c:pt idx="426">
                  <c:v>5.9727057484161945E-3</c:v>
                </c:pt>
                <c:pt idx="427">
                  <c:v>5.7922648313541002E-3</c:v>
                </c:pt>
                <c:pt idx="428">
                  <c:v>5.6189995557754434E-3</c:v>
                </c:pt>
                <c:pt idx="429">
                  <c:v>5.8846510973798371E-3</c:v>
                </c:pt>
                <c:pt idx="430">
                  <c:v>6.0576952297256492E-3</c:v>
                </c:pt>
                <c:pt idx="431">
                  <c:v>6.5646270861310779E-3</c:v>
                </c:pt>
                <c:pt idx="432">
                  <c:v>6.4896975992438898E-3</c:v>
                </c:pt>
                <c:pt idx="433">
                  <c:v>6.4306036541286471E-3</c:v>
                </c:pt>
                <c:pt idx="434">
                  <c:v>6.2404822374684688E-3</c:v>
                </c:pt>
                <c:pt idx="435">
                  <c:v>6.1982796315915734E-3</c:v>
                </c:pt>
                <c:pt idx="436">
                  <c:v>6.3385629293382416E-3</c:v>
                </c:pt>
                <c:pt idx="437">
                  <c:v>6.6632889104264095E-3</c:v>
                </c:pt>
                <c:pt idx="438">
                  <c:v>6.4830059686410424E-3</c:v>
                </c:pt>
                <c:pt idx="439">
                  <c:v>6.4248400145145278E-3</c:v>
                </c:pt>
                <c:pt idx="440">
                  <c:v>6.6797185676008355E-3</c:v>
                </c:pt>
                <c:pt idx="441">
                  <c:v>6.7755723117666339E-3</c:v>
                </c:pt>
                <c:pt idx="442">
                  <c:v>6.6005753642072061E-3</c:v>
                </c:pt>
                <c:pt idx="443">
                  <c:v>6.8696696056661614E-3</c:v>
                </c:pt>
                <c:pt idx="444">
                  <c:v>6.6720946046937932E-3</c:v>
                </c:pt>
                <c:pt idx="445">
                  <c:v>6.6119600911407495E-3</c:v>
                </c:pt>
                <c:pt idx="446">
                  <c:v>6.410778406801227E-3</c:v>
                </c:pt>
                <c:pt idx="447">
                  <c:v>6.5557184889422793E-3</c:v>
                </c:pt>
                <c:pt idx="448">
                  <c:v>6.4953959291361848E-3</c:v>
                </c:pt>
                <c:pt idx="449">
                  <c:v>6.3932389994596061E-3</c:v>
                </c:pt>
                <c:pt idx="450">
                  <c:v>6.3630106831157529E-3</c:v>
                </c:pt>
                <c:pt idx="451">
                  <c:v>6.1763616384704692E-3</c:v>
                </c:pt>
                <c:pt idx="452">
                  <c:v>5.9930993616440177E-3</c:v>
                </c:pt>
                <c:pt idx="453">
                  <c:v>5.8124435580919672E-3</c:v>
                </c:pt>
                <c:pt idx="454">
                  <c:v>6.1304467785130269E-3</c:v>
                </c:pt>
                <c:pt idx="455">
                  <c:v>5.9438034973703681E-3</c:v>
                </c:pt>
                <c:pt idx="456">
                  <c:v>5.7826784812171983E-3</c:v>
                </c:pt>
                <c:pt idx="457">
                  <c:v>5.8381509371675825E-3</c:v>
                </c:pt>
                <c:pt idx="458">
                  <c:v>5.7481939020623306E-3</c:v>
                </c:pt>
                <c:pt idx="459">
                  <c:v>5.6533905838246938E-3</c:v>
                </c:pt>
                <c:pt idx="460">
                  <c:v>5.6267544477337731E-3</c:v>
                </c:pt>
                <c:pt idx="461">
                  <c:v>5.5851328288107687E-3</c:v>
                </c:pt>
                <c:pt idx="462">
                  <c:v>5.4181978932287388E-3</c:v>
                </c:pt>
                <c:pt idx="463">
                  <c:v>5.3025877080327194E-3</c:v>
                </c:pt>
                <c:pt idx="464">
                  <c:v>5.1458444479903732E-3</c:v>
                </c:pt>
                <c:pt idx="465">
                  <c:v>4.9967927984908411E-3</c:v>
                </c:pt>
                <c:pt idx="466">
                  <c:v>5.3475055874789967E-3</c:v>
                </c:pt>
                <c:pt idx="467">
                  <c:v>5.3817737271612803E-3</c:v>
                </c:pt>
                <c:pt idx="468">
                  <c:v>5.37172902396541E-3</c:v>
                </c:pt>
                <c:pt idx="469">
                  <c:v>5.3256739038071944E-3</c:v>
                </c:pt>
                <c:pt idx="470">
                  <c:v>5.7236858048098352E-3</c:v>
                </c:pt>
                <c:pt idx="471">
                  <c:v>5.5544690333656551E-3</c:v>
                </c:pt>
                <c:pt idx="472">
                  <c:v>5.7628350198712323E-3</c:v>
                </c:pt>
                <c:pt idx="473">
                  <c:v>5.602161832525627E-3</c:v>
                </c:pt>
                <c:pt idx="474">
                  <c:v>5.759798989139359E-3</c:v>
                </c:pt>
                <c:pt idx="475">
                  <c:v>5.6268406346638121E-3</c:v>
                </c:pt>
                <c:pt idx="476">
                  <c:v>5.9273683453498292E-3</c:v>
                </c:pt>
                <c:pt idx="477">
                  <c:v>6.4019833010377277E-3</c:v>
                </c:pt>
                <c:pt idx="478">
                  <c:v>6.2516427749221039E-3</c:v>
                </c:pt>
                <c:pt idx="479">
                  <c:v>6.212567229594481E-3</c:v>
                </c:pt>
                <c:pt idx="480">
                  <c:v>6.1048384016668704E-3</c:v>
                </c:pt>
                <c:pt idx="481">
                  <c:v>5.9898442590097262E-3</c:v>
                </c:pt>
                <c:pt idx="482">
                  <c:v>6.0611317231442242E-3</c:v>
                </c:pt>
                <c:pt idx="483">
                  <c:v>5.9643315316875245E-3</c:v>
                </c:pt>
                <c:pt idx="484">
                  <c:v>5.7884413378714687E-3</c:v>
                </c:pt>
                <c:pt idx="485">
                  <c:v>5.6140598964591242E-3</c:v>
                </c:pt>
                <c:pt idx="486">
                  <c:v>5.4511175565796757E-3</c:v>
                </c:pt>
                <c:pt idx="487">
                  <c:v>5.4372077822515026E-3</c:v>
                </c:pt>
                <c:pt idx="488">
                  <c:v>5.503894691749037E-3</c:v>
                </c:pt>
                <c:pt idx="489">
                  <c:v>5.3998613042148128E-3</c:v>
                </c:pt>
                <c:pt idx="490">
                  <c:v>5.2354890795424085E-3</c:v>
                </c:pt>
                <c:pt idx="491">
                  <c:v>5.0825315786878229E-3</c:v>
                </c:pt>
                <c:pt idx="492">
                  <c:v>4.9796189295747443E-3</c:v>
                </c:pt>
                <c:pt idx="493">
                  <c:v>4.8807607960458599E-3</c:v>
                </c:pt>
                <c:pt idx="494">
                  <c:v>4.9969368587121461E-3</c:v>
                </c:pt>
                <c:pt idx="495">
                  <c:v>5.1250774846204562E-3</c:v>
                </c:pt>
                <c:pt idx="496">
                  <c:v>5.1732898122259681E-3</c:v>
                </c:pt>
                <c:pt idx="497">
                  <c:v>5.0513685180354788E-3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29856"/>
        <c:axId val="218319872"/>
      </c:lineChart>
      <c:dateAx>
        <c:axId val="21831680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18318336"/>
        <c:crosses val="autoZero"/>
        <c:auto val="1"/>
        <c:lblOffset val="100"/>
        <c:baseTimeUnit val="days"/>
      </c:dateAx>
      <c:valAx>
        <c:axId val="21831833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218316800"/>
        <c:crosses val="autoZero"/>
        <c:crossBetween val="between"/>
      </c:valAx>
      <c:valAx>
        <c:axId val="218319872"/>
        <c:scaling>
          <c:orientation val="minMax"/>
          <c:max val="1.0000000000000002E-2"/>
          <c:min val="4.000000000000001E-3"/>
        </c:scaling>
        <c:delete val="0"/>
        <c:axPos val="r"/>
        <c:numFmt formatCode="0.0%" sourceLinked="0"/>
        <c:majorTickMark val="out"/>
        <c:minorTickMark val="none"/>
        <c:tickLblPos val="nextTo"/>
        <c:crossAx val="218329856"/>
        <c:crosses val="max"/>
        <c:crossBetween val="between"/>
      </c:valAx>
      <c:catAx>
        <c:axId val="218329856"/>
        <c:scaling>
          <c:orientation val="minMax"/>
        </c:scaling>
        <c:delete val="1"/>
        <c:axPos val="b"/>
        <c:majorTickMark val="out"/>
        <c:minorTickMark val="none"/>
        <c:tickLblPos val="nextTo"/>
        <c:crossAx val="218319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5.8675744134603247E-2"/>
          <c:w val="0.82816683070866137"/>
          <c:h val="0.876680764249446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'HI-LO'!$O$41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'HI-LO'!$O$42:$O$63</c:f>
              <c:numCache>
                <c:formatCode>0.00%</c:formatCode>
                <c:ptCount val="22"/>
                <c:pt idx="0">
                  <c:v>0.16407189019936771</c:v>
                </c:pt>
                <c:pt idx="1">
                  <c:v>0.20272437956800041</c:v>
                </c:pt>
                <c:pt idx="2">
                  <c:v>0.12014990884436455</c:v>
                </c:pt>
                <c:pt idx="3">
                  <c:v>0.1599529979905886</c:v>
                </c:pt>
                <c:pt idx="4">
                  <c:v>0.15975816543865212</c:v>
                </c:pt>
                <c:pt idx="5">
                  <c:v>0.18503873245341063</c:v>
                </c:pt>
                <c:pt idx="6">
                  <c:v>0.13888466981109354</c:v>
                </c:pt>
                <c:pt idx="7">
                  <c:v>4.3218443172949171E-2</c:v>
                </c:pt>
                <c:pt idx="8">
                  <c:v>5.3579415339878131E-2</c:v>
                </c:pt>
                <c:pt idx="9">
                  <c:v>0.12338873936849371</c:v>
                </c:pt>
                <c:pt idx="10">
                  <c:v>7.1018149616825274E-2</c:v>
                </c:pt>
                <c:pt idx="11">
                  <c:v>0.1049815490749384</c:v>
                </c:pt>
                <c:pt idx="12">
                  <c:v>7.8191095654757389E-2</c:v>
                </c:pt>
                <c:pt idx="13">
                  <c:v>7.995319640026019E-2</c:v>
                </c:pt>
                <c:pt idx="14">
                  <c:v>8.3398287929022583E-2</c:v>
                </c:pt>
                <c:pt idx="15">
                  <c:v>6.0477018848654536E-2</c:v>
                </c:pt>
                <c:pt idx="16">
                  <c:v>9.1109258144890695E-2</c:v>
                </c:pt>
                <c:pt idx="17">
                  <c:v>8.3781568450311081E-2</c:v>
                </c:pt>
                <c:pt idx="18">
                  <c:v>8.5067726729473658E-2</c:v>
                </c:pt>
                <c:pt idx="19">
                  <c:v>7.5919408227846791E-2</c:v>
                </c:pt>
                <c:pt idx="20">
                  <c:v>5.1982898082476589E-3</c:v>
                </c:pt>
                <c:pt idx="21">
                  <c:v>7.1990144783882576E-2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424256"/>
        <c:axId val="221438336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'HI-LO'!$P$42:$P$63</c:f>
              <c:numCache>
                <c:formatCode>0.00%</c:formatCode>
                <c:ptCount val="22"/>
                <c:pt idx="0">
                  <c:v>8.7828086238500705E-2</c:v>
                </c:pt>
                <c:pt idx="1">
                  <c:v>8.7828086238500705E-2</c:v>
                </c:pt>
                <c:pt idx="2">
                  <c:v>9.0161387834059512E-2</c:v>
                </c:pt>
                <c:pt idx="3">
                  <c:v>9.3611454307769543E-2</c:v>
                </c:pt>
                <c:pt idx="4">
                  <c:v>9.4793546368554318E-2</c:v>
                </c:pt>
                <c:pt idx="5">
                  <c:v>9.6853134130498814E-2</c:v>
                </c:pt>
                <c:pt idx="6">
                  <c:v>9.8864967327552844E-2</c:v>
                </c:pt>
                <c:pt idx="7">
                  <c:v>0.10150128385209457</c:v>
                </c:pt>
                <c:pt idx="8">
                  <c:v>0.10295674722905034</c:v>
                </c:pt>
                <c:pt idx="9">
                  <c:v>0.10309659495504106</c:v>
                </c:pt>
                <c:pt idx="10">
                  <c:v>0.10331116384636926</c:v>
                </c:pt>
                <c:pt idx="11">
                  <c:v>0.10444174249984255</c:v>
                </c:pt>
                <c:pt idx="12">
                  <c:v>0.10481358499138416</c:v>
                </c:pt>
                <c:pt idx="13">
                  <c:v>0.10562157220816167</c:v>
                </c:pt>
                <c:pt idx="14">
                  <c:v>0.1060671399400568</c:v>
                </c:pt>
                <c:pt idx="15">
                  <c:v>0.10653102350717569</c:v>
                </c:pt>
                <c:pt idx="16">
                  <c:v>0.10703346103890327</c:v>
                </c:pt>
                <c:pt idx="17">
                  <c:v>0.10729672671487947</c:v>
                </c:pt>
                <c:pt idx="18">
                  <c:v>0.10789184412342595</c:v>
                </c:pt>
                <c:pt idx="19">
                  <c:v>0.10839253382179477</c:v>
                </c:pt>
                <c:pt idx="20">
                  <c:v>0.10890630422881567</c:v>
                </c:pt>
                <c:pt idx="21">
                  <c:v>0.10931378557590397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'HI-LO'!$Q$42:$Q$63</c:f>
              <c:numCache>
                <c:formatCode>0.00%</c:formatCode>
                <c:ptCount val="22"/>
                <c:pt idx="0">
                  <c:v>-8.7828086238500705E-2</c:v>
                </c:pt>
                <c:pt idx="1">
                  <c:v>-8.7828086238500705E-2</c:v>
                </c:pt>
                <c:pt idx="2">
                  <c:v>-9.0161387834059512E-2</c:v>
                </c:pt>
                <c:pt idx="3">
                  <c:v>-9.3611454307769543E-2</c:v>
                </c:pt>
                <c:pt idx="4">
                  <c:v>-9.4793546368554318E-2</c:v>
                </c:pt>
                <c:pt idx="5">
                  <c:v>-9.6853134130498814E-2</c:v>
                </c:pt>
                <c:pt idx="6">
                  <c:v>-9.8864967327552844E-2</c:v>
                </c:pt>
                <c:pt idx="7">
                  <c:v>-0.10150128385209457</c:v>
                </c:pt>
                <c:pt idx="8">
                  <c:v>-0.10295674722905034</c:v>
                </c:pt>
                <c:pt idx="9">
                  <c:v>-0.10309659495504106</c:v>
                </c:pt>
                <c:pt idx="10">
                  <c:v>-0.10331116384636926</c:v>
                </c:pt>
                <c:pt idx="11">
                  <c:v>-0.10444174249984255</c:v>
                </c:pt>
                <c:pt idx="12">
                  <c:v>-0.10481358499138416</c:v>
                </c:pt>
                <c:pt idx="13">
                  <c:v>-0.10562157220816167</c:v>
                </c:pt>
                <c:pt idx="14">
                  <c:v>-0.1060671399400568</c:v>
                </c:pt>
                <c:pt idx="15">
                  <c:v>-0.10653102350717569</c:v>
                </c:pt>
                <c:pt idx="16">
                  <c:v>-0.10703346103890327</c:v>
                </c:pt>
                <c:pt idx="17">
                  <c:v>-0.10729672671487947</c:v>
                </c:pt>
                <c:pt idx="18">
                  <c:v>-0.10789184412342595</c:v>
                </c:pt>
                <c:pt idx="19">
                  <c:v>-0.10839253382179477</c:v>
                </c:pt>
                <c:pt idx="20">
                  <c:v>-0.10890630422881567</c:v>
                </c:pt>
                <c:pt idx="21">
                  <c:v>-0.10931378557590397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424256"/>
        <c:axId val="221438336"/>
      </c:lineChart>
      <c:catAx>
        <c:axId val="221424256"/>
        <c:scaling>
          <c:orientation val="minMax"/>
        </c:scaling>
        <c:delete val="0"/>
        <c:axPos val="b"/>
        <c:majorTickMark val="out"/>
        <c:minorTickMark val="none"/>
        <c:tickLblPos val="nextTo"/>
        <c:crossAx val="221438336"/>
        <c:crosses val="autoZero"/>
        <c:auto val="1"/>
        <c:lblAlgn val="ctr"/>
        <c:lblOffset val="100"/>
        <c:noMultiLvlLbl val="0"/>
      </c:catAx>
      <c:valAx>
        <c:axId val="22143833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2142425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5.2426363371245246E-2"/>
          <c:w val="0.81919974846894139"/>
          <c:h val="0.865332750072907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'HI-LO'!$R$41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'HI-LO'!$R$42:$R$63</c:f>
              <c:numCache>
                <c:formatCode>0.00%</c:formatCode>
                <c:ptCount val="22"/>
                <c:pt idx="0">
                  <c:v>0.16431852791535459</c:v>
                </c:pt>
                <c:pt idx="1">
                  <c:v>0.18342545752716066</c:v>
                </c:pt>
                <c:pt idx="2">
                  <c:v>6.9118019806953687E-2</c:v>
                </c:pt>
                <c:pt idx="3">
                  <c:v>0.10892854336637217</c:v>
                </c:pt>
                <c:pt idx="4">
                  <c:v>0.10639929739072382</c:v>
                </c:pt>
                <c:pt idx="5">
                  <c:v>0.12131135978524184</c:v>
                </c:pt>
                <c:pt idx="6">
                  <c:v>6.2443533352098256E-2</c:v>
                </c:pt>
                <c:pt idx="7">
                  <c:v>-4.9376898800916356E-2</c:v>
                </c:pt>
                <c:pt idx="8">
                  <c:v>-1.6324260548162724E-2</c:v>
                </c:pt>
                <c:pt idx="9">
                  <c:v>8.2186234353434584E-2</c:v>
                </c:pt>
                <c:pt idx="10">
                  <c:v>7.0644886230611451E-3</c:v>
                </c:pt>
                <c:pt idx="11">
                  <c:v>4.4696772329479412E-2</c:v>
                </c:pt>
                <c:pt idx="12">
                  <c:v>2.7549293648089487E-2</c:v>
                </c:pt>
                <c:pt idx="13">
                  <c:v>3.4345409662305301E-2</c:v>
                </c:pt>
                <c:pt idx="14">
                  <c:v>4.0181559036730756E-2</c:v>
                </c:pt>
                <c:pt idx="15">
                  <c:v>-9.4017103636607948E-3</c:v>
                </c:pt>
                <c:pt idx="16">
                  <c:v>3.3955114665741241E-2</c:v>
                </c:pt>
                <c:pt idx="17">
                  <c:v>3.9811324284443568E-2</c:v>
                </c:pt>
                <c:pt idx="18">
                  <c:v>2.8070606734688083E-2</c:v>
                </c:pt>
                <c:pt idx="19">
                  <c:v>1.8057402085761846E-2</c:v>
                </c:pt>
                <c:pt idx="20">
                  <c:v>-5.8395101970622698E-2</c:v>
                </c:pt>
                <c:pt idx="21">
                  <c:v>2.7378568886064481E-2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337856"/>
        <c:axId val="221343744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'HI-LO'!$S$42:$S$63</c:f>
              <c:numCache>
                <c:formatCode>0.00%</c:formatCode>
                <c:ptCount val="22"/>
                <c:pt idx="0">
                  <c:v>8.7828086238500719E-2</c:v>
                </c:pt>
                <c:pt idx="1">
                  <c:v>8.7828086238500719E-2</c:v>
                </c:pt>
                <c:pt idx="2">
                  <c:v>8.7828086238500719E-2</c:v>
                </c:pt>
                <c:pt idx="3">
                  <c:v>8.7828086238500719E-2</c:v>
                </c:pt>
                <c:pt idx="4">
                  <c:v>8.7828086238500719E-2</c:v>
                </c:pt>
                <c:pt idx="5">
                  <c:v>8.7828086238500719E-2</c:v>
                </c:pt>
                <c:pt idx="6">
                  <c:v>8.7828086238500719E-2</c:v>
                </c:pt>
                <c:pt idx="7">
                  <c:v>8.7828086238500719E-2</c:v>
                </c:pt>
                <c:pt idx="8">
                  <c:v>8.7828086238500719E-2</c:v>
                </c:pt>
                <c:pt idx="9">
                  <c:v>8.7828086238500719E-2</c:v>
                </c:pt>
                <c:pt idx="10">
                  <c:v>8.7828086238500719E-2</c:v>
                </c:pt>
                <c:pt idx="11">
                  <c:v>8.7828086238500719E-2</c:v>
                </c:pt>
                <c:pt idx="12">
                  <c:v>8.7828086238500719E-2</c:v>
                </c:pt>
                <c:pt idx="13">
                  <c:v>8.7828086238500719E-2</c:v>
                </c:pt>
                <c:pt idx="14">
                  <c:v>8.7828086238500719E-2</c:v>
                </c:pt>
                <c:pt idx="15">
                  <c:v>8.7828086238500719E-2</c:v>
                </c:pt>
                <c:pt idx="16">
                  <c:v>8.7828086238500719E-2</c:v>
                </c:pt>
                <c:pt idx="17">
                  <c:v>8.7828086238500719E-2</c:v>
                </c:pt>
                <c:pt idx="18">
                  <c:v>8.7828086238500719E-2</c:v>
                </c:pt>
                <c:pt idx="19">
                  <c:v>8.7828086238500719E-2</c:v>
                </c:pt>
                <c:pt idx="20">
                  <c:v>8.7828086238500719E-2</c:v>
                </c:pt>
                <c:pt idx="21">
                  <c:v>8.7828086238500719E-2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'HI-LO'!$T$42:$T$63</c:f>
              <c:numCache>
                <c:formatCode>0.00%</c:formatCode>
                <c:ptCount val="22"/>
                <c:pt idx="0">
                  <c:v>-8.7828086238500719E-2</c:v>
                </c:pt>
                <c:pt idx="1">
                  <c:v>-8.7828086238500719E-2</c:v>
                </c:pt>
                <c:pt idx="2">
                  <c:v>-8.7828086238500719E-2</c:v>
                </c:pt>
                <c:pt idx="3">
                  <c:v>-8.7828086238500719E-2</c:v>
                </c:pt>
                <c:pt idx="4">
                  <c:v>-8.7828086238500719E-2</c:v>
                </c:pt>
                <c:pt idx="5">
                  <c:v>-8.7828086238500719E-2</c:v>
                </c:pt>
                <c:pt idx="6">
                  <c:v>-8.7828086238500719E-2</c:v>
                </c:pt>
                <c:pt idx="7">
                  <c:v>-8.7828086238500719E-2</c:v>
                </c:pt>
                <c:pt idx="8">
                  <c:v>-8.7828086238500719E-2</c:v>
                </c:pt>
                <c:pt idx="9">
                  <c:v>-8.7828086238500719E-2</c:v>
                </c:pt>
                <c:pt idx="10">
                  <c:v>-8.7828086238500719E-2</c:v>
                </c:pt>
                <c:pt idx="11">
                  <c:v>-8.7828086238500719E-2</c:v>
                </c:pt>
                <c:pt idx="12">
                  <c:v>-8.7828086238500719E-2</c:v>
                </c:pt>
                <c:pt idx="13">
                  <c:v>-8.7828086238500719E-2</c:v>
                </c:pt>
                <c:pt idx="14">
                  <c:v>-8.7828086238500719E-2</c:v>
                </c:pt>
                <c:pt idx="15">
                  <c:v>-8.7828086238500719E-2</c:v>
                </c:pt>
                <c:pt idx="16">
                  <c:v>-8.7828086238500719E-2</c:v>
                </c:pt>
                <c:pt idx="17">
                  <c:v>-8.7828086238500719E-2</c:v>
                </c:pt>
                <c:pt idx="18">
                  <c:v>-8.7828086238500719E-2</c:v>
                </c:pt>
                <c:pt idx="19">
                  <c:v>-8.7828086238500719E-2</c:v>
                </c:pt>
                <c:pt idx="20">
                  <c:v>-8.7828086238500719E-2</c:v>
                </c:pt>
                <c:pt idx="21">
                  <c:v>-8.7828086238500719E-2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337856"/>
        <c:axId val="221343744"/>
      </c:lineChart>
      <c:catAx>
        <c:axId val="221337856"/>
        <c:scaling>
          <c:orientation val="minMax"/>
        </c:scaling>
        <c:delete val="0"/>
        <c:axPos val="b"/>
        <c:majorTickMark val="out"/>
        <c:minorTickMark val="none"/>
        <c:tickLblPos val="nextTo"/>
        <c:crossAx val="221343744"/>
        <c:crosses val="autoZero"/>
        <c:auto val="1"/>
        <c:lblAlgn val="ctr"/>
        <c:lblOffset val="100"/>
        <c:noMultiLvlLbl val="0"/>
      </c:catAx>
      <c:valAx>
        <c:axId val="22134374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2133785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'HI-LO'!$A$2:$A$499</c:f>
              <c:numCache>
                <c:formatCode>m/d/yyyy</c:formatCode>
                <c:ptCount val="498"/>
                <c:pt idx="0">
                  <c:v>40311</c:v>
                </c:pt>
                <c:pt idx="1">
                  <c:v>40312</c:v>
                </c:pt>
                <c:pt idx="2">
                  <c:v>40315</c:v>
                </c:pt>
                <c:pt idx="3">
                  <c:v>40316</c:v>
                </c:pt>
                <c:pt idx="4">
                  <c:v>40317</c:v>
                </c:pt>
                <c:pt idx="5">
                  <c:v>40318</c:v>
                </c:pt>
                <c:pt idx="6">
                  <c:v>40319</c:v>
                </c:pt>
                <c:pt idx="7">
                  <c:v>40322</c:v>
                </c:pt>
                <c:pt idx="8">
                  <c:v>40323</c:v>
                </c:pt>
                <c:pt idx="9">
                  <c:v>40324</c:v>
                </c:pt>
                <c:pt idx="10">
                  <c:v>40325</c:v>
                </c:pt>
                <c:pt idx="11">
                  <c:v>40326</c:v>
                </c:pt>
                <c:pt idx="12">
                  <c:v>40329</c:v>
                </c:pt>
                <c:pt idx="13">
                  <c:v>40330</c:v>
                </c:pt>
                <c:pt idx="14">
                  <c:v>40331</c:v>
                </c:pt>
                <c:pt idx="15">
                  <c:v>40332</c:v>
                </c:pt>
                <c:pt idx="16">
                  <c:v>40333</c:v>
                </c:pt>
                <c:pt idx="17">
                  <c:v>40336</c:v>
                </c:pt>
                <c:pt idx="18">
                  <c:v>40337</c:v>
                </c:pt>
                <c:pt idx="19">
                  <c:v>40338</c:v>
                </c:pt>
                <c:pt idx="20">
                  <c:v>40339</c:v>
                </c:pt>
                <c:pt idx="21">
                  <c:v>40340</c:v>
                </c:pt>
                <c:pt idx="22">
                  <c:v>40343</c:v>
                </c:pt>
                <c:pt idx="23">
                  <c:v>40344</c:v>
                </c:pt>
                <c:pt idx="24">
                  <c:v>40345</c:v>
                </c:pt>
                <c:pt idx="25">
                  <c:v>40346</c:v>
                </c:pt>
                <c:pt idx="26">
                  <c:v>40347</c:v>
                </c:pt>
                <c:pt idx="27">
                  <c:v>40350</c:v>
                </c:pt>
                <c:pt idx="28">
                  <c:v>40351</c:v>
                </c:pt>
                <c:pt idx="29">
                  <c:v>40352</c:v>
                </c:pt>
                <c:pt idx="30">
                  <c:v>40353</c:v>
                </c:pt>
                <c:pt idx="31">
                  <c:v>40354</c:v>
                </c:pt>
                <c:pt idx="32">
                  <c:v>40357</c:v>
                </c:pt>
                <c:pt idx="33">
                  <c:v>40358</c:v>
                </c:pt>
                <c:pt idx="34">
                  <c:v>40359</c:v>
                </c:pt>
                <c:pt idx="35">
                  <c:v>40360</c:v>
                </c:pt>
                <c:pt idx="36">
                  <c:v>40361</c:v>
                </c:pt>
                <c:pt idx="37">
                  <c:v>40364</c:v>
                </c:pt>
                <c:pt idx="38">
                  <c:v>40365</c:v>
                </c:pt>
                <c:pt idx="39">
                  <c:v>40366</c:v>
                </c:pt>
                <c:pt idx="40">
                  <c:v>40367</c:v>
                </c:pt>
                <c:pt idx="41">
                  <c:v>40368</c:v>
                </c:pt>
                <c:pt idx="42">
                  <c:v>40371</c:v>
                </c:pt>
                <c:pt idx="43">
                  <c:v>40372</c:v>
                </c:pt>
                <c:pt idx="44">
                  <c:v>40373</c:v>
                </c:pt>
                <c:pt idx="45">
                  <c:v>40374</c:v>
                </c:pt>
                <c:pt idx="46">
                  <c:v>40375</c:v>
                </c:pt>
                <c:pt idx="47">
                  <c:v>40378</c:v>
                </c:pt>
                <c:pt idx="48">
                  <c:v>40379</c:v>
                </c:pt>
                <c:pt idx="49">
                  <c:v>40380</c:v>
                </c:pt>
                <c:pt idx="50">
                  <c:v>40381</c:v>
                </c:pt>
                <c:pt idx="51">
                  <c:v>40382</c:v>
                </c:pt>
                <c:pt idx="52">
                  <c:v>40385</c:v>
                </c:pt>
                <c:pt idx="53">
                  <c:v>40386</c:v>
                </c:pt>
                <c:pt idx="54">
                  <c:v>40387</c:v>
                </c:pt>
                <c:pt idx="55">
                  <c:v>40388</c:v>
                </c:pt>
                <c:pt idx="56">
                  <c:v>40389</c:v>
                </c:pt>
                <c:pt idx="57">
                  <c:v>40392</c:v>
                </c:pt>
                <c:pt idx="58">
                  <c:v>40393</c:v>
                </c:pt>
                <c:pt idx="59">
                  <c:v>40394</c:v>
                </c:pt>
                <c:pt idx="60">
                  <c:v>40395</c:v>
                </c:pt>
                <c:pt idx="61">
                  <c:v>40396</c:v>
                </c:pt>
                <c:pt idx="62">
                  <c:v>40399</c:v>
                </c:pt>
                <c:pt idx="63">
                  <c:v>40400</c:v>
                </c:pt>
                <c:pt idx="64">
                  <c:v>40401</c:v>
                </c:pt>
                <c:pt idx="65">
                  <c:v>40402</c:v>
                </c:pt>
                <c:pt idx="66">
                  <c:v>40403</c:v>
                </c:pt>
                <c:pt idx="67">
                  <c:v>40406</c:v>
                </c:pt>
                <c:pt idx="68">
                  <c:v>40407</c:v>
                </c:pt>
                <c:pt idx="69">
                  <c:v>40408</c:v>
                </c:pt>
                <c:pt idx="70">
                  <c:v>40409</c:v>
                </c:pt>
                <c:pt idx="71">
                  <c:v>40410</c:v>
                </c:pt>
                <c:pt idx="72">
                  <c:v>40413</c:v>
                </c:pt>
                <c:pt idx="73">
                  <c:v>40414</c:v>
                </c:pt>
                <c:pt idx="74">
                  <c:v>40415</c:v>
                </c:pt>
                <c:pt idx="75">
                  <c:v>40416</c:v>
                </c:pt>
                <c:pt idx="76">
                  <c:v>40417</c:v>
                </c:pt>
                <c:pt idx="77">
                  <c:v>40420</c:v>
                </c:pt>
                <c:pt idx="78">
                  <c:v>40421</c:v>
                </c:pt>
                <c:pt idx="79">
                  <c:v>40422</c:v>
                </c:pt>
                <c:pt idx="80">
                  <c:v>40423</c:v>
                </c:pt>
                <c:pt idx="81">
                  <c:v>40424</c:v>
                </c:pt>
                <c:pt idx="82">
                  <c:v>40427</c:v>
                </c:pt>
                <c:pt idx="83">
                  <c:v>40428</c:v>
                </c:pt>
                <c:pt idx="84">
                  <c:v>40429</c:v>
                </c:pt>
                <c:pt idx="85">
                  <c:v>40430</c:v>
                </c:pt>
                <c:pt idx="86">
                  <c:v>40431</c:v>
                </c:pt>
                <c:pt idx="87">
                  <c:v>40434</c:v>
                </c:pt>
                <c:pt idx="88">
                  <c:v>40435</c:v>
                </c:pt>
                <c:pt idx="89">
                  <c:v>40436</c:v>
                </c:pt>
                <c:pt idx="90">
                  <c:v>40437</c:v>
                </c:pt>
                <c:pt idx="91">
                  <c:v>40438</c:v>
                </c:pt>
                <c:pt idx="92">
                  <c:v>40441</c:v>
                </c:pt>
                <c:pt idx="93">
                  <c:v>40442</c:v>
                </c:pt>
                <c:pt idx="94">
                  <c:v>40443</c:v>
                </c:pt>
                <c:pt idx="95">
                  <c:v>40444</c:v>
                </c:pt>
                <c:pt idx="96">
                  <c:v>40445</c:v>
                </c:pt>
                <c:pt idx="97">
                  <c:v>40448</c:v>
                </c:pt>
                <c:pt idx="98">
                  <c:v>40449</c:v>
                </c:pt>
                <c:pt idx="99">
                  <c:v>40450</c:v>
                </c:pt>
                <c:pt idx="100">
                  <c:v>40451</c:v>
                </c:pt>
                <c:pt idx="101">
                  <c:v>40452</c:v>
                </c:pt>
                <c:pt idx="102">
                  <c:v>40455</c:v>
                </c:pt>
                <c:pt idx="103">
                  <c:v>40456</c:v>
                </c:pt>
                <c:pt idx="104">
                  <c:v>40457</c:v>
                </c:pt>
                <c:pt idx="105">
                  <c:v>40458</c:v>
                </c:pt>
                <c:pt idx="106">
                  <c:v>40459</c:v>
                </c:pt>
                <c:pt idx="107">
                  <c:v>40462</c:v>
                </c:pt>
                <c:pt idx="108">
                  <c:v>40463</c:v>
                </c:pt>
                <c:pt idx="109">
                  <c:v>40464</c:v>
                </c:pt>
                <c:pt idx="110">
                  <c:v>40465</c:v>
                </c:pt>
                <c:pt idx="111">
                  <c:v>40466</c:v>
                </c:pt>
                <c:pt idx="112">
                  <c:v>40469</c:v>
                </c:pt>
                <c:pt idx="113">
                  <c:v>40470</c:v>
                </c:pt>
                <c:pt idx="114">
                  <c:v>40471</c:v>
                </c:pt>
                <c:pt idx="115">
                  <c:v>40472</c:v>
                </c:pt>
                <c:pt idx="116">
                  <c:v>40473</c:v>
                </c:pt>
                <c:pt idx="117">
                  <c:v>40476</c:v>
                </c:pt>
                <c:pt idx="118">
                  <c:v>40477</c:v>
                </c:pt>
                <c:pt idx="119">
                  <c:v>40478</c:v>
                </c:pt>
                <c:pt idx="120">
                  <c:v>40479</c:v>
                </c:pt>
                <c:pt idx="121">
                  <c:v>40480</c:v>
                </c:pt>
                <c:pt idx="122">
                  <c:v>40483</c:v>
                </c:pt>
                <c:pt idx="123">
                  <c:v>40484</c:v>
                </c:pt>
                <c:pt idx="124">
                  <c:v>40485</c:v>
                </c:pt>
                <c:pt idx="125">
                  <c:v>40486</c:v>
                </c:pt>
                <c:pt idx="126">
                  <c:v>40487</c:v>
                </c:pt>
                <c:pt idx="127">
                  <c:v>40490</c:v>
                </c:pt>
                <c:pt idx="128">
                  <c:v>40491</c:v>
                </c:pt>
                <c:pt idx="129">
                  <c:v>40492</c:v>
                </c:pt>
                <c:pt idx="130">
                  <c:v>40493</c:v>
                </c:pt>
                <c:pt idx="131">
                  <c:v>40494</c:v>
                </c:pt>
                <c:pt idx="132">
                  <c:v>40497</c:v>
                </c:pt>
                <c:pt idx="133">
                  <c:v>40498</c:v>
                </c:pt>
                <c:pt idx="134">
                  <c:v>40499</c:v>
                </c:pt>
                <c:pt idx="135">
                  <c:v>40500</c:v>
                </c:pt>
                <c:pt idx="136">
                  <c:v>40501</c:v>
                </c:pt>
                <c:pt idx="137">
                  <c:v>40504</c:v>
                </c:pt>
                <c:pt idx="138">
                  <c:v>40505</c:v>
                </c:pt>
                <c:pt idx="139">
                  <c:v>40506</c:v>
                </c:pt>
                <c:pt idx="140">
                  <c:v>40507</c:v>
                </c:pt>
                <c:pt idx="141">
                  <c:v>40508</c:v>
                </c:pt>
                <c:pt idx="142">
                  <c:v>40511</c:v>
                </c:pt>
                <c:pt idx="143">
                  <c:v>40512</c:v>
                </c:pt>
                <c:pt idx="144">
                  <c:v>40513</c:v>
                </c:pt>
                <c:pt idx="145">
                  <c:v>40514</c:v>
                </c:pt>
                <c:pt idx="146">
                  <c:v>40515</c:v>
                </c:pt>
                <c:pt idx="147">
                  <c:v>40518</c:v>
                </c:pt>
                <c:pt idx="148">
                  <c:v>40519</c:v>
                </c:pt>
                <c:pt idx="149">
                  <c:v>40520</c:v>
                </c:pt>
                <c:pt idx="150">
                  <c:v>40521</c:v>
                </c:pt>
                <c:pt idx="151">
                  <c:v>40522</c:v>
                </c:pt>
                <c:pt idx="152">
                  <c:v>40525</c:v>
                </c:pt>
                <c:pt idx="153">
                  <c:v>40526</c:v>
                </c:pt>
                <c:pt idx="154">
                  <c:v>40527</c:v>
                </c:pt>
                <c:pt idx="155">
                  <c:v>40528</c:v>
                </c:pt>
                <c:pt idx="156">
                  <c:v>40529</c:v>
                </c:pt>
                <c:pt idx="157">
                  <c:v>40532</c:v>
                </c:pt>
                <c:pt idx="158">
                  <c:v>40533</c:v>
                </c:pt>
                <c:pt idx="159">
                  <c:v>40534</c:v>
                </c:pt>
                <c:pt idx="160">
                  <c:v>40535</c:v>
                </c:pt>
                <c:pt idx="161">
                  <c:v>40536</c:v>
                </c:pt>
                <c:pt idx="162">
                  <c:v>40539</c:v>
                </c:pt>
                <c:pt idx="163">
                  <c:v>40540</c:v>
                </c:pt>
                <c:pt idx="164">
                  <c:v>40541</c:v>
                </c:pt>
                <c:pt idx="165">
                  <c:v>40542</c:v>
                </c:pt>
                <c:pt idx="166">
                  <c:v>40543</c:v>
                </c:pt>
                <c:pt idx="167">
                  <c:v>40546</c:v>
                </c:pt>
                <c:pt idx="168">
                  <c:v>40547</c:v>
                </c:pt>
                <c:pt idx="169">
                  <c:v>40548</c:v>
                </c:pt>
                <c:pt idx="170">
                  <c:v>40549</c:v>
                </c:pt>
                <c:pt idx="171">
                  <c:v>40550</c:v>
                </c:pt>
                <c:pt idx="172">
                  <c:v>40553</c:v>
                </c:pt>
                <c:pt idx="173">
                  <c:v>40554</c:v>
                </c:pt>
                <c:pt idx="174">
                  <c:v>40555</c:v>
                </c:pt>
                <c:pt idx="175">
                  <c:v>40556</c:v>
                </c:pt>
                <c:pt idx="176">
                  <c:v>40557</c:v>
                </c:pt>
                <c:pt idx="177">
                  <c:v>40560</c:v>
                </c:pt>
                <c:pt idx="178">
                  <c:v>40561</c:v>
                </c:pt>
                <c:pt idx="179">
                  <c:v>40562</c:v>
                </c:pt>
                <c:pt idx="180">
                  <c:v>40563</c:v>
                </c:pt>
                <c:pt idx="181">
                  <c:v>40564</c:v>
                </c:pt>
                <c:pt idx="182">
                  <c:v>40567</c:v>
                </c:pt>
                <c:pt idx="183">
                  <c:v>40568</c:v>
                </c:pt>
                <c:pt idx="184">
                  <c:v>40569</c:v>
                </c:pt>
                <c:pt idx="185">
                  <c:v>40570</c:v>
                </c:pt>
                <c:pt idx="186">
                  <c:v>40571</c:v>
                </c:pt>
                <c:pt idx="187">
                  <c:v>40574</c:v>
                </c:pt>
                <c:pt idx="188">
                  <c:v>40575</c:v>
                </c:pt>
                <c:pt idx="189">
                  <c:v>40576</c:v>
                </c:pt>
                <c:pt idx="190">
                  <c:v>40577</c:v>
                </c:pt>
                <c:pt idx="191">
                  <c:v>40578</c:v>
                </c:pt>
                <c:pt idx="192">
                  <c:v>40581</c:v>
                </c:pt>
                <c:pt idx="193">
                  <c:v>40582</c:v>
                </c:pt>
                <c:pt idx="194">
                  <c:v>40583</c:v>
                </c:pt>
                <c:pt idx="195">
                  <c:v>40584</c:v>
                </c:pt>
                <c:pt idx="196">
                  <c:v>40585</c:v>
                </c:pt>
                <c:pt idx="197">
                  <c:v>40588</c:v>
                </c:pt>
                <c:pt idx="198">
                  <c:v>40589</c:v>
                </c:pt>
                <c:pt idx="199">
                  <c:v>40590</c:v>
                </c:pt>
                <c:pt idx="200">
                  <c:v>40591</c:v>
                </c:pt>
                <c:pt idx="201">
                  <c:v>40592</c:v>
                </c:pt>
                <c:pt idx="202">
                  <c:v>40595</c:v>
                </c:pt>
                <c:pt idx="203">
                  <c:v>40596</c:v>
                </c:pt>
                <c:pt idx="204">
                  <c:v>40597</c:v>
                </c:pt>
                <c:pt idx="205">
                  <c:v>40598</c:v>
                </c:pt>
                <c:pt idx="206">
                  <c:v>40599</c:v>
                </c:pt>
                <c:pt idx="207">
                  <c:v>40602</c:v>
                </c:pt>
                <c:pt idx="208">
                  <c:v>40603</c:v>
                </c:pt>
                <c:pt idx="209">
                  <c:v>40604</c:v>
                </c:pt>
                <c:pt idx="210">
                  <c:v>40605</c:v>
                </c:pt>
                <c:pt idx="211">
                  <c:v>40606</c:v>
                </c:pt>
                <c:pt idx="212">
                  <c:v>40609</c:v>
                </c:pt>
                <c:pt idx="213">
                  <c:v>40610</c:v>
                </c:pt>
                <c:pt idx="214">
                  <c:v>40611</c:v>
                </c:pt>
                <c:pt idx="215">
                  <c:v>40612</c:v>
                </c:pt>
                <c:pt idx="216">
                  <c:v>40613</c:v>
                </c:pt>
                <c:pt idx="217">
                  <c:v>40616</c:v>
                </c:pt>
                <c:pt idx="218">
                  <c:v>40617</c:v>
                </c:pt>
                <c:pt idx="219">
                  <c:v>40618</c:v>
                </c:pt>
                <c:pt idx="220">
                  <c:v>40619</c:v>
                </c:pt>
                <c:pt idx="221">
                  <c:v>40620</c:v>
                </c:pt>
                <c:pt idx="222">
                  <c:v>40623</c:v>
                </c:pt>
                <c:pt idx="223">
                  <c:v>40624</c:v>
                </c:pt>
                <c:pt idx="224">
                  <c:v>40625</c:v>
                </c:pt>
                <c:pt idx="225">
                  <c:v>40626</c:v>
                </c:pt>
                <c:pt idx="226">
                  <c:v>40627</c:v>
                </c:pt>
                <c:pt idx="227">
                  <c:v>40630</c:v>
                </c:pt>
                <c:pt idx="228">
                  <c:v>40631</c:v>
                </c:pt>
                <c:pt idx="229">
                  <c:v>40632</c:v>
                </c:pt>
                <c:pt idx="230">
                  <c:v>40633</c:v>
                </c:pt>
                <c:pt idx="231">
                  <c:v>40634</c:v>
                </c:pt>
                <c:pt idx="232">
                  <c:v>40637</c:v>
                </c:pt>
                <c:pt idx="233">
                  <c:v>40638</c:v>
                </c:pt>
                <c:pt idx="234">
                  <c:v>40639</c:v>
                </c:pt>
                <c:pt idx="235">
                  <c:v>40640</c:v>
                </c:pt>
                <c:pt idx="236">
                  <c:v>40641</c:v>
                </c:pt>
                <c:pt idx="237">
                  <c:v>40644</c:v>
                </c:pt>
                <c:pt idx="238">
                  <c:v>40645</c:v>
                </c:pt>
                <c:pt idx="239">
                  <c:v>40646</c:v>
                </c:pt>
                <c:pt idx="240">
                  <c:v>40647</c:v>
                </c:pt>
                <c:pt idx="241">
                  <c:v>40648</c:v>
                </c:pt>
                <c:pt idx="242">
                  <c:v>40651</c:v>
                </c:pt>
                <c:pt idx="243">
                  <c:v>40652</c:v>
                </c:pt>
                <c:pt idx="244">
                  <c:v>40653</c:v>
                </c:pt>
                <c:pt idx="245">
                  <c:v>40654</c:v>
                </c:pt>
                <c:pt idx="246">
                  <c:v>40655</c:v>
                </c:pt>
                <c:pt idx="247">
                  <c:v>40658</c:v>
                </c:pt>
                <c:pt idx="248">
                  <c:v>40659</c:v>
                </c:pt>
                <c:pt idx="249">
                  <c:v>40660</c:v>
                </c:pt>
                <c:pt idx="250">
                  <c:v>40661</c:v>
                </c:pt>
                <c:pt idx="251">
                  <c:v>40662</c:v>
                </c:pt>
                <c:pt idx="252">
                  <c:v>40665</c:v>
                </c:pt>
                <c:pt idx="253">
                  <c:v>40666</c:v>
                </c:pt>
                <c:pt idx="254">
                  <c:v>40667</c:v>
                </c:pt>
                <c:pt idx="255">
                  <c:v>40668</c:v>
                </c:pt>
                <c:pt idx="256">
                  <c:v>40669</c:v>
                </c:pt>
                <c:pt idx="257">
                  <c:v>40672</c:v>
                </c:pt>
                <c:pt idx="258">
                  <c:v>40673</c:v>
                </c:pt>
                <c:pt idx="259">
                  <c:v>40674</c:v>
                </c:pt>
                <c:pt idx="260">
                  <c:v>40675</c:v>
                </c:pt>
                <c:pt idx="261">
                  <c:v>40676</c:v>
                </c:pt>
                <c:pt idx="262">
                  <c:v>40679</c:v>
                </c:pt>
                <c:pt idx="263">
                  <c:v>40680</c:v>
                </c:pt>
                <c:pt idx="264">
                  <c:v>40681</c:v>
                </c:pt>
                <c:pt idx="265">
                  <c:v>40682</c:v>
                </c:pt>
                <c:pt idx="266">
                  <c:v>40683</c:v>
                </c:pt>
                <c:pt idx="267">
                  <c:v>40686</c:v>
                </c:pt>
                <c:pt idx="268">
                  <c:v>40687</c:v>
                </c:pt>
                <c:pt idx="269">
                  <c:v>40688</c:v>
                </c:pt>
                <c:pt idx="270">
                  <c:v>40689</c:v>
                </c:pt>
                <c:pt idx="271">
                  <c:v>40690</c:v>
                </c:pt>
                <c:pt idx="272">
                  <c:v>40693</c:v>
                </c:pt>
                <c:pt idx="273">
                  <c:v>40694</c:v>
                </c:pt>
                <c:pt idx="274">
                  <c:v>40695</c:v>
                </c:pt>
                <c:pt idx="275">
                  <c:v>40696</c:v>
                </c:pt>
                <c:pt idx="276">
                  <c:v>40697</c:v>
                </c:pt>
                <c:pt idx="277">
                  <c:v>40700</c:v>
                </c:pt>
                <c:pt idx="278">
                  <c:v>40701</c:v>
                </c:pt>
                <c:pt idx="279">
                  <c:v>40702</c:v>
                </c:pt>
                <c:pt idx="280">
                  <c:v>40703</c:v>
                </c:pt>
                <c:pt idx="281">
                  <c:v>40704</c:v>
                </c:pt>
                <c:pt idx="282">
                  <c:v>40707</c:v>
                </c:pt>
                <c:pt idx="283">
                  <c:v>40708</c:v>
                </c:pt>
                <c:pt idx="284">
                  <c:v>40709</c:v>
                </c:pt>
                <c:pt idx="285">
                  <c:v>40710</c:v>
                </c:pt>
                <c:pt idx="286">
                  <c:v>40711</c:v>
                </c:pt>
                <c:pt idx="287">
                  <c:v>40714</c:v>
                </c:pt>
                <c:pt idx="288">
                  <c:v>40715</c:v>
                </c:pt>
                <c:pt idx="289">
                  <c:v>40716</c:v>
                </c:pt>
                <c:pt idx="290">
                  <c:v>40717</c:v>
                </c:pt>
                <c:pt idx="291">
                  <c:v>40718</c:v>
                </c:pt>
                <c:pt idx="292">
                  <c:v>40721</c:v>
                </c:pt>
                <c:pt idx="293">
                  <c:v>40722</c:v>
                </c:pt>
                <c:pt idx="294">
                  <c:v>40723</c:v>
                </c:pt>
                <c:pt idx="295">
                  <c:v>40724</c:v>
                </c:pt>
                <c:pt idx="296">
                  <c:v>40725</c:v>
                </c:pt>
                <c:pt idx="297">
                  <c:v>40728</c:v>
                </c:pt>
                <c:pt idx="298">
                  <c:v>40729</c:v>
                </c:pt>
                <c:pt idx="299">
                  <c:v>40730</c:v>
                </c:pt>
                <c:pt idx="300">
                  <c:v>40731</c:v>
                </c:pt>
                <c:pt idx="301">
                  <c:v>40732</c:v>
                </c:pt>
                <c:pt idx="302">
                  <c:v>40735</c:v>
                </c:pt>
                <c:pt idx="303">
                  <c:v>40736</c:v>
                </c:pt>
                <c:pt idx="304">
                  <c:v>40737</c:v>
                </c:pt>
                <c:pt idx="305">
                  <c:v>40738</c:v>
                </c:pt>
                <c:pt idx="306">
                  <c:v>40739</c:v>
                </c:pt>
                <c:pt idx="307">
                  <c:v>40742</c:v>
                </c:pt>
                <c:pt idx="308">
                  <c:v>40743</c:v>
                </c:pt>
                <c:pt idx="309">
                  <c:v>40744</c:v>
                </c:pt>
                <c:pt idx="310">
                  <c:v>40745</c:v>
                </c:pt>
                <c:pt idx="311">
                  <c:v>40746</c:v>
                </c:pt>
                <c:pt idx="312">
                  <c:v>40749</c:v>
                </c:pt>
                <c:pt idx="313">
                  <c:v>40750</c:v>
                </c:pt>
                <c:pt idx="314">
                  <c:v>40751</c:v>
                </c:pt>
                <c:pt idx="315">
                  <c:v>40752</c:v>
                </c:pt>
                <c:pt idx="316">
                  <c:v>40753</c:v>
                </c:pt>
                <c:pt idx="317">
                  <c:v>40756</c:v>
                </c:pt>
                <c:pt idx="318">
                  <c:v>40757</c:v>
                </c:pt>
                <c:pt idx="319">
                  <c:v>40758</c:v>
                </c:pt>
                <c:pt idx="320">
                  <c:v>40759</c:v>
                </c:pt>
                <c:pt idx="321">
                  <c:v>40760</c:v>
                </c:pt>
                <c:pt idx="322">
                  <c:v>40763</c:v>
                </c:pt>
                <c:pt idx="323">
                  <c:v>40764</c:v>
                </c:pt>
                <c:pt idx="324">
                  <c:v>40765</c:v>
                </c:pt>
                <c:pt idx="325">
                  <c:v>40766</c:v>
                </c:pt>
                <c:pt idx="326">
                  <c:v>40767</c:v>
                </c:pt>
                <c:pt idx="327">
                  <c:v>40770</c:v>
                </c:pt>
                <c:pt idx="328">
                  <c:v>40771</c:v>
                </c:pt>
                <c:pt idx="329">
                  <c:v>40772</c:v>
                </c:pt>
                <c:pt idx="330">
                  <c:v>40773</c:v>
                </c:pt>
                <c:pt idx="331">
                  <c:v>40774</c:v>
                </c:pt>
                <c:pt idx="332">
                  <c:v>40777</c:v>
                </c:pt>
                <c:pt idx="333">
                  <c:v>40778</c:v>
                </c:pt>
                <c:pt idx="334">
                  <c:v>40779</c:v>
                </c:pt>
                <c:pt idx="335">
                  <c:v>40780</c:v>
                </c:pt>
                <c:pt idx="336">
                  <c:v>40781</c:v>
                </c:pt>
                <c:pt idx="337">
                  <c:v>40784</c:v>
                </c:pt>
                <c:pt idx="338">
                  <c:v>40785</c:v>
                </c:pt>
                <c:pt idx="339">
                  <c:v>40786</c:v>
                </c:pt>
                <c:pt idx="340">
                  <c:v>40787</c:v>
                </c:pt>
                <c:pt idx="341">
                  <c:v>40788</c:v>
                </c:pt>
                <c:pt idx="342">
                  <c:v>40791</c:v>
                </c:pt>
                <c:pt idx="343">
                  <c:v>40792</c:v>
                </c:pt>
                <c:pt idx="344">
                  <c:v>40793</c:v>
                </c:pt>
                <c:pt idx="345">
                  <c:v>40794</c:v>
                </c:pt>
                <c:pt idx="346">
                  <c:v>40795</c:v>
                </c:pt>
                <c:pt idx="347">
                  <c:v>40798</c:v>
                </c:pt>
                <c:pt idx="348">
                  <c:v>40799</c:v>
                </c:pt>
                <c:pt idx="349">
                  <c:v>40800</c:v>
                </c:pt>
                <c:pt idx="350">
                  <c:v>40801</c:v>
                </c:pt>
                <c:pt idx="351">
                  <c:v>40802</c:v>
                </c:pt>
                <c:pt idx="352">
                  <c:v>40805</c:v>
                </c:pt>
                <c:pt idx="353">
                  <c:v>40806</c:v>
                </c:pt>
                <c:pt idx="354">
                  <c:v>40807</c:v>
                </c:pt>
                <c:pt idx="355">
                  <c:v>40808</c:v>
                </c:pt>
                <c:pt idx="356">
                  <c:v>40809</c:v>
                </c:pt>
                <c:pt idx="357">
                  <c:v>40812</c:v>
                </c:pt>
                <c:pt idx="358">
                  <c:v>40813</c:v>
                </c:pt>
                <c:pt idx="359">
                  <c:v>40814</c:v>
                </c:pt>
                <c:pt idx="360">
                  <c:v>40815</c:v>
                </c:pt>
                <c:pt idx="361">
                  <c:v>40816</c:v>
                </c:pt>
                <c:pt idx="362">
                  <c:v>40819</c:v>
                </c:pt>
                <c:pt idx="363">
                  <c:v>40820</c:v>
                </c:pt>
                <c:pt idx="364">
                  <c:v>40821</c:v>
                </c:pt>
                <c:pt idx="365">
                  <c:v>40822</c:v>
                </c:pt>
                <c:pt idx="366">
                  <c:v>40823</c:v>
                </c:pt>
                <c:pt idx="367">
                  <c:v>40826</c:v>
                </c:pt>
                <c:pt idx="368">
                  <c:v>40827</c:v>
                </c:pt>
                <c:pt idx="369">
                  <c:v>40828</c:v>
                </c:pt>
                <c:pt idx="370">
                  <c:v>40829</c:v>
                </c:pt>
                <c:pt idx="371">
                  <c:v>40830</c:v>
                </c:pt>
                <c:pt idx="372">
                  <c:v>40833</c:v>
                </c:pt>
                <c:pt idx="373">
                  <c:v>40834</c:v>
                </c:pt>
                <c:pt idx="374">
                  <c:v>40835</c:v>
                </c:pt>
                <c:pt idx="375">
                  <c:v>40836</c:v>
                </c:pt>
                <c:pt idx="376">
                  <c:v>40837</c:v>
                </c:pt>
                <c:pt idx="377">
                  <c:v>40840</c:v>
                </c:pt>
                <c:pt idx="378">
                  <c:v>40841</c:v>
                </c:pt>
                <c:pt idx="379">
                  <c:v>40842</c:v>
                </c:pt>
                <c:pt idx="380">
                  <c:v>40843</c:v>
                </c:pt>
                <c:pt idx="381">
                  <c:v>40844</c:v>
                </c:pt>
                <c:pt idx="382">
                  <c:v>40847</c:v>
                </c:pt>
                <c:pt idx="383">
                  <c:v>40848</c:v>
                </c:pt>
                <c:pt idx="384">
                  <c:v>40849</c:v>
                </c:pt>
                <c:pt idx="385">
                  <c:v>40850</c:v>
                </c:pt>
                <c:pt idx="386">
                  <c:v>40851</c:v>
                </c:pt>
                <c:pt idx="387">
                  <c:v>40854</c:v>
                </c:pt>
                <c:pt idx="388">
                  <c:v>40855</c:v>
                </c:pt>
                <c:pt idx="389">
                  <c:v>40856</c:v>
                </c:pt>
                <c:pt idx="390">
                  <c:v>40857</c:v>
                </c:pt>
                <c:pt idx="391">
                  <c:v>40858</c:v>
                </c:pt>
                <c:pt idx="392">
                  <c:v>40861</c:v>
                </c:pt>
                <c:pt idx="393">
                  <c:v>40862</c:v>
                </c:pt>
                <c:pt idx="394">
                  <c:v>40863</c:v>
                </c:pt>
                <c:pt idx="395">
                  <c:v>40864</c:v>
                </c:pt>
                <c:pt idx="396">
                  <c:v>40865</c:v>
                </c:pt>
                <c:pt idx="397">
                  <c:v>40868</c:v>
                </c:pt>
                <c:pt idx="398">
                  <c:v>40869</c:v>
                </c:pt>
                <c:pt idx="399">
                  <c:v>40870</c:v>
                </c:pt>
                <c:pt idx="400">
                  <c:v>40871</c:v>
                </c:pt>
                <c:pt idx="401">
                  <c:v>40872</c:v>
                </c:pt>
                <c:pt idx="402">
                  <c:v>40875</c:v>
                </c:pt>
                <c:pt idx="403">
                  <c:v>40876</c:v>
                </c:pt>
                <c:pt idx="404">
                  <c:v>40877</c:v>
                </c:pt>
                <c:pt idx="405">
                  <c:v>40878</c:v>
                </c:pt>
                <c:pt idx="406">
                  <c:v>40879</c:v>
                </c:pt>
                <c:pt idx="407">
                  <c:v>40882</c:v>
                </c:pt>
                <c:pt idx="408">
                  <c:v>40883</c:v>
                </c:pt>
                <c:pt idx="409">
                  <c:v>40884</c:v>
                </c:pt>
                <c:pt idx="410">
                  <c:v>40885</c:v>
                </c:pt>
                <c:pt idx="411">
                  <c:v>40886</c:v>
                </c:pt>
                <c:pt idx="412">
                  <c:v>40889</c:v>
                </c:pt>
                <c:pt idx="413">
                  <c:v>40890</c:v>
                </c:pt>
                <c:pt idx="414">
                  <c:v>40891</c:v>
                </c:pt>
                <c:pt idx="415">
                  <c:v>40892</c:v>
                </c:pt>
                <c:pt idx="416">
                  <c:v>40893</c:v>
                </c:pt>
                <c:pt idx="417">
                  <c:v>40896</c:v>
                </c:pt>
                <c:pt idx="418">
                  <c:v>40897</c:v>
                </c:pt>
                <c:pt idx="419">
                  <c:v>40898</c:v>
                </c:pt>
                <c:pt idx="420">
                  <c:v>40899</c:v>
                </c:pt>
                <c:pt idx="421">
                  <c:v>40900</c:v>
                </c:pt>
                <c:pt idx="422">
                  <c:v>40903</c:v>
                </c:pt>
                <c:pt idx="423">
                  <c:v>40904</c:v>
                </c:pt>
                <c:pt idx="424">
                  <c:v>40905</c:v>
                </c:pt>
                <c:pt idx="425">
                  <c:v>40906</c:v>
                </c:pt>
                <c:pt idx="426">
                  <c:v>40907</c:v>
                </c:pt>
                <c:pt idx="427">
                  <c:v>40910</c:v>
                </c:pt>
                <c:pt idx="428">
                  <c:v>40911</c:v>
                </c:pt>
                <c:pt idx="429">
                  <c:v>40912</c:v>
                </c:pt>
                <c:pt idx="430">
                  <c:v>40913</c:v>
                </c:pt>
                <c:pt idx="431">
                  <c:v>40914</c:v>
                </c:pt>
                <c:pt idx="432">
                  <c:v>40917</c:v>
                </c:pt>
                <c:pt idx="433">
                  <c:v>40918</c:v>
                </c:pt>
                <c:pt idx="434">
                  <c:v>40919</c:v>
                </c:pt>
                <c:pt idx="435">
                  <c:v>40920</c:v>
                </c:pt>
                <c:pt idx="436">
                  <c:v>40921</c:v>
                </c:pt>
                <c:pt idx="437">
                  <c:v>40924</c:v>
                </c:pt>
                <c:pt idx="438">
                  <c:v>40925</c:v>
                </c:pt>
                <c:pt idx="439">
                  <c:v>40926</c:v>
                </c:pt>
                <c:pt idx="440">
                  <c:v>40927</c:v>
                </c:pt>
                <c:pt idx="441">
                  <c:v>40928</c:v>
                </c:pt>
                <c:pt idx="442">
                  <c:v>40931</c:v>
                </c:pt>
                <c:pt idx="443">
                  <c:v>40932</c:v>
                </c:pt>
                <c:pt idx="444">
                  <c:v>40933</c:v>
                </c:pt>
                <c:pt idx="445">
                  <c:v>40934</c:v>
                </c:pt>
                <c:pt idx="446">
                  <c:v>40935</c:v>
                </c:pt>
                <c:pt idx="447">
                  <c:v>40938</c:v>
                </c:pt>
                <c:pt idx="448">
                  <c:v>40939</c:v>
                </c:pt>
                <c:pt idx="449">
                  <c:v>40940</c:v>
                </c:pt>
                <c:pt idx="450">
                  <c:v>40941</c:v>
                </c:pt>
                <c:pt idx="451">
                  <c:v>40942</c:v>
                </c:pt>
                <c:pt idx="452">
                  <c:v>40945</c:v>
                </c:pt>
                <c:pt idx="453">
                  <c:v>40946</c:v>
                </c:pt>
                <c:pt idx="454">
                  <c:v>40947</c:v>
                </c:pt>
                <c:pt idx="455">
                  <c:v>40948</c:v>
                </c:pt>
                <c:pt idx="456">
                  <c:v>40949</c:v>
                </c:pt>
                <c:pt idx="457">
                  <c:v>40952</c:v>
                </c:pt>
                <c:pt idx="458">
                  <c:v>40953</c:v>
                </c:pt>
                <c:pt idx="459">
                  <c:v>40954</c:v>
                </c:pt>
                <c:pt idx="460">
                  <c:v>40955</c:v>
                </c:pt>
                <c:pt idx="461">
                  <c:v>40956</c:v>
                </c:pt>
                <c:pt idx="462">
                  <c:v>40959</c:v>
                </c:pt>
                <c:pt idx="463">
                  <c:v>40960</c:v>
                </c:pt>
                <c:pt idx="464">
                  <c:v>40961</c:v>
                </c:pt>
                <c:pt idx="465">
                  <c:v>40962</c:v>
                </c:pt>
                <c:pt idx="466">
                  <c:v>40963</c:v>
                </c:pt>
                <c:pt idx="467">
                  <c:v>40966</c:v>
                </c:pt>
                <c:pt idx="468">
                  <c:v>40967</c:v>
                </c:pt>
                <c:pt idx="469">
                  <c:v>40968</c:v>
                </c:pt>
                <c:pt idx="470">
                  <c:v>40969</c:v>
                </c:pt>
                <c:pt idx="471">
                  <c:v>40970</c:v>
                </c:pt>
                <c:pt idx="472">
                  <c:v>40973</c:v>
                </c:pt>
                <c:pt idx="473">
                  <c:v>40974</c:v>
                </c:pt>
                <c:pt idx="474">
                  <c:v>40975</c:v>
                </c:pt>
                <c:pt idx="475">
                  <c:v>40976</c:v>
                </c:pt>
                <c:pt idx="476">
                  <c:v>40977</c:v>
                </c:pt>
                <c:pt idx="477">
                  <c:v>40980</c:v>
                </c:pt>
                <c:pt idx="478">
                  <c:v>40981</c:v>
                </c:pt>
                <c:pt idx="479">
                  <c:v>40982</c:v>
                </c:pt>
                <c:pt idx="480">
                  <c:v>40983</c:v>
                </c:pt>
                <c:pt idx="481">
                  <c:v>40984</c:v>
                </c:pt>
                <c:pt idx="482">
                  <c:v>40987</c:v>
                </c:pt>
                <c:pt idx="483">
                  <c:v>40988</c:v>
                </c:pt>
                <c:pt idx="484">
                  <c:v>40989</c:v>
                </c:pt>
                <c:pt idx="485">
                  <c:v>40990</c:v>
                </c:pt>
                <c:pt idx="486">
                  <c:v>40991</c:v>
                </c:pt>
                <c:pt idx="487">
                  <c:v>40994</c:v>
                </c:pt>
                <c:pt idx="488">
                  <c:v>40995</c:v>
                </c:pt>
                <c:pt idx="489">
                  <c:v>40996</c:v>
                </c:pt>
                <c:pt idx="490">
                  <c:v>40997</c:v>
                </c:pt>
                <c:pt idx="491">
                  <c:v>40998</c:v>
                </c:pt>
                <c:pt idx="492">
                  <c:v>41001</c:v>
                </c:pt>
                <c:pt idx="493">
                  <c:v>41002</c:v>
                </c:pt>
                <c:pt idx="494">
                  <c:v>41003</c:v>
                </c:pt>
                <c:pt idx="495">
                  <c:v>41004</c:v>
                </c:pt>
                <c:pt idx="496">
                  <c:v>41005</c:v>
                </c:pt>
                <c:pt idx="497">
                  <c:v>41008</c:v>
                </c:pt>
              </c:numCache>
            </c:numRef>
          </c:cat>
          <c:val>
            <c:numRef>
              <c:f>'HI-LO'!$H$2:$H$499</c:f>
              <c:numCache>
                <c:formatCode>0.0</c:formatCode>
                <c:ptCount val="498"/>
                <c:pt idx="0">
                  <c:v>0.24599929611499327</c:v>
                </c:pt>
                <c:pt idx="1">
                  <c:v>0.56297350976814542</c:v>
                </c:pt>
                <c:pt idx="2">
                  <c:v>0.35111598950956058</c:v>
                </c:pt>
                <c:pt idx="3">
                  <c:v>0.81006525068438151</c:v>
                </c:pt>
                <c:pt idx="4">
                  <c:v>0.80071927668245957</c:v>
                </c:pt>
                <c:pt idx="5">
                  <c:v>0.86442416387948073</c:v>
                </c:pt>
                <c:pt idx="6">
                  <c:v>0.52268545935372313</c:v>
                </c:pt>
                <c:pt idx="7">
                  <c:v>0.5172537940136781</c:v>
                </c:pt>
                <c:pt idx="8">
                  <c:v>0.42640608494253573</c:v>
                </c:pt>
                <c:pt idx="9">
                  <c:v>0.5597398777287701</c:v>
                </c:pt>
                <c:pt idx="10">
                  <c:v>0.65273051990595965</c:v>
                </c:pt>
                <c:pt idx="11">
                  <c:v>0.38732414533949289</c:v>
                </c:pt>
                <c:pt idx="12">
                  <c:v>-0.65863179098293667</c:v>
                </c:pt>
                <c:pt idx="13">
                  <c:v>0.66040972118833396</c:v>
                </c:pt>
                <c:pt idx="14">
                  <c:v>-0.27859309747013228</c:v>
                </c:pt>
                <c:pt idx="15">
                  <c:v>0.31740919558833891</c:v>
                </c:pt>
                <c:pt idx="16">
                  <c:v>0.74145623421719797</c:v>
                </c:pt>
                <c:pt idx="17">
                  <c:v>-9.5833810756956517E-2</c:v>
                </c:pt>
                <c:pt idx="18">
                  <c:v>-0.1351471997005218</c:v>
                </c:pt>
                <c:pt idx="19">
                  <c:v>0.18412564963703382</c:v>
                </c:pt>
                <c:pt idx="20">
                  <c:v>0.39615550714208858</c:v>
                </c:pt>
                <c:pt idx="21">
                  <c:v>-0.18579308486848412</c:v>
                </c:pt>
                <c:pt idx="22">
                  <c:v>0.37751601113752997</c:v>
                </c:pt>
                <c:pt idx="23">
                  <c:v>0.36211067813983888</c:v>
                </c:pt>
                <c:pt idx="24">
                  <c:v>-0.27446131744650248</c:v>
                </c:pt>
                <c:pt idx="25">
                  <c:v>0.27425807756357123</c:v>
                </c:pt>
                <c:pt idx="26">
                  <c:v>-0.74682311421766201</c:v>
                </c:pt>
                <c:pt idx="27">
                  <c:v>0.23820577686856126</c:v>
                </c:pt>
                <c:pt idx="28">
                  <c:v>-0.242922895487097</c:v>
                </c:pt>
                <c:pt idx="29">
                  <c:v>3.6556450301487686E-2</c:v>
                </c:pt>
                <c:pt idx="30">
                  <c:v>-7.3140423564241885E-3</c:v>
                </c:pt>
                <c:pt idx="31">
                  <c:v>0.100565655506065</c:v>
                </c:pt>
                <c:pt idx="32">
                  <c:v>3.2086452854239056E-2</c:v>
                </c:pt>
                <c:pt idx="33">
                  <c:v>0.10167231881134509</c:v>
                </c:pt>
                <c:pt idx="34">
                  <c:v>7.8262133364392028E-2</c:v>
                </c:pt>
                <c:pt idx="35">
                  <c:v>1.0091184918876457</c:v>
                </c:pt>
                <c:pt idx="36">
                  <c:v>-2.5004656645015721E-2</c:v>
                </c:pt>
                <c:pt idx="37">
                  <c:v>-0.92441522021073386</c:v>
                </c:pt>
                <c:pt idx="38">
                  <c:v>0.3425728578733569</c:v>
                </c:pt>
                <c:pt idx="39">
                  <c:v>-0.19784886144409164</c:v>
                </c:pt>
                <c:pt idx="40">
                  <c:v>-0.38080394201366374</c:v>
                </c:pt>
                <c:pt idx="41">
                  <c:v>-0.16453923109495072</c:v>
                </c:pt>
                <c:pt idx="42">
                  <c:v>-0.31965907310010788</c:v>
                </c:pt>
                <c:pt idx="43">
                  <c:v>0.50793241376350284</c:v>
                </c:pt>
                <c:pt idx="44">
                  <c:v>-0.35198140805664924</c:v>
                </c:pt>
                <c:pt idx="45">
                  <c:v>0.62089281359711812</c:v>
                </c:pt>
                <c:pt idx="46">
                  <c:v>-0.13256893675825854</c:v>
                </c:pt>
                <c:pt idx="47">
                  <c:v>-0.11386324261014824</c:v>
                </c:pt>
                <c:pt idx="48">
                  <c:v>0.35799450122951537</c:v>
                </c:pt>
                <c:pt idx="49">
                  <c:v>0.30576678974423199</c:v>
                </c:pt>
                <c:pt idx="50">
                  <c:v>0.38179503523651181</c:v>
                </c:pt>
                <c:pt idx="51">
                  <c:v>0.26046951876091473</c:v>
                </c:pt>
                <c:pt idx="52">
                  <c:v>-3.9872969137201508E-2</c:v>
                </c:pt>
                <c:pt idx="53">
                  <c:v>-0.38402589829458034</c:v>
                </c:pt>
                <c:pt idx="54">
                  <c:v>-0.61044526324734871</c:v>
                </c:pt>
                <c:pt idx="55">
                  <c:v>-6.3853438547027075E-2</c:v>
                </c:pt>
                <c:pt idx="56">
                  <c:v>-0.18423139220777873</c:v>
                </c:pt>
                <c:pt idx="57">
                  <c:v>4.4988810324714024E-2</c:v>
                </c:pt>
                <c:pt idx="58">
                  <c:v>-0.17877686949319305</c:v>
                </c:pt>
                <c:pt idx="59">
                  <c:v>-0.25221478536146513</c:v>
                </c:pt>
                <c:pt idx="60">
                  <c:v>-0.16779916069570344</c:v>
                </c:pt>
                <c:pt idx="61">
                  <c:v>0.26174167199763243</c:v>
                </c:pt>
                <c:pt idx="62">
                  <c:v>-0.42678407828249032</c:v>
                </c:pt>
                <c:pt idx="63">
                  <c:v>0.14593001051571708</c:v>
                </c:pt>
                <c:pt idx="64">
                  <c:v>0.90632279591973886</c:v>
                </c:pt>
                <c:pt idx="65">
                  <c:v>0.12876090210467872</c:v>
                </c:pt>
                <c:pt idx="66">
                  <c:v>0.17110319419610143</c:v>
                </c:pt>
                <c:pt idx="67">
                  <c:v>4.0336026157951288E-2</c:v>
                </c:pt>
                <c:pt idx="68">
                  <c:v>-0.17973989323492123</c:v>
                </c:pt>
                <c:pt idx="69">
                  <c:v>-0.30904478417735426</c:v>
                </c:pt>
                <c:pt idx="70">
                  <c:v>-2.3874867617659667E-2</c:v>
                </c:pt>
                <c:pt idx="71">
                  <c:v>0.24667210161391218</c:v>
                </c:pt>
                <c:pt idx="72">
                  <c:v>-0.4418468338773911</c:v>
                </c:pt>
                <c:pt idx="73">
                  <c:v>-1.5726822063930612E-3</c:v>
                </c:pt>
                <c:pt idx="74">
                  <c:v>-0.12825007924081788</c:v>
                </c:pt>
                <c:pt idx="75">
                  <c:v>-0.15859363575792518</c:v>
                </c:pt>
                <c:pt idx="76">
                  <c:v>-0.28736376086120963</c:v>
                </c:pt>
                <c:pt idx="77">
                  <c:v>-0.19637500509245598</c:v>
                </c:pt>
                <c:pt idx="78">
                  <c:v>-0.11197029307712736</c:v>
                </c:pt>
                <c:pt idx="79">
                  <c:v>0.37701677262423594</c:v>
                </c:pt>
                <c:pt idx="80">
                  <c:v>-0.63870550720828412</c:v>
                </c:pt>
                <c:pt idx="81">
                  <c:v>-0.40705929939995222</c:v>
                </c:pt>
                <c:pt idx="82">
                  <c:v>-1.0141747490668767</c:v>
                </c:pt>
                <c:pt idx="83">
                  <c:v>0.42778244746314797</c:v>
                </c:pt>
                <c:pt idx="84">
                  <c:v>-0.24512636526687892</c:v>
                </c:pt>
                <c:pt idx="85">
                  <c:v>-0.2966954575230405</c:v>
                </c:pt>
                <c:pt idx="86">
                  <c:v>-0.264069818299836</c:v>
                </c:pt>
                <c:pt idx="87">
                  <c:v>0.37404315204784488</c:v>
                </c:pt>
                <c:pt idx="88">
                  <c:v>0.43582623680646737</c:v>
                </c:pt>
                <c:pt idx="89">
                  <c:v>-0.54173765084348702</c:v>
                </c:pt>
                <c:pt idx="90">
                  <c:v>3.6350439301500614E-2</c:v>
                </c:pt>
                <c:pt idx="91">
                  <c:v>2.5565196415272773E-2</c:v>
                </c:pt>
                <c:pt idx="92">
                  <c:v>-0.42418286690101326</c:v>
                </c:pt>
                <c:pt idx="93">
                  <c:v>0.47144274912192596</c:v>
                </c:pt>
                <c:pt idx="94">
                  <c:v>0.3270906365983457</c:v>
                </c:pt>
                <c:pt idx="95">
                  <c:v>-0.24601752330459536</c:v>
                </c:pt>
                <c:pt idx="96">
                  <c:v>0.42555777171976938</c:v>
                </c:pt>
                <c:pt idx="97">
                  <c:v>-0.59046970059296289</c:v>
                </c:pt>
                <c:pt idx="98">
                  <c:v>0.43749791128822402</c:v>
                </c:pt>
                <c:pt idx="99">
                  <c:v>-0.5745683000909656</c:v>
                </c:pt>
                <c:pt idx="100">
                  <c:v>-0.14027485255051264</c:v>
                </c:pt>
                <c:pt idx="101">
                  <c:v>0.21612403804078184</c:v>
                </c:pt>
                <c:pt idx="102">
                  <c:v>-0.14809948848474441</c:v>
                </c:pt>
                <c:pt idx="103">
                  <c:v>0.4557946404472899</c:v>
                </c:pt>
                <c:pt idx="104">
                  <c:v>3.2050412924286675E-2</c:v>
                </c:pt>
                <c:pt idx="105">
                  <c:v>0.16926673131673198</c:v>
                </c:pt>
                <c:pt idx="106">
                  <c:v>3.6343567492811424E-2</c:v>
                </c:pt>
                <c:pt idx="107">
                  <c:v>-2.2349350542918422E-2</c:v>
                </c:pt>
                <c:pt idx="108">
                  <c:v>0.10056144074707252</c:v>
                </c:pt>
                <c:pt idx="109">
                  <c:v>-0.46639632618013582</c:v>
                </c:pt>
                <c:pt idx="110">
                  <c:v>0.14420260117442396</c:v>
                </c:pt>
                <c:pt idx="111">
                  <c:v>0.41583122768664893</c:v>
                </c:pt>
                <c:pt idx="112">
                  <c:v>0.1591553295455741</c:v>
                </c:pt>
                <c:pt idx="113">
                  <c:v>0.7123191135278879</c:v>
                </c:pt>
                <c:pt idx="114">
                  <c:v>0.73423805101953343</c:v>
                </c:pt>
                <c:pt idx="115">
                  <c:v>0.21504523691142019</c:v>
                </c:pt>
                <c:pt idx="116">
                  <c:v>-0.2679248441985882</c:v>
                </c:pt>
                <c:pt idx="117">
                  <c:v>1.5505135913399748E-2</c:v>
                </c:pt>
                <c:pt idx="118">
                  <c:v>9.0552126985261161E-2</c:v>
                </c:pt>
                <c:pt idx="119">
                  <c:v>1.5873807131765894E-2</c:v>
                </c:pt>
                <c:pt idx="120">
                  <c:v>0.24539584776917156</c:v>
                </c:pt>
                <c:pt idx="121">
                  <c:v>1.0600280332693224E-2</c:v>
                </c:pt>
                <c:pt idx="122">
                  <c:v>3.4404433876491503E-2</c:v>
                </c:pt>
                <c:pt idx="123">
                  <c:v>0.19697279907179421</c:v>
                </c:pt>
                <c:pt idx="124">
                  <c:v>6.5524822824563955E-2</c:v>
                </c:pt>
                <c:pt idx="125">
                  <c:v>0.20999264527586536</c:v>
                </c:pt>
                <c:pt idx="126">
                  <c:v>0.43257634596425287</c:v>
                </c:pt>
                <c:pt idx="127">
                  <c:v>0.30644111128597551</c:v>
                </c:pt>
                <c:pt idx="128">
                  <c:v>0.45207775937083383</c:v>
                </c:pt>
                <c:pt idx="129">
                  <c:v>8.8604882932152407E-2</c:v>
                </c:pt>
                <c:pt idx="130">
                  <c:v>0.2600978895693169</c:v>
                </c:pt>
                <c:pt idx="131">
                  <c:v>0.35985983221217577</c:v>
                </c:pt>
                <c:pt idx="132">
                  <c:v>0.28745701447894501</c:v>
                </c:pt>
                <c:pt idx="133">
                  <c:v>0.38899692776540284</c:v>
                </c:pt>
                <c:pt idx="134">
                  <c:v>-0.30630671509216256</c:v>
                </c:pt>
                <c:pt idx="135">
                  <c:v>2.4120347829812872E-2</c:v>
                </c:pt>
                <c:pt idx="136">
                  <c:v>-0.14386569775909397</c:v>
                </c:pt>
                <c:pt idx="137">
                  <c:v>0.40398559207218909</c:v>
                </c:pt>
                <c:pt idx="138">
                  <c:v>0.67323186742313235</c:v>
                </c:pt>
                <c:pt idx="139">
                  <c:v>-3.1954008590204808E-2</c:v>
                </c:pt>
                <c:pt idx="140">
                  <c:v>-0.35499848473220119</c:v>
                </c:pt>
                <c:pt idx="141">
                  <c:v>0.16205479002550227</c:v>
                </c:pt>
                <c:pt idx="142">
                  <c:v>0.56866397209698594</c:v>
                </c:pt>
                <c:pt idx="143">
                  <c:v>0.2931897266451049</c:v>
                </c:pt>
                <c:pt idx="144">
                  <c:v>0.43953003323379658</c:v>
                </c:pt>
                <c:pt idx="145">
                  <c:v>0.31946544463603477</c:v>
                </c:pt>
                <c:pt idx="146">
                  <c:v>0.59224365183591132</c:v>
                </c:pt>
                <c:pt idx="147">
                  <c:v>0.24936090448100856</c:v>
                </c:pt>
                <c:pt idx="148">
                  <c:v>5.8214152752011472E-2</c:v>
                </c:pt>
                <c:pt idx="149">
                  <c:v>-0.31564017221906582</c:v>
                </c:pt>
                <c:pt idx="150">
                  <c:v>0.14558846652286839</c:v>
                </c:pt>
                <c:pt idx="151">
                  <c:v>-0.31571574726118179</c:v>
                </c:pt>
                <c:pt idx="152">
                  <c:v>0.61325883467551146</c:v>
                </c:pt>
                <c:pt idx="153">
                  <c:v>-4.5612332445977621E-2</c:v>
                </c:pt>
                <c:pt idx="154">
                  <c:v>0.22875876693849406</c:v>
                </c:pt>
                <c:pt idx="155">
                  <c:v>-0.50775895500305168</c:v>
                </c:pt>
                <c:pt idx="156">
                  <c:v>0.50212414053640853</c:v>
                </c:pt>
                <c:pt idx="157">
                  <c:v>-0.46453430655717476</c:v>
                </c:pt>
                <c:pt idx="158">
                  <c:v>-7.1034355024333529E-2</c:v>
                </c:pt>
                <c:pt idx="159">
                  <c:v>-0.29768284621006735</c:v>
                </c:pt>
                <c:pt idx="160">
                  <c:v>-0.34810727143080644</c:v>
                </c:pt>
                <c:pt idx="161">
                  <c:v>-0.99026213309000788</c:v>
                </c:pt>
                <c:pt idx="162">
                  <c:v>-0.34947991441050608</c:v>
                </c:pt>
                <c:pt idx="163">
                  <c:v>0.29488779654169051</c:v>
                </c:pt>
                <c:pt idx="164">
                  <c:v>0.13223962569410741</c:v>
                </c:pt>
                <c:pt idx="165">
                  <c:v>-0.33904079357022265</c:v>
                </c:pt>
                <c:pt idx="166">
                  <c:v>1.3017402180119042E-2</c:v>
                </c:pt>
                <c:pt idx="167">
                  <c:v>4.4329423781787725E-2</c:v>
                </c:pt>
                <c:pt idx="168">
                  <c:v>-2.3219556443700995E-3</c:v>
                </c:pt>
                <c:pt idx="169">
                  <c:v>0.38304000046727982</c:v>
                </c:pt>
                <c:pt idx="170">
                  <c:v>0.25072901465265129</c:v>
                </c:pt>
                <c:pt idx="171">
                  <c:v>-0.12487716512969893</c:v>
                </c:pt>
                <c:pt idx="172">
                  <c:v>-0.41225818577648976</c:v>
                </c:pt>
                <c:pt idx="173">
                  <c:v>-0.43803076205949498</c:v>
                </c:pt>
                <c:pt idx="174">
                  <c:v>0.29935347870815843</c:v>
                </c:pt>
                <c:pt idx="175">
                  <c:v>0.78263010230902497</c:v>
                </c:pt>
                <c:pt idx="176">
                  <c:v>1.7987638728754973E-2</c:v>
                </c:pt>
                <c:pt idx="177">
                  <c:v>-6.2515024052203216E-3</c:v>
                </c:pt>
                <c:pt idx="178">
                  <c:v>0.43746298174192155</c:v>
                </c:pt>
                <c:pt idx="179">
                  <c:v>0.19888910543930827</c:v>
                </c:pt>
                <c:pt idx="180">
                  <c:v>-8.7263257540318051E-2</c:v>
                </c:pt>
                <c:pt idx="181">
                  <c:v>0.23425210335352897</c:v>
                </c:pt>
                <c:pt idx="182">
                  <c:v>3.7055627699619009E-2</c:v>
                </c:pt>
                <c:pt idx="183">
                  <c:v>-9.2404537373205642E-2</c:v>
                </c:pt>
                <c:pt idx="184">
                  <c:v>-0.6473141200212762</c:v>
                </c:pt>
                <c:pt idx="185">
                  <c:v>-0.17148195003595212</c:v>
                </c:pt>
                <c:pt idx="186">
                  <c:v>0.13362711733438193</c:v>
                </c:pt>
                <c:pt idx="187">
                  <c:v>0.19006583776081243</c:v>
                </c:pt>
                <c:pt idx="188">
                  <c:v>8.7296479226234958E-2</c:v>
                </c:pt>
                <c:pt idx="189">
                  <c:v>-0.44490660117624881</c:v>
                </c:pt>
                <c:pt idx="190">
                  <c:v>0.42537728192726743</c:v>
                </c:pt>
                <c:pt idx="191">
                  <c:v>-0.30251611669939749</c:v>
                </c:pt>
                <c:pt idx="192">
                  <c:v>-0.17926502662011856</c:v>
                </c:pt>
                <c:pt idx="193">
                  <c:v>-0.21060284306643862</c:v>
                </c:pt>
                <c:pt idx="194">
                  <c:v>-5.6002003464192818E-2</c:v>
                </c:pt>
                <c:pt idx="195">
                  <c:v>9.5319147318070563E-2</c:v>
                </c:pt>
                <c:pt idx="196">
                  <c:v>-0.13578652337392771</c:v>
                </c:pt>
                <c:pt idx="197">
                  <c:v>-8.1716586322234441E-2</c:v>
                </c:pt>
                <c:pt idx="198">
                  <c:v>-0.44508878998501533</c:v>
                </c:pt>
                <c:pt idx="199">
                  <c:v>-0.11653485661383023</c:v>
                </c:pt>
                <c:pt idx="200">
                  <c:v>-0.58547016376206251</c:v>
                </c:pt>
                <c:pt idx="201">
                  <c:v>0.20380138717470064</c:v>
                </c:pt>
                <c:pt idx="202">
                  <c:v>-0.76495147256710716</c:v>
                </c:pt>
                <c:pt idx="203">
                  <c:v>0.24576216713550902</c:v>
                </c:pt>
                <c:pt idx="204">
                  <c:v>-2.8543465828163583E-2</c:v>
                </c:pt>
                <c:pt idx="205">
                  <c:v>-0.21123472104914409</c:v>
                </c:pt>
                <c:pt idx="206">
                  <c:v>-0.23972929689729749</c:v>
                </c:pt>
                <c:pt idx="207">
                  <c:v>2.4499576884153385E-2</c:v>
                </c:pt>
                <c:pt idx="208">
                  <c:v>-0.46720061391962897</c:v>
                </c:pt>
                <c:pt idx="209">
                  <c:v>3.6022612668853426E-2</c:v>
                </c:pt>
                <c:pt idx="210">
                  <c:v>-2.0050709548876888E-2</c:v>
                </c:pt>
                <c:pt idx="211">
                  <c:v>-0.8178892727683289</c:v>
                </c:pt>
                <c:pt idx="212">
                  <c:v>-0.61579105600716666</c:v>
                </c:pt>
                <c:pt idx="213">
                  <c:v>-0.14582374635519724</c:v>
                </c:pt>
                <c:pt idx="214">
                  <c:v>-0.53285002626629119</c:v>
                </c:pt>
                <c:pt idx="215">
                  <c:v>6.1036881353371264E-2</c:v>
                </c:pt>
                <c:pt idx="216">
                  <c:v>0.12133578641264364</c:v>
                </c:pt>
                <c:pt idx="217">
                  <c:v>-0.40029458261130824</c:v>
                </c:pt>
                <c:pt idx="218">
                  <c:v>8.82531465275882E-2</c:v>
                </c:pt>
                <c:pt idx="219">
                  <c:v>-5.1909858927797536E-2</c:v>
                </c:pt>
                <c:pt idx="220">
                  <c:v>0.23770246251625693</c:v>
                </c:pt>
                <c:pt idx="221">
                  <c:v>0.33555982832115472</c:v>
                </c:pt>
                <c:pt idx="222">
                  <c:v>-0.3754622522623503</c:v>
                </c:pt>
                <c:pt idx="223">
                  <c:v>-0.77239648561369201</c:v>
                </c:pt>
                <c:pt idx="224">
                  <c:v>-0.11324076681790007</c:v>
                </c:pt>
                <c:pt idx="225">
                  <c:v>0.1371751582196552</c:v>
                </c:pt>
                <c:pt idx="226">
                  <c:v>-5.0454563457599022E-2</c:v>
                </c:pt>
                <c:pt idx="227">
                  <c:v>-0.45191599385174719</c:v>
                </c:pt>
                <c:pt idx="228">
                  <c:v>-0.36888764698353427</c:v>
                </c:pt>
                <c:pt idx="229">
                  <c:v>-0.43220887149907217</c:v>
                </c:pt>
                <c:pt idx="230">
                  <c:v>-0.24080159978957738</c:v>
                </c:pt>
                <c:pt idx="231">
                  <c:v>0.23521777986775483</c:v>
                </c:pt>
                <c:pt idx="232">
                  <c:v>-0.70053114546388606</c:v>
                </c:pt>
                <c:pt idx="233">
                  <c:v>-0.47232238815181482</c:v>
                </c:pt>
                <c:pt idx="234">
                  <c:v>-6.1368023465119492E-2</c:v>
                </c:pt>
                <c:pt idx="235">
                  <c:v>-0.49004527319595326</c:v>
                </c:pt>
                <c:pt idx="236">
                  <c:v>0.27796456295649996</c:v>
                </c:pt>
                <c:pt idx="237">
                  <c:v>-0.91821293188086273</c:v>
                </c:pt>
                <c:pt idx="238">
                  <c:v>-6.5718218388649774E-2</c:v>
                </c:pt>
                <c:pt idx="239">
                  <c:v>-0.35471763784168076</c:v>
                </c:pt>
                <c:pt idx="240">
                  <c:v>5.7884775249528175E-3</c:v>
                </c:pt>
                <c:pt idx="241">
                  <c:v>-0.29624460408016429</c:v>
                </c:pt>
                <c:pt idx="242">
                  <c:v>0.58560149859659028</c:v>
                </c:pt>
                <c:pt idx="243">
                  <c:v>3.2065377535985817E-3</c:v>
                </c:pt>
                <c:pt idx="244">
                  <c:v>0.39300297749025859</c:v>
                </c:pt>
                <c:pt idx="245">
                  <c:v>-6.000766911268407E-2</c:v>
                </c:pt>
                <c:pt idx="246">
                  <c:v>-1.0349945634123987</c:v>
                </c:pt>
                <c:pt idx="247">
                  <c:v>-0.40222897791426959</c:v>
                </c:pt>
                <c:pt idx="248">
                  <c:v>8.1816803075435374E-2</c:v>
                </c:pt>
                <c:pt idx="249">
                  <c:v>6.5981980023674502E-2</c:v>
                </c:pt>
                <c:pt idx="250">
                  <c:v>-0.3312707748452608</c:v>
                </c:pt>
                <c:pt idx="251">
                  <c:v>-0.72854819841282481</c:v>
                </c:pt>
                <c:pt idx="252">
                  <c:v>-9.9361734495334808E-2</c:v>
                </c:pt>
                <c:pt idx="253">
                  <c:v>-0.13639444737073081</c:v>
                </c:pt>
                <c:pt idx="254">
                  <c:v>8.1177921100304751E-2</c:v>
                </c:pt>
                <c:pt idx="255">
                  <c:v>0.95732360508290837</c:v>
                </c:pt>
                <c:pt idx="256">
                  <c:v>0.63470837693817028</c:v>
                </c:pt>
                <c:pt idx="257">
                  <c:v>0.23258456154991869</c:v>
                </c:pt>
                <c:pt idx="258">
                  <c:v>-4.3755897752436823E-2</c:v>
                </c:pt>
                <c:pt idx="259">
                  <c:v>0.53337276207561324</c:v>
                </c:pt>
                <c:pt idx="260">
                  <c:v>3.6224082717978057E-2</c:v>
                </c:pt>
                <c:pt idx="261">
                  <c:v>0.63342717221697686</c:v>
                </c:pt>
                <c:pt idx="262">
                  <c:v>0.30018216927775931</c:v>
                </c:pt>
                <c:pt idx="263">
                  <c:v>-0.22352500083116933</c:v>
                </c:pt>
                <c:pt idx="264">
                  <c:v>-0.50960028967542392</c:v>
                </c:pt>
                <c:pt idx="265">
                  <c:v>-0.23827636378031691</c:v>
                </c:pt>
                <c:pt idx="266">
                  <c:v>0.36889110491632859</c:v>
                </c:pt>
                <c:pt idx="267">
                  <c:v>0.19076454743438642</c:v>
                </c:pt>
                <c:pt idx="268">
                  <c:v>-0.11536940168107268</c:v>
                </c:pt>
                <c:pt idx="269">
                  <c:v>-0.33642654983075371</c:v>
                </c:pt>
                <c:pt idx="270">
                  <c:v>-5.8774200662776721E-2</c:v>
                </c:pt>
                <c:pt idx="271">
                  <c:v>0.31022380971959951</c:v>
                </c:pt>
                <c:pt idx="272">
                  <c:v>-1.035173620969724</c:v>
                </c:pt>
                <c:pt idx="273">
                  <c:v>-1.5809368857060413E-2</c:v>
                </c:pt>
                <c:pt idx="274">
                  <c:v>-8.396729914042389E-2</c:v>
                </c:pt>
                <c:pt idx="275">
                  <c:v>0.32258633461639707</c:v>
                </c:pt>
                <c:pt idx="276">
                  <c:v>0.23505739062099718</c:v>
                </c:pt>
                <c:pt idx="277">
                  <c:v>-0.41464417744841775</c:v>
                </c:pt>
                <c:pt idx="278">
                  <c:v>-0.1467386529055581</c:v>
                </c:pt>
                <c:pt idx="279">
                  <c:v>-0.15454140583586806</c:v>
                </c:pt>
                <c:pt idx="280">
                  <c:v>0.10748696255533385</c:v>
                </c:pt>
                <c:pt idx="281">
                  <c:v>0.43404721228351661</c:v>
                </c:pt>
                <c:pt idx="282">
                  <c:v>-0.33868649846055643</c:v>
                </c:pt>
                <c:pt idx="283">
                  <c:v>-0.24148451491637424</c:v>
                </c:pt>
                <c:pt idx="284">
                  <c:v>0.69813125244735552</c:v>
                </c:pt>
                <c:pt idx="285">
                  <c:v>1.2493382186397284E-2</c:v>
                </c:pt>
                <c:pt idx="286">
                  <c:v>0.35967364578551742</c:v>
                </c:pt>
                <c:pt idx="287">
                  <c:v>-8.9974273778014258E-2</c:v>
                </c:pt>
                <c:pt idx="288">
                  <c:v>-0.19324670825788015</c:v>
                </c:pt>
                <c:pt idx="289">
                  <c:v>-0.42058199420620657</c:v>
                </c:pt>
                <c:pt idx="290">
                  <c:v>0.45646493381488362</c:v>
                </c:pt>
                <c:pt idx="291">
                  <c:v>0.10612320525126684</c:v>
                </c:pt>
                <c:pt idx="292">
                  <c:v>0.27016103835312055</c:v>
                </c:pt>
                <c:pt idx="293">
                  <c:v>7.4197039473420823E-2</c:v>
                </c:pt>
                <c:pt idx="294">
                  <c:v>-0.32063668389046462</c:v>
                </c:pt>
                <c:pt idx="295">
                  <c:v>-0.31728726877352464</c:v>
                </c:pt>
                <c:pt idx="296">
                  <c:v>-0.29942318794594858</c:v>
                </c:pt>
                <c:pt idx="297">
                  <c:v>-0.6406790370940092</c:v>
                </c:pt>
                <c:pt idx="298">
                  <c:v>5.0234387020053006E-2</c:v>
                </c:pt>
                <c:pt idx="299">
                  <c:v>0.19137855658566671</c:v>
                </c:pt>
                <c:pt idx="300">
                  <c:v>2.2531479140155852E-2</c:v>
                </c:pt>
                <c:pt idx="301">
                  <c:v>8.2620650539299234E-2</c:v>
                </c:pt>
                <c:pt idx="302">
                  <c:v>0.51786798670853429</c:v>
                </c:pt>
                <c:pt idx="303">
                  <c:v>0.44582163801131358</c:v>
                </c:pt>
                <c:pt idx="304">
                  <c:v>0.51184189398191915</c:v>
                </c:pt>
                <c:pt idx="305">
                  <c:v>0.12045304675986035</c:v>
                </c:pt>
                <c:pt idx="306">
                  <c:v>-0.33228072113090512</c:v>
                </c:pt>
                <c:pt idx="307">
                  <c:v>-0.1985596015797455</c:v>
                </c:pt>
                <c:pt idx="308">
                  <c:v>-1.1396226877717908E-3</c:v>
                </c:pt>
                <c:pt idx="309">
                  <c:v>-0.34492134641942584</c:v>
                </c:pt>
                <c:pt idx="310">
                  <c:v>0.70621753005418819</c:v>
                </c:pt>
                <c:pt idx="311">
                  <c:v>-0.28241480014473019</c:v>
                </c:pt>
                <c:pt idx="312">
                  <c:v>-0.64195351679677337</c:v>
                </c:pt>
                <c:pt idx="313">
                  <c:v>0.11583028803414042</c:v>
                </c:pt>
                <c:pt idx="314">
                  <c:v>0.26935034397458768</c:v>
                </c:pt>
                <c:pt idx="315">
                  <c:v>-2.8320564885801147E-2</c:v>
                </c:pt>
                <c:pt idx="316">
                  <c:v>0.20657545354799733</c:v>
                </c:pt>
                <c:pt idx="317">
                  <c:v>0.60273478405940306</c:v>
                </c:pt>
                <c:pt idx="318">
                  <c:v>-0.11803514330679565</c:v>
                </c:pt>
                <c:pt idx="319">
                  <c:v>0.29850913886155617</c:v>
                </c:pt>
                <c:pt idx="320">
                  <c:v>0.67531461493634248</c:v>
                </c:pt>
                <c:pt idx="321">
                  <c:v>0.51284741038650061</c:v>
                </c:pt>
                <c:pt idx="322">
                  <c:v>0.61027318099986916</c:v>
                </c:pt>
                <c:pt idx="323">
                  <c:v>0.42808310398739646</c:v>
                </c:pt>
                <c:pt idx="324">
                  <c:v>0.47993406091953883</c:v>
                </c:pt>
                <c:pt idx="325">
                  <c:v>0.23218429331990986</c:v>
                </c:pt>
                <c:pt idx="326">
                  <c:v>-4.9812517134072642E-2</c:v>
                </c:pt>
                <c:pt idx="327">
                  <c:v>0.36969750231773801</c:v>
                </c:pt>
                <c:pt idx="328">
                  <c:v>-0.28442912860603808</c:v>
                </c:pt>
                <c:pt idx="329">
                  <c:v>0.25464720087542858</c:v>
                </c:pt>
                <c:pt idx="330">
                  <c:v>0.19242242381896357</c:v>
                </c:pt>
                <c:pt idx="331">
                  <c:v>0.25383741041256336</c:v>
                </c:pt>
                <c:pt idx="332">
                  <c:v>-0.55554965389130917</c:v>
                </c:pt>
                <c:pt idx="333">
                  <c:v>-2.1021599103137056E-2</c:v>
                </c:pt>
                <c:pt idx="334">
                  <c:v>-0.42328809372281562</c:v>
                </c:pt>
                <c:pt idx="335">
                  <c:v>-1.9356639428522726E-2</c:v>
                </c:pt>
                <c:pt idx="336">
                  <c:v>0.1418763319706251</c:v>
                </c:pt>
                <c:pt idx="337">
                  <c:v>-0.62574426494933011</c:v>
                </c:pt>
                <c:pt idx="338">
                  <c:v>-9.3199317274557103E-3</c:v>
                </c:pt>
                <c:pt idx="339">
                  <c:v>-0.33155999805032277</c:v>
                </c:pt>
                <c:pt idx="340">
                  <c:v>4.87499647200762E-2</c:v>
                </c:pt>
                <c:pt idx="341">
                  <c:v>-0.36844048829052145</c:v>
                </c:pt>
                <c:pt idx="342">
                  <c:v>-0.27306975416912316</c:v>
                </c:pt>
                <c:pt idx="343">
                  <c:v>0.63999631548406999</c:v>
                </c:pt>
                <c:pt idx="344">
                  <c:v>6.5382678736312982E-2</c:v>
                </c:pt>
                <c:pt idx="345">
                  <c:v>0.46127360051198441</c:v>
                </c:pt>
                <c:pt idx="346">
                  <c:v>0.78912507885031857</c:v>
                </c:pt>
                <c:pt idx="347">
                  <c:v>0.3347221876360873</c:v>
                </c:pt>
                <c:pt idx="348">
                  <c:v>0.24900304878951207</c:v>
                </c:pt>
                <c:pt idx="349">
                  <c:v>0.31218286764861247</c:v>
                </c:pt>
                <c:pt idx="350">
                  <c:v>0.49549621383238129</c:v>
                </c:pt>
                <c:pt idx="351">
                  <c:v>-2.8914934139605108E-2</c:v>
                </c:pt>
                <c:pt idx="352">
                  <c:v>-6.9750210485342912E-2</c:v>
                </c:pt>
                <c:pt idx="353">
                  <c:v>5.3820766619328886E-2</c:v>
                </c:pt>
                <c:pt idx="354">
                  <c:v>0.4791553531141961</c:v>
                </c:pt>
                <c:pt idx="355">
                  <c:v>0.44184103371714478</c:v>
                </c:pt>
                <c:pt idx="356">
                  <c:v>5.2890622640108909E-2</c:v>
                </c:pt>
                <c:pt idx="357">
                  <c:v>0.30228402540119692</c:v>
                </c:pt>
                <c:pt idx="358">
                  <c:v>0.2989659230950954</c:v>
                </c:pt>
                <c:pt idx="359">
                  <c:v>0.10518387647840211</c:v>
                </c:pt>
                <c:pt idx="360">
                  <c:v>0.11913821603109742</c:v>
                </c:pt>
                <c:pt idx="361">
                  <c:v>0.44191514374775842</c:v>
                </c:pt>
                <c:pt idx="362">
                  <c:v>0.45349053912059567</c:v>
                </c:pt>
                <c:pt idx="363">
                  <c:v>0.50121864351882994</c:v>
                </c:pt>
                <c:pt idx="364">
                  <c:v>-0.11815453140147003</c:v>
                </c:pt>
                <c:pt idx="365">
                  <c:v>0.4141408748865345</c:v>
                </c:pt>
                <c:pt idx="366">
                  <c:v>0.16266486259595592</c:v>
                </c:pt>
                <c:pt idx="367">
                  <c:v>0.8424579239963772</c:v>
                </c:pt>
                <c:pt idx="368">
                  <c:v>-0.17476025148290386</c:v>
                </c:pt>
                <c:pt idx="369">
                  <c:v>0.5795505399382499</c:v>
                </c:pt>
                <c:pt idx="370">
                  <c:v>-1.6640034426226968E-2</c:v>
                </c:pt>
                <c:pt idx="371">
                  <c:v>0.17892399838823536</c:v>
                </c:pt>
                <c:pt idx="372">
                  <c:v>0.28100607411750822</c:v>
                </c:pt>
                <c:pt idx="373">
                  <c:v>0.14740971958221571</c:v>
                </c:pt>
                <c:pt idx="374">
                  <c:v>9.3720687150211646E-3</c:v>
                </c:pt>
                <c:pt idx="375">
                  <c:v>0.25864219108488662</c:v>
                </c:pt>
                <c:pt idx="376">
                  <c:v>0.335160934533687</c:v>
                </c:pt>
                <c:pt idx="377">
                  <c:v>-7.9068845271992316E-2</c:v>
                </c:pt>
                <c:pt idx="378">
                  <c:v>-0.2672059556579871</c:v>
                </c:pt>
                <c:pt idx="379">
                  <c:v>0.17343529966121363</c:v>
                </c:pt>
                <c:pt idx="380">
                  <c:v>0.9841498373754356</c:v>
                </c:pt>
                <c:pt idx="381">
                  <c:v>-0.8316051985900943</c:v>
                </c:pt>
                <c:pt idx="382">
                  <c:v>0.87328289382847712</c:v>
                </c:pt>
                <c:pt idx="383">
                  <c:v>0.62100228356081377</c:v>
                </c:pt>
                <c:pt idx="384">
                  <c:v>0.29820498618881608</c:v>
                </c:pt>
                <c:pt idx="385">
                  <c:v>0.33864436227074624</c:v>
                </c:pt>
                <c:pt idx="386">
                  <c:v>7.2220805952931677E-2</c:v>
                </c:pt>
                <c:pt idx="387">
                  <c:v>-4.6057226176888122E-2</c:v>
                </c:pt>
                <c:pt idx="388">
                  <c:v>-0.1607906692542258</c:v>
                </c:pt>
                <c:pt idx="389">
                  <c:v>0.87157539056884881</c:v>
                </c:pt>
                <c:pt idx="390">
                  <c:v>0.17818231930753914</c:v>
                </c:pt>
                <c:pt idx="391">
                  <c:v>0.43707406007657923</c:v>
                </c:pt>
                <c:pt idx="392">
                  <c:v>0.35349170121450513</c:v>
                </c:pt>
                <c:pt idx="393">
                  <c:v>2.6034539709272053E-2</c:v>
                </c:pt>
                <c:pt idx="394">
                  <c:v>-9.7772087199103908E-2</c:v>
                </c:pt>
                <c:pt idx="395">
                  <c:v>-0.18167998085640402</c:v>
                </c:pt>
                <c:pt idx="396">
                  <c:v>0.16864058259189108</c:v>
                </c:pt>
                <c:pt idx="397">
                  <c:v>-0.24603729582987111</c:v>
                </c:pt>
                <c:pt idx="398">
                  <c:v>-0.35800736028016988</c:v>
                </c:pt>
                <c:pt idx="399">
                  <c:v>0.42775295648550937</c:v>
                </c:pt>
                <c:pt idx="400">
                  <c:v>-0.40058117932032555</c:v>
                </c:pt>
                <c:pt idx="401">
                  <c:v>1.842332053378648E-2</c:v>
                </c:pt>
                <c:pt idx="402">
                  <c:v>-9.4269388786599961E-2</c:v>
                </c:pt>
                <c:pt idx="403">
                  <c:v>0.12349667116448515</c:v>
                </c:pt>
                <c:pt idx="404">
                  <c:v>0.68830890128576661</c:v>
                </c:pt>
                <c:pt idx="405">
                  <c:v>-0.32324837972220344</c:v>
                </c:pt>
                <c:pt idx="406">
                  <c:v>0.23483112072238832</c:v>
                </c:pt>
                <c:pt idx="407">
                  <c:v>-0.24195091482825948</c:v>
                </c:pt>
                <c:pt idx="408">
                  <c:v>-0.42417591446432823</c:v>
                </c:pt>
                <c:pt idx="409">
                  <c:v>-0.31826190758553974</c:v>
                </c:pt>
                <c:pt idx="410">
                  <c:v>0.1926573907867235</c:v>
                </c:pt>
                <c:pt idx="411">
                  <c:v>7.6910258553570365E-2</c:v>
                </c:pt>
                <c:pt idx="412">
                  <c:v>0.343800627470781</c:v>
                </c:pt>
                <c:pt idx="413">
                  <c:v>0.52050333325223797</c:v>
                </c:pt>
                <c:pt idx="414">
                  <c:v>-0.15466101738565641</c:v>
                </c:pt>
                <c:pt idx="415">
                  <c:v>-0.40706198206447031</c:v>
                </c:pt>
                <c:pt idx="416">
                  <c:v>-0.45704787637051325</c:v>
                </c:pt>
                <c:pt idx="417">
                  <c:v>-0.88471865521140192</c:v>
                </c:pt>
                <c:pt idx="418">
                  <c:v>3.5124832912671877E-2</c:v>
                </c:pt>
                <c:pt idx="419">
                  <c:v>0.23668607696156219</c:v>
                </c:pt>
                <c:pt idx="420">
                  <c:v>-0.29310264280983045</c:v>
                </c:pt>
                <c:pt idx="421">
                  <c:v>-0.71850088531054634</c:v>
                </c:pt>
                <c:pt idx="422">
                  <c:v>-1.1397154895765782</c:v>
                </c:pt>
                <c:pt idx="423">
                  <c:v>-1.2940960633864664</c:v>
                </c:pt>
                <c:pt idx="424">
                  <c:v>0.22132793974689857</c:v>
                </c:pt>
                <c:pt idx="425">
                  <c:v>-0.23121682276111866</c:v>
                </c:pt>
                <c:pt idx="426">
                  <c:v>-0.35818047881266057</c:v>
                </c:pt>
                <c:pt idx="427">
                  <c:v>-1.0616855135877463</c:v>
                </c:pt>
                <c:pt idx="428">
                  <c:v>8.9880877321183661E-2</c:v>
                </c:pt>
                <c:pt idx="429">
                  <c:v>0.27001237007578016</c:v>
                </c:pt>
                <c:pt idx="430">
                  <c:v>0.28571015226936236</c:v>
                </c:pt>
                <c:pt idx="431">
                  <c:v>-0.16244225805214718</c:v>
                </c:pt>
                <c:pt idx="432">
                  <c:v>-0.10658135391833401</c:v>
                </c:pt>
                <c:pt idx="433">
                  <c:v>-0.60721723038989772</c:v>
                </c:pt>
                <c:pt idx="434">
                  <c:v>-4.74522976945293E-2</c:v>
                </c:pt>
                <c:pt idx="435">
                  <c:v>8.6563586962822292E-2</c:v>
                </c:pt>
                <c:pt idx="436">
                  <c:v>0.66789271118583793</c:v>
                </c:pt>
                <c:pt idx="437">
                  <c:v>-0.78552094034223519</c:v>
                </c:pt>
                <c:pt idx="438">
                  <c:v>0.18532666625895899</c:v>
                </c:pt>
                <c:pt idx="439">
                  <c:v>3.3118613069971659E-2</c:v>
                </c:pt>
                <c:pt idx="440">
                  <c:v>-1.3409137480588917E-2</c:v>
                </c:pt>
                <c:pt idx="441">
                  <c:v>-0.32462481544848565</c:v>
                </c:pt>
                <c:pt idx="442">
                  <c:v>0.27750044575942656</c:v>
                </c:pt>
                <c:pt idx="443">
                  <c:v>-0.21939248944905199</c:v>
                </c:pt>
                <c:pt idx="444">
                  <c:v>0.35098425692141433</c:v>
                </c:pt>
                <c:pt idx="445">
                  <c:v>-0.38345049248550556</c:v>
                </c:pt>
                <c:pt idx="446">
                  <c:v>0.14577797941909232</c:v>
                </c:pt>
                <c:pt idx="447">
                  <c:v>5.0344230893385244E-2</c:v>
                </c:pt>
                <c:pt idx="448">
                  <c:v>0.23546657816080518</c:v>
                </c:pt>
                <c:pt idx="449">
                  <c:v>0.34904194676726608</c:v>
                </c:pt>
                <c:pt idx="450">
                  <c:v>-0.21077217448878738</c:v>
                </c:pt>
                <c:pt idx="451">
                  <c:v>-7.0577536127337304E-2</c:v>
                </c:pt>
                <c:pt idx="452">
                  <c:v>-0.1788119812872635</c:v>
                </c:pt>
                <c:pt idx="453">
                  <c:v>0.28404304707915351</c:v>
                </c:pt>
                <c:pt idx="454">
                  <c:v>-0.78129221068658961</c:v>
                </c:pt>
                <c:pt idx="455">
                  <c:v>-0.27809810293508441</c:v>
                </c:pt>
                <c:pt idx="456">
                  <c:v>-6.9784137121304823E-3</c:v>
                </c:pt>
                <c:pt idx="457">
                  <c:v>-0.28521847167537118</c:v>
                </c:pt>
                <c:pt idx="458">
                  <c:v>-1.2906683064777269E-3</c:v>
                </c:pt>
                <c:pt idx="459">
                  <c:v>6.6990790752814888E-2</c:v>
                </c:pt>
                <c:pt idx="460">
                  <c:v>0.30395376708453181</c:v>
                </c:pt>
                <c:pt idx="461">
                  <c:v>-0.52799745983476676</c:v>
                </c:pt>
                <c:pt idx="462">
                  <c:v>-0.39042873034157033</c:v>
                </c:pt>
                <c:pt idx="463">
                  <c:v>-0.26609559689580919</c:v>
                </c:pt>
                <c:pt idx="464">
                  <c:v>-0.9788981038729645</c:v>
                </c:pt>
                <c:pt idx="465">
                  <c:v>7.3852719372892395E-2</c:v>
                </c:pt>
                <c:pt idx="466">
                  <c:v>-8.4361752459330752E-2</c:v>
                </c:pt>
                <c:pt idx="467">
                  <c:v>-0.28933891462819616</c:v>
                </c:pt>
                <c:pt idx="468">
                  <c:v>-0.58786726166333736</c:v>
                </c:pt>
                <c:pt idx="469">
                  <c:v>0.20276156874537588</c:v>
                </c:pt>
                <c:pt idx="470">
                  <c:v>-0.66295074030263912</c:v>
                </c:pt>
                <c:pt idx="471">
                  <c:v>5.622434194553616E-2</c:v>
                </c:pt>
                <c:pt idx="472">
                  <c:v>-0.58390439636841318</c:v>
                </c:pt>
                <c:pt idx="473">
                  <c:v>-0.10622474923982583</c:v>
                </c:pt>
                <c:pt idx="474">
                  <c:v>-0.73963255846913789</c:v>
                </c:pt>
                <c:pt idx="475">
                  <c:v>0.1282964064572667</c:v>
                </c:pt>
                <c:pt idx="476">
                  <c:v>0.28343623292051312</c:v>
                </c:pt>
                <c:pt idx="477">
                  <c:v>-0.55115692593696952</c:v>
                </c:pt>
                <c:pt idx="478">
                  <c:v>1.5803000314478233E-2</c:v>
                </c:pt>
                <c:pt idx="479">
                  <c:v>-0.5591674833054876</c:v>
                </c:pt>
                <c:pt idx="480">
                  <c:v>-0.15895753229420162</c:v>
                </c:pt>
                <c:pt idx="481">
                  <c:v>1.6107883666271583E-2</c:v>
                </c:pt>
                <c:pt idx="482">
                  <c:v>-0.11758381308699128</c:v>
                </c:pt>
                <c:pt idx="483">
                  <c:v>-0.58488876535922429</c:v>
                </c:pt>
                <c:pt idx="484">
                  <c:v>-0.28529404390428326</c:v>
                </c:pt>
                <c:pt idx="485">
                  <c:v>-0.13407240171828683</c:v>
                </c:pt>
                <c:pt idx="486">
                  <c:v>-0.30625234772835874</c:v>
                </c:pt>
                <c:pt idx="487">
                  <c:v>0.247625299820319</c:v>
                </c:pt>
                <c:pt idx="488">
                  <c:v>-0.6364770633143042</c:v>
                </c:pt>
                <c:pt idx="489">
                  <c:v>-0.37567974418509387</c:v>
                </c:pt>
                <c:pt idx="490">
                  <c:v>-0.40684161788393158</c:v>
                </c:pt>
                <c:pt idx="491">
                  <c:v>-0.54151074699589952</c:v>
                </c:pt>
                <c:pt idx="492">
                  <c:v>-0.33341989951982587</c:v>
                </c:pt>
                <c:pt idx="493">
                  <c:v>0.10907676626208929</c:v>
                </c:pt>
                <c:pt idx="494">
                  <c:v>-3.3962338305163264E-2</c:v>
                </c:pt>
                <c:pt idx="495">
                  <c:v>-5.2084352145786994E-2</c:v>
                </c:pt>
                <c:pt idx="496">
                  <c:v>-0.85371573897986064</c:v>
                </c:pt>
                <c:pt idx="497">
                  <c:v>-0.3359227320904381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'HI-LO'!$I$2:$I$499</c:f>
              <c:numCache>
                <c:formatCode>General</c:formatCode>
                <c:ptCount val="498"/>
                <c:pt idx="0">
                  <c:v>#N/A</c:v>
                </c:pt>
                <c:pt idx="1">
                  <c:v>1.2299964805749661E-2</c:v>
                </c:pt>
                <c:pt idx="2">
                  <c:v>4.0448640294156929E-2</c:v>
                </c:pt>
                <c:pt idx="3">
                  <c:v>5.8004439769634951E-2</c:v>
                </c:pt>
                <c:pt idx="4">
                  <c:v>9.8507702303854014E-2</c:v>
                </c:pt>
                <c:pt idx="5">
                  <c:v>0.138543666137977</c:v>
                </c:pt>
                <c:pt idx="6">
                  <c:v>0.18176487433195104</c:v>
                </c:pt>
                <c:pt idx="7">
                  <c:v>0.20789914729963718</c:v>
                </c:pt>
                <c:pt idx="8">
                  <c:v>0.2337618370003211</c:v>
                </c:pt>
                <c:pt idx="9">
                  <c:v>0.25508214124744788</c:v>
                </c:pt>
                <c:pt idx="10">
                  <c:v>0.28306913513388637</c:v>
                </c:pt>
                <c:pt idx="11">
                  <c:v>0.31570566112918436</c:v>
                </c:pt>
                <c:pt idx="12">
                  <c:v>0.33507186839615899</c:v>
                </c:pt>
                <c:pt idx="13">
                  <c:v>0.30214027884701217</c:v>
                </c:pt>
                <c:pt idx="14">
                  <c:v>0.33516076490642888</c:v>
                </c:pt>
                <c:pt idx="15">
                  <c:v>0.32123111003292226</c:v>
                </c:pt>
                <c:pt idx="16">
                  <c:v>0.33710156981233919</c:v>
                </c:pt>
                <c:pt idx="17">
                  <c:v>0.3741743815231991</c:v>
                </c:pt>
                <c:pt idx="18">
                  <c:v>0.36938269098535126</c:v>
                </c:pt>
                <c:pt idx="19">
                  <c:v>0.36262533100032518</c:v>
                </c:pt>
                <c:pt idx="20">
                  <c:v>0.37183161348217686</c:v>
                </c:pt>
                <c:pt idx="21">
                  <c:v>0.37933942403353155</c:v>
                </c:pt>
                <c:pt idx="22">
                  <c:v>0.34190109430170013</c:v>
                </c:pt>
                <c:pt idx="23">
                  <c:v>0.34322109538309858</c:v>
                </c:pt>
                <c:pt idx="24">
                  <c:v>0.32082336675587142</c:v>
                </c:pt>
                <c:pt idx="25">
                  <c:v>0.26706433704942334</c:v>
                </c:pt>
                <c:pt idx="26">
                  <c:v>0.23755603273362788</c:v>
                </c:pt>
                <c:pt idx="27">
                  <c:v>0.17408060405505862</c:v>
                </c:pt>
                <c:pt idx="28">
                  <c:v>0.1601282031978028</c:v>
                </c:pt>
                <c:pt idx="29">
                  <c:v>0.12666175417632117</c:v>
                </c:pt>
                <c:pt idx="30">
                  <c:v>0.10050258280495707</c:v>
                </c:pt>
                <c:pt idx="31">
                  <c:v>6.7500354691837919E-2</c:v>
                </c:pt>
                <c:pt idx="32">
                  <c:v>5.3162430200166519E-2</c:v>
                </c:pt>
                <c:pt idx="33">
                  <c:v>8.7698342392025286E-2</c:v>
                </c:pt>
                <c:pt idx="34">
                  <c:v>5.9761472273175867E-2</c:v>
                </c:pt>
                <c:pt idx="35">
                  <c:v>7.7604233814902085E-2</c:v>
                </c:pt>
                <c:pt idx="36">
                  <c:v>0.11218969862986741</c:v>
                </c:pt>
                <c:pt idx="37">
                  <c:v>7.3866654086756717E-2</c:v>
                </c:pt>
                <c:pt idx="38">
                  <c:v>3.2437583614067851E-2</c:v>
                </c:pt>
                <c:pt idx="39">
                  <c:v>5.6323586492761799E-2</c:v>
                </c:pt>
                <c:pt idx="40">
                  <c:v>3.7224860938705515E-2</c:v>
                </c:pt>
                <c:pt idx="41">
                  <c:v>-1.6231115190820998E-3</c:v>
                </c:pt>
                <c:pt idx="42">
                  <c:v>-5.6041883040542663E-4</c:v>
                </c:pt>
                <c:pt idx="43">
                  <c:v>-3.5419173042287318E-2</c:v>
                </c:pt>
                <c:pt idx="44">
                  <c:v>-2.8128086261104121E-2</c:v>
                </c:pt>
                <c:pt idx="45">
                  <c:v>-3.2004090791611463E-2</c:v>
                </c:pt>
                <c:pt idx="46">
                  <c:v>-1.4672353989934116E-2</c:v>
                </c:pt>
                <c:pt idx="47">
                  <c:v>1.6040354883036054E-2</c:v>
                </c:pt>
                <c:pt idx="48">
                  <c:v>-1.5630960908994238E-3</c:v>
                </c:pt>
                <c:pt idx="49">
                  <c:v>2.8482773744931196E-2</c:v>
                </c:pt>
                <c:pt idx="50">
                  <c:v>4.194329071706842E-2</c:v>
                </c:pt>
                <c:pt idx="51">
                  <c:v>6.1398744596715196E-2</c:v>
                </c:pt>
                <c:pt idx="52">
                  <c:v>6.9393937759457694E-2</c:v>
                </c:pt>
                <c:pt idx="53">
                  <c:v>6.5795966659885657E-2</c:v>
                </c:pt>
                <c:pt idx="54">
                  <c:v>4.1511055804589393E-2</c:v>
                </c:pt>
                <c:pt idx="55">
                  <c:v>7.0756859740023579E-3</c:v>
                </c:pt>
                <c:pt idx="56">
                  <c:v>-4.6572910547731265E-2</c:v>
                </c:pt>
                <c:pt idx="57">
                  <c:v>-5.4534247325869409E-2</c:v>
                </c:pt>
                <c:pt idx="58">
                  <c:v>-6.0640457990970235E-3</c:v>
                </c:pt>
                <c:pt idx="59">
                  <c:v>-3.2131532167424523E-2</c:v>
                </c:pt>
                <c:pt idx="60">
                  <c:v>-3.4849828363293194E-2</c:v>
                </c:pt>
                <c:pt idx="61">
                  <c:v>-2.4199589297395178E-2</c:v>
                </c:pt>
                <c:pt idx="62">
                  <c:v>-2.8855441427660454E-3</c:v>
                </c:pt>
                <c:pt idx="63">
                  <c:v>-8.2417944018851538E-3</c:v>
                </c:pt>
                <c:pt idx="64">
                  <c:v>-2.6341914564274437E-2</c:v>
                </c:pt>
                <c:pt idx="65">
                  <c:v>3.6573295634544957E-2</c:v>
                </c:pt>
                <c:pt idx="66">
                  <c:v>1.1966700059923004E-2</c:v>
                </c:pt>
                <c:pt idx="67">
                  <c:v>2.7150306607640989E-2</c:v>
                </c:pt>
                <c:pt idx="68">
                  <c:v>3.4860270046045964E-2</c:v>
                </c:pt>
                <c:pt idx="69">
                  <c:v>7.973550322824147E-3</c:v>
                </c:pt>
                <c:pt idx="70">
                  <c:v>-2.2767028373255151E-2</c:v>
                </c:pt>
                <c:pt idx="71">
                  <c:v>-4.3050523515963737E-2</c:v>
                </c:pt>
                <c:pt idx="72">
                  <c:v>-4.3740394373313861E-2</c:v>
                </c:pt>
                <c:pt idx="73">
                  <c:v>-6.3839087610323336E-2</c:v>
                </c:pt>
                <c:pt idx="74">
                  <c:v>-4.4716426805913999E-2</c:v>
                </c:pt>
                <c:pt idx="75">
                  <c:v>-2.0606667605587433E-2</c:v>
                </c:pt>
                <c:pt idx="76">
                  <c:v>-2.5343677466132346E-2</c:v>
                </c:pt>
                <c:pt idx="77">
                  <c:v>-3.0500295898803893E-2</c:v>
                </c:pt>
                <c:pt idx="78">
                  <c:v>-4.2568486669662391E-2</c:v>
                </c:pt>
                <c:pt idx="79">
                  <c:v>-3.9228157848859115E-2</c:v>
                </c:pt>
                <c:pt idx="80">
                  <c:v>-7.7665799495740592E-3</c:v>
                </c:pt>
                <c:pt idx="81">
                  <c:v>-3.1311897275203081E-2</c:v>
                </c:pt>
                <c:pt idx="82">
                  <c:v>-6.4751945845082301E-2</c:v>
                </c:pt>
                <c:pt idx="83">
                  <c:v>-9.4121479384301598E-2</c:v>
                </c:pt>
                <c:pt idx="84">
                  <c:v>-8.0028857536930079E-2</c:v>
                </c:pt>
                <c:pt idx="85">
                  <c:v>-0.13760131559626096</c:v>
                </c:pt>
                <c:pt idx="86">
                  <c:v>-0.15887413357764693</c:v>
                </c:pt>
                <c:pt idx="87">
                  <c:v>-0.1806327842024438</c:v>
                </c:pt>
                <c:pt idx="88">
                  <c:v>-0.16394742790794911</c:v>
                </c:pt>
                <c:pt idx="89">
                  <c:v>-0.13316912140587969</c:v>
                </c:pt>
                <c:pt idx="90">
                  <c:v>-0.1448037647391863</c:v>
                </c:pt>
                <c:pt idx="91">
                  <c:v>-0.1417924993932283</c:v>
                </c:pt>
                <c:pt idx="92">
                  <c:v>-0.15284784465316026</c:v>
                </c:pt>
                <c:pt idx="93">
                  <c:v>-0.15196464630434139</c:v>
                </c:pt>
                <c:pt idx="94">
                  <c:v>-0.12831387473792544</c:v>
                </c:pt>
                <c:pt idx="95">
                  <c:v>-0.10554683894596723</c:v>
                </c:pt>
                <c:pt idx="96">
                  <c:v>-0.10991803332330075</c:v>
                </c:pt>
                <c:pt idx="97">
                  <c:v>-7.4271956694251809E-2</c:v>
                </c:pt>
                <c:pt idx="98">
                  <c:v>-9.3976691469277132E-2</c:v>
                </c:pt>
                <c:pt idx="99">
                  <c:v>-6.6503281251009586E-2</c:v>
                </c:pt>
                <c:pt idx="100">
                  <c:v>-0.11408253488676967</c:v>
                </c:pt>
                <c:pt idx="101">
                  <c:v>-8.9161002153881105E-2</c:v>
                </c:pt>
                <c:pt idx="102">
                  <c:v>-5.8001835281844404E-2</c:v>
                </c:pt>
                <c:pt idx="103">
                  <c:v>-1.4698072252737802E-2</c:v>
                </c:pt>
                <c:pt idx="104">
                  <c:v>-1.3297462603530714E-2</c:v>
                </c:pt>
                <c:pt idx="105">
                  <c:v>5.6137630602757225E-4</c:v>
                </c:pt>
                <c:pt idx="106">
                  <c:v>2.385948574801619E-2</c:v>
                </c:pt>
                <c:pt idx="107">
                  <c:v>3.8880155037648564E-2</c:v>
                </c:pt>
                <c:pt idx="108">
                  <c:v>1.9060529908110399E-2</c:v>
                </c:pt>
                <c:pt idx="109">
                  <c:v>2.2972901051406505E-3</c:v>
                </c:pt>
                <c:pt idx="110">
                  <c:v>6.0643563383082164E-3</c:v>
                </c:pt>
                <c:pt idx="111">
                  <c:v>1.1456964431954382E-2</c:v>
                </c:pt>
                <c:pt idx="112">
                  <c:v>3.0970265995523188E-2</c:v>
                </c:pt>
                <c:pt idx="113">
                  <c:v>6.0137175817852558E-2</c:v>
                </c:pt>
                <c:pt idx="114">
                  <c:v>7.2180994038150648E-2</c:v>
                </c:pt>
                <c:pt idx="115">
                  <c:v>9.2538364759210026E-2</c:v>
                </c:pt>
                <c:pt idx="116">
                  <c:v>0.1155915027700108</c:v>
                </c:pt>
                <c:pt idx="117">
                  <c:v>8.0917371974092933E-2</c:v>
                </c:pt>
                <c:pt idx="118">
                  <c:v>0.11121611379941106</c:v>
                </c:pt>
                <c:pt idx="119">
                  <c:v>9.3868824584262905E-2</c:v>
                </c:pt>
                <c:pt idx="120">
                  <c:v>0.12339092994539951</c:v>
                </c:pt>
                <c:pt idx="121">
                  <c:v>0.1426744649613837</c:v>
                </c:pt>
                <c:pt idx="122">
                  <c:v>0.13239827707597929</c:v>
                </c:pt>
                <c:pt idx="123">
                  <c:v>0.14152347319404107</c:v>
                </c:pt>
                <c:pt idx="124">
                  <c:v>0.12858238112526627</c:v>
                </c:pt>
                <c:pt idx="125">
                  <c:v>0.13025610162028015</c:v>
                </c:pt>
                <c:pt idx="126">
                  <c:v>0.13229239731823683</c:v>
                </c:pt>
                <c:pt idx="127">
                  <c:v>0.1521040362418089</c:v>
                </c:pt>
                <c:pt idx="128">
                  <c:v>0.1685435593332536</c:v>
                </c:pt>
                <c:pt idx="129">
                  <c:v>0.18611937526444164</c:v>
                </c:pt>
                <c:pt idx="130">
                  <c:v>0.21386943572005604</c:v>
                </c:pt>
                <c:pt idx="131">
                  <c:v>0.2196642001398007</c:v>
                </c:pt>
                <c:pt idx="132">
                  <c:v>0.21686563036607703</c:v>
                </c:pt>
                <c:pt idx="133">
                  <c:v>0.2232807146127456</c:v>
                </c:pt>
                <c:pt idx="134">
                  <c:v>0.20711460532462134</c:v>
                </c:pt>
                <c:pt idx="135">
                  <c:v>0.15508736701903655</c:v>
                </c:pt>
                <c:pt idx="136">
                  <c:v>0.14554112256495616</c:v>
                </c:pt>
                <c:pt idx="137">
                  <c:v>0.15174407988693087</c:v>
                </c:pt>
                <c:pt idx="138">
                  <c:v>0.17116810269487034</c:v>
                </c:pt>
                <c:pt idx="139">
                  <c:v>0.20030208971676391</c:v>
                </c:pt>
                <c:pt idx="140">
                  <c:v>0.19791069893066535</c:v>
                </c:pt>
                <c:pt idx="141">
                  <c:v>0.16789098230559671</c:v>
                </c:pt>
                <c:pt idx="142">
                  <c:v>0.17546370779023715</c:v>
                </c:pt>
                <c:pt idx="143">
                  <c:v>0.20217668470126185</c:v>
                </c:pt>
                <c:pt idx="144">
                  <c:v>0.2069875310799274</c:v>
                </c:pt>
                <c:pt idx="145">
                  <c:v>0.22568779160038901</c:v>
                </c:pt>
                <c:pt idx="146">
                  <c:v>0.2311614315683975</c:v>
                </c:pt>
                <c:pt idx="147">
                  <c:v>0.23914479686198042</c:v>
                </c:pt>
                <c:pt idx="148">
                  <c:v>0.23629078652173208</c:v>
                </c:pt>
                <c:pt idx="149">
                  <c:v>0.21659760619079094</c:v>
                </c:pt>
                <c:pt idx="150">
                  <c:v>0.19638535343323002</c:v>
                </c:pt>
                <c:pt idx="151">
                  <c:v>0.19065988228090763</c:v>
                </c:pt>
                <c:pt idx="152">
                  <c:v>0.15688110330723978</c:v>
                </c:pt>
                <c:pt idx="153">
                  <c:v>0.17317119431706809</c:v>
                </c:pt>
                <c:pt idx="154">
                  <c:v>0.15144073130649907</c:v>
                </c:pt>
                <c:pt idx="155">
                  <c:v>0.17819400540803187</c:v>
                </c:pt>
                <c:pt idx="156">
                  <c:v>0.15160004026638865</c:v>
                </c:pt>
                <c:pt idx="157">
                  <c:v>0.18389953218116381</c:v>
                </c:pt>
                <c:pt idx="158">
                  <c:v>0.14047353724969555</c:v>
                </c:pt>
                <c:pt idx="159">
                  <c:v>0.10326022612732234</c:v>
                </c:pt>
                <c:pt idx="160">
                  <c:v>8.9973784246329222E-2</c:v>
                </c:pt>
                <c:pt idx="161">
                  <c:v>9.0318344911398882E-2</c:v>
                </c:pt>
                <c:pt idx="162">
                  <c:v>3.2702498755623442E-2</c:v>
                </c:pt>
                <c:pt idx="163">
                  <c:v>-1.3204695569751127E-2</c:v>
                </c:pt>
                <c:pt idx="164">
                  <c:v>-1.3119792074921859E-2</c:v>
                </c:pt>
                <c:pt idx="165">
                  <c:v>-2.8484312451906298E-2</c:v>
                </c:pt>
                <c:pt idx="166">
                  <c:v>-6.1409624362219181E-2</c:v>
                </c:pt>
                <c:pt idx="167">
                  <c:v>-9.0370936845008798E-2</c:v>
                </c:pt>
                <c:pt idx="168">
                  <c:v>-0.10062251087996983</c:v>
                </c:pt>
                <c:pt idx="169">
                  <c:v>-0.10364931629978894</c:v>
                </c:pt>
                <c:pt idx="170">
                  <c:v>-6.8715307665471653E-2</c:v>
                </c:pt>
                <c:pt idx="171">
                  <c:v>-6.3458280258982508E-2</c:v>
                </c:pt>
                <c:pt idx="172">
                  <c:v>-5.3916351152408358E-2</c:v>
                </c:pt>
                <c:pt idx="173">
                  <c:v>-0.10519220217500842</c:v>
                </c:pt>
                <c:pt idx="174">
                  <c:v>-0.12481312365568428</c:v>
                </c:pt>
                <c:pt idx="175">
                  <c:v>-0.12128338806720106</c:v>
                </c:pt>
                <c:pt idx="176">
                  <c:v>-5.6763935201597247E-2</c:v>
                </c:pt>
                <c:pt idx="177">
                  <c:v>-8.0970760291979915E-2</c:v>
                </c:pt>
                <c:pt idx="178">
                  <c:v>-5.8056620084382192E-2</c:v>
                </c:pt>
                <c:pt idx="179">
                  <c:v>-3.2631753246069435E-2</c:v>
                </c:pt>
                <c:pt idx="180">
                  <c:v>-7.8031556636006822E-3</c:v>
                </c:pt>
                <c:pt idx="181">
                  <c:v>5.2390450309237483E-3</c:v>
                </c:pt>
                <c:pt idx="182">
                  <c:v>6.646475685310059E-2</c:v>
                </c:pt>
                <c:pt idx="183">
                  <c:v>8.5791533958606836E-2</c:v>
                </c:pt>
                <c:pt idx="184">
                  <c:v>6.6426917262862026E-2</c:v>
                </c:pt>
                <c:pt idx="185">
                  <c:v>2.7449229977092857E-2</c:v>
                </c:pt>
                <c:pt idx="186">
                  <c:v>3.5827172153806382E-2</c:v>
                </c:pt>
                <c:pt idx="187">
                  <c:v>4.1857657911519512E-2</c:v>
                </c:pt>
                <c:pt idx="188">
                  <c:v>4.9144478610470749E-2</c:v>
                </c:pt>
                <c:pt idx="189">
                  <c:v>5.362540035400102E-2</c:v>
                </c:pt>
                <c:pt idx="190">
                  <c:v>1.2228070271824595E-2</c:v>
                </c:pt>
                <c:pt idx="191">
                  <c:v>2.0960483635555398E-2</c:v>
                </c:pt>
                <c:pt idx="192">
                  <c:v>1.2078536057070472E-2</c:v>
                </c:pt>
                <c:pt idx="193">
                  <c:v>2.3728194014889029E-2</c:v>
                </c:pt>
                <c:pt idx="194">
                  <c:v>3.509958996454185E-2</c:v>
                </c:pt>
                <c:pt idx="195">
                  <c:v>1.733181585592428E-2</c:v>
                </c:pt>
                <c:pt idx="196">
                  <c:v>-1.7033731893623422E-2</c:v>
                </c:pt>
                <c:pt idx="197">
                  <c:v>-2.4722439998757548E-2</c:v>
                </c:pt>
                <c:pt idx="198">
                  <c:v>-2.8495694194608259E-2</c:v>
                </c:pt>
                <c:pt idx="199">
                  <c:v>-7.2623282780955103E-2</c:v>
                </c:pt>
                <c:pt idx="200">
                  <c:v>-8.8394480883612028E-2</c:v>
                </c:pt>
                <c:pt idx="201">
                  <c:v>-0.11330482619469923</c:v>
                </c:pt>
                <c:pt idx="202">
                  <c:v>-0.11482736200364063</c:v>
                </c:pt>
                <c:pt idx="203">
                  <c:v>-0.15492771701697697</c:v>
                </c:pt>
                <c:pt idx="204">
                  <c:v>-0.13801938179154119</c:v>
                </c:pt>
                <c:pt idx="205">
                  <c:v>-0.10708084908188559</c:v>
                </c:pt>
                <c:pt idx="206">
                  <c:v>-0.10906848763254519</c:v>
                </c:pt>
                <c:pt idx="207">
                  <c:v>-0.12773630834412916</c:v>
                </c:pt>
                <c:pt idx="208">
                  <c:v>-0.13601462138796214</c:v>
                </c:pt>
                <c:pt idx="209">
                  <c:v>-0.16373947604525529</c:v>
                </c:pt>
                <c:pt idx="210">
                  <c:v>-0.13969301535300022</c:v>
                </c:pt>
                <c:pt idx="211">
                  <c:v>-0.16196441492680741</c:v>
                </c:pt>
                <c:pt idx="212">
                  <c:v>-0.18773307273025394</c:v>
                </c:pt>
                <c:pt idx="213">
                  <c:v>-0.20955937419960638</c:v>
                </c:pt>
                <c:pt idx="214">
                  <c:v>-0.2063204193640443</c:v>
                </c:pt>
                <c:pt idx="215">
                  <c:v>-0.23016282050414924</c:v>
                </c:pt>
                <c:pt idx="216">
                  <c:v>-0.23187693380238417</c:v>
                </c:pt>
                <c:pt idx="217">
                  <c:v>-0.21902081831305564</c:v>
                </c:pt>
                <c:pt idx="218">
                  <c:v>-0.23494971812750931</c:v>
                </c:pt>
                <c:pt idx="219">
                  <c:v>-0.20828262130187913</c:v>
                </c:pt>
                <c:pt idx="220">
                  <c:v>-0.20505137141757751</c:v>
                </c:pt>
                <c:pt idx="221">
                  <c:v>-0.16389274010366153</c:v>
                </c:pt>
                <c:pt idx="222">
                  <c:v>-0.15730481804633881</c:v>
                </c:pt>
                <c:pt idx="223">
                  <c:v>-0.13783035703110103</c:v>
                </c:pt>
                <c:pt idx="224">
                  <c:v>-0.18873828966856107</c:v>
                </c:pt>
                <c:pt idx="225">
                  <c:v>-0.19297315471804791</c:v>
                </c:pt>
                <c:pt idx="226">
                  <c:v>-0.17555266075460793</c:v>
                </c:pt>
                <c:pt idx="227">
                  <c:v>-0.16608892408262305</c:v>
                </c:pt>
                <c:pt idx="228">
                  <c:v>-0.18990970261941803</c:v>
                </c:pt>
                <c:pt idx="229">
                  <c:v>-0.18499405427261337</c:v>
                </c:pt>
                <c:pt idx="230">
                  <c:v>-0.20840562848100963</c:v>
                </c:pt>
                <c:pt idx="231">
                  <c:v>-0.21944317299304467</c:v>
                </c:pt>
                <c:pt idx="232">
                  <c:v>-0.16678782036124043</c:v>
                </c:pt>
                <c:pt idx="233">
                  <c:v>-0.17102482483407641</c:v>
                </c:pt>
                <c:pt idx="234">
                  <c:v>-0.18734975692390729</c:v>
                </c:pt>
                <c:pt idx="235">
                  <c:v>-0.16377565678384867</c:v>
                </c:pt>
                <c:pt idx="236">
                  <c:v>-0.19132976451131486</c:v>
                </c:pt>
                <c:pt idx="237">
                  <c:v>-0.18349832568412205</c:v>
                </c:pt>
                <c:pt idx="238">
                  <c:v>-0.20939424314759977</c:v>
                </c:pt>
                <c:pt idx="239">
                  <c:v>-0.21709281139341166</c:v>
                </c:pt>
                <c:pt idx="240">
                  <c:v>-0.2322332003391058</c:v>
                </c:pt>
                <c:pt idx="241">
                  <c:v>-0.24382889958867102</c:v>
                </c:pt>
                <c:pt idx="242">
                  <c:v>-0.27541912120873702</c:v>
                </c:pt>
                <c:pt idx="243">
                  <c:v>-0.22736593366578992</c:v>
                </c:pt>
                <c:pt idx="244">
                  <c:v>-0.18858578249742544</c:v>
                </c:pt>
                <c:pt idx="245">
                  <c:v>-0.16327359528201751</c:v>
                </c:pt>
                <c:pt idx="246">
                  <c:v>-0.17313273664863449</c:v>
                </c:pt>
                <c:pt idx="247">
                  <c:v>-0.22235973664637443</c:v>
                </c:pt>
                <c:pt idx="248">
                  <c:v>-0.21987538584950053</c:v>
                </c:pt>
                <c:pt idx="249">
                  <c:v>-0.19734016334655205</c:v>
                </c:pt>
                <c:pt idx="250">
                  <c:v>-0.17243062077041482</c:v>
                </c:pt>
                <c:pt idx="251">
                  <c:v>-0.176954079523199</c:v>
                </c:pt>
                <c:pt idx="252">
                  <c:v>-0.22514237843722795</c:v>
                </c:pt>
                <c:pt idx="253">
                  <c:v>-0.19508390788880037</c:v>
                </c:pt>
                <c:pt idx="254">
                  <c:v>-0.17828751084974617</c:v>
                </c:pt>
                <c:pt idx="255">
                  <c:v>-0.17116021362147496</c:v>
                </c:pt>
                <c:pt idx="256">
                  <c:v>-9.8791769707531826E-2</c:v>
                </c:pt>
                <c:pt idx="257">
                  <c:v>-8.0954579008448338E-2</c:v>
                </c:pt>
                <c:pt idx="258">
                  <c:v>-2.3414704336909294E-2</c:v>
                </c:pt>
                <c:pt idx="259">
                  <c:v>-2.2316588305098656E-2</c:v>
                </c:pt>
                <c:pt idx="260">
                  <c:v>2.2087931690766026E-2</c:v>
                </c:pt>
                <c:pt idx="261">
                  <c:v>2.3609711950417285E-2</c:v>
                </c:pt>
                <c:pt idx="262">
                  <c:v>7.0093300765274355E-2</c:v>
                </c:pt>
                <c:pt idx="263">
                  <c:v>5.5822334299332824E-2</c:v>
                </c:pt>
                <c:pt idx="264">
                  <c:v>4.4485757370094421E-2</c:v>
                </c:pt>
                <c:pt idx="265">
                  <c:v>-6.4440598818970077E-4</c:v>
                </c:pt>
                <c:pt idx="266">
                  <c:v>-9.5578407215713528E-3</c:v>
                </c:pt>
                <c:pt idx="267">
                  <c:v>6.0636442694864998E-2</c:v>
                </c:pt>
                <c:pt idx="268">
                  <c:v>9.0286118962297796E-2</c:v>
                </c:pt>
                <c:pt idx="269">
                  <c:v>8.0426808724472373E-2</c:v>
                </c:pt>
                <c:pt idx="270">
                  <c:v>6.0306382231750999E-2</c:v>
                </c:pt>
                <c:pt idx="271">
                  <c:v>7.3931210940875181E-2</c:v>
                </c:pt>
                <c:pt idx="272">
                  <c:v>0.12586981134749642</c:v>
                </c:pt>
                <c:pt idx="273">
                  <c:v>7.907921702377696E-2</c:v>
                </c:pt>
                <c:pt idx="274">
                  <c:v>8.5108470949460474E-2</c:v>
                </c:pt>
                <c:pt idx="275">
                  <c:v>7.6851209937424031E-2</c:v>
                </c:pt>
                <c:pt idx="276">
                  <c:v>4.5114346414098457E-2</c:v>
                </c:pt>
                <c:pt idx="277">
                  <c:v>2.5131797098239813E-2</c:v>
                </c:pt>
                <c:pt idx="278">
                  <c:v>-7.2296398516769975E-3</c:v>
                </c:pt>
                <c:pt idx="279">
                  <c:v>-1.2378777609333057E-2</c:v>
                </c:pt>
                <c:pt idx="280">
                  <c:v>-4.6774486004907107E-2</c:v>
                </c:pt>
                <c:pt idx="281">
                  <c:v>-4.3211342013039312E-2</c:v>
                </c:pt>
                <c:pt idx="282">
                  <c:v>-5.3180340009712328E-2</c:v>
                </c:pt>
                <c:pt idx="283">
                  <c:v>-8.5123773396628119E-2</c:v>
                </c:pt>
                <c:pt idx="284">
                  <c:v>-8.6021749100888376E-2</c:v>
                </c:pt>
                <c:pt idx="285">
                  <c:v>-2.5635171994749406E-2</c:v>
                </c:pt>
                <c:pt idx="286">
                  <c:v>-1.3096684696413695E-2</c:v>
                </c:pt>
                <c:pt idx="287">
                  <c:v>-1.355755765295423E-2</c:v>
                </c:pt>
                <c:pt idx="288">
                  <c:v>-2.7594498713574271E-2</c:v>
                </c:pt>
                <c:pt idx="289">
                  <c:v>-3.1488364042414653E-2</c:v>
                </c:pt>
                <c:pt idx="290">
                  <c:v>-3.5696136261187304E-2</c:v>
                </c:pt>
                <c:pt idx="291">
                  <c:v>-9.9341795373042909E-3</c:v>
                </c:pt>
                <c:pt idx="292">
                  <c:v>-2.0139209760720918E-2</c:v>
                </c:pt>
                <c:pt idx="293">
                  <c:v>4.5127523205421301E-2</c:v>
                </c:pt>
                <c:pt idx="294">
                  <c:v>4.9627843621945354E-2</c:v>
                </c:pt>
                <c:pt idx="295">
                  <c:v>3.7794374384443323E-2</c:v>
                </c:pt>
                <c:pt idx="296">
                  <c:v>5.8006942149472418E-3</c:v>
                </c:pt>
                <c:pt idx="297">
                  <c:v>-2.0923334713400039E-2</c:v>
                </c:pt>
                <c:pt idx="298">
                  <c:v>-3.2225077695679616E-2</c:v>
                </c:pt>
                <c:pt idx="299">
                  <c:v>-2.2376425699399065E-2</c:v>
                </c:pt>
                <c:pt idx="300">
                  <c:v>-5.0804275783223199E-3</c:v>
                </c:pt>
                <c:pt idx="301">
                  <c:v>-9.3282017490812271E-3</c:v>
                </c:pt>
                <c:pt idx="302">
                  <c:v>-2.6899529836292086E-2</c:v>
                </c:pt>
                <c:pt idx="303">
                  <c:v>1.5928194422162433E-2</c:v>
                </c:pt>
                <c:pt idx="304">
                  <c:v>5.0293502068546832E-2</c:v>
                </c:pt>
                <c:pt idx="305">
                  <c:v>4.0979034145275019E-2</c:v>
                </c:pt>
                <c:pt idx="306">
                  <c:v>4.6377017373948171E-2</c:v>
                </c:pt>
                <c:pt idx="307">
                  <c:v>1.1779299028127039E-2</c:v>
                </c:pt>
                <c:pt idx="308">
                  <c:v>6.3500326380404766E-3</c:v>
                </c:pt>
                <c:pt idx="309">
                  <c:v>1.5955386916545907E-2</c:v>
                </c:pt>
                <c:pt idx="310">
                  <c:v>1.9738419305884929E-2</c:v>
                </c:pt>
                <c:pt idx="311">
                  <c:v>3.2226049117850167E-2</c:v>
                </c:pt>
                <c:pt idx="312">
                  <c:v>1.279914884805031E-2</c:v>
                </c:pt>
                <c:pt idx="313">
                  <c:v>-3.2806578909444363E-2</c:v>
                </c:pt>
                <c:pt idx="314">
                  <c:v>-3.072491648140839E-2</c:v>
                </c:pt>
                <c:pt idx="315">
                  <c:v>-1.2255650881557842E-3</c:v>
                </c:pt>
                <c:pt idx="316">
                  <c:v>1.3222770106230387E-2</c:v>
                </c:pt>
                <c:pt idx="317">
                  <c:v>3.8522702180927682E-2</c:v>
                </c:pt>
                <c:pt idx="318">
                  <c:v>0.10069339323859826</c:v>
                </c:pt>
                <c:pt idx="319">
                  <c:v>9.2279916722255828E-2</c:v>
                </c:pt>
                <c:pt idx="320">
                  <c:v>9.7636445836050315E-2</c:v>
                </c:pt>
                <c:pt idx="321">
                  <c:v>0.13027560262585963</c:v>
                </c:pt>
                <c:pt idx="322">
                  <c:v>0.15178694061821971</c:v>
                </c:pt>
                <c:pt idx="323">
                  <c:v>0.15640720033278643</c:v>
                </c:pt>
                <c:pt idx="324">
                  <c:v>0.1555202736315906</c:v>
                </c:pt>
                <c:pt idx="325">
                  <c:v>0.15392488197847159</c:v>
                </c:pt>
                <c:pt idx="326">
                  <c:v>0.15951144430647404</c:v>
                </c:pt>
                <c:pt idx="327">
                  <c:v>0.17363485450631569</c:v>
                </c:pt>
                <c:pt idx="328">
                  <c:v>0.20204770970118985</c:v>
                </c:pt>
                <c:pt idx="329">
                  <c:v>0.18788323440527654</c:v>
                </c:pt>
                <c:pt idx="330">
                  <c:v>0.21786166177001925</c:v>
                </c:pt>
                <c:pt idx="331">
                  <c:v>0.19217190645825805</c:v>
                </c:pt>
                <c:pt idx="332">
                  <c:v>0.2189845169861227</c:v>
                </c:pt>
                <c:pt idx="333">
                  <c:v>0.22330471013139588</c:v>
                </c:pt>
                <c:pt idx="334">
                  <c:v>0.21646211577453206</c:v>
                </c:pt>
                <c:pt idx="335">
                  <c:v>0.1818301938896619</c:v>
                </c:pt>
                <c:pt idx="336">
                  <c:v>0.18227839016252584</c:v>
                </c:pt>
                <c:pt idx="337">
                  <c:v>0.17904343408365722</c:v>
                </c:pt>
                <c:pt idx="338">
                  <c:v>0.11761948163322056</c:v>
                </c:pt>
                <c:pt idx="339">
                  <c:v>0.12305524221218758</c:v>
                </c:pt>
                <c:pt idx="340">
                  <c:v>9.1551785366593613E-2</c:v>
                </c:pt>
                <c:pt idx="341">
                  <c:v>6.0223552855780321E-2</c:v>
                </c:pt>
                <c:pt idx="342">
                  <c:v>1.6159157921929221E-2</c:v>
                </c:pt>
                <c:pt idx="343">
                  <c:v>-2.8007988836520406E-2</c:v>
                </c:pt>
                <c:pt idx="344">
                  <c:v>-1.741232826168675E-2</c:v>
                </c:pt>
                <c:pt idx="345">
                  <c:v>-3.8139897370848039E-2</c:v>
                </c:pt>
                <c:pt idx="346">
                  <c:v>-2.668543201124432E-2</c:v>
                </c:pt>
                <c:pt idx="347">
                  <c:v>1.5261447787975235E-2</c:v>
                </c:pt>
                <c:pt idx="348">
                  <c:v>1.3512682053892711E-2</c:v>
                </c:pt>
                <c:pt idx="349">
                  <c:v>4.01842909236702E-2</c:v>
                </c:pt>
                <c:pt idx="350">
                  <c:v>4.3061074262329406E-2</c:v>
                </c:pt>
                <c:pt idx="351">
                  <c:v>5.8214763763000277E-2</c:v>
                </c:pt>
                <c:pt idx="352">
                  <c:v>4.4077146535391853E-2</c:v>
                </c:pt>
                <c:pt idx="353">
                  <c:v>6.8367118705690164E-2</c:v>
                </c:pt>
                <c:pt idx="354">
                  <c:v>7.2109236991813458E-2</c:v>
                </c:pt>
                <c:pt idx="355">
                  <c:v>0.11723140933366404</c:v>
                </c:pt>
                <c:pt idx="356">
                  <c:v>0.14029129299094742</c:v>
                </c:pt>
                <c:pt idx="357">
                  <c:v>0.1358420075244216</c:v>
                </c:pt>
                <c:pt idx="358">
                  <c:v>0.18224342204194796</c:v>
                </c:pt>
                <c:pt idx="359">
                  <c:v>0.19765771478307548</c:v>
                </c:pt>
                <c:pt idx="360">
                  <c:v>0.21949490850951173</c:v>
                </c:pt>
                <c:pt idx="361">
                  <c:v>0.22301432107506278</c:v>
                </c:pt>
                <c:pt idx="362">
                  <c:v>0.2635321026769768</c:v>
                </c:pt>
                <c:pt idx="363">
                  <c:v>0.29986011734146278</c:v>
                </c:pt>
                <c:pt idx="364">
                  <c:v>0.29292123374320073</c:v>
                </c:pt>
                <c:pt idx="365">
                  <c:v>0.28374437323631163</c:v>
                </c:pt>
                <c:pt idx="366">
                  <c:v>0.2813877369550391</c:v>
                </c:pt>
                <c:pt idx="367">
                  <c:v>0.25006472614232095</c:v>
                </c:pt>
                <c:pt idx="368">
                  <c:v>0.27545151296033543</c:v>
                </c:pt>
                <c:pt idx="369">
                  <c:v>0.25426334794671468</c:v>
                </c:pt>
                <c:pt idx="370">
                  <c:v>0.26763173156119652</c:v>
                </c:pt>
                <c:pt idx="371">
                  <c:v>0.24202491914826613</c:v>
                </c:pt>
                <c:pt idx="372">
                  <c:v>0.25241686577465811</c:v>
                </c:pt>
                <c:pt idx="373">
                  <c:v>0.26995468000480066</c:v>
                </c:pt>
                <c:pt idx="374">
                  <c:v>0.27463412765294498</c:v>
                </c:pt>
                <c:pt idx="375">
                  <c:v>0.25114496343298626</c:v>
                </c:pt>
                <c:pt idx="376">
                  <c:v>0.24198502130137339</c:v>
                </c:pt>
                <c:pt idx="377">
                  <c:v>0.25609853689605228</c:v>
                </c:pt>
                <c:pt idx="378">
                  <c:v>0.2370308933623928</c:v>
                </c:pt>
                <c:pt idx="379">
                  <c:v>0.20872229942473872</c:v>
                </c:pt>
                <c:pt idx="380">
                  <c:v>0.21213487058387925</c:v>
                </c:pt>
                <c:pt idx="381">
                  <c:v>0.25538545165109616</c:v>
                </c:pt>
                <c:pt idx="382">
                  <c:v>0.19170943453420353</c:v>
                </c:pt>
                <c:pt idx="383">
                  <c:v>0.21269905226959765</c:v>
                </c:pt>
                <c:pt idx="384">
                  <c:v>0.21868823427169687</c:v>
                </c:pt>
                <c:pt idx="385">
                  <c:v>0.23950621015121115</c:v>
                </c:pt>
                <c:pt idx="386">
                  <c:v>0.23573138452042172</c:v>
                </c:pt>
                <c:pt idx="387">
                  <c:v>0.23120918168827051</c:v>
                </c:pt>
                <c:pt idx="388">
                  <c:v>0.18678342417960722</c:v>
                </c:pt>
                <c:pt idx="389">
                  <c:v>0.18748190329104111</c:v>
                </c:pt>
                <c:pt idx="390">
                  <c:v>0.20208314582257106</c:v>
                </c:pt>
                <c:pt idx="391">
                  <c:v>0.21182426350925937</c:v>
                </c:pt>
                <c:pt idx="392">
                  <c:v>0.22473176659367655</c:v>
                </c:pt>
                <c:pt idx="393">
                  <c:v>0.2283560479485264</c:v>
                </c:pt>
                <c:pt idx="394">
                  <c:v>0.22228728895487923</c:v>
                </c:pt>
                <c:pt idx="395">
                  <c:v>0.21693008115917298</c:v>
                </c:pt>
                <c:pt idx="396">
                  <c:v>0.19491397256210846</c:v>
                </c:pt>
                <c:pt idx="397">
                  <c:v>0.1865879549650187</c:v>
                </c:pt>
                <c:pt idx="398">
                  <c:v>0.17823953243712476</c:v>
                </c:pt>
                <c:pt idx="399">
                  <c:v>0.17369946220601559</c:v>
                </c:pt>
                <c:pt idx="400">
                  <c:v>0.1864153450472304</c:v>
                </c:pt>
                <c:pt idx="401">
                  <c:v>0.11717879421244232</c:v>
                </c:pt>
                <c:pt idx="402">
                  <c:v>0.15968022016863637</c:v>
                </c:pt>
                <c:pt idx="403">
                  <c:v>0.11130260603788249</c:v>
                </c:pt>
                <c:pt idx="404">
                  <c:v>8.6427325418066081E-2</c:v>
                </c:pt>
                <c:pt idx="405">
                  <c:v>0.10593252117291357</c:v>
                </c:pt>
                <c:pt idx="406">
                  <c:v>7.2837884073266121E-2</c:v>
                </c:pt>
                <c:pt idx="407">
                  <c:v>8.096839981173895E-2</c:v>
                </c:pt>
                <c:pt idx="408">
                  <c:v>7.1173715379170388E-2</c:v>
                </c:pt>
                <c:pt idx="409">
                  <c:v>5.8004453118665276E-2</c:v>
                </c:pt>
                <c:pt idx="410">
                  <c:v>-1.4874117890541281E-3</c:v>
                </c:pt>
                <c:pt idx="411">
                  <c:v>-7.6365821509492122E-4</c:v>
                </c:pt>
                <c:pt idx="412">
                  <c:v>-1.8771848291245358E-2</c:v>
                </c:pt>
                <c:pt idx="413">
                  <c:v>-1.9256401978431564E-2</c:v>
                </c:pt>
                <c:pt idx="414">
                  <c:v>5.4670376987167269E-3</c:v>
                </c:pt>
                <c:pt idx="415">
                  <c:v>2.6225911893891017E-3</c:v>
                </c:pt>
                <c:pt idx="416">
                  <c:v>-8.6465088710142111E-3</c:v>
                </c:pt>
                <c:pt idx="417">
                  <c:v>-3.9930931819134423E-2</c:v>
                </c:pt>
                <c:pt idx="418">
                  <c:v>-7.1864999788210954E-2</c:v>
                </c:pt>
                <c:pt idx="419">
                  <c:v>-5.2208390128568871E-2</c:v>
                </c:pt>
                <c:pt idx="420">
                  <c:v>-6.1761734104766222E-2</c:v>
                </c:pt>
                <c:pt idx="421">
                  <c:v>-5.6387807279241475E-2</c:v>
                </c:pt>
                <c:pt idx="422">
                  <c:v>-9.3234017571458119E-2</c:v>
                </c:pt>
                <c:pt idx="423">
                  <c:v>-0.145506322610957</c:v>
                </c:pt>
                <c:pt idx="424">
                  <c:v>-0.21638595933850457</c:v>
                </c:pt>
                <c:pt idx="425">
                  <c:v>-0.23973500741544798</c:v>
                </c:pt>
                <c:pt idx="426">
                  <c:v>-0.23513342956739372</c:v>
                </c:pt>
                <c:pt idx="427">
                  <c:v>-0.26478400954414616</c:v>
                </c:pt>
                <c:pt idx="428">
                  <c:v>-0.30577073948212052</c:v>
                </c:pt>
                <c:pt idx="429">
                  <c:v>-0.28006789989284492</c:v>
                </c:pt>
                <c:pt idx="430">
                  <c:v>-0.2506541860097789</c:v>
                </c:pt>
                <c:pt idx="431">
                  <c:v>-0.24600154793564696</c:v>
                </c:pt>
                <c:pt idx="432">
                  <c:v>-0.25796917376593287</c:v>
                </c:pt>
                <c:pt idx="433">
                  <c:v>-0.28048827283538857</c:v>
                </c:pt>
                <c:pt idx="434">
                  <c:v>-0.33687430101749538</c:v>
                </c:pt>
                <c:pt idx="435">
                  <c:v>-0.331513865032939</c:v>
                </c:pt>
                <c:pt idx="436">
                  <c:v>-0.30683258658157436</c:v>
                </c:pt>
                <c:pt idx="437">
                  <c:v>-0.25058555720375686</c:v>
                </c:pt>
                <c:pt idx="438">
                  <c:v>-0.24562567146029857</c:v>
                </c:pt>
                <c:pt idx="439">
                  <c:v>-0.2381155797929842</c:v>
                </c:pt>
                <c:pt idx="440">
                  <c:v>-0.24829395298756371</c:v>
                </c:pt>
                <c:pt idx="441">
                  <c:v>-0.23430927772110163</c:v>
                </c:pt>
                <c:pt idx="442">
                  <c:v>-0.21461547422799856</c:v>
                </c:pt>
                <c:pt idx="443">
                  <c:v>-0.14375467746119835</c:v>
                </c:pt>
                <c:pt idx="444">
                  <c:v>-9.0019498764327674E-2</c:v>
                </c:pt>
                <c:pt idx="445">
                  <c:v>-8.3536682905601886E-2</c:v>
                </c:pt>
                <c:pt idx="446">
                  <c:v>-9.1148366391821223E-2</c:v>
                </c:pt>
                <c:pt idx="447">
                  <c:v>-6.5950443480233573E-2</c:v>
                </c:pt>
                <c:pt idx="448">
                  <c:v>-1.0348956256176994E-2</c:v>
                </c:pt>
                <c:pt idx="449">
                  <c:v>-3.0696712141959201E-3</c:v>
                </c:pt>
                <c:pt idx="450">
                  <c:v>8.818076203783718E-4</c:v>
                </c:pt>
                <c:pt idx="451">
                  <c:v>-2.3942308717529122E-2</c:v>
                </c:pt>
                <c:pt idx="452">
                  <c:v>-1.9349072621288627E-2</c:v>
                </c:pt>
                <c:pt idx="453">
                  <c:v>-2.2960603989735106E-2</c:v>
                </c:pt>
                <c:pt idx="454">
                  <c:v>2.160240988371746E-2</c:v>
                </c:pt>
                <c:pt idx="455">
                  <c:v>-1.5089585765885549E-2</c:v>
                </c:pt>
                <c:pt idx="456">
                  <c:v>-3.3322670260780882E-2</c:v>
                </c:pt>
                <c:pt idx="457">
                  <c:v>-6.7066226505679297E-2</c:v>
                </c:pt>
                <c:pt idx="458">
                  <c:v>-4.2051103072336095E-2</c:v>
                </c:pt>
                <c:pt idx="459">
                  <c:v>-5.1381969800607934E-2</c:v>
                </c:pt>
                <c:pt idx="460">
                  <c:v>-4.9688360916465765E-2</c:v>
                </c:pt>
                <c:pt idx="461">
                  <c:v>-3.3820215688209733E-2</c:v>
                </c:pt>
                <c:pt idx="462">
                  <c:v>-4.3988847907523783E-2</c:v>
                </c:pt>
                <c:pt idx="463">
                  <c:v>-7.738530671257364E-2</c:v>
                </c:pt>
                <c:pt idx="464">
                  <c:v>-7.9720462084911486E-2</c:v>
                </c:pt>
                <c:pt idx="465">
                  <c:v>-0.14621458012463043</c:v>
                </c:pt>
                <c:pt idx="466">
                  <c:v>-0.12334941953171051</c:v>
                </c:pt>
                <c:pt idx="467">
                  <c:v>-0.13485640612563171</c:v>
                </c:pt>
                <c:pt idx="468">
                  <c:v>-0.15184056340171076</c:v>
                </c:pt>
                <c:pt idx="469">
                  <c:v>-0.19300725539291788</c:v>
                </c:pt>
                <c:pt idx="470">
                  <c:v>-0.20032127429401236</c:v>
                </c:pt>
                <c:pt idx="471">
                  <c:v>-0.22293020258470497</c:v>
                </c:pt>
                <c:pt idx="472">
                  <c:v>-0.21659010868106129</c:v>
                </c:pt>
                <c:pt idx="473">
                  <c:v>-0.23684472943511878</c:v>
                </c:pt>
                <c:pt idx="474">
                  <c:v>-0.25635811925106777</c:v>
                </c:pt>
                <c:pt idx="475">
                  <c:v>-0.25427513664019513</c:v>
                </c:pt>
                <c:pt idx="476">
                  <c:v>-0.23395541117057761</c:v>
                </c:pt>
                <c:pt idx="477">
                  <c:v>-0.21943467883894541</c:v>
                </c:pt>
                <c:pt idx="478">
                  <c:v>-0.23273160155202532</c:v>
                </c:pt>
                <c:pt idx="479">
                  <c:v>-0.23187691812097755</c:v>
                </c:pt>
                <c:pt idx="480">
                  <c:v>-0.26318483182389263</c:v>
                </c:pt>
                <c:pt idx="481">
                  <c:v>-0.28633039679282929</c:v>
                </c:pt>
                <c:pt idx="482">
                  <c:v>-0.25912512961777739</c:v>
                </c:pt>
                <c:pt idx="483">
                  <c:v>-0.24548288375504845</c:v>
                </c:pt>
                <c:pt idx="484">
                  <c:v>-0.2614225421782192</c:v>
                </c:pt>
                <c:pt idx="485">
                  <c:v>-0.22674233917978517</c:v>
                </c:pt>
                <c:pt idx="486">
                  <c:v>-0.23713859523434414</c:v>
                </c:pt>
                <c:pt idx="487">
                  <c:v>-0.24823312499779554</c:v>
                </c:pt>
                <c:pt idx="488">
                  <c:v>-0.22138491427536977</c:v>
                </c:pt>
                <c:pt idx="489">
                  <c:v>-0.22381540435791808</c:v>
                </c:pt>
                <c:pt idx="490">
                  <c:v>-0.25273747000444158</c:v>
                </c:pt>
                <c:pt idx="491">
                  <c:v>-0.23993201388350624</c:v>
                </c:pt>
                <c:pt idx="492">
                  <c:v>-0.269818768330578</c:v>
                </c:pt>
                <c:pt idx="493">
                  <c:v>-0.25729454348814867</c:v>
                </c:pt>
                <c:pt idx="494">
                  <c:v>-0.2465294677130529</c:v>
                </c:pt>
                <c:pt idx="495">
                  <c:v>-0.21124595670485413</c:v>
                </c:pt>
                <c:pt idx="496">
                  <c:v>-0.22026499463500682</c:v>
                </c:pt>
                <c:pt idx="497">
                  <c:v>-0.27712259323002553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'HI-LO'!$J$1</c:f>
              <c:strCache>
                <c:ptCount val="1"/>
                <c:pt idx="0">
                  <c:v>ARMA</c:v>
                </c:pt>
              </c:strCache>
            </c:strRef>
          </c:tx>
          <c:marker>
            <c:symbol val="none"/>
          </c:marker>
          <c:val>
            <c:numRef>
              <c:f>'HI-LO'!$J$2:$J$499</c:f>
              <c:numCache>
                <c:formatCode>General</c:formatCode>
                <c:ptCount val="498"/>
                <c:pt idx="0">
                  <c:v>1.2782823167286739E-2</c:v>
                </c:pt>
                <c:pt idx="1">
                  <c:v>5.9666977273392874E-2</c:v>
                </c:pt>
                <c:pt idx="2">
                  <c:v>0.12633069517058287</c:v>
                </c:pt>
                <c:pt idx="3">
                  <c:v>0.16244331517336863</c:v>
                </c:pt>
                <c:pt idx="4">
                  <c:v>0.22680391228927244</c:v>
                </c:pt>
                <c:pt idx="5">
                  <c:v>0.2883298816277744</c:v>
                </c:pt>
                <c:pt idx="6">
                  <c:v>0.33915107859781379</c:v>
                </c:pt>
                <c:pt idx="7">
                  <c:v>0.34577673945210474</c:v>
                </c:pt>
                <c:pt idx="8">
                  <c:v>0.33785605026117094</c:v>
                </c:pt>
                <c:pt idx="9">
                  <c:v>0.32252624135402275</c:v>
                </c:pt>
                <c:pt idx="10">
                  <c:v>0.32050186935306774</c:v>
                </c:pt>
                <c:pt idx="11">
                  <c:v>0.33273993235964405</c:v>
                </c:pt>
                <c:pt idx="12">
                  <c:v>0.31931917596622461</c:v>
                </c:pt>
                <c:pt idx="13">
                  <c:v>0.19675646108989459</c:v>
                </c:pt>
                <c:pt idx="14">
                  <c:v>0.19391122524851573</c:v>
                </c:pt>
                <c:pt idx="15">
                  <c:v>0.1467068938226731</c:v>
                </c:pt>
                <c:pt idx="16">
                  <c:v>0.13505733820073196</c:v>
                </c:pt>
                <c:pt idx="17">
                  <c:v>0.18899629452788375</c:v>
                </c:pt>
                <c:pt idx="18">
                  <c:v>0.16375144872348402</c:v>
                </c:pt>
                <c:pt idx="19">
                  <c:v>0.11035835255562214</c:v>
                </c:pt>
                <c:pt idx="20">
                  <c:v>9.892758035570548E-2</c:v>
                </c:pt>
                <c:pt idx="21">
                  <c:v>0.12231781913456186</c:v>
                </c:pt>
                <c:pt idx="22">
                  <c:v>9.0890199869119337E-2</c:v>
                </c:pt>
                <c:pt idx="23">
                  <c:v>0.10101745815479829</c:v>
                </c:pt>
                <c:pt idx="24">
                  <c:v>0.12751704364981531</c:v>
                </c:pt>
                <c:pt idx="25">
                  <c:v>8.4993936276287041E-2</c:v>
                </c:pt>
                <c:pt idx="26">
                  <c:v>8.3134859319469956E-2</c:v>
                </c:pt>
                <c:pt idx="27">
                  <c:v>1.0741892381435081E-3</c:v>
                </c:pt>
                <c:pt idx="28">
                  <c:v>-2.3451027807832592E-3</c:v>
                </c:pt>
                <c:pt idx="29">
                  <c:v>-1.6976996277174534E-2</c:v>
                </c:pt>
                <c:pt idx="30">
                  <c:v>-1.8095647515770336E-2</c:v>
                </c:pt>
                <c:pt idx="31">
                  <c:v>-1.3265761003476845E-2</c:v>
                </c:pt>
                <c:pt idx="32">
                  <c:v>-5.0045127025526159E-4</c:v>
                </c:pt>
                <c:pt idx="33">
                  <c:v>6.5292223496321439E-3</c:v>
                </c:pt>
                <c:pt idx="34">
                  <c:v>1.6358101438055168E-2</c:v>
                </c:pt>
                <c:pt idx="35">
                  <c:v>2.4166923755772785E-2</c:v>
                </c:pt>
                <c:pt idx="36">
                  <c:v>0.12078321317231527</c:v>
                </c:pt>
                <c:pt idx="37">
                  <c:v>0.12743148421207384</c:v>
                </c:pt>
                <c:pt idx="38">
                  <c:v>7.2495403868461095E-3</c:v>
                </c:pt>
                <c:pt idx="39">
                  <c:v>6.3310932312488633E-3</c:v>
                </c:pt>
                <c:pt idx="40">
                  <c:v>-2.0917066390861438E-3</c:v>
                </c:pt>
                <c:pt idx="41">
                  <c:v>-4.5928931685435923E-2</c:v>
                </c:pt>
                <c:pt idx="42">
                  <c:v>-6.5212802650792712E-2</c:v>
                </c:pt>
                <c:pt idx="43">
                  <c:v>-8.7646196272130883E-2</c:v>
                </c:pt>
                <c:pt idx="44">
                  <c:v>-2.9319752684849154E-2</c:v>
                </c:pt>
                <c:pt idx="45">
                  <c:v>-3.8933451578415545E-2</c:v>
                </c:pt>
                <c:pt idx="46">
                  <c:v>1.8363408290517413E-2</c:v>
                </c:pt>
                <c:pt idx="47">
                  <c:v>2.3605337897010664E-2</c:v>
                </c:pt>
                <c:pt idx="48">
                  <c:v>2.532541984836767E-3</c:v>
                </c:pt>
                <c:pt idx="49">
                  <c:v>3.3205370562938041E-2</c:v>
                </c:pt>
                <c:pt idx="50">
                  <c:v>6.8736956706315355E-2</c:v>
                </c:pt>
                <c:pt idx="51">
                  <c:v>0.10186680109408475</c:v>
                </c:pt>
                <c:pt idx="52">
                  <c:v>0.11834800474949833</c:v>
                </c:pt>
                <c:pt idx="53">
                  <c:v>9.7285110377645978E-2</c:v>
                </c:pt>
                <c:pt idx="54">
                  <c:v>3.6418539446229747E-2</c:v>
                </c:pt>
                <c:pt idx="55">
                  <c:v>-4.5300305966327864E-2</c:v>
                </c:pt>
                <c:pt idx="56">
                  <c:v>-6.3059533862782013E-2</c:v>
                </c:pt>
                <c:pt idx="57">
                  <c:v>-6.9075367025545703E-2</c:v>
                </c:pt>
                <c:pt idx="58">
                  <c:v>-5.5538594986656323E-2</c:v>
                </c:pt>
                <c:pt idx="59">
                  <c:v>-5.881545184503556E-2</c:v>
                </c:pt>
                <c:pt idx="60">
                  <c:v>-7.6575920455537516E-2</c:v>
                </c:pt>
                <c:pt idx="61">
                  <c:v>-8.4678681221239449E-2</c:v>
                </c:pt>
                <c:pt idx="62">
                  <c:v>-4.5758140737706843E-2</c:v>
                </c:pt>
                <c:pt idx="63">
                  <c:v>-6.7829772287782336E-2</c:v>
                </c:pt>
                <c:pt idx="64">
                  <c:v>-5.3344334459387022E-2</c:v>
                </c:pt>
                <c:pt idx="65">
                  <c:v>5.3046951517754612E-2</c:v>
                </c:pt>
                <c:pt idx="66">
                  <c:v>8.6360353932569259E-2</c:v>
                </c:pt>
                <c:pt idx="67">
                  <c:v>8.8498846934747036E-2</c:v>
                </c:pt>
                <c:pt idx="68">
                  <c:v>7.8831370494770459E-2</c:v>
                </c:pt>
                <c:pt idx="69">
                  <c:v>4.5049010544605472E-2</c:v>
                </c:pt>
                <c:pt idx="70">
                  <c:v>-1.7043288839684624E-3</c:v>
                </c:pt>
                <c:pt idx="71">
                  <c:v>-1.4561460340549448E-2</c:v>
                </c:pt>
                <c:pt idx="72">
                  <c:v>1.2249219045910809E-2</c:v>
                </c:pt>
                <c:pt idx="73">
                  <c:v>-2.4897373150037618E-2</c:v>
                </c:pt>
                <c:pt idx="74">
                  <c:v>-3.5098144147872573E-2</c:v>
                </c:pt>
                <c:pt idx="75">
                  <c:v>-3.9681204166739925E-2</c:v>
                </c:pt>
                <c:pt idx="76">
                  <c:v>-5.0746866829009529E-2</c:v>
                </c:pt>
                <c:pt idx="77">
                  <c:v>-7.305230424177156E-2</c:v>
                </c:pt>
                <c:pt idx="78">
                  <c:v>-8.6012329795646741E-2</c:v>
                </c:pt>
                <c:pt idx="79">
                  <c:v>-8.4510247241134873E-2</c:v>
                </c:pt>
                <c:pt idx="80">
                  <c:v>-3.2309966167247239E-2</c:v>
                </c:pt>
                <c:pt idx="81">
                  <c:v>-7.4091152761838475E-2</c:v>
                </c:pt>
                <c:pt idx="82">
                  <c:v>-0.12008192370850856</c:v>
                </c:pt>
                <c:pt idx="83">
                  <c:v>-0.20704291819908027</c:v>
                </c:pt>
                <c:pt idx="84">
                  <c:v>-0.15457396289367403</c:v>
                </c:pt>
                <c:pt idx="85">
                  <c:v>-0.12837183547298336</c:v>
                </c:pt>
                <c:pt idx="86">
                  <c:v>-0.1372191256781452</c:v>
                </c:pt>
                <c:pt idx="87">
                  <c:v>-0.14271746382489559</c:v>
                </c:pt>
                <c:pt idx="88">
                  <c:v>-8.31524145738195E-2</c:v>
                </c:pt>
                <c:pt idx="89">
                  <c:v>-8.0853222049240836E-3</c:v>
                </c:pt>
                <c:pt idx="90">
                  <c:v>-4.3692348400367967E-2</c:v>
                </c:pt>
                <c:pt idx="91">
                  <c:v>-4.9514709446259506E-2</c:v>
                </c:pt>
                <c:pt idx="92">
                  <c:v>-3.4391809016431352E-2</c:v>
                </c:pt>
                <c:pt idx="93">
                  <c:v>-6.7220780530065194E-2</c:v>
                </c:pt>
                <c:pt idx="94">
                  <c:v>-2.0816391473131468E-2</c:v>
                </c:pt>
                <c:pt idx="95">
                  <c:v>3.3029511850768689E-2</c:v>
                </c:pt>
                <c:pt idx="96">
                  <c:v>1.3313336370775808E-2</c:v>
                </c:pt>
                <c:pt idx="97">
                  <c:v>4.3463081366056033E-2</c:v>
                </c:pt>
                <c:pt idx="98">
                  <c:v>-8.8993120041992446E-3</c:v>
                </c:pt>
                <c:pt idx="99">
                  <c:v>1.5092223654288972E-2</c:v>
                </c:pt>
                <c:pt idx="100">
                  <c:v>-2.8895555263046213E-2</c:v>
                </c:pt>
                <c:pt idx="101">
                  <c:v>-5.6566937205466628E-2</c:v>
                </c:pt>
                <c:pt idx="102">
                  <c:v>-2.7467894384816699E-2</c:v>
                </c:pt>
                <c:pt idx="103">
                  <c:v>-2.7924582849801982E-2</c:v>
                </c:pt>
                <c:pt idx="104">
                  <c:v>1.7981312473686371E-2</c:v>
                </c:pt>
                <c:pt idx="105">
                  <c:v>3.3563623480937832E-2</c:v>
                </c:pt>
                <c:pt idx="106">
                  <c:v>4.3943494222781154E-2</c:v>
                </c:pt>
                <c:pt idx="107">
                  <c:v>4.3846898050311875E-2</c:v>
                </c:pt>
                <c:pt idx="108">
                  <c:v>3.325059885723286E-2</c:v>
                </c:pt>
                <c:pt idx="109">
                  <c:v>3.500723749484913E-2</c:v>
                </c:pt>
                <c:pt idx="110">
                  <c:v>-1.4902684974981262E-2</c:v>
                </c:pt>
                <c:pt idx="111">
                  <c:v>-1.391784662046841E-2</c:v>
                </c:pt>
                <c:pt idx="112">
                  <c:v>3.5374780676607195E-2</c:v>
                </c:pt>
                <c:pt idx="113">
                  <c:v>5.8092300949780018E-2</c:v>
                </c:pt>
                <c:pt idx="114">
                  <c:v>0.1208248213764801</c:v>
                </c:pt>
                <c:pt idx="115">
                  <c:v>0.19139116109851725</c:v>
                </c:pt>
                <c:pt idx="116">
                  <c:v>0.1958780124092378</c:v>
                </c:pt>
                <c:pt idx="117">
                  <c:v>0.13334540307777093</c:v>
                </c:pt>
                <c:pt idx="118">
                  <c:v>9.5429670269593397E-2</c:v>
                </c:pt>
                <c:pt idx="119">
                  <c:v>8.3563095870782866E-2</c:v>
                </c:pt>
                <c:pt idx="120">
                  <c:v>6.9721085627499152E-2</c:v>
                </c:pt>
                <c:pt idx="121">
                  <c:v>7.8858764188038291E-2</c:v>
                </c:pt>
                <c:pt idx="122">
                  <c:v>7.1100727355654286E-2</c:v>
                </c:pt>
                <c:pt idx="123">
                  <c:v>5.9021321696902801E-2</c:v>
                </c:pt>
                <c:pt idx="124">
                  <c:v>6.6475893811842282E-2</c:v>
                </c:pt>
                <c:pt idx="125">
                  <c:v>6.5164811540668416E-2</c:v>
                </c:pt>
                <c:pt idx="126">
                  <c:v>7.3629054485191192E-2</c:v>
                </c:pt>
                <c:pt idx="127">
                  <c:v>0.10721569490887475</c:v>
                </c:pt>
                <c:pt idx="128">
                  <c:v>0.1288248343289371</c:v>
                </c:pt>
                <c:pt idx="129">
                  <c:v>0.15535529796403585</c:v>
                </c:pt>
                <c:pt idx="130">
                  <c:v>0.14543724118922746</c:v>
                </c:pt>
                <c:pt idx="131">
                  <c:v>0.14157968460960801</c:v>
                </c:pt>
                <c:pt idx="132">
                  <c:v>0.1545251953990173</c:v>
                </c:pt>
                <c:pt idx="133">
                  <c:v>0.16101864998896825</c:v>
                </c:pt>
                <c:pt idx="134">
                  <c:v>0.17342919827937081</c:v>
                </c:pt>
                <c:pt idx="135">
                  <c:v>0.11840755806765801</c:v>
                </c:pt>
                <c:pt idx="136">
                  <c:v>8.3326075387021858E-2</c:v>
                </c:pt>
                <c:pt idx="137">
                  <c:v>5.1474139546731024E-2</c:v>
                </c:pt>
                <c:pt idx="138">
                  <c:v>7.4573034244940661E-2</c:v>
                </c:pt>
                <c:pt idx="139">
                  <c:v>0.1385221195780314</c:v>
                </c:pt>
                <c:pt idx="140">
                  <c:v>0.12847158257484398</c:v>
                </c:pt>
                <c:pt idx="141">
                  <c:v>6.3719217749366952E-2</c:v>
                </c:pt>
                <c:pt idx="142">
                  <c:v>5.2748259080309667E-2</c:v>
                </c:pt>
                <c:pt idx="143">
                  <c:v>0.10268156646433835</c:v>
                </c:pt>
                <c:pt idx="144">
                  <c:v>0.12888159309049169</c:v>
                </c:pt>
                <c:pt idx="145">
                  <c:v>0.15369282984892629</c:v>
                </c:pt>
                <c:pt idx="146">
                  <c:v>0.16636857188220511</c:v>
                </c:pt>
                <c:pt idx="147">
                  <c:v>0.1986780514089268</c:v>
                </c:pt>
                <c:pt idx="148">
                  <c:v>0.1998113260683636</c:v>
                </c:pt>
                <c:pt idx="149">
                  <c:v>0.16964619379450191</c:v>
                </c:pt>
                <c:pt idx="150">
                  <c:v>0.10271856089669454</c:v>
                </c:pt>
                <c:pt idx="151">
                  <c:v>8.2761552851797537E-2</c:v>
                </c:pt>
                <c:pt idx="152">
                  <c:v>3.8510480869583086E-2</c:v>
                </c:pt>
                <c:pt idx="153">
                  <c:v>7.8924632987479315E-2</c:v>
                </c:pt>
                <c:pt idx="154">
                  <c:v>7.8800477841611982E-2</c:v>
                </c:pt>
                <c:pt idx="155">
                  <c:v>8.205988874482173E-2</c:v>
                </c:pt>
                <c:pt idx="156">
                  <c:v>2.2086787946191455E-2</c:v>
                </c:pt>
                <c:pt idx="157">
                  <c:v>4.841048287527272E-2</c:v>
                </c:pt>
                <c:pt idx="158">
                  <c:v>1.0041265745292419E-2</c:v>
                </c:pt>
                <c:pt idx="159">
                  <c:v>-1.5656353689049884E-2</c:v>
                </c:pt>
                <c:pt idx="160">
                  <c:v>-4.3738970317324266E-2</c:v>
                </c:pt>
                <c:pt idx="161">
                  <c:v>-7.8565289134876259E-2</c:v>
                </c:pt>
                <c:pt idx="162">
                  <c:v>-0.17041262852761824</c:v>
                </c:pt>
                <c:pt idx="163">
                  <c:v>-0.2016538623776879</c:v>
                </c:pt>
                <c:pt idx="164">
                  <c:v>-0.13965311687600351</c:v>
                </c:pt>
                <c:pt idx="165">
                  <c:v>-8.4512127429746731E-2</c:v>
                </c:pt>
                <c:pt idx="166">
                  <c:v>-9.3880940843004607E-2</c:v>
                </c:pt>
                <c:pt idx="167">
                  <c:v>-8.3441910852724344E-2</c:v>
                </c:pt>
                <c:pt idx="168">
                  <c:v>-5.967532104667872E-2</c:v>
                </c:pt>
                <c:pt idx="169">
                  <c:v>-4.4718126395956237E-2</c:v>
                </c:pt>
                <c:pt idx="170">
                  <c:v>3.042136748550639E-3</c:v>
                </c:pt>
                <c:pt idx="171">
                  <c:v>4.085520724099706E-2</c:v>
                </c:pt>
                <c:pt idx="172">
                  <c:v>2.8539164447292542E-2</c:v>
                </c:pt>
                <c:pt idx="173">
                  <c:v>-2.2668955211859132E-2</c:v>
                </c:pt>
                <c:pt idx="174">
                  <c:v>-7.5169032269725766E-2</c:v>
                </c:pt>
                <c:pt idx="175">
                  <c:v>-4.4369215133630679E-2</c:v>
                </c:pt>
                <c:pt idx="176">
                  <c:v>5.3348318605910681E-2</c:v>
                </c:pt>
                <c:pt idx="177">
                  <c:v>7.1288966436122744E-2</c:v>
                </c:pt>
                <c:pt idx="178">
                  <c:v>5.5439528091020873E-2</c:v>
                </c:pt>
                <c:pt idx="179">
                  <c:v>8.5859275425385809E-2</c:v>
                </c:pt>
                <c:pt idx="180">
                  <c:v>0.10188950663025806</c:v>
                </c:pt>
                <c:pt idx="181">
                  <c:v>7.7673378835813184E-2</c:v>
                </c:pt>
                <c:pt idx="182">
                  <c:v>8.0234909786961239E-2</c:v>
                </c:pt>
                <c:pt idx="183">
                  <c:v>7.4365930947417891E-2</c:v>
                </c:pt>
                <c:pt idx="184">
                  <c:v>5.0046913953772587E-2</c:v>
                </c:pt>
                <c:pt idx="185">
                  <c:v>-2.7920542528073355E-2</c:v>
                </c:pt>
                <c:pt idx="186">
                  <c:v>-6.1479762936025417E-2</c:v>
                </c:pt>
                <c:pt idx="187">
                  <c:v>-4.049262395384029E-2</c:v>
                </c:pt>
                <c:pt idx="188">
                  <c:v>-7.7655056376882137E-3</c:v>
                </c:pt>
                <c:pt idx="189">
                  <c:v>9.5244494414160608E-3</c:v>
                </c:pt>
                <c:pt idx="190">
                  <c:v>-3.3014447385181001E-2</c:v>
                </c:pt>
                <c:pt idx="191">
                  <c:v>4.2555047755510333E-4</c:v>
                </c:pt>
                <c:pt idx="192">
                  <c:v>-1.3981407953774116E-2</c:v>
                </c:pt>
                <c:pt idx="193">
                  <c:v>-3.9099620352774173E-2</c:v>
                </c:pt>
                <c:pt idx="194">
                  <c:v>-5.7229280043879699E-2</c:v>
                </c:pt>
                <c:pt idx="195">
                  <c:v>-5.7219417380457688E-2</c:v>
                </c:pt>
                <c:pt idx="196">
                  <c:v>-3.6818937559014803E-2</c:v>
                </c:pt>
                <c:pt idx="197">
                  <c:v>-3.8286268860985927E-2</c:v>
                </c:pt>
                <c:pt idx="198">
                  <c:v>-4.2386939538887447E-2</c:v>
                </c:pt>
                <c:pt idx="199">
                  <c:v>-7.9309506644310995E-2</c:v>
                </c:pt>
                <c:pt idx="200">
                  <c:v>-8.8667510365658342E-2</c:v>
                </c:pt>
                <c:pt idx="201">
                  <c:v>-0.13020389592464438</c:v>
                </c:pt>
                <c:pt idx="202">
                  <c:v>-0.10167704649848419</c:v>
                </c:pt>
                <c:pt idx="203">
                  <c:v>-0.14644187264381348</c:v>
                </c:pt>
                <c:pt idx="204">
                  <c:v>-0.1165647772689042</c:v>
                </c:pt>
                <c:pt idx="205">
                  <c:v>-8.4166819289955147E-2</c:v>
                </c:pt>
                <c:pt idx="206">
                  <c:v>-8.6819298564754566E-2</c:v>
                </c:pt>
                <c:pt idx="207">
                  <c:v>-9.8212489235155076E-2</c:v>
                </c:pt>
                <c:pt idx="208">
                  <c:v>-8.2115991763716978E-2</c:v>
                </c:pt>
                <c:pt idx="209">
                  <c:v>-0.10846523024340182</c:v>
                </c:pt>
                <c:pt idx="210">
                  <c:v>-9.7072314257164199E-2</c:v>
                </c:pt>
                <c:pt idx="211">
                  <c:v>-7.5735883646841029E-2</c:v>
                </c:pt>
                <c:pt idx="212">
                  <c:v>-0.13955093498921534</c:v>
                </c:pt>
                <c:pt idx="213">
                  <c:v>-0.19771794731159414</c:v>
                </c:pt>
                <c:pt idx="214">
                  <c:v>-0.18941079775869457</c:v>
                </c:pt>
                <c:pt idx="215">
                  <c:v>-0.20415313807787155</c:v>
                </c:pt>
                <c:pt idx="216">
                  <c:v>-0.17111634076330279</c:v>
                </c:pt>
                <c:pt idx="217">
                  <c:v>-0.1183353360306687</c:v>
                </c:pt>
                <c:pt idx="218">
                  <c:v>-0.12649610903841021</c:v>
                </c:pt>
                <c:pt idx="219">
                  <c:v>-0.10352107293803374</c:v>
                </c:pt>
                <c:pt idx="220">
                  <c:v>-8.1991773700878678E-2</c:v>
                </c:pt>
                <c:pt idx="221">
                  <c:v>-4.1887999405927356E-2</c:v>
                </c:pt>
                <c:pt idx="222">
                  <c:v>9.1651903067883622E-3</c:v>
                </c:pt>
                <c:pt idx="223">
                  <c:v>-1.7586864149643611E-2</c:v>
                </c:pt>
                <c:pt idx="224">
                  <c:v>-0.10274585804302963</c:v>
                </c:pt>
                <c:pt idx="225">
                  <c:v>-0.11822189391156535</c:v>
                </c:pt>
                <c:pt idx="226">
                  <c:v>-8.2029823230790527E-2</c:v>
                </c:pt>
                <c:pt idx="227">
                  <c:v>-6.3443680727035323E-2</c:v>
                </c:pt>
                <c:pt idx="228">
                  <c:v>-9.517803061011193E-2</c:v>
                </c:pt>
                <c:pt idx="229">
                  <c:v>-0.12598784463314294</c:v>
                </c:pt>
                <c:pt idx="230">
                  <c:v>-0.15310840496147204</c:v>
                </c:pt>
                <c:pt idx="231">
                  <c:v>-0.15759653680250374</c:v>
                </c:pt>
                <c:pt idx="232">
                  <c:v>-0.10748114175493562</c:v>
                </c:pt>
                <c:pt idx="233">
                  <c:v>-0.14348936183538935</c:v>
                </c:pt>
                <c:pt idx="234">
                  <c:v>-0.18248129400668578</c:v>
                </c:pt>
                <c:pt idx="235">
                  <c:v>-0.16417499905575689</c:v>
                </c:pt>
                <c:pt idx="236">
                  <c:v>-0.17737112589963622</c:v>
                </c:pt>
                <c:pt idx="237">
                  <c:v>-0.12752955249595277</c:v>
                </c:pt>
                <c:pt idx="238">
                  <c:v>-0.17886973274731388</c:v>
                </c:pt>
                <c:pt idx="239">
                  <c:v>-0.17776500648697796</c:v>
                </c:pt>
                <c:pt idx="240">
                  <c:v>-0.17476981940205491</c:v>
                </c:pt>
                <c:pt idx="241">
                  <c:v>-0.14739509237400059</c:v>
                </c:pt>
                <c:pt idx="242">
                  <c:v>-0.1429343213005464</c:v>
                </c:pt>
                <c:pt idx="243">
                  <c:v>-6.3698776708679086E-2</c:v>
                </c:pt>
                <c:pt idx="244">
                  <c:v>-2.7917237161037833E-2</c:v>
                </c:pt>
                <c:pt idx="245">
                  <c:v>1.7237625243893898E-2</c:v>
                </c:pt>
                <c:pt idx="246">
                  <c:v>2.1700165763393064E-2</c:v>
                </c:pt>
                <c:pt idx="247">
                  <c:v>-8.6794524984475763E-2</c:v>
                </c:pt>
                <c:pt idx="248">
                  <c:v>-0.14363761283580001</c:v>
                </c:pt>
                <c:pt idx="249">
                  <c:v>-0.11750556283671246</c:v>
                </c:pt>
                <c:pt idx="250">
                  <c:v>-8.1482900540931907E-2</c:v>
                </c:pt>
                <c:pt idx="251">
                  <c:v>-9.3142403791440342E-2</c:v>
                </c:pt>
                <c:pt idx="252">
                  <c:v>-0.15540764314487368</c:v>
                </c:pt>
                <c:pt idx="253">
                  <c:v>-0.15609795911191018</c:v>
                </c:pt>
                <c:pt idx="254">
                  <c:v>-0.13774628928428234</c:v>
                </c:pt>
                <c:pt idx="255">
                  <c:v>-0.10348694972921213</c:v>
                </c:pt>
                <c:pt idx="256">
                  <c:v>1.6880554291309302E-2</c:v>
                </c:pt>
                <c:pt idx="257">
                  <c:v>0.10984031504348003</c:v>
                </c:pt>
                <c:pt idx="258">
                  <c:v>0.13084224363862312</c:v>
                </c:pt>
                <c:pt idx="259">
                  <c:v>0.10558763907273894</c:v>
                </c:pt>
                <c:pt idx="260">
                  <c:v>0.13279498144551266</c:v>
                </c:pt>
                <c:pt idx="261">
                  <c:v>0.1257215764825933</c:v>
                </c:pt>
                <c:pt idx="262">
                  <c:v>0.16108474334872264</c:v>
                </c:pt>
                <c:pt idx="263">
                  <c:v>0.17714414058253308</c:v>
                </c:pt>
                <c:pt idx="264">
                  <c:v>0.12623557826451715</c:v>
                </c:pt>
                <c:pt idx="265">
                  <c:v>3.9948109274470844E-2</c:v>
                </c:pt>
                <c:pt idx="266">
                  <c:v>-1.0516164858015153E-2</c:v>
                </c:pt>
                <c:pt idx="267">
                  <c:v>1.9710062236565795E-2</c:v>
                </c:pt>
                <c:pt idx="268">
                  <c:v>4.7376919246771093E-2</c:v>
                </c:pt>
                <c:pt idx="269">
                  <c:v>3.237999777027023E-2</c:v>
                </c:pt>
                <c:pt idx="270">
                  <c:v>-1.190618130961666E-2</c:v>
                </c:pt>
                <c:pt idx="271">
                  <c:v>-2.6874085720570706E-2</c:v>
                </c:pt>
                <c:pt idx="272">
                  <c:v>7.6989677006131796E-3</c:v>
                </c:pt>
                <c:pt idx="273">
                  <c:v>-8.4408725094961459E-2</c:v>
                </c:pt>
                <c:pt idx="274">
                  <c:v>-0.10385171812768609</c:v>
                </c:pt>
                <c:pt idx="275">
                  <c:v>-8.9120914788438643E-2</c:v>
                </c:pt>
                <c:pt idx="276">
                  <c:v>-4.0225090770285965E-2</c:v>
                </c:pt>
                <c:pt idx="277">
                  <c:v>3.623802797299569E-3</c:v>
                </c:pt>
                <c:pt idx="278">
                  <c:v>-2.9326029536875645E-2</c:v>
                </c:pt>
                <c:pt idx="279">
                  <c:v>-5.181042359132168E-2</c:v>
                </c:pt>
                <c:pt idx="280">
                  <c:v>-6.0409941505849385E-2</c:v>
                </c:pt>
                <c:pt idx="281">
                  <c:v>-4.1623948782179121E-2</c:v>
                </c:pt>
                <c:pt idx="282">
                  <c:v>1.4379215282615154E-2</c:v>
                </c:pt>
                <c:pt idx="283">
                  <c:v>-6.4097782918698665E-3</c:v>
                </c:pt>
                <c:pt idx="284">
                  <c:v>-4.0636510921817859E-2</c:v>
                </c:pt>
                <c:pt idx="285">
                  <c:v>2.8583363175394196E-2</c:v>
                </c:pt>
                <c:pt idx="286">
                  <c:v>4.8533885853365155E-2</c:v>
                </c:pt>
                <c:pt idx="287">
                  <c:v>7.3540655319514814E-2</c:v>
                </c:pt>
                <c:pt idx="288">
                  <c:v>6.1194761178958723E-2</c:v>
                </c:pt>
                <c:pt idx="289">
                  <c:v>2.539112472789895E-2</c:v>
                </c:pt>
                <c:pt idx="290">
                  <c:v>-2.8373180037879975E-2</c:v>
                </c:pt>
                <c:pt idx="291">
                  <c:v>7.9454681924955861E-3</c:v>
                </c:pt>
                <c:pt idx="292">
                  <c:v>3.3084063556056031E-2</c:v>
                </c:pt>
                <c:pt idx="293">
                  <c:v>5.613051763253174E-2</c:v>
                </c:pt>
                <c:pt idx="294">
                  <c:v>6.0619463691396591E-2</c:v>
                </c:pt>
                <c:pt idx="295">
                  <c:v>1.8313405299458407E-2</c:v>
                </c:pt>
                <c:pt idx="296">
                  <c:v>-2.8275228008631526E-2</c:v>
                </c:pt>
                <c:pt idx="297">
                  <c:v>-6.2503537541667153E-2</c:v>
                </c:pt>
                <c:pt idx="298">
                  <c:v>-0.12189692443641587</c:v>
                </c:pt>
                <c:pt idx="299">
                  <c:v>-0.11229526817069074</c:v>
                </c:pt>
                <c:pt idx="300">
                  <c:v>-6.6262904420954685E-2</c:v>
                </c:pt>
                <c:pt idx="301">
                  <c:v>-4.2118629175391858E-2</c:v>
                </c:pt>
                <c:pt idx="302">
                  <c:v>-2.3552718836599484E-2</c:v>
                </c:pt>
                <c:pt idx="303">
                  <c:v>3.572335358860923E-2</c:v>
                </c:pt>
                <c:pt idx="304">
                  <c:v>9.0163499915156597E-2</c:v>
                </c:pt>
                <c:pt idx="305">
                  <c:v>0.13625375446774066</c:v>
                </c:pt>
                <c:pt idx="306">
                  <c:v>0.13590175233781737</c:v>
                </c:pt>
                <c:pt idx="307">
                  <c:v>7.7163401381459773E-2</c:v>
                </c:pt>
                <c:pt idx="308">
                  <c:v>2.8569983995054778E-2</c:v>
                </c:pt>
                <c:pt idx="309">
                  <c:v>1.5086081965929643E-2</c:v>
                </c:pt>
                <c:pt idx="310">
                  <c:v>-2.2052582031563239E-2</c:v>
                </c:pt>
                <c:pt idx="311">
                  <c:v>4.0075657910151385E-2</c:v>
                </c:pt>
                <c:pt idx="312">
                  <c:v>2.8771153447284536E-2</c:v>
                </c:pt>
                <c:pt idx="313">
                  <c:v>-5.0682904977282228E-2</c:v>
                </c:pt>
                <c:pt idx="314">
                  <c:v>-5.071490608188417E-2</c:v>
                </c:pt>
                <c:pt idx="315">
                  <c:v>-8.5388544648167843E-3</c:v>
                </c:pt>
                <c:pt idx="316">
                  <c:v>4.1058336579719024E-4</c:v>
                </c:pt>
                <c:pt idx="317">
                  <c:v>1.9754978826959868E-2</c:v>
                </c:pt>
                <c:pt idx="318">
                  <c:v>8.2053711666947415E-2</c:v>
                </c:pt>
                <c:pt idx="319">
                  <c:v>7.3737148800436803E-2</c:v>
                </c:pt>
                <c:pt idx="320">
                  <c:v>8.2392677940774983E-2</c:v>
                </c:pt>
                <c:pt idx="321">
                  <c:v>0.14101047218990775</c:v>
                </c:pt>
                <c:pt idx="322">
                  <c:v>0.18396981864077411</c:v>
                </c:pt>
                <c:pt idx="323">
                  <c:v>0.22101040261899621</c:v>
                </c:pt>
                <c:pt idx="324">
                  <c:v>0.23531162743125586</c:v>
                </c:pt>
                <c:pt idx="325">
                  <c:v>0.24496342074563607</c:v>
                </c:pt>
                <c:pt idx="326">
                  <c:v>0.22997169604862583</c:v>
                </c:pt>
                <c:pt idx="327">
                  <c:v>0.18179570056679248</c:v>
                </c:pt>
                <c:pt idx="328">
                  <c:v>0.17556141763409416</c:v>
                </c:pt>
                <c:pt idx="329">
                  <c:v>0.12151720601124102</c:v>
                </c:pt>
                <c:pt idx="330">
                  <c:v>0.10915495298274422</c:v>
                </c:pt>
                <c:pt idx="331">
                  <c:v>0.11276250189599288</c:v>
                </c:pt>
                <c:pt idx="332">
                  <c:v>0.11936108835295189</c:v>
                </c:pt>
                <c:pt idx="333">
                  <c:v>4.7197174311162174E-2</c:v>
                </c:pt>
                <c:pt idx="334">
                  <c:v>1.4789201731941315E-2</c:v>
                </c:pt>
                <c:pt idx="335">
                  <c:v>-3.068938007095881E-2</c:v>
                </c:pt>
                <c:pt idx="336">
                  <c:v>-4.0668374503304405E-2</c:v>
                </c:pt>
                <c:pt idx="337">
                  <c:v>-1.8109894190922793E-2</c:v>
                </c:pt>
                <c:pt idx="338">
                  <c:v>-7.0231883122103295E-2</c:v>
                </c:pt>
                <c:pt idx="339">
                  <c:v>-7.757231439185186E-2</c:v>
                </c:pt>
                <c:pt idx="340">
                  <c:v>-9.2836000453908579E-2</c:v>
                </c:pt>
                <c:pt idx="341">
                  <c:v>-7.8855709580069822E-2</c:v>
                </c:pt>
                <c:pt idx="342">
                  <c:v>-9.5373188956148186E-2</c:v>
                </c:pt>
                <c:pt idx="343">
                  <c:v>-0.11374231114645761</c:v>
                </c:pt>
                <c:pt idx="344">
                  <c:v>-3.4906638374206142E-2</c:v>
                </c:pt>
                <c:pt idx="345">
                  <c:v>2.4466802282037126E-3</c:v>
                </c:pt>
                <c:pt idx="346">
                  <c:v>4.9696520966398983E-2</c:v>
                </c:pt>
                <c:pt idx="347">
                  <c:v>0.13267546369104521</c:v>
                </c:pt>
                <c:pt idx="348">
                  <c:v>0.16409438231652806</c:v>
                </c:pt>
                <c:pt idx="349">
                  <c:v>0.16375823479211443</c:v>
                </c:pt>
                <c:pt idx="350">
                  <c:v>0.16663305090552388</c:v>
                </c:pt>
                <c:pt idx="351">
                  <c:v>0.18912243405665466</c:v>
                </c:pt>
                <c:pt idx="352">
                  <c:v>0.16161865388243696</c:v>
                </c:pt>
                <c:pt idx="353">
                  <c:v>0.11752347963529057</c:v>
                </c:pt>
                <c:pt idx="354">
                  <c:v>9.4025342282049174E-2</c:v>
                </c:pt>
                <c:pt idx="355">
                  <c:v>0.12200436217844285</c:v>
                </c:pt>
                <c:pt idx="356">
                  <c:v>0.15524746716882826</c:v>
                </c:pt>
                <c:pt idx="357">
                  <c:v>0.14148036544689882</c:v>
                </c:pt>
                <c:pt idx="358">
                  <c:v>0.14137733542021924</c:v>
                </c:pt>
                <c:pt idx="359">
                  <c:v>0.14989920043991881</c:v>
                </c:pt>
                <c:pt idx="360">
                  <c:v>0.13735621765044811</c:v>
                </c:pt>
                <c:pt idx="361">
                  <c:v>0.12206985587220198</c:v>
                </c:pt>
                <c:pt idx="362">
                  <c:v>0.1424179891191924</c:v>
                </c:pt>
                <c:pt idx="363">
                  <c:v>0.1708771440635331</c:v>
                </c:pt>
                <c:pt idx="364">
                  <c:v>0.19803153439353155</c:v>
                </c:pt>
                <c:pt idx="365">
                  <c:v>0.15996465404784915</c:v>
                </c:pt>
                <c:pt idx="366">
                  <c:v>0.16056173884161584</c:v>
                </c:pt>
                <c:pt idx="367">
                  <c:v>0.15538591172020411</c:v>
                </c:pt>
                <c:pt idx="368">
                  <c:v>0.20912358643672246</c:v>
                </c:pt>
                <c:pt idx="369">
                  <c:v>0.17521713503559999</c:v>
                </c:pt>
                <c:pt idx="370">
                  <c:v>0.1865968243139601</c:v>
                </c:pt>
                <c:pt idx="371">
                  <c:v>0.16387570547675639</c:v>
                </c:pt>
                <c:pt idx="372">
                  <c:v>0.14412985332159162</c:v>
                </c:pt>
                <c:pt idx="373">
                  <c:v>0.14585274115355187</c:v>
                </c:pt>
                <c:pt idx="374">
                  <c:v>0.13772390097112344</c:v>
                </c:pt>
                <c:pt idx="375">
                  <c:v>0.11308812299465121</c:v>
                </c:pt>
                <c:pt idx="376">
                  <c:v>0.11353257087216029</c:v>
                </c:pt>
                <c:pt idx="377">
                  <c:v>0.13031365226119968</c:v>
                </c:pt>
                <c:pt idx="378">
                  <c:v>0.10538247696810821</c:v>
                </c:pt>
                <c:pt idx="379">
                  <c:v>5.2761077271192197E-2</c:v>
                </c:pt>
                <c:pt idx="380">
                  <c:v>4.8516792476416715E-2</c:v>
                </c:pt>
                <c:pt idx="381">
                  <c:v>0.14060751377637726</c:v>
                </c:pt>
                <c:pt idx="382">
                  <c:v>6.2697748817002741E-2</c:v>
                </c:pt>
                <c:pt idx="383">
                  <c:v>0.10473291489608383</c:v>
                </c:pt>
                <c:pt idx="384">
                  <c:v>0.173564373806329</c:v>
                </c:pt>
                <c:pt idx="385">
                  <c:v>0.18617590182176841</c:v>
                </c:pt>
                <c:pt idx="386">
                  <c:v>0.18836448215742835</c:v>
                </c:pt>
                <c:pt idx="387">
                  <c:v>0.16534726082831672</c:v>
                </c:pt>
                <c:pt idx="388">
                  <c:v>0.12635966288238382</c:v>
                </c:pt>
                <c:pt idx="389">
                  <c:v>8.0647554155440337E-2</c:v>
                </c:pt>
                <c:pt idx="390">
                  <c:v>0.14248796031222441</c:v>
                </c:pt>
                <c:pt idx="391">
                  <c:v>0.15927868024468933</c:v>
                </c:pt>
                <c:pt idx="392">
                  <c:v>0.17288998151409976</c:v>
                </c:pt>
                <c:pt idx="393">
                  <c:v>0.18449797923360176</c:v>
                </c:pt>
                <c:pt idx="394">
                  <c:v>0.1583473859009486</c:v>
                </c:pt>
                <c:pt idx="395">
                  <c:v>0.11420400244516588</c:v>
                </c:pt>
                <c:pt idx="396">
                  <c:v>6.7325518583997157E-2</c:v>
                </c:pt>
                <c:pt idx="397">
                  <c:v>6.2393788460399557E-2</c:v>
                </c:pt>
                <c:pt idx="398">
                  <c:v>3.0394248884313357E-2</c:v>
                </c:pt>
                <c:pt idx="399">
                  <c:v>-2.0241554841993248E-2</c:v>
                </c:pt>
                <c:pt idx="400">
                  <c:v>1.3667482129174235E-2</c:v>
                </c:pt>
                <c:pt idx="401">
                  <c:v>-1.3264220911439382E-2</c:v>
                </c:pt>
                <c:pt idx="402">
                  <c:v>-2.2642774811216251E-2</c:v>
                </c:pt>
                <c:pt idx="403">
                  <c:v>-2.597688150314012E-2</c:v>
                </c:pt>
                <c:pt idx="404">
                  <c:v>-1.1211596614076003E-2</c:v>
                </c:pt>
                <c:pt idx="405">
                  <c:v>6.3485955219225565E-2</c:v>
                </c:pt>
                <c:pt idx="406">
                  <c:v>4.2261567229111452E-2</c:v>
                </c:pt>
                <c:pt idx="407">
                  <c:v>4.4403005519983496E-2</c:v>
                </c:pt>
                <c:pt idx="408">
                  <c:v>1.9223553990671549E-2</c:v>
                </c:pt>
                <c:pt idx="409">
                  <c:v>-3.5248892816362176E-2</c:v>
                </c:pt>
                <c:pt idx="410">
                  <c:v>-7.3583655468760722E-2</c:v>
                </c:pt>
                <c:pt idx="411">
                  <c:v>-4.9330078205229888E-2</c:v>
                </c:pt>
                <c:pt idx="412">
                  <c:v>-2.3611726537958178E-2</c:v>
                </c:pt>
                <c:pt idx="413">
                  <c:v>1.8381103898110651E-2</c:v>
                </c:pt>
                <c:pt idx="414">
                  <c:v>7.7826800397771623E-2</c:v>
                </c:pt>
                <c:pt idx="415">
                  <c:v>6.3921623722377363E-2</c:v>
                </c:pt>
                <c:pt idx="416">
                  <c:v>4.1935741726898401E-3</c:v>
                </c:pt>
                <c:pt idx="417">
                  <c:v>-5.6034129666474586E-2</c:v>
                </c:pt>
                <c:pt idx="418">
                  <c:v>-0.14648900951643462</c:v>
                </c:pt>
                <c:pt idx="419">
                  <c:v>-0.14157160795360824</c:v>
                </c:pt>
                <c:pt idx="420">
                  <c:v>-8.5041656689451378E-2</c:v>
                </c:pt>
                <c:pt idx="421">
                  <c:v>-8.60416382244934E-2</c:v>
                </c:pt>
                <c:pt idx="422">
                  <c:v>-0.14755226608529548</c:v>
                </c:pt>
                <c:pt idx="423">
                  <c:v>-0.25180596626691898</c:v>
                </c:pt>
                <c:pt idx="424">
                  <c:v>-0.36283114080065448</c:v>
                </c:pt>
                <c:pt idx="425">
                  <c:v>-0.30558952247908228</c:v>
                </c:pt>
                <c:pt idx="426">
                  <c:v>-0.25142099415328861</c:v>
                </c:pt>
                <c:pt idx="427">
                  <c:v>-0.23811146781230086</c:v>
                </c:pt>
                <c:pt idx="428">
                  <c:v>-0.3014215154214826</c:v>
                </c:pt>
                <c:pt idx="429">
                  <c:v>-0.26258968781810188</c:v>
                </c:pt>
                <c:pt idx="430">
                  <c:v>-0.17358814196096134</c:v>
                </c:pt>
                <c:pt idx="431">
                  <c:v>-9.6629766709432616E-2</c:v>
                </c:pt>
                <c:pt idx="432">
                  <c:v>-8.043668138993551E-2</c:v>
                </c:pt>
                <c:pt idx="433">
                  <c:v>-7.8445740649205176E-2</c:v>
                </c:pt>
                <c:pt idx="434">
                  <c:v>-0.12406196614387023</c:v>
                </c:pt>
                <c:pt idx="435">
                  <c:v>-0.12236726584252255</c:v>
                </c:pt>
                <c:pt idx="436">
                  <c:v>-8.7856794339326694E-2</c:v>
                </c:pt>
                <c:pt idx="437">
                  <c:v>7.6547576658192451E-4</c:v>
                </c:pt>
                <c:pt idx="438">
                  <c:v>-5.2464137883956735E-2</c:v>
                </c:pt>
                <c:pt idx="439">
                  <c:v>-5.0410463381061713E-2</c:v>
                </c:pt>
                <c:pt idx="440">
                  <c:v>-2.9011364000330522E-2</c:v>
                </c:pt>
                <c:pt idx="441">
                  <c:v>-2.2446093430392444E-2</c:v>
                </c:pt>
                <c:pt idx="442">
                  <c:v>-4.9583149105107194E-2</c:v>
                </c:pt>
                <c:pt idx="443">
                  <c:v>-2.2628497115419616E-2</c:v>
                </c:pt>
                <c:pt idx="444">
                  <c:v>-2.8977802489298154E-2</c:v>
                </c:pt>
                <c:pt idx="445">
                  <c:v>4.3214906699070021E-3</c:v>
                </c:pt>
                <c:pt idx="446">
                  <c:v>-2.1572567790217101E-2</c:v>
                </c:pt>
                <c:pt idx="447">
                  <c:v>-1.5962556339660081E-2</c:v>
                </c:pt>
                <c:pt idx="448">
                  <c:v>-2.0413879226375831E-3</c:v>
                </c:pt>
                <c:pt idx="449">
                  <c:v>2.3507754150326965E-2</c:v>
                </c:pt>
                <c:pt idx="450">
                  <c:v>6.1085280935721686E-2</c:v>
                </c:pt>
                <c:pt idx="451">
                  <c:v>3.9300849007050317E-2</c:v>
                </c:pt>
                <c:pt idx="452">
                  <c:v>1.6146157519157989E-2</c:v>
                </c:pt>
                <c:pt idx="453">
                  <c:v>-7.4060815375723843E-3</c:v>
                </c:pt>
                <c:pt idx="454">
                  <c:v>1.5917318158093052E-2</c:v>
                </c:pt>
                <c:pt idx="455">
                  <c:v>-5.4048125607277536E-2</c:v>
                </c:pt>
                <c:pt idx="456">
                  <c:v>-9.6991383507527326E-2</c:v>
                </c:pt>
                <c:pt idx="457">
                  <c:v>-8.5634124039236592E-2</c:v>
                </c:pt>
                <c:pt idx="458">
                  <c:v>-9.4449024869159723E-2</c:v>
                </c:pt>
                <c:pt idx="459">
                  <c:v>-8.3360400323982703E-2</c:v>
                </c:pt>
                <c:pt idx="460">
                  <c:v>-5.7899165835044952E-2</c:v>
                </c:pt>
                <c:pt idx="461">
                  <c:v>-1.2456567275566655E-2</c:v>
                </c:pt>
                <c:pt idx="462">
                  <c:v>-5.0451146315552753E-2</c:v>
                </c:pt>
                <c:pt idx="463">
                  <c:v>-9.6166874190880325E-2</c:v>
                </c:pt>
                <c:pt idx="464">
                  <c:v>-0.11445965294590144</c:v>
                </c:pt>
                <c:pt idx="465">
                  <c:v>-0.19417615524897019</c:v>
                </c:pt>
                <c:pt idx="466">
                  <c:v>-0.1780937379281623</c:v>
                </c:pt>
                <c:pt idx="467">
                  <c:v>-0.14348142808646558</c:v>
                </c:pt>
                <c:pt idx="468">
                  <c:v>-0.14245057036988806</c:v>
                </c:pt>
                <c:pt idx="469">
                  <c:v>-0.17830253834524479</c:v>
                </c:pt>
                <c:pt idx="470">
                  <c:v>-0.13913741649515809</c:v>
                </c:pt>
                <c:pt idx="471">
                  <c:v>-0.16549206809814865</c:v>
                </c:pt>
                <c:pt idx="472">
                  <c:v>-0.14628697890294889</c:v>
                </c:pt>
                <c:pt idx="473">
                  <c:v>-0.16851621037186643</c:v>
                </c:pt>
                <c:pt idx="474">
                  <c:v>-0.16175210448194499</c:v>
                </c:pt>
                <c:pt idx="475">
                  <c:v>-0.2016069159426998</c:v>
                </c:pt>
                <c:pt idx="476">
                  <c:v>-0.16994102814395606</c:v>
                </c:pt>
                <c:pt idx="477">
                  <c:v>-9.9099833840008478E-2</c:v>
                </c:pt>
                <c:pt idx="478">
                  <c:v>-0.12060104282061507</c:v>
                </c:pt>
                <c:pt idx="479">
                  <c:v>-0.11146735481697534</c:v>
                </c:pt>
                <c:pt idx="480">
                  <c:v>-0.14055186991659221</c:v>
                </c:pt>
                <c:pt idx="481">
                  <c:v>-0.14437451811883872</c:v>
                </c:pt>
                <c:pt idx="482">
                  <c:v>-0.11582035611882356</c:v>
                </c:pt>
                <c:pt idx="483">
                  <c:v>-0.10055396659983451</c:v>
                </c:pt>
                <c:pt idx="484">
                  <c:v>-0.13939537417662007</c:v>
                </c:pt>
                <c:pt idx="485">
                  <c:v>-0.15680437058119304</c:v>
                </c:pt>
                <c:pt idx="486">
                  <c:v>-0.14472149748168078</c:v>
                </c:pt>
                <c:pt idx="487">
                  <c:v>-0.14685178208050925</c:v>
                </c:pt>
                <c:pt idx="488">
                  <c:v>-0.10027945821091599</c:v>
                </c:pt>
                <c:pt idx="489">
                  <c:v>-0.13117487281444298</c:v>
                </c:pt>
                <c:pt idx="490">
                  <c:v>-0.1611560641840491</c:v>
                </c:pt>
                <c:pt idx="491">
                  <c:v>-0.17811312065473711</c:v>
                </c:pt>
                <c:pt idx="492">
                  <c:v>-0.20559243086535306</c:v>
                </c:pt>
                <c:pt idx="493">
                  <c:v>-0.21127439785666685</c:v>
                </c:pt>
                <c:pt idx="494">
                  <c:v>-0.16477858436687404</c:v>
                </c:pt>
                <c:pt idx="495">
                  <c:v>-0.12695353124165937</c:v>
                </c:pt>
                <c:pt idx="496">
                  <c:v>-0.10454205829978969</c:v>
                </c:pt>
                <c:pt idx="497">
                  <c:v>-0.16653792759750469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368704"/>
        <c:axId val="221370240"/>
      </c:lineChart>
      <c:dateAx>
        <c:axId val="221368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crossAx val="221370240"/>
        <c:crosses val="autoZero"/>
        <c:auto val="1"/>
        <c:lblOffset val="100"/>
        <c:baseTimeUnit val="days"/>
      </c:dateAx>
      <c:valAx>
        <c:axId val="221370240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221368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3.082080649009783E-2"/>
          <c:w val="0.82816683070866137"/>
          <c:h val="0.91323192555476018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EURUSD!$M$49:$M$72</c:f>
              <c:numCache>
                <c:formatCode>0.00%</c:formatCode>
                <c:ptCount val="24"/>
                <c:pt idx="0">
                  <c:v>8.7828086238500705E-2</c:v>
                </c:pt>
                <c:pt idx="1">
                  <c:v>8.7828086238500705E-2</c:v>
                </c:pt>
                <c:pt idx="2">
                  <c:v>8.7835780817485457E-2</c:v>
                </c:pt>
                <c:pt idx="3">
                  <c:v>8.7911157162237366E-2</c:v>
                </c:pt>
                <c:pt idx="4">
                  <c:v>8.8771759723150392E-2</c:v>
                </c:pt>
                <c:pt idx="5">
                  <c:v>8.8775136164268784E-2</c:v>
                </c:pt>
                <c:pt idx="6">
                  <c:v>8.8796323303075061E-2</c:v>
                </c:pt>
                <c:pt idx="7">
                  <c:v>8.92118619544333E-2</c:v>
                </c:pt>
                <c:pt idx="8">
                  <c:v>8.9220415749564769E-2</c:v>
                </c:pt>
                <c:pt idx="9">
                  <c:v>8.9491994411049783E-2</c:v>
                </c:pt>
                <c:pt idx="10">
                  <c:v>8.969680777628139E-2</c:v>
                </c:pt>
                <c:pt idx="11">
                  <c:v>8.9856913920126347E-2</c:v>
                </c:pt>
                <c:pt idx="12">
                  <c:v>9.0049677767452804E-2</c:v>
                </c:pt>
                <c:pt idx="13">
                  <c:v>9.0135140653355289E-2</c:v>
                </c:pt>
                <c:pt idx="14">
                  <c:v>9.0268601508095167E-2</c:v>
                </c:pt>
                <c:pt idx="15">
                  <c:v>9.0393270855126731E-2</c:v>
                </c:pt>
                <c:pt idx="16">
                  <c:v>9.0514937358159214E-2</c:v>
                </c:pt>
                <c:pt idx="17">
                  <c:v>9.0559478177997046E-2</c:v>
                </c:pt>
                <c:pt idx="18">
                  <c:v>9.0815514198987729E-2</c:v>
                </c:pt>
                <c:pt idx="19">
                  <c:v>9.0906799904603208E-2</c:v>
                </c:pt>
                <c:pt idx="20">
                  <c:v>9.1432919064944093E-2</c:v>
                </c:pt>
                <c:pt idx="21">
                  <c:v>9.1444626710604326E-2</c:v>
                </c:pt>
                <c:pt idx="22">
                  <c:v>9.1679682739689378E-2</c:v>
                </c:pt>
                <c:pt idx="23">
                  <c:v>9.1705080865888092E-2</c:v>
                </c:pt>
              </c:numCache>
            </c:numRef>
          </c:val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EURUSD!$N$49:$N$72</c:f>
              <c:numCache>
                <c:formatCode>0.00%</c:formatCode>
                <c:ptCount val="24"/>
                <c:pt idx="0">
                  <c:v>-8.7828086238500705E-2</c:v>
                </c:pt>
                <c:pt idx="1">
                  <c:v>-8.7828086238500705E-2</c:v>
                </c:pt>
                <c:pt idx="2">
                  <c:v>-8.7835780817485457E-2</c:v>
                </c:pt>
                <c:pt idx="3">
                  <c:v>-8.7911157162237366E-2</c:v>
                </c:pt>
                <c:pt idx="4">
                  <c:v>-8.8771759723150392E-2</c:v>
                </c:pt>
                <c:pt idx="5">
                  <c:v>-8.8775136164268784E-2</c:v>
                </c:pt>
                <c:pt idx="6">
                  <c:v>-8.8796323303075061E-2</c:v>
                </c:pt>
                <c:pt idx="7">
                  <c:v>-8.92118619544333E-2</c:v>
                </c:pt>
                <c:pt idx="8">
                  <c:v>-8.9220415749564769E-2</c:v>
                </c:pt>
                <c:pt idx="9">
                  <c:v>-8.9491994411049783E-2</c:v>
                </c:pt>
                <c:pt idx="10">
                  <c:v>-8.969680777628139E-2</c:v>
                </c:pt>
                <c:pt idx="11">
                  <c:v>-8.9856913920126347E-2</c:v>
                </c:pt>
                <c:pt idx="12">
                  <c:v>-9.0049677767452804E-2</c:v>
                </c:pt>
                <c:pt idx="13">
                  <c:v>-9.0135140653355289E-2</c:v>
                </c:pt>
                <c:pt idx="14">
                  <c:v>-9.0268601508095167E-2</c:v>
                </c:pt>
                <c:pt idx="15">
                  <c:v>-9.0393270855126731E-2</c:v>
                </c:pt>
                <c:pt idx="16">
                  <c:v>-9.0514937358159214E-2</c:v>
                </c:pt>
                <c:pt idx="17">
                  <c:v>-9.0559478177997046E-2</c:v>
                </c:pt>
                <c:pt idx="18">
                  <c:v>-9.0815514198987729E-2</c:v>
                </c:pt>
                <c:pt idx="19">
                  <c:v>-9.0906799904603208E-2</c:v>
                </c:pt>
                <c:pt idx="20">
                  <c:v>-9.1432919064944093E-2</c:v>
                </c:pt>
                <c:pt idx="21">
                  <c:v>-9.1444626710604326E-2</c:v>
                </c:pt>
                <c:pt idx="22">
                  <c:v>-9.1679682739689378E-2</c:v>
                </c:pt>
                <c:pt idx="23">
                  <c:v>-9.1705080865888092E-2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63008"/>
        <c:axId val="218364544"/>
      </c:areaChart>
      <c:barChart>
        <c:barDir val="col"/>
        <c:grouping val="clustered"/>
        <c:varyColors val="0"/>
        <c:ser>
          <c:idx val="0"/>
          <c:order val="0"/>
          <c:tx>
            <c:strRef>
              <c:f>EURUSD!$L$48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EURUSD!$L$49:$L$72</c:f>
              <c:numCache>
                <c:formatCode>0.00%</c:formatCode>
                <c:ptCount val="24"/>
                <c:pt idx="0">
                  <c:v>-9.3602022552652497E-3</c:v>
                </c:pt>
                <c:pt idx="1">
                  <c:v>2.9303061913534219E-2</c:v>
                </c:pt>
                <c:pt idx="2">
                  <c:v>-9.9277350855761184E-2</c:v>
                </c:pt>
                <c:pt idx="3">
                  <c:v>-6.2335825433988516E-3</c:v>
                </c:pt>
                <c:pt idx="4">
                  <c:v>1.5616162535408875E-2</c:v>
                </c:pt>
                <c:pt idx="5">
                  <c:v>6.9243224191058689E-2</c:v>
                </c:pt>
                <c:pt idx="6">
                  <c:v>-9.9464410816882173E-3</c:v>
                </c:pt>
                <c:pt idx="7">
                  <c:v>-5.6088878997950967E-2</c:v>
                </c:pt>
                <c:pt idx="8">
                  <c:v>-4.8773751632941897E-2</c:v>
                </c:pt>
                <c:pt idx="9">
                  <c:v>4.3167091418892217E-2</c:v>
                </c:pt>
                <c:pt idx="10">
                  <c:v>4.7411960440026372E-2</c:v>
                </c:pt>
                <c:pt idx="11">
                  <c:v>-3.159362490764607E-2</c:v>
                </c:pt>
                <c:pt idx="12">
                  <c:v>3.9504930717720682E-2</c:v>
                </c:pt>
                <c:pt idx="13">
                  <c:v>-3.8208912622683389E-2</c:v>
                </c:pt>
                <c:pt idx="14">
                  <c:v>3.7771673890484803E-2</c:v>
                </c:pt>
                <c:pt idx="15">
                  <c:v>2.2864369601811003E-2</c:v>
                </c:pt>
                <c:pt idx="16">
                  <c:v>5.4864423582300613E-2</c:v>
                </c:pt>
                <c:pt idx="17">
                  <c:v>-3.279118416158925E-2</c:v>
                </c:pt>
                <c:pt idx="18">
                  <c:v>-7.8855916240903948E-2</c:v>
                </c:pt>
                <c:pt idx="19">
                  <c:v>1.1780576934135468E-2</c:v>
                </c:pt>
                <c:pt idx="20">
                  <c:v>5.2821445287896243E-2</c:v>
                </c:pt>
                <c:pt idx="21">
                  <c:v>-1.7375369374510164E-2</c:v>
                </c:pt>
                <c:pt idx="22">
                  <c:v>-3.9421003180568895E-3</c:v>
                </c:pt>
                <c:pt idx="23">
                  <c:v>-3.2345441503806652E-3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363008"/>
        <c:axId val="218364544"/>
      </c:barChart>
      <c:catAx>
        <c:axId val="218363008"/>
        <c:scaling>
          <c:orientation val="minMax"/>
        </c:scaling>
        <c:delete val="0"/>
        <c:axPos val="b"/>
        <c:majorTickMark val="out"/>
        <c:minorTickMark val="none"/>
        <c:tickLblPos val="low"/>
        <c:crossAx val="218364544"/>
        <c:crosses val="autoZero"/>
        <c:auto val="1"/>
        <c:lblAlgn val="ctr"/>
        <c:lblOffset val="100"/>
        <c:noMultiLvlLbl val="0"/>
      </c:catAx>
      <c:valAx>
        <c:axId val="21836454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1836300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3.348433297689641E-2"/>
          <c:w val="0.81919974846894139"/>
          <c:h val="0.91670738688528131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EURUSD!$P$49:$P$72</c:f>
              <c:numCache>
                <c:formatCode>0.00%</c:formatCode>
                <c:ptCount val="24"/>
                <c:pt idx="0">
                  <c:v>8.7828086238500719E-2</c:v>
                </c:pt>
                <c:pt idx="1">
                  <c:v>8.7828086238500719E-2</c:v>
                </c:pt>
                <c:pt idx="2">
                  <c:v>8.7828086238500719E-2</c:v>
                </c:pt>
                <c:pt idx="3">
                  <c:v>8.7828086238500719E-2</c:v>
                </c:pt>
                <c:pt idx="4">
                  <c:v>8.7828086238500719E-2</c:v>
                </c:pt>
                <c:pt idx="5">
                  <c:v>8.7828086238500719E-2</c:v>
                </c:pt>
                <c:pt idx="6">
                  <c:v>8.7828086238500719E-2</c:v>
                </c:pt>
                <c:pt idx="7">
                  <c:v>8.7828086238500719E-2</c:v>
                </c:pt>
                <c:pt idx="8">
                  <c:v>8.7828086238500719E-2</c:v>
                </c:pt>
                <c:pt idx="9">
                  <c:v>8.7828086238500719E-2</c:v>
                </c:pt>
                <c:pt idx="10">
                  <c:v>8.7828086238500719E-2</c:v>
                </c:pt>
                <c:pt idx="11">
                  <c:v>8.7828086238500719E-2</c:v>
                </c:pt>
                <c:pt idx="12">
                  <c:v>8.7828086238500719E-2</c:v>
                </c:pt>
                <c:pt idx="13">
                  <c:v>8.7828086238500719E-2</c:v>
                </c:pt>
                <c:pt idx="14">
                  <c:v>8.7828086238500719E-2</c:v>
                </c:pt>
                <c:pt idx="15">
                  <c:v>8.7828086238500719E-2</c:v>
                </c:pt>
                <c:pt idx="16">
                  <c:v>8.7828086238500719E-2</c:v>
                </c:pt>
                <c:pt idx="17">
                  <c:v>8.7828086238500719E-2</c:v>
                </c:pt>
                <c:pt idx="18">
                  <c:v>8.7828086238500719E-2</c:v>
                </c:pt>
                <c:pt idx="19">
                  <c:v>8.7828086238500719E-2</c:v>
                </c:pt>
                <c:pt idx="20">
                  <c:v>8.7828086238500719E-2</c:v>
                </c:pt>
                <c:pt idx="21">
                  <c:v>8.7828086238500719E-2</c:v>
                </c:pt>
                <c:pt idx="22">
                  <c:v>8.7828086238500719E-2</c:v>
                </c:pt>
                <c:pt idx="23">
                  <c:v>8.7828086238500719E-2</c:v>
                </c:pt>
              </c:numCache>
            </c:numRef>
          </c:val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val>
            <c:numRef>
              <c:f>EURUSD!$Q$49:$Q$72</c:f>
              <c:numCache>
                <c:formatCode>0.00%</c:formatCode>
                <c:ptCount val="24"/>
                <c:pt idx="0">
                  <c:v>-8.7828086238500719E-2</c:v>
                </c:pt>
                <c:pt idx="1">
                  <c:v>-8.7828086238500719E-2</c:v>
                </c:pt>
                <c:pt idx="2">
                  <c:v>-8.7828086238500719E-2</c:v>
                </c:pt>
                <c:pt idx="3">
                  <c:v>-8.7828086238500719E-2</c:v>
                </c:pt>
                <c:pt idx="4">
                  <c:v>-8.7828086238500719E-2</c:v>
                </c:pt>
                <c:pt idx="5">
                  <c:v>-8.7828086238500719E-2</c:v>
                </c:pt>
                <c:pt idx="6">
                  <c:v>-8.7828086238500719E-2</c:v>
                </c:pt>
                <c:pt idx="7">
                  <c:v>-8.7828086238500719E-2</c:v>
                </c:pt>
                <c:pt idx="8">
                  <c:v>-8.7828086238500719E-2</c:v>
                </c:pt>
                <c:pt idx="9">
                  <c:v>-8.7828086238500719E-2</c:v>
                </c:pt>
                <c:pt idx="10">
                  <c:v>-8.7828086238500719E-2</c:v>
                </c:pt>
                <c:pt idx="11">
                  <c:v>-8.7828086238500719E-2</c:v>
                </c:pt>
                <c:pt idx="12">
                  <c:v>-8.7828086238500719E-2</c:v>
                </c:pt>
                <c:pt idx="13">
                  <c:v>-8.7828086238500719E-2</c:v>
                </c:pt>
                <c:pt idx="14">
                  <c:v>-8.7828086238500719E-2</c:v>
                </c:pt>
                <c:pt idx="15">
                  <c:v>-8.7828086238500719E-2</c:v>
                </c:pt>
                <c:pt idx="16">
                  <c:v>-8.7828086238500719E-2</c:v>
                </c:pt>
                <c:pt idx="17">
                  <c:v>-8.7828086238500719E-2</c:v>
                </c:pt>
                <c:pt idx="18">
                  <c:v>-8.7828086238500719E-2</c:v>
                </c:pt>
                <c:pt idx="19">
                  <c:v>-8.7828086238500719E-2</c:v>
                </c:pt>
                <c:pt idx="20">
                  <c:v>-8.7828086238500719E-2</c:v>
                </c:pt>
                <c:pt idx="21">
                  <c:v>-8.7828086238500719E-2</c:v>
                </c:pt>
                <c:pt idx="22">
                  <c:v>-8.7828086238500719E-2</c:v>
                </c:pt>
                <c:pt idx="23">
                  <c:v>-8.7828086238500719E-2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740032"/>
        <c:axId val="217741568"/>
      </c:areaChart>
      <c:barChart>
        <c:barDir val="col"/>
        <c:grouping val="clustered"/>
        <c:varyColors val="0"/>
        <c:ser>
          <c:idx val="0"/>
          <c:order val="0"/>
          <c:tx>
            <c:strRef>
              <c:f>EURUSD!$O$48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EURUSD!$O$49:$O$72</c:f>
              <c:numCache>
                <c:formatCode>0.00%</c:formatCode>
                <c:ptCount val="24"/>
                <c:pt idx="0">
                  <c:v>-9.3600779581963691E-3</c:v>
                </c:pt>
                <c:pt idx="1">
                  <c:v>2.9194873259174067E-2</c:v>
                </c:pt>
                <c:pt idx="2">
                  <c:v>-9.8947462877764375E-2</c:v>
                </c:pt>
                <c:pt idx="3">
                  <c:v>-8.6365988462385468E-3</c:v>
                </c:pt>
                <c:pt idx="4">
                  <c:v>2.0432368593296696E-2</c:v>
                </c:pt>
                <c:pt idx="5">
                  <c:v>6.1154930601377125E-2</c:v>
                </c:pt>
                <c:pt idx="6">
                  <c:v>-1.0971312336417783E-2</c:v>
                </c:pt>
                <c:pt idx="7">
                  <c:v>-5.6951109427362E-2</c:v>
                </c:pt>
                <c:pt idx="8">
                  <c:v>-3.8311468857449307E-2</c:v>
                </c:pt>
                <c:pt idx="9">
                  <c:v>4.4756865867323983E-2</c:v>
                </c:pt>
                <c:pt idx="10">
                  <c:v>3.8653238192114345E-2</c:v>
                </c:pt>
                <c:pt idx="11">
                  <c:v>-4.5847656973803254E-2</c:v>
                </c:pt>
                <c:pt idx="12">
                  <c:v>4.7328845286888001E-2</c:v>
                </c:pt>
                <c:pt idx="13">
                  <c:v>-2.0294096470382373E-2</c:v>
                </c:pt>
                <c:pt idx="14">
                  <c:v>3.3938612528129325E-2</c:v>
                </c:pt>
                <c:pt idx="15">
                  <c:v>1.9745063231647167E-2</c:v>
                </c:pt>
                <c:pt idx="16">
                  <c:v>4.2362096982861426E-2</c:v>
                </c:pt>
                <c:pt idx="17">
                  <c:v>-2.4091587111161859E-2</c:v>
                </c:pt>
                <c:pt idx="18">
                  <c:v>-7.4591364646061975E-2</c:v>
                </c:pt>
                <c:pt idx="19">
                  <c:v>2.1981135482484718E-2</c:v>
                </c:pt>
                <c:pt idx="20">
                  <c:v>5.1753487496085368E-2</c:v>
                </c:pt>
                <c:pt idx="21">
                  <c:v>-3.5681058587930463E-2</c:v>
                </c:pt>
                <c:pt idx="22">
                  <c:v>-9.6607419564913224E-3</c:v>
                </c:pt>
                <c:pt idx="23">
                  <c:v>1.5062888420120881E-2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740032"/>
        <c:axId val="217741568"/>
      </c:barChart>
      <c:catAx>
        <c:axId val="217740032"/>
        <c:scaling>
          <c:orientation val="minMax"/>
        </c:scaling>
        <c:delete val="0"/>
        <c:axPos val="b"/>
        <c:majorTickMark val="out"/>
        <c:minorTickMark val="none"/>
        <c:tickLblPos val="low"/>
        <c:crossAx val="217741568"/>
        <c:crosses val="autoZero"/>
        <c:auto val="1"/>
        <c:lblAlgn val="ctr"/>
        <c:lblOffset val="100"/>
        <c:noMultiLvlLbl val="0"/>
      </c:catAx>
      <c:valAx>
        <c:axId val="21774156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17740032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>
        <c:manualLayout>
          <c:xMode val="edge"/>
          <c:yMode val="edge"/>
          <c:x val="0.12950172476046923"/>
          <c:y val="3.80952380952380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819226627119567E-2"/>
          <c:y val="4.3958594363691837E-2"/>
          <c:w val="0.80407406023347139"/>
          <c:h val="0.803423025177182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EURUSD!$O$77:$O$99</c:f>
              <c:strCache>
                <c:ptCount val="23"/>
                <c:pt idx="0">
                  <c:v>-2.46%</c:v>
                </c:pt>
                <c:pt idx="1">
                  <c:v>-2.25%</c:v>
                </c:pt>
                <c:pt idx="2">
                  <c:v>-2.00%</c:v>
                </c:pt>
                <c:pt idx="3">
                  <c:v>-1.75%</c:v>
                </c:pt>
                <c:pt idx="4">
                  <c:v>-1.50%</c:v>
                </c:pt>
                <c:pt idx="5">
                  <c:v>-1.25%</c:v>
                </c:pt>
                <c:pt idx="6">
                  <c:v>-1.00%</c:v>
                </c:pt>
                <c:pt idx="7">
                  <c:v>-0.75%</c:v>
                </c:pt>
                <c:pt idx="8">
                  <c:v>-0.50%</c:v>
                </c:pt>
                <c:pt idx="9">
                  <c:v>-0.25%</c:v>
                </c:pt>
                <c:pt idx="10">
                  <c:v>0.00%</c:v>
                </c:pt>
                <c:pt idx="11">
                  <c:v>0.25%</c:v>
                </c:pt>
                <c:pt idx="12">
                  <c:v>0.50%</c:v>
                </c:pt>
                <c:pt idx="13">
                  <c:v>0.75%</c:v>
                </c:pt>
                <c:pt idx="14">
                  <c:v>1.00%</c:v>
                </c:pt>
                <c:pt idx="15">
                  <c:v>1.25%</c:v>
                </c:pt>
                <c:pt idx="16">
                  <c:v>1.50%</c:v>
                </c:pt>
                <c:pt idx="17">
                  <c:v>1.75%</c:v>
                </c:pt>
                <c:pt idx="18">
                  <c:v>2.00%</c:v>
                </c:pt>
                <c:pt idx="19">
                  <c:v>2.25%</c:v>
                </c:pt>
                <c:pt idx="20">
                  <c:v>2.50%</c:v>
                </c:pt>
                <c:pt idx="21">
                  <c:v>2.75%</c:v>
                </c:pt>
                <c:pt idx="22">
                  <c:v>More</c:v>
                </c:pt>
              </c:strCache>
            </c:strRef>
          </c:cat>
          <c:val>
            <c:numRef>
              <c:f>EURUSD!$P$77:$P$99</c:f>
              <c:numCache>
                <c:formatCode>General</c:formatCode>
                <c:ptCount val="2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9</c:v>
                </c:pt>
                <c:pt idx="5">
                  <c:v>10</c:v>
                </c:pt>
                <c:pt idx="6">
                  <c:v>20</c:v>
                </c:pt>
                <c:pt idx="7">
                  <c:v>28</c:v>
                </c:pt>
                <c:pt idx="8">
                  <c:v>41</c:v>
                </c:pt>
                <c:pt idx="9">
                  <c:v>48</c:v>
                </c:pt>
                <c:pt idx="10">
                  <c:v>68</c:v>
                </c:pt>
                <c:pt idx="11">
                  <c:v>89</c:v>
                </c:pt>
                <c:pt idx="12">
                  <c:v>61</c:v>
                </c:pt>
                <c:pt idx="13">
                  <c:v>44</c:v>
                </c:pt>
                <c:pt idx="14">
                  <c:v>35</c:v>
                </c:pt>
                <c:pt idx="15">
                  <c:v>18</c:v>
                </c:pt>
                <c:pt idx="16">
                  <c:v>11</c:v>
                </c:pt>
                <c:pt idx="17">
                  <c:v>6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748608"/>
        <c:axId val="219750784"/>
      </c:barChart>
      <c:lineChart>
        <c:grouping val="standard"/>
        <c:varyColors val="0"/>
        <c:ser>
          <c:idx val="1"/>
          <c:order val="1"/>
          <c:tx>
            <c:v>Cumulative %</c:v>
          </c:tx>
          <c:marker>
            <c:symbol val="none"/>
          </c:marker>
          <c:cat>
            <c:strRef>
              <c:f>EURUSD!$O$77:$O$99</c:f>
              <c:strCache>
                <c:ptCount val="23"/>
                <c:pt idx="0">
                  <c:v>-2.46%</c:v>
                </c:pt>
                <c:pt idx="1">
                  <c:v>-2.25%</c:v>
                </c:pt>
                <c:pt idx="2">
                  <c:v>-2.00%</c:v>
                </c:pt>
                <c:pt idx="3">
                  <c:v>-1.75%</c:v>
                </c:pt>
                <c:pt idx="4">
                  <c:v>-1.50%</c:v>
                </c:pt>
                <c:pt idx="5">
                  <c:v>-1.25%</c:v>
                </c:pt>
                <c:pt idx="6">
                  <c:v>-1.00%</c:v>
                </c:pt>
                <c:pt idx="7">
                  <c:v>-0.75%</c:v>
                </c:pt>
                <c:pt idx="8">
                  <c:v>-0.50%</c:v>
                </c:pt>
                <c:pt idx="9">
                  <c:v>-0.25%</c:v>
                </c:pt>
                <c:pt idx="10">
                  <c:v>0.00%</c:v>
                </c:pt>
                <c:pt idx="11">
                  <c:v>0.25%</c:v>
                </c:pt>
                <c:pt idx="12">
                  <c:v>0.50%</c:v>
                </c:pt>
                <c:pt idx="13">
                  <c:v>0.75%</c:v>
                </c:pt>
                <c:pt idx="14">
                  <c:v>1.00%</c:v>
                </c:pt>
                <c:pt idx="15">
                  <c:v>1.25%</c:v>
                </c:pt>
                <c:pt idx="16">
                  <c:v>1.50%</c:v>
                </c:pt>
                <c:pt idx="17">
                  <c:v>1.75%</c:v>
                </c:pt>
                <c:pt idx="18">
                  <c:v>2.00%</c:v>
                </c:pt>
                <c:pt idx="19">
                  <c:v>2.25%</c:v>
                </c:pt>
                <c:pt idx="20">
                  <c:v>2.50%</c:v>
                </c:pt>
                <c:pt idx="21">
                  <c:v>2.75%</c:v>
                </c:pt>
                <c:pt idx="22">
                  <c:v>More</c:v>
                </c:pt>
              </c:strCache>
            </c:strRef>
          </c:cat>
          <c:val>
            <c:numRef>
              <c:f>EURUSD!$Q$77:$Q$99</c:f>
              <c:numCache>
                <c:formatCode>0.00%</c:formatCode>
                <c:ptCount val="23"/>
                <c:pt idx="0">
                  <c:v>0</c:v>
                </c:pt>
                <c:pt idx="1">
                  <c:v>2.008032128514056E-3</c:v>
                </c:pt>
                <c:pt idx="2">
                  <c:v>6.024096385542169E-3</c:v>
                </c:pt>
                <c:pt idx="3">
                  <c:v>1.2048192771084338E-2</c:v>
                </c:pt>
                <c:pt idx="4">
                  <c:v>3.0120481927710843E-2</c:v>
                </c:pt>
                <c:pt idx="5">
                  <c:v>5.0200803212851405E-2</c:v>
                </c:pt>
                <c:pt idx="6">
                  <c:v>9.036144578313253E-2</c:v>
                </c:pt>
                <c:pt idx="7">
                  <c:v>0.1465863453815261</c:v>
                </c:pt>
                <c:pt idx="8">
                  <c:v>0.2289156626506024</c:v>
                </c:pt>
                <c:pt idx="9">
                  <c:v>0.3253012048192771</c:v>
                </c:pt>
                <c:pt idx="10">
                  <c:v>0.46184738955823296</c:v>
                </c:pt>
                <c:pt idx="11">
                  <c:v>0.64056224899598391</c:v>
                </c:pt>
                <c:pt idx="12">
                  <c:v>0.76305220883534142</c:v>
                </c:pt>
                <c:pt idx="13">
                  <c:v>0.85140562248995988</c:v>
                </c:pt>
                <c:pt idx="14">
                  <c:v>0.92168674698795183</c:v>
                </c:pt>
                <c:pt idx="15">
                  <c:v>0.95783132530120485</c:v>
                </c:pt>
                <c:pt idx="16">
                  <c:v>0.97991967871485941</c:v>
                </c:pt>
                <c:pt idx="17">
                  <c:v>0.99196787148594379</c:v>
                </c:pt>
                <c:pt idx="18">
                  <c:v>0.99598393574297184</c:v>
                </c:pt>
                <c:pt idx="19">
                  <c:v>0.99799196787148592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762688"/>
        <c:axId val="219752704"/>
      </c:lineChart>
      <c:catAx>
        <c:axId val="21974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layout/>
          <c:overlay val="0"/>
        </c:title>
        <c:numFmt formatCode="0.0%" sourceLinked="0"/>
        <c:majorTickMark val="out"/>
        <c:minorTickMark val="none"/>
        <c:tickLblPos val="low"/>
        <c:crossAx val="219750784"/>
        <c:crosses val="autoZero"/>
        <c:auto val="1"/>
        <c:lblAlgn val="ctr"/>
        <c:lblOffset val="100"/>
        <c:noMultiLvlLbl val="0"/>
      </c:catAx>
      <c:valAx>
        <c:axId val="2197507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>
            <c:manualLayout>
              <c:xMode val="edge"/>
              <c:yMode val="edge"/>
              <c:x val="9.6781155653001993E-2"/>
              <c:y val="0.3968600076604971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9748608"/>
        <c:crosses val="autoZero"/>
        <c:crossBetween val="between"/>
      </c:valAx>
      <c:valAx>
        <c:axId val="219752704"/>
        <c:scaling>
          <c:orientation val="minMax"/>
          <c:max val="1"/>
        </c:scaling>
        <c:delete val="0"/>
        <c:axPos val="r"/>
        <c:numFmt formatCode="0%" sourceLinked="0"/>
        <c:majorTickMark val="out"/>
        <c:minorTickMark val="none"/>
        <c:tickLblPos val="nextTo"/>
        <c:crossAx val="219762688"/>
        <c:crosses val="max"/>
        <c:crossBetween val="between"/>
      </c:valAx>
      <c:catAx>
        <c:axId val="219762688"/>
        <c:scaling>
          <c:orientation val="minMax"/>
        </c:scaling>
        <c:delete val="1"/>
        <c:axPos val="b"/>
        <c:majorTickMark val="out"/>
        <c:minorTickMark val="none"/>
        <c:tickLblPos val="nextTo"/>
        <c:crossAx val="2197527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1022410171928076"/>
          <c:y val="0.16827207099592958"/>
          <c:w val="0.32681194545091824"/>
          <c:h val="0.1641269630023955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marker>
            <c:symbol val="none"/>
          </c:marker>
          <c:trendline>
            <c:trendlineType val="linear"/>
            <c:dispRSqr val="0"/>
            <c:dispEq val="0"/>
          </c:trendline>
          <c:xVal>
            <c:numRef>
              <c:f>EURUSD!$R$78:$R$96</c:f>
              <c:numCache>
                <c:formatCode>General</c:formatCode>
                <c:ptCount val="19"/>
                <c:pt idx="0">
                  <c:v>-3.0924040675540887</c:v>
                </c:pt>
                <c:pt idx="1">
                  <c:v>-2.7507021757853787</c:v>
                </c:pt>
                <c:pt idx="2">
                  <c:v>-2.4090002840166687</c:v>
                </c:pt>
                <c:pt idx="3">
                  <c:v>-2.0672983922479582</c:v>
                </c:pt>
                <c:pt idx="4">
                  <c:v>-1.7255965004792484</c:v>
                </c:pt>
                <c:pt idx="5">
                  <c:v>-1.3838946087105382</c:v>
                </c:pt>
                <c:pt idx="6">
                  <c:v>-1.0421927169418281</c:v>
                </c:pt>
                <c:pt idx="7">
                  <c:v>-0.700490825173118</c:v>
                </c:pt>
                <c:pt idx="8">
                  <c:v>-0.35878893340440782</c:v>
                </c:pt>
                <c:pt idx="9">
                  <c:v>-1.7087041635697735E-2</c:v>
                </c:pt>
                <c:pt idx="10">
                  <c:v>0.32461485013301239</c:v>
                </c:pt>
                <c:pt idx="11">
                  <c:v>0.66631674190172252</c:v>
                </c:pt>
                <c:pt idx="12">
                  <c:v>1.0080186336704324</c:v>
                </c:pt>
                <c:pt idx="13">
                  <c:v>1.3497205254391427</c:v>
                </c:pt>
                <c:pt idx="14">
                  <c:v>1.6914224172078529</c:v>
                </c:pt>
                <c:pt idx="15">
                  <c:v>2.0331243089765629</c:v>
                </c:pt>
                <c:pt idx="16">
                  <c:v>2.3748262007452734</c:v>
                </c:pt>
                <c:pt idx="17">
                  <c:v>2.716528092513983</c:v>
                </c:pt>
                <c:pt idx="18">
                  <c:v>3.058229984282693</c:v>
                </c:pt>
              </c:numCache>
            </c:numRef>
          </c:xVal>
          <c:yVal>
            <c:numRef>
              <c:f>EURUSD!$R$78:$R$96</c:f>
              <c:numCache>
                <c:formatCode>General</c:formatCode>
                <c:ptCount val="19"/>
                <c:pt idx="0">
                  <c:v>-3.0924040675540887</c:v>
                </c:pt>
                <c:pt idx="1">
                  <c:v>-2.7507021757853787</c:v>
                </c:pt>
                <c:pt idx="2">
                  <c:v>-2.4090002840166687</c:v>
                </c:pt>
                <c:pt idx="3">
                  <c:v>-2.0672983922479582</c:v>
                </c:pt>
                <c:pt idx="4">
                  <c:v>-1.7255965004792484</c:v>
                </c:pt>
                <c:pt idx="5">
                  <c:v>-1.3838946087105382</c:v>
                </c:pt>
                <c:pt idx="6">
                  <c:v>-1.0421927169418281</c:v>
                </c:pt>
                <c:pt idx="7">
                  <c:v>-0.700490825173118</c:v>
                </c:pt>
                <c:pt idx="8">
                  <c:v>-0.35878893340440782</c:v>
                </c:pt>
                <c:pt idx="9">
                  <c:v>-1.7087041635697735E-2</c:v>
                </c:pt>
                <c:pt idx="10">
                  <c:v>0.32461485013301239</c:v>
                </c:pt>
                <c:pt idx="11">
                  <c:v>0.66631674190172252</c:v>
                </c:pt>
                <c:pt idx="12">
                  <c:v>1.0080186336704324</c:v>
                </c:pt>
                <c:pt idx="13">
                  <c:v>1.3497205254391427</c:v>
                </c:pt>
                <c:pt idx="14">
                  <c:v>1.6914224172078529</c:v>
                </c:pt>
                <c:pt idx="15">
                  <c:v>2.0331243089765629</c:v>
                </c:pt>
                <c:pt idx="16">
                  <c:v>2.3748262007452734</c:v>
                </c:pt>
                <c:pt idx="17">
                  <c:v>2.716528092513983</c:v>
                </c:pt>
                <c:pt idx="18">
                  <c:v>3.058229984282693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775744"/>
        <c:axId val="219777664"/>
      </c:scatterChar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</c:spPr>
          </c:marker>
          <c:xVal>
            <c:numRef>
              <c:f>EURUSD!$R$78:$R$96</c:f>
              <c:numCache>
                <c:formatCode>General</c:formatCode>
                <c:ptCount val="19"/>
                <c:pt idx="0">
                  <c:v>-3.0924040675540887</c:v>
                </c:pt>
                <c:pt idx="1">
                  <c:v>-2.7507021757853787</c:v>
                </c:pt>
                <c:pt idx="2">
                  <c:v>-2.4090002840166687</c:v>
                </c:pt>
                <c:pt idx="3">
                  <c:v>-2.0672983922479582</c:v>
                </c:pt>
                <c:pt idx="4">
                  <c:v>-1.7255965004792484</c:v>
                </c:pt>
                <c:pt idx="5">
                  <c:v>-1.3838946087105382</c:v>
                </c:pt>
                <c:pt idx="6">
                  <c:v>-1.0421927169418281</c:v>
                </c:pt>
                <c:pt idx="7">
                  <c:v>-0.700490825173118</c:v>
                </c:pt>
                <c:pt idx="8">
                  <c:v>-0.35878893340440782</c:v>
                </c:pt>
                <c:pt idx="9">
                  <c:v>-1.7087041635697735E-2</c:v>
                </c:pt>
                <c:pt idx="10">
                  <c:v>0.32461485013301239</c:v>
                </c:pt>
                <c:pt idx="11">
                  <c:v>0.66631674190172252</c:v>
                </c:pt>
                <c:pt idx="12">
                  <c:v>1.0080186336704324</c:v>
                </c:pt>
                <c:pt idx="13">
                  <c:v>1.3497205254391427</c:v>
                </c:pt>
                <c:pt idx="14">
                  <c:v>1.6914224172078529</c:v>
                </c:pt>
                <c:pt idx="15">
                  <c:v>2.0331243089765629</c:v>
                </c:pt>
                <c:pt idx="16">
                  <c:v>2.3748262007452734</c:v>
                </c:pt>
                <c:pt idx="17">
                  <c:v>2.716528092513983</c:v>
                </c:pt>
                <c:pt idx="18">
                  <c:v>3.058229984282693</c:v>
                </c:pt>
              </c:numCache>
            </c:numRef>
          </c:xVal>
          <c:yVal>
            <c:numRef>
              <c:f>EURUSD!$S$78:$S$96</c:f>
              <c:numCache>
                <c:formatCode>General</c:formatCode>
                <c:ptCount val="19"/>
                <c:pt idx="0">
                  <c:v>-2.8768971841563635</c:v>
                </c:pt>
                <c:pt idx="1">
                  <c:v>-2.5107296490906115</c:v>
                </c:pt>
                <c:pt idx="2">
                  <c:v>-2.2555889554631756</c:v>
                </c:pt>
                <c:pt idx="3">
                  <c:v>-1.8790258485517726</c:v>
                </c:pt>
                <c:pt idx="4">
                  <c:v>-1.6429097549110681</c:v>
                </c:pt>
                <c:pt idx="5">
                  <c:v>-1.3385325665591326</c:v>
                </c:pt>
                <c:pt idx="6">
                  <c:v>-1.0511870476167433</c:v>
                </c:pt>
                <c:pt idx="7">
                  <c:v>-0.74242260917206493</c:v>
                </c:pt>
                <c:pt idx="8">
                  <c:v>-0.45292547027012914</c:v>
                </c:pt>
                <c:pt idx="9">
                  <c:v>-9.5780658360415813E-2</c:v>
                </c:pt>
                <c:pt idx="10">
                  <c:v>0.3599620654644341</c:v>
                </c:pt>
                <c:pt idx="11">
                  <c:v>0.71615510289039697</c:v>
                </c:pt>
                <c:pt idx="12">
                  <c:v>1.0424809457767386</c:v>
                </c:pt>
                <c:pt idx="13">
                  <c:v>1.4165090853229603</c:v>
                </c:pt>
                <c:pt idx="14">
                  <c:v>1.7260559398492488</c:v>
                </c:pt>
                <c:pt idx="15">
                  <c:v>2.0520928203327196</c:v>
                </c:pt>
                <c:pt idx="16">
                  <c:v>2.4074523810297905</c:v>
                </c:pt>
                <c:pt idx="17">
                  <c:v>2.6507162696915616</c:v>
                </c:pt>
                <c:pt idx="18">
                  <c:v>2.87689718415636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775744"/>
        <c:axId val="219777664"/>
      </c:scatterChart>
      <c:valAx>
        <c:axId val="219775744"/>
        <c:scaling>
          <c:orientation val="minMax"/>
          <c:max val="3"/>
          <c:min val="-3"/>
        </c:scaling>
        <c:delete val="0"/>
        <c:axPos val="b"/>
        <c:majorGridlines/>
        <c:minorGridlines/>
        <c:numFmt formatCode="General" sourceLinked="1"/>
        <c:majorTickMark val="out"/>
        <c:minorTickMark val="none"/>
        <c:tickLblPos val="low"/>
        <c:crossAx val="219777664"/>
        <c:crosses val="autoZero"/>
        <c:crossBetween val="midCat"/>
      </c:valAx>
      <c:valAx>
        <c:axId val="219777664"/>
        <c:scaling>
          <c:orientation val="minMax"/>
          <c:max val="3"/>
          <c:min val="-3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low"/>
        <c:crossAx val="219775744"/>
        <c:crosses val="autoZero"/>
        <c:crossBetween val="midCat"/>
      </c:valAx>
      <c:spPr>
        <a:noFill/>
        <a:ln>
          <a:solidFill>
            <a:srgbClr val="FF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%RET 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'Stop-loss(%Fixed)'!$A$4:$A$501</c:f>
              <c:numCache>
                <c:formatCode>m/d/yyyy</c:formatCode>
                <c:ptCount val="498"/>
                <c:pt idx="0">
                  <c:v>40311</c:v>
                </c:pt>
                <c:pt idx="1">
                  <c:v>40312</c:v>
                </c:pt>
                <c:pt idx="2">
                  <c:v>40315</c:v>
                </c:pt>
                <c:pt idx="3">
                  <c:v>40316</c:v>
                </c:pt>
                <c:pt idx="4">
                  <c:v>40317</c:v>
                </c:pt>
                <c:pt idx="5">
                  <c:v>40318</c:v>
                </c:pt>
                <c:pt idx="6">
                  <c:v>40319</c:v>
                </c:pt>
                <c:pt idx="7">
                  <c:v>40322</c:v>
                </c:pt>
                <c:pt idx="8">
                  <c:v>40323</c:v>
                </c:pt>
                <c:pt idx="9">
                  <c:v>40324</c:v>
                </c:pt>
                <c:pt idx="10">
                  <c:v>40325</c:v>
                </c:pt>
                <c:pt idx="11">
                  <c:v>40326</c:v>
                </c:pt>
                <c:pt idx="12">
                  <c:v>40329</c:v>
                </c:pt>
                <c:pt idx="13">
                  <c:v>40330</c:v>
                </c:pt>
                <c:pt idx="14">
                  <c:v>40331</c:v>
                </c:pt>
                <c:pt idx="15">
                  <c:v>40332</c:v>
                </c:pt>
                <c:pt idx="16">
                  <c:v>40333</c:v>
                </c:pt>
                <c:pt idx="17">
                  <c:v>40336</c:v>
                </c:pt>
                <c:pt idx="18">
                  <c:v>40337</c:v>
                </c:pt>
                <c:pt idx="19">
                  <c:v>40338</c:v>
                </c:pt>
                <c:pt idx="20">
                  <c:v>40339</c:v>
                </c:pt>
                <c:pt idx="21">
                  <c:v>40340</c:v>
                </c:pt>
                <c:pt idx="22">
                  <c:v>40343</c:v>
                </c:pt>
                <c:pt idx="23">
                  <c:v>40344</c:v>
                </c:pt>
                <c:pt idx="24">
                  <c:v>40345</c:v>
                </c:pt>
                <c:pt idx="25">
                  <c:v>40346</c:v>
                </c:pt>
                <c:pt idx="26">
                  <c:v>40347</c:v>
                </c:pt>
                <c:pt idx="27">
                  <c:v>40350</c:v>
                </c:pt>
                <c:pt idx="28">
                  <c:v>40351</c:v>
                </c:pt>
                <c:pt idx="29">
                  <c:v>40352</c:v>
                </c:pt>
                <c:pt idx="30">
                  <c:v>40353</c:v>
                </c:pt>
                <c:pt idx="31">
                  <c:v>40354</c:v>
                </c:pt>
                <c:pt idx="32">
                  <c:v>40357</c:v>
                </c:pt>
                <c:pt idx="33">
                  <c:v>40358</c:v>
                </c:pt>
                <c:pt idx="34">
                  <c:v>40359</c:v>
                </c:pt>
                <c:pt idx="35">
                  <c:v>40360</c:v>
                </c:pt>
                <c:pt idx="36">
                  <c:v>40361</c:v>
                </c:pt>
                <c:pt idx="37">
                  <c:v>40364</c:v>
                </c:pt>
                <c:pt idx="38">
                  <c:v>40365</c:v>
                </c:pt>
                <c:pt idx="39">
                  <c:v>40366</c:v>
                </c:pt>
                <c:pt idx="40">
                  <c:v>40367</c:v>
                </c:pt>
                <c:pt idx="41">
                  <c:v>40368</c:v>
                </c:pt>
                <c:pt idx="42">
                  <c:v>40371</c:v>
                </c:pt>
                <c:pt idx="43">
                  <c:v>40372</c:v>
                </c:pt>
                <c:pt idx="44">
                  <c:v>40373</c:v>
                </c:pt>
                <c:pt idx="45">
                  <c:v>40374</c:v>
                </c:pt>
                <c:pt idx="46">
                  <c:v>40375</c:v>
                </c:pt>
                <c:pt idx="47">
                  <c:v>40378</c:v>
                </c:pt>
                <c:pt idx="48">
                  <c:v>40379</c:v>
                </c:pt>
                <c:pt idx="49">
                  <c:v>40380</c:v>
                </c:pt>
                <c:pt idx="50">
                  <c:v>40381</c:v>
                </c:pt>
                <c:pt idx="51">
                  <c:v>40382</c:v>
                </c:pt>
                <c:pt idx="52">
                  <c:v>40385</c:v>
                </c:pt>
                <c:pt idx="53">
                  <c:v>40386</c:v>
                </c:pt>
                <c:pt idx="54">
                  <c:v>40387</c:v>
                </c:pt>
                <c:pt idx="55">
                  <c:v>40388</c:v>
                </c:pt>
                <c:pt idx="56">
                  <c:v>40389</c:v>
                </c:pt>
                <c:pt idx="57">
                  <c:v>40392</c:v>
                </c:pt>
                <c:pt idx="58">
                  <c:v>40393</c:v>
                </c:pt>
                <c:pt idx="59">
                  <c:v>40394</c:v>
                </c:pt>
                <c:pt idx="60">
                  <c:v>40395</c:v>
                </c:pt>
                <c:pt idx="61">
                  <c:v>40396</c:v>
                </c:pt>
                <c:pt idx="62">
                  <c:v>40399</c:v>
                </c:pt>
                <c:pt idx="63">
                  <c:v>40400</c:v>
                </c:pt>
                <c:pt idx="64">
                  <c:v>40401</c:v>
                </c:pt>
                <c:pt idx="65">
                  <c:v>40402</c:v>
                </c:pt>
                <c:pt idx="66">
                  <c:v>40403</c:v>
                </c:pt>
                <c:pt idx="67">
                  <c:v>40406</c:v>
                </c:pt>
                <c:pt idx="68">
                  <c:v>40407</c:v>
                </c:pt>
                <c:pt idx="69">
                  <c:v>40408</c:v>
                </c:pt>
                <c:pt idx="70">
                  <c:v>40409</c:v>
                </c:pt>
                <c:pt idx="71">
                  <c:v>40410</c:v>
                </c:pt>
                <c:pt idx="72">
                  <c:v>40413</c:v>
                </c:pt>
                <c:pt idx="73">
                  <c:v>40414</c:v>
                </c:pt>
                <c:pt idx="74">
                  <c:v>40415</c:v>
                </c:pt>
                <c:pt idx="75">
                  <c:v>40416</c:v>
                </c:pt>
                <c:pt idx="76">
                  <c:v>40417</c:v>
                </c:pt>
                <c:pt idx="77">
                  <c:v>40420</c:v>
                </c:pt>
                <c:pt idx="78">
                  <c:v>40421</c:v>
                </c:pt>
                <c:pt idx="79">
                  <c:v>40422</c:v>
                </c:pt>
                <c:pt idx="80">
                  <c:v>40423</c:v>
                </c:pt>
                <c:pt idx="81">
                  <c:v>40424</c:v>
                </c:pt>
                <c:pt idx="82">
                  <c:v>40427</c:v>
                </c:pt>
                <c:pt idx="83">
                  <c:v>40428</c:v>
                </c:pt>
                <c:pt idx="84">
                  <c:v>40429</c:v>
                </c:pt>
                <c:pt idx="85">
                  <c:v>40430</c:v>
                </c:pt>
                <c:pt idx="86">
                  <c:v>40431</c:v>
                </c:pt>
                <c:pt idx="87">
                  <c:v>40434</c:v>
                </c:pt>
                <c:pt idx="88">
                  <c:v>40435</c:v>
                </c:pt>
                <c:pt idx="89">
                  <c:v>40436</c:v>
                </c:pt>
                <c:pt idx="90">
                  <c:v>40437</c:v>
                </c:pt>
                <c:pt idx="91">
                  <c:v>40438</c:v>
                </c:pt>
                <c:pt idx="92">
                  <c:v>40441</c:v>
                </c:pt>
                <c:pt idx="93">
                  <c:v>40442</c:v>
                </c:pt>
                <c:pt idx="94">
                  <c:v>40443</c:v>
                </c:pt>
                <c:pt idx="95">
                  <c:v>40444</c:v>
                </c:pt>
                <c:pt idx="96">
                  <c:v>40445</c:v>
                </c:pt>
                <c:pt idx="97">
                  <c:v>40448</c:v>
                </c:pt>
                <c:pt idx="98">
                  <c:v>40449</c:v>
                </c:pt>
                <c:pt idx="99">
                  <c:v>40450</c:v>
                </c:pt>
                <c:pt idx="100">
                  <c:v>40451</c:v>
                </c:pt>
                <c:pt idx="101">
                  <c:v>40452</c:v>
                </c:pt>
                <c:pt idx="102">
                  <c:v>40455</c:v>
                </c:pt>
                <c:pt idx="103">
                  <c:v>40456</c:v>
                </c:pt>
                <c:pt idx="104">
                  <c:v>40457</c:v>
                </c:pt>
                <c:pt idx="105">
                  <c:v>40458</c:v>
                </c:pt>
                <c:pt idx="106">
                  <c:v>40459</c:v>
                </c:pt>
                <c:pt idx="107">
                  <c:v>40462</c:v>
                </c:pt>
                <c:pt idx="108">
                  <c:v>40463</c:v>
                </c:pt>
                <c:pt idx="109">
                  <c:v>40464</c:v>
                </c:pt>
                <c:pt idx="110">
                  <c:v>40465</c:v>
                </c:pt>
                <c:pt idx="111">
                  <c:v>40466</c:v>
                </c:pt>
                <c:pt idx="112">
                  <c:v>40469</c:v>
                </c:pt>
                <c:pt idx="113">
                  <c:v>40470</c:v>
                </c:pt>
                <c:pt idx="114">
                  <c:v>40471</c:v>
                </c:pt>
                <c:pt idx="115">
                  <c:v>40472</c:v>
                </c:pt>
                <c:pt idx="116">
                  <c:v>40473</c:v>
                </c:pt>
                <c:pt idx="117">
                  <c:v>40476</c:v>
                </c:pt>
                <c:pt idx="118">
                  <c:v>40477</c:v>
                </c:pt>
                <c:pt idx="119">
                  <c:v>40478</c:v>
                </c:pt>
                <c:pt idx="120">
                  <c:v>40479</c:v>
                </c:pt>
                <c:pt idx="121">
                  <c:v>40480</c:v>
                </c:pt>
                <c:pt idx="122">
                  <c:v>40483</c:v>
                </c:pt>
                <c:pt idx="123">
                  <c:v>40484</c:v>
                </c:pt>
                <c:pt idx="124">
                  <c:v>40485</c:v>
                </c:pt>
                <c:pt idx="125">
                  <c:v>40486</c:v>
                </c:pt>
                <c:pt idx="126">
                  <c:v>40487</c:v>
                </c:pt>
                <c:pt idx="127">
                  <c:v>40490</c:v>
                </c:pt>
                <c:pt idx="128">
                  <c:v>40491</c:v>
                </c:pt>
                <c:pt idx="129">
                  <c:v>40492</c:v>
                </c:pt>
                <c:pt idx="130">
                  <c:v>40493</c:v>
                </c:pt>
                <c:pt idx="131">
                  <c:v>40494</c:v>
                </c:pt>
                <c:pt idx="132">
                  <c:v>40497</c:v>
                </c:pt>
                <c:pt idx="133">
                  <c:v>40498</c:v>
                </c:pt>
                <c:pt idx="134">
                  <c:v>40499</c:v>
                </c:pt>
                <c:pt idx="135">
                  <c:v>40500</c:v>
                </c:pt>
                <c:pt idx="136">
                  <c:v>40501</c:v>
                </c:pt>
                <c:pt idx="137">
                  <c:v>40504</c:v>
                </c:pt>
                <c:pt idx="138">
                  <c:v>40505</c:v>
                </c:pt>
                <c:pt idx="139">
                  <c:v>40506</c:v>
                </c:pt>
                <c:pt idx="140">
                  <c:v>40507</c:v>
                </c:pt>
                <c:pt idx="141">
                  <c:v>40508</c:v>
                </c:pt>
                <c:pt idx="142">
                  <c:v>40511</c:v>
                </c:pt>
                <c:pt idx="143">
                  <c:v>40512</c:v>
                </c:pt>
                <c:pt idx="144">
                  <c:v>40513</c:v>
                </c:pt>
                <c:pt idx="145">
                  <c:v>40514</c:v>
                </c:pt>
                <c:pt idx="146">
                  <c:v>40515</c:v>
                </c:pt>
                <c:pt idx="147">
                  <c:v>40518</c:v>
                </c:pt>
                <c:pt idx="148">
                  <c:v>40519</c:v>
                </c:pt>
                <c:pt idx="149">
                  <c:v>40520</c:v>
                </c:pt>
                <c:pt idx="150">
                  <c:v>40521</c:v>
                </c:pt>
                <c:pt idx="151">
                  <c:v>40522</c:v>
                </c:pt>
                <c:pt idx="152">
                  <c:v>40525</c:v>
                </c:pt>
                <c:pt idx="153">
                  <c:v>40526</c:v>
                </c:pt>
                <c:pt idx="154">
                  <c:v>40527</c:v>
                </c:pt>
                <c:pt idx="155">
                  <c:v>40528</c:v>
                </c:pt>
                <c:pt idx="156">
                  <c:v>40529</c:v>
                </c:pt>
                <c:pt idx="157">
                  <c:v>40532</c:v>
                </c:pt>
                <c:pt idx="158">
                  <c:v>40533</c:v>
                </c:pt>
                <c:pt idx="159">
                  <c:v>40534</c:v>
                </c:pt>
                <c:pt idx="160">
                  <c:v>40535</c:v>
                </c:pt>
                <c:pt idx="161">
                  <c:v>40536</c:v>
                </c:pt>
                <c:pt idx="162">
                  <c:v>40539</c:v>
                </c:pt>
                <c:pt idx="163">
                  <c:v>40540</c:v>
                </c:pt>
                <c:pt idx="164">
                  <c:v>40541</c:v>
                </c:pt>
                <c:pt idx="165">
                  <c:v>40542</c:v>
                </c:pt>
                <c:pt idx="166">
                  <c:v>40543</c:v>
                </c:pt>
                <c:pt idx="167">
                  <c:v>40546</c:v>
                </c:pt>
                <c:pt idx="168">
                  <c:v>40547</c:v>
                </c:pt>
                <c:pt idx="169">
                  <c:v>40548</c:v>
                </c:pt>
                <c:pt idx="170">
                  <c:v>40549</c:v>
                </c:pt>
                <c:pt idx="171">
                  <c:v>40550</c:v>
                </c:pt>
                <c:pt idx="172">
                  <c:v>40553</c:v>
                </c:pt>
                <c:pt idx="173">
                  <c:v>40554</c:v>
                </c:pt>
                <c:pt idx="174">
                  <c:v>40555</c:v>
                </c:pt>
                <c:pt idx="175">
                  <c:v>40556</c:v>
                </c:pt>
                <c:pt idx="176">
                  <c:v>40557</c:v>
                </c:pt>
                <c:pt idx="177">
                  <c:v>40560</c:v>
                </c:pt>
                <c:pt idx="178">
                  <c:v>40561</c:v>
                </c:pt>
                <c:pt idx="179">
                  <c:v>40562</c:v>
                </c:pt>
                <c:pt idx="180">
                  <c:v>40563</c:v>
                </c:pt>
                <c:pt idx="181">
                  <c:v>40564</c:v>
                </c:pt>
                <c:pt idx="182">
                  <c:v>40567</c:v>
                </c:pt>
                <c:pt idx="183">
                  <c:v>40568</c:v>
                </c:pt>
                <c:pt idx="184">
                  <c:v>40569</c:v>
                </c:pt>
                <c:pt idx="185">
                  <c:v>40570</c:v>
                </c:pt>
                <c:pt idx="186">
                  <c:v>40571</c:v>
                </c:pt>
                <c:pt idx="187">
                  <c:v>40574</c:v>
                </c:pt>
                <c:pt idx="188">
                  <c:v>40575</c:v>
                </c:pt>
                <c:pt idx="189">
                  <c:v>40576</c:v>
                </c:pt>
                <c:pt idx="190">
                  <c:v>40577</c:v>
                </c:pt>
                <c:pt idx="191">
                  <c:v>40578</c:v>
                </c:pt>
                <c:pt idx="192">
                  <c:v>40581</c:v>
                </c:pt>
                <c:pt idx="193">
                  <c:v>40582</c:v>
                </c:pt>
                <c:pt idx="194">
                  <c:v>40583</c:v>
                </c:pt>
                <c:pt idx="195">
                  <c:v>40584</c:v>
                </c:pt>
                <c:pt idx="196">
                  <c:v>40585</c:v>
                </c:pt>
                <c:pt idx="197">
                  <c:v>40588</c:v>
                </c:pt>
                <c:pt idx="198">
                  <c:v>40589</c:v>
                </c:pt>
                <c:pt idx="199">
                  <c:v>40590</c:v>
                </c:pt>
                <c:pt idx="200">
                  <c:v>40591</c:v>
                </c:pt>
                <c:pt idx="201">
                  <c:v>40592</c:v>
                </c:pt>
                <c:pt idx="202">
                  <c:v>40595</c:v>
                </c:pt>
                <c:pt idx="203">
                  <c:v>40596</c:v>
                </c:pt>
                <c:pt idx="204">
                  <c:v>40597</c:v>
                </c:pt>
                <c:pt idx="205">
                  <c:v>40598</c:v>
                </c:pt>
                <c:pt idx="206">
                  <c:v>40599</c:v>
                </c:pt>
                <c:pt idx="207">
                  <c:v>40602</c:v>
                </c:pt>
                <c:pt idx="208">
                  <c:v>40603</c:v>
                </c:pt>
                <c:pt idx="209">
                  <c:v>40604</c:v>
                </c:pt>
                <c:pt idx="210">
                  <c:v>40605</c:v>
                </c:pt>
                <c:pt idx="211">
                  <c:v>40606</c:v>
                </c:pt>
                <c:pt idx="212">
                  <c:v>40609</c:v>
                </c:pt>
                <c:pt idx="213">
                  <c:v>40610</c:v>
                </c:pt>
                <c:pt idx="214">
                  <c:v>40611</c:v>
                </c:pt>
                <c:pt idx="215">
                  <c:v>40612</c:v>
                </c:pt>
                <c:pt idx="216">
                  <c:v>40613</c:v>
                </c:pt>
                <c:pt idx="217">
                  <c:v>40616</c:v>
                </c:pt>
                <c:pt idx="218">
                  <c:v>40617</c:v>
                </c:pt>
                <c:pt idx="219">
                  <c:v>40618</c:v>
                </c:pt>
                <c:pt idx="220">
                  <c:v>40619</c:v>
                </c:pt>
                <c:pt idx="221">
                  <c:v>40620</c:v>
                </c:pt>
                <c:pt idx="222">
                  <c:v>40623</c:v>
                </c:pt>
                <c:pt idx="223">
                  <c:v>40624</c:v>
                </c:pt>
                <c:pt idx="224">
                  <c:v>40625</c:v>
                </c:pt>
                <c:pt idx="225">
                  <c:v>40626</c:v>
                </c:pt>
                <c:pt idx="226">
                  <c:v>40627</c:v>
                </c:pt>
                <c:pt idx="227">
                  <c:v>40630</c:v>
                </c:pt>
                <c:pt idx="228">
                  <c:v>40631</c:v>
                </c:pt>
                <c:pt idx="229">
                  <c:v>40632</c:v>
                </c:pt>
                <c:pt idx="230">
                  <c:v>40633</c:v>
                </c:pt>
                <c:pt idx="231">
                  <c:v>40634</c:v>
                </c:pt>
                <c:pt idx="232">
                  <c:v>40637</c:v>
                </c:pt>
                <c:pt idx="233">
                  <c:v>40638</c:v>
                </c:pt>
                <c:pt idx="234">
                  <c:v>40639</c:v>
                </c:pt>
                <c:pt idx="235">
                  <c:v>40640</c:v>
                </c:pt>
                <c:pt idx="236">
                  <c:v>40641</c:v>
                </c:pt>
                <c:pt idx="237">
                  <c:v>40644</c:v>
                </c:pt>
                <c:pt idx="238">
                  <c:v>40645</c:v>
                </c:pt>
                <c:pt idx="239">
                  <c:v>40646</c:v>
                </c:pt>
                <c:pt idx="240">
                  <c:v>40647</c:v>
                </c:pt>
                <c:pt idx="241">
                  <c:v>40648</c:v>
                </c:pt>
                <c:pt idx="242">
                  <c:v>40651</c:v>
                </c:pt>
                <c:pt idx="243">
                  <c:v>40652</c:v>
                </c:pt>
                <c:pt idx="244">
                  <c:v>40653</c:v>
                </c:pt>
                <c:pt idx="245">
                  <c:v>40654</c:v>
                </c:pt>
                <c:pt idx="246">
                  <c:v>40655</c:v>
                </c:pt>
                <c:pt idx="247">
                  <c:v>40658</c:v>
                </c:pt>
                <c:pt idx="248">
                  <c:v>40659</c:v>
                </c:pt>
                <c:pt idx="249">
                  <c:v>40660</c:v>
                </c:pt>
                <c:pt idx="250">
                  <c:v>40661</c:v>
                </c:pt>
                <c:pt idx="251">
                  <c:v>40662</c:v>
                </c:pt>
                <c:pt idx="252">
                  <c:v>40665</c:v>
                </c:pt>
                <c:pt idx="253">
                  <c:v>40666</c:v>
                </c:pt>
                <c:pt idx="254">
                  <c:v>40667</c:v>
                </c:pt>
                <c:pt idx="255">
                  <c:v>40668</c:v>
                </c:pt>
                <c:pt idx="256">
                  <c:v>40669</c:v>
                </c:pt>
                <c:pt idx="257">
                  <c:v>40672</c:v>
                </c:pt>
                <c:pt idx="258">
                  <c:v>40673</c:v>
                </c:pt>
                <c:pt idx="259">
                  <c:v>40674</c:v>
                </c:pt>
                <c:pt idx="260">
                  <c:v>40675</c:v>
                </c:pt>
                <c:pt idx="261">
                  <c:v>40676</c:v>
                </c:pt>
                <c:pt idx="262">
                  <c:v>40679</c:v>
                </c:pt>
                <c:pt idx="263">
                  <c:v>40680</c:v>
                </c:pt>
                <c:pt idx="264">
                  <c:v>40681</c:v>
                </c:pt>
                <c:pt idx="265">
                  <c:v>40682</c:v>
                </c:pt>
                <c:pt idx="266">
                  <c:v>40683</c:v>
                </c:pt>
                <c:pt idx="267">
                  <c:v>40686</c:v>
                </c:pt>
                <c:pt idx="268">
                  <c:v>40687</c:v>
                </c:pt>
                <c:pt idx="269">
                  <c:v>40688</c:v>
                </c:pt>
                <c:pt idx="270">
                  <c:v>40689</c:v>
                </c:pt>
                <c:pt idx="271">
                  <c:v>40690</c:v>
                </c:pt>
                <c:pt idx="272">
                  <c:v>40693</c:v>
                </c:pt>
                <c:pt idx="273">
                  <c:v>40694</c:v>
                </c:pt>
                <c:pt idx="274">
                  <c:v>40695</c:v>
                </c:pt>
                <c:pt idx="275">
                  <c:v>40696</c:v>
                </c:pt>
                <c:pt idx="276">
                  <c:v>40697</c:v>
                </c:pt>
                <c:pt idx="277">
                  <c:v>40700</c:v>
                </c:pt>
                <c:pt idx="278">
                  <c:v>40701</c:v>
                </c:pt>
                <c:pt idx="279">
                  <c:v>40702</c:v>
                </c:pt>
                <c:pt idx="280">
                  <c:v>40703</c:v>
                </c:pt>
                <c:pt idx="281">
                  <c:v>40704</c:v>
                </c:pt>
                <c:pt idx="282">
                  <c:v>40707</c:v>
                </c:pt>
                <c:pt idx="283">
                  <c:v>40708</c:v>
                </c:pt>
                <c:pt idx="284">
                  <c:v>40709</c:v>
                </c:pt>
                <c:pt idx="285">
                  <c:v>40710</c:v>
                </c:pt>
                <c:pt idx="286">
                  <c:v>40711</c:v>
                </c:pt>
                <c:pt idx="287">
                  <c:v>40714</c:v>
                </c:pt>
                <c:pt idx="288">
                  <c:v>40715</c:v>
                </c:pt>
                <c:pt idx="289">
                  <c:v>40716</c:v>
                </c:pt>
                <c:pt idx="290">
                  <c:v>40717</c:v>
                </c:pt>
                <c:pt idx="291">
                  <c:v>40718</c:v>
                </c:pt>
                <c:pt idx="292">
                  <c:v>40721</c:v>
                </c:pt>
                <c:pt idx="293">
                  <c:v>40722</c:v>
                </c:pt>
                <c:pt idx="294">
                  <c:v>40723</c:v>
                </c:pt>
                <c:pt idx="295">
                  <c:v>40724</c:v>
                </c:pt>
                <c:pt idx="296">
                  <c:v>40725</c:v>
                </c:pt>
                <c:pt idx="297">
                  <c:v>40728</c:v>
                </c:pt>
                <c:pt idx="298">
                  <c:v>40729</c:v>
                </c:pt>
                <c:pt idx="299">
                  <c:v>40730</c:v>
                </c:pt>
                <c:pt idx="300">
                  <c:v>40731</c:v>
                </c:pt>
                <c:pt idx="301">
                  <c:v>40732</c:v>
                </c:pt>
                <c:pt idx="302">
                  <c:v>40735</c:v>
                </c:pt>
                <c:pt idx="303">
                  <c:v>40736</c:v>
                </c:pt>
                <c:pt idx="304">
                  <c:v>40737</c:v>
                </c:pt>
                <c:pt idx="305">
                  <c:v>40738</c:v>
                </c:pt>
                <c:pt idx="306">
                  <c:v>40739</c:v>
                </c:pt>
                <c:pt idx="307">
                  <c:v>40742</c:v>
                </c:pt>
                <c:pt idx="308">
                  <c:v>40743</c:v>
                </c:pt>
                <c:pt idx="309">
                  <c:v>40744</c:v>
                </c:pt>
                <c:pt idx="310">
                  <c:v>40745</c:v>
                </c:pt>
                <c:pt idx="311">
                  <c:v>40746</c:v>
                </c:pt>
                <c:pt idx="312">
                  <c:v>40749</c:v>
                </c:pt>
                <c:pt idx="313">
                  <c:v>40750</c:v>
                </c:pt>
                <c:pt idx="314">
                  <c:v>40751</c:v>
                </c:pt>
                <c:pt idx="315">
                  <c:v>40752</c:v>
                </c:pt>
                <c:pt idx="316">
                  <c:v>40753</c:v>
                </c:pt>
                <c:pt idx="317">
                  <c:v>40756</c:v>
                </c:pt>
                <c:pt idx="318">
                  <c:v>40757</c:v>
                </c:pt>
                <c:pt idx="319">
                  <c:v>40758</c:v>
                </c:pt>
                <c:pt idx="320">
                  <c:v>40759</c:v>
                </c:pt>
                <c:pt idx="321">
                  <c:v>40760</c:v>
                </c:pt>
                <c:pt idx="322">
                  <c:v>40763</c:v>
                </c:pt>
                <c:pt idx="323">
                  <c:v>40764</c:v>
                </c:pt>
                <c:pt idx="324">
                  <c:v>40765</c:v>
                </c:pt>
                <c:pt idx="325">
                  <c:v>40766</c:v>
                </c:pt>
                <c:pt idx="326">
                  <c:v>40767</c:v>
                </c:pt>
                <c:pt idx="327">
                  <c:v>40770</c:v>
                </c:pt>
                <c:pt idx="328">
                  <c:v>40771</c:v>
                </c:pt>
                <c:pt idx="329">
                  <c:v>40772</c:v>
                </c:pt>
                <c:pt idx="330">
                  <c:v>40773</c:v>
                </c:pt>
                <c:pt idx="331">
                  <c:v>40774</c:v>
                </c:pt>
                <c:pt idx="332">
                  <c:v>40777</c:v>
                </c:pt>
                <c:pt idx="333">
                  <c:v>40778</c:v>
                </c:pt>
                <c:pt idx="334">
                  <c:v>40779</c:v>
                </c:pt>
                <c:pt idx="335">
                  <c:v>40780</c:v>
                </c:pt>
                <c:pt idx="336">
                  <c:v>40781</c:v>
                </c:pt>
                <c:pt idx="337">
                  <c:v>40784</c:v>
                </c:pt>
                <c:pt idx="338">
                  <c:v>40785</c:v>
                </c:pt>
                <c:pt idx="339">
                  <c:v>40786</c:v>
                </c:pt>
                <c:pt idx="340">
                  <c:v>40787</c:v>
                </c:pt>
                <c:pt idx="341">
                  <c:v>40788</c:v>
                </c:pt>
                <c:pt idx="342">
                  <c:v>40791</c:v>
                </c:pt>
                <c:pt idx="343">
                  <c:v>40792</c:v>
                </c:pt>
                <c:pt idx="344">
                  <c:v>40793</c:v>
                </c:pt>
                <c:pt idx="345">
                  <c:v>40794</c:v>
                </c:pt>
                <c:pt idx="346">
                  <c:v>40795</c:v>
                </c:pt>
                <c:pt idx="347">
                  <c:v>40798</c:v>
                </c:pt>
                <c:pt idx="348">
                  <c:v>40799</c:v>
                </c:pt>
                <c:pt idx="349">
                  <c:v>40800</c:v>
                </c:pt>
                <c:pt idx="350">
                  <c:v>40801</c:v>
                </c:pt>
                <c:pt idx="351">
                  <c:v>40802</c:v>
                </c:pt>
                <c:pt idx="352">
                  <c:v>40805</c:v>
                </c:pt>
                <c:pt idx="353">
                  <c:v>40806</c:v>
                </c:pt>
                <c:pt idx="354">
                  <c:v>40807</c:v>
                </c:pt>
                <c:pt idx="355">
                  <c:v>40808</c:v>
                </c:pt>
                <c:pt idx="356">
                  <c:v>40809</c:v>
                </c:pt>
                <c:pt idx="357">
                  <c:v>40812</c:v>
                </c:pt>
                <c:pt idx="358">
                  <c:v>40813</c:v>
                </c:pt>
                <c:pt idx="359">
                  <c:v>40814</c:v>
                </c:pt>
                <c:pt idx="360">
                  <c:v>40815</c:v>
                </c:pt>
                <c:pt idx="361">
                  <c:v>40816</c:v>
                </c:pt>
                <c:pt idx="362">
                  <c:v>40819</c:v>
                </c:pt>
                <c:pt idx="363">
                  <c:v>40820</c:v>
                </c:pt>
                <c:pt idx="364">
                  <c:v>40821</c:v>
                </c:pt>
                <c:pt idx="365">
                  <c:v>40822</c:v>
                </c:pt>
                <c:pt idx="366">
                  <c:v>40823</c:v>
                </c:pt>
                <c:pt idx="367">
                  <c:v>40826</c:v>
                </c:pt>
                <c:pt idx="368">
                  <c:v>40827</c:v>
                </c:pt>
                <c:pt idx="369">
                  <c:v>40828</c:v>
                </c:pt>
                <c:pt idx="370">
                  <c:v>40829</c:v>
                </c:pt>
                <c:pt idx="371">
                  <c:v>40830</c:v>
                </c:pt>
                <c:pt idx="372">
                  <c:v>40833</c:v>
                </c:pt>
                <c:pt idx="373">
                  <c:v>40834</c:v>
                </c:pt>
                <c:pt idx="374">
                  <c:v>40835</c:v>
                </c:pt>
                <c:pt idx="375">
                  <c:v>40836</c:v>
                </c:pt>
                <c:pt idx="376">
                  <c:v>40837</c:v>
                </c:pt>
                <c:pt idx="377">
                  <c:v>40840</c:v>
                </c:pt>
                <c:pt idx="378">
                  <c:v>40841</c:v>
                </c:pt>
                <c:pt idx="379">
                  <c:v>40842</c:v>
                </c:pt>
                <c:pt idx="380">
                  <c:v>40843</c:v>
                </c:pt>
                <c:pt idx="381">
                  <c:v>40844</c:v>
                </c:pt>
                <c:pt idx="382">
                  <c:v>40847</c:v>
                </c:pt>
                <c:pt idx="383">
                  <c:v>40848</c:v>
                </c:pt>
                <c:pt idx="384">
                  <c:v>40849</c:v>
                </c:pt>
                <c:pt idx="385">
                  <c:v>40850</c:v>
                </c:pt>
                <c:pt idx="386">
                  <c:v>40851</c:v>
                </c:pt>
                <c:pt idx="387">
                  <c:v>40854</c:v>
                </c:pt>
                <c:pt idx="388">
                  <c:v>40855</c:v>
                </c:pt>
                <c:pt idx="389">
                  <c:v>40856</c:v>
                </c:pt>
                <c:pt idx="390">
                  <c:v>40857</c:v>
                </c:pt>
                <c:pt idx="391">
                  <c:v>40858</c:v>
                </c:pt>
                <c:pt idx="392">
                  <c:v>40861</c:v>
                </c:pt>
                <c:pt idx="393">
                  <c:v>40862</c:v>
                </c:pt>
                <c:pt idx="394">
                  <c:v>40863</c:v>
                </c:pt>
                <c:pt idx="395">
                  <c:v>40864</c:v>
                </c:pt>
                <c:pt idx="396">
                  <c:v>40865</c:v>
                </c:pt>
                <c:pt idx="397">
                  <c:v>40868</c:v>
                </c:pt>
                <c:pt idx="398">
                  <c:v>40869</c:v>
                </c:pt>
                <c:pt idx="399">
                  <c:v>40870</c:v>
                </c:pt>
                <c:pt idx="400">
                  <c:v>40871</c:v>
                </c:pt>
                <c:pt idx="401">
                  <c:v>40872</c:v>
                </c:pt>
                <c:pt idx="402">
                  <c:v>40875</c:v>
                </c:pt>
                <c:pt idx="403">
                  <c:v>40876</c:v>
                </c:pt>
                <c:pt idx="404">
                  <c:v>40877</c:v>
                </c:pt>
                <c:pt idx="405">
                  <c:v>40878</c:v>
                </c:pt>
                <c:pt idx="406">
                  <c:v>40879</c:v>
                </c:pt>
                <c:pt idx="407">
                  <c:v>40882</c:v>
                </c:pt>
                <c:pt idx="408">
                  <c:v>40883</c:v>
                </c:pt>
                <c:pt idx="409">
                  <c:v>40884</c:v>
                </c:pt>
                <c:pt idx="410">
                  <c:v>40885</c:v>
                </c:pt>
                <c:pt idx="411">
                  <c:v>40886</c:v>
                </c:pt>
                <c:pt idx="412">
                  <c:v>40889</c:v>
                </c:pt>
                <c:pt idx="413">
                  <c:v>40890</c:v>
                </c:pt>
                <c:pt idx="414">
                  <c:v>40891</c:v>
                </c:pt>
                <c:pt idx="415">
                  <c:v>40892</c:v>
                </c:pt>
                <c:pt idx="416">
                  <c:v>40893</c:v>
                </c:pt>
                <c:pt idx="417">
                  <c:v>40896</c:v>
                </c:pt>
                <c:pt idx="418">
                  <c:v>40897</c:v>
                </c:pt>
                <c:pt idx="419">
                  <c:v>40898</c:v>
                </c:pt>
                <c:pt idx="420">
                  <c:v>40899</c:v>
                </c:pt>
                <c:pt idx="421">
                  <c:v>40900</c:v>
                </c:pt>
                <c:pt idx="422">
                  <c:v>40903</c:v>
                </c:pt>
                <c:pt idx="423">
                  <c:v>40904</c:v>
                </c:pt>
                <c:pt idx="424">
                  <c:v>40905</c:v>
                </c:pt>
                <c:pt idx="425">
                  <c:v>40906</c:v>
                </c:pt>
                <c:pt idx="426">
                  <c:v>40907</c:v>
                </c:pt>
                <c:pt idx="427">
                  <c:v>40910</c:v>
                </c:pt>
                <c:pt idx="428">
                  <c:v>40911</c:v>
                </c:pt>
                <c:pt idx="429">
                  <c:v>40912</c:v>
                </c:pt>
                <c:pt idx="430">
                  <c:v>40913</c:v>
                </c:pt>
                <c:pt idx="431">
                  <c:v>40914</c:v>
                </c:pt>
                <c:pt idx="432">
                  <c:v>40917</c:v>
                </c:pt>
                <c:pt idx="433">
                  <c:v>40918</c:v>
                </c:pt>
                <c:pt idx="434">
                  <c:v>40919</c:v>
                </c:pt>
                <c:pt idx="435">
                  <c:v>40920</c:v>
                </c:pt>
                <c:pt idx="436">
                  <c:v>40921</c:v>
                </c:pt>
                <c:pt idx="437">
                  <c:v>40924</c:v>
                </c:pt>
                <c:pt idx="438">
                  <c:v>40925</c:v>
                </c:pt>
                <c:pt idx="439">
                  <c:v>40926</c:v>
                </c:pt>
                <c:pt idx="440">
                  <c:v>40927</c:v>
                </c:pt>
                <c:pt idx="441">
                  <c:v>40928</c:v>
                </c:pt>
                <c:pt idx="442">
                  <c:v>40931</c:v>
                </c:pt>
                <c:pt idx="443">
                  <c:v>40932</c:v>
                </c:pt>
                <c:pt idx="444">
                  <c:v>40933</c:v>
                </c:pt>
                <c:pt idx="445">
                  <c:v>40934</c:v>
                </c:pt>
                <c:pt idx="446">
                  <c:v>40935</c:v>
                </c:pt>
                <c:pt idx="447">
                  <c:v>40938</c:v>
                </c:pt>
                <c:pt idx="448">
                  <c:v>40939</c:v>
                </c:pt>
                <c:pt idx="449">
                  <c:v>40940</c:v>
                </c:pt>
                <c:pt idx="450">
                  <c:v>40941</c:v>
                </c:pt>
                <c:pt idx="451">
                  <c:v>40942</c:v>
                </c:pt>
                <c:pt idx="452">
                  <c:v>40945</c:v>
                </c:pt>
                <c:pt idx="453">
                  <c:v>40946</c:v>
                </c:pt>
                <c:pt idx="454">
                  <c:v>40947</c:v>
                </c:pt>
                <c:pt idx="455">
                  <c:v>40948</c:v>
                </c:pt>
                <c:pt idx="456">
                  <c:v>40949</c:v>
                </c:pt>
                <c:pt idx="457">
                  <c:v>40952</c:v>
                </c:pt>
                <c:pt idx="458">
                  <c:v>40953</c:v>
                </c:pt>
                <c:pt idx="459">
                  <c:v>40954</c:v>
                </c:pt>
                <c:pt idx="460">
                  <c:v>40955</c:v>
                </c:pt>
                <c:pt idx="461">
                  <c:v>40956</c:v>
                </c:pt>
                <c:pt idx="462">
                  <c:v>40959</c:v>
                </c:pt>
                <c:pt idx="463">
                  <c:v>40960</c:v>
                </c:pt>
                <c:pt idx="464">
                  <c:v>40961</c:v>
                </c:pt>
                <c:pt idx="465">
                  <c:v>40962</c:v>
                </c:pt>
                <c:pt idx="466">
                  <c:v>40963</c:v>
                </c:pt>
                <c:pt idx="467">
                  <c:v>40966</c:v>
                </c:pt>
                <c:pt idx="468">
                  <c:v>40967</c:v>
                </c:pt>
                <c:pt idx="469">
                  <c:v>40968</c:v>
                </c:pt>
                <c:pt idx="470">
                  <c:v>40969</c:v>
                </c:pt>
                <c:pt idx="471">
                  <c:v>40970</c:v>
                </c:pt>
                <c:pt idx="472">
                  <c:v>40973</c:v>
                </c:pt>
                <c:pt idx="473">
                  <c:v>40974</c:v>
                </c:pt>
                <c:pt idx="474">
                  <c:v>40975</c:v>
                </c:pt>
                <c:pt idx="475">
                  <c:v>40976</c:v>
                </c:pt>
                <c:pt idx="476">
                  <c:v>40977</c:v>
                </c:pt>
                <c:pt idx="477">
                  <c:v>40980</c:v>
                </c:pt>
                <c:pt idx="478">
                  <c:v>40981</c:v>
                </c:pt>
                <c:pt idx="479">
                  <c:v>40982</c:v>
                </c:pt>
                <c:pt idx="480">
                  <c:v>40983</c:v>
                </c:pt>
                <c:pt idx="481">
                  <c:v>40984</c:v>
                </c:pt>
                <c:pt idx="482">
                  <c:v>40987</c:v>
                </c:pt>
                <c:pt idx="483">
                  <c:v>40988</c:v>
                </c:pt>
                <c:pt idx="484">
                  <c:v>40989</c:v>
                </c:pt>
                <c:pt idx="485">
                  <c:v>40990</c:v>
                </c:pt>
                <c:pt idx="486">
                  <c:v>40991</c:v>
                </c:pt>
                <c:pt idx="487">
                  <c:v>40994</c:v>
                </c:pt>
                <c:pt idx="488">
                  <c:v>40995</c:v>
                </c:pt>
                <c:pt idx="489">
                  <c:v>40996</c:v>
                </c:pt>
                <c:pt idx="490">
                  <c:v>40997</c:v>
                </c:pt>
                <c:pt idx="491">
                  <c:v>40998</c:v>
                </c:pt>
                <c:pt idx="492">
                  <c:v>41001</c:v>
                </c:pt>
                <c:pt idx="493">
                  <c:v>41002</c:v>
                </c:pt>
                <c:pt idx="494">
                  <c:v>41003</c:v>
                </c:pt>
                <c:pt idx="495">
                  <c:v>41004</c:v>
                </c:pt>
                <c:pt idx="496">
                  <c:v>41005</c:v>
                </c:pt>
                <c:pt idx="497">
                  <c:v>41008</c:v>
                </c:pt>
              </c:numCache>
            </c:numRef>
          </c:cat>
          <c:val>
            <c:numRef>
              <c:f>'Stop-loss(%Fixed)'!$J$4:$J$501</c:f>
              <c:numCache>
                <c:formatCode>0.00%</c:formatCode>
                <c:ptCount val="498"/>
                <c:pt idx="0">
                  <c:v>-6.3628624756709709E-3</c:v>
                </c:pt>
                <c:pt idx="1">
                  <c:v>-7.5282664207915245E-3</c:v>
                </c:pt>
                <c:pt idx="2">
                  <c:v>-7.5282664207915245E-3</c:v>
                </c:pt>
                <c:pt idx="3">
                  <c:v>-7.5282664207915245E-3</c:v>
                </c:pt>
                <c:pt idx="4">
                  <c:v>1.7308358794599996E-2</c:v>
                </c:pt>
                <c:pt idx="5">
                  <c:v>-7.5282664207915245E-3</c:v>
                </c:pt>
                <c:pt idx="6">
                  <c:v>6.945858430849064E-3</c:v>
                </c:pt>
                <c:pt idx="7">
                  <c:v>-7.5282664207915245E-3</c:v>
                </c:pt>
                <c:pt idx="8">
                  <c:v>-7.5282664207915245E-3</c:v>
                </c:pt>
                <c:pt idx="9">
                  <c:v>-7.5282664207915245E-3</c:v>
                </c:pt>
                <c:pt idx="10">
                  <c:v>1.5162921957812076E-2</c:v>
                </c:pt>
                <c:pt idx="11">
                  <c:v>-6.9839491276426175E-3</c:v>
                </c:pt>
                <c:pt idx="12">
                  <c:v>2.1155418793288895E-3</c:v>
                </c:pt>
                <c:pt idx="13">
                  <c:v>-7.5282664207915245E-3</c:v>
                </c:pt>
                <c:pt idx="14">
                  <c:v>1.6345214492289979E-3</c:v>
                </c:pt>
                <c:pt idx="15">
                  <c:v>-7.5282664207915245E-3</c:v>
                </c:pt>
                <c:pt idx="16">
                  <c:v>-7.5282664207915245E-3</c:v>
                </c:pt>
                <c:pt idx="17">
                  <c:v>-2.0110615123795587E-3</c:v>
                </c:pt>
                <c:pt idx="18">
                  <c:v>4.3525639988421612E-3</c:v>
                </c:pt>
                <c:pt idx="19">
                  <c:v>4.1758884809443608E-4</c:v>
                </c:pt>
                <c:pt idx="20">
                  <c:v>1.1950349686822652E-2</c:v>
                </c:pt>
                <c:pt idx="21">
                  <c:v>-9.9042596409229869E-4</c:v>
                </c:pt>
                <c:pt idx="22">
                  <c:v>8.2176483480348624E-3</c:v>
                </c:pt>
                <c:pt idx="23">
                  <c:v>9.2053926895186988E-3</c:v>
                </c:pt>
                <c:pt idx="24">
                  <c:v>-1.7858597164577491E-3</c:v>
                </c:pt>
                <c:pt idx="25">
                  <c:v>6.3168334439040533E-3</c:v>
                </c:pt>
                <c:pt idx="26">
                  <c:v>-8.073957454629162E-5</c:v>
                </c:pt>
                <c:pt idx="27">
                  <c:v>-7.5282664207915245E-3</c:v>
                </c:pt>
                <c:pt idx="28">
                  <c:v>-3.4171378137580186E-3</c:v>
                </c:pt>
                <c:pt idx="29">
                  <c:v>2.8477298444240747E-3</c:v>
                </c:pt>
                <c:pt idx="30">
                  <c:v>1.62337697989077E-3</c:v>
                </c:pt>
                <c:pt idx="31">
                  <c:v>3.2391315064568852E-3</c:v>
                </c:pt>
                <c:pt idx="32">
                  <c:v>-7.5282664207915245E-3</c:v>
                </c:pt>
                <c:pt idx="33">
                  <c:v>-7.5282664207915245E-3</c:v>
                </c:pt>
                <c:pt idx="34">
                  <c:v>4.1767392114875719E-3</c:v>
                </c:pt>
                <c:pt idx="35">
                  <c:v>2.3587523282847932E-2</c:v>
                </c:pt>
                <c:pt idx="36">
                  <c:v>3.3476836620790597E-3</c:v>
                </c:pt>
                <c:pt idx="37">
                  <c:v>-1.434834841620336E-3</c:v>
                </c:pt>
                <c:pt idx="38">
                  <c:v>6.916041717004771E-3</c:v>
                </c:pt>
                <c:pt idx="39">
                  <c:v>1.1084720058191367E-3</c:v>
                </c:pt>
                <c:pt idx="40">
                  <c:v>4.5791963800981402E-3</c:v>
                </c:pt>
                <c:pt idx="41">
                  <c:v>-4.4205945053965908E-3</c:v>
                </c:pt>
                <c:pt idx="42">
                  <c:v>-3.7249894468695515E-3</c:v>
                </c:pt>
                <c:pt idx="43">
                  <c:v>1.0032868452038822E-2</c:v>
                </c:pt>
                <c:pt idx="44">
                  <c:v>1.4137608386803567E-3</c:v>
                </c:pt>
                <c:pt idx="45">
                  <c:v>1.6117450932492804E-2</c:v>
                </c:pt>
                <c:pt idx="46">
                  <c:v>-1.5458342852584064E-3</c:v>
                </c:pt>
                <c:pt idx="47">
                  <c:v>3.4061033084821024E-3</c:v>
                </c:pt>
                <c:pt idx="48">
                  <c:v>-4.4926489198649465E-3</c:v>
                </c:pt>
                <c:pt idx="49">
                  <c:v>-7.5282664207915245E-3</c:v>
                </c:pt>
                <c:pt idx="50">
                  <c:v>1.091969355956293E-2</c:v>
                </c:pt>
                <c:pt idx="51">
                  <c:v>1.2403102365240927E-3</c:v>
                </c:pt>
                <c:pt idx="52">
                  <c:v>7.5716965308935125E-3</c:v>
                </c:pt>
                <c:pt idx="53">
                  <c:v>1.5391719285448219E-4</c:v>
                </c:pt>
                <c:pt idx="54">
                  <c:v>7.6961557740131203E-5</c:v>
                </c:pt>
                <c:pt idx="55">
                  <c:v>6.4437166807449634E-3</c:v>
                </c:pt>
                <c:pt idx="56">
                  <c:v>-2.2965638203714996E-3</c:v>
                </c:pt>
                <c:pt idx="57">
                  <c:v>9.0705298134672943E-3</c:v>
                </c:pt>
                <c:pt idx="58">
                  <c:v>3.7870226279180432E-3</c:v>
                </c:pt>
                <c:pt idx="59">
                  <c:v>-5.4570394630580896E-3</c:v>
                </c:pt>
                <c:pt idx="60">
                  <c:v>1.8216323822913085E-3</c:v>
                </c:pt>
                <c:pt idx="61">
                  <c:v>7.0281793170827124E-3</c:v>
                </c:pt>
                <c:pt idx="62">
                  <c:v>-5.2814367521079909E-3</c:v>
                </c:pt>
                <c:pt idx="63">
                  <c:v>-7.5282664207915245E-3</c:v>
                </c:pt>
                <c:pt idx="64">
                  <c:v>-7.5282664207915245E-3</c:v>
                </c:pt>
                <c:pt idx="65">
                  <c:v>-2.6471519662360989E-3</c:v>
                </c:pt>
                <c:pt idx="66">
                  <c:v>-5.86466082526631E-3</c:v>
                </c:pt>
                <c:pt idx="67">
                  <c:v>4.4553948716184897E-3</c:v>
                </c:pt>
                <c:pt idx="68">
                  <c:v>4.7457979919736061E-3</c:v>
                </c:pt>
                <c:pt idx="69">
                  <c:v>-2.5644028507164122E-3</c:v>
                </c:pt>
                <c:pt idx="70">
                  <c:v>-2.4149896830483381E-3</c:v>
                </c:pt>
                <c:pt idx="71">
                  <c:v>-7.5282664207915245E-3</c:v>
                </c:pt>
                <c:pt idx="72">
                  <c:v>-3.9432227750399278E-3</c:v>
                </c:pt>
                <c:pt idx="73">
                  <c:v>-2.1359922681494221E-3</c:v>
                </c:pt>
                <c:pt idx="74">
                  <c:v>2.5314466488877909E-3</c:v>
                </c:pt>
                <c:pt idx="75">
                  <c:v>4.6513545171296463E-3</c:v>
                </c:pt>
                <c:pt idx="76">
                  <c:v>3.7685527838538487E-3</c:v>
                </c:pt>
                <c:pt idx="77">
                  <c:v>-7.5282664207915245E-3</c:v>
                </c:pt>
                <c:pt idx="78">
                  <c:v>1.4206790076948539E-3</c:v>
                </c:pt>
                <c:pt idx="79">
                  <c:v>1.0123688581959918E-2</c:v>
                </c:pt>
                <c:pt idx="80">
                  <c:v>1.3266223803683509E-3</c:v>
                </c:pt>
                <c:pt idx="81">
                  <c:v>5.5996413233629638E-3</c:v>
                </c:pt>
                <c:pt idx="82">
                  <c:v>-1.4747547982762441E-3</c:v>
                </c:pt>
                <c:pt idx="83">
                  <c:v>-7.5282664207915245E-3</c:v>
                </c:pt>
                <c:pt idx="84">
                  <c:v>3.0707476592135999E-3</c:v>
                </c:pt>
                <c:pt idx="85">
                  <c:v>-2.0462780633072972E-3</c:v>
                </c:pt>
                <c:pt idx="86">
                  <c:v>-1.2612330223037143E-3</c:v>
                </c:pt>
                <c:pt idx="87">
                  <c:v>1.3602461138405957E-2</c:v>
                </c:pt>
                <c:pt idx="88">
                  <c:v>9.2757873078045776E-3</c:v>
                </c:pt>
                <c:pt idx="89">
                  <c:v>7.6911248215234048E-4</c:v>
                </c:pt>
                <c:pt idx="90">
                  <c:v>5.1374571455320142E-3</c:v>
                </c:pt>
                <c:pt idx="91">
                  <c:v>-2.2202665783531915E-3</c:v>
                </c:pt>
                <c:pt idx="92">
                  <c:v>6.1283899573931662E-4</c:v>
                </c:pt>
                <c:pt idx="93">
                  <c:v>1.5653815086314322E-2</c:v>
                </c:pt>
                <c:pt idx="94">
                  <c:v>1.0725773179602008E-2</c:v>
                </c:pt>
                <c:pt idx="95">
                  <c:v>-6.8126784175069309E-3</c:v>
                </c:pt>
                <c:pt idx="96">
                  <c:v>1.3133537037762514E-2</c:v>
                </c:pt>
                <c:pt idx="97">
                  <c:v>-2.2278339824825955E-3</c:v>
                </c:pt>
                <c:pt idx="98">
                  <c:v>9.8391768425471499E-3</c:v>
                </c:pt>
                <c:pt idx="99">
                  <c:v>3.0137109803162919E-3</c:v>
                </c:pt>
                <c:pt idx="100">
                  <c:v>5.1359185251612267E-4</c:v>
                </c:pt>
                <c:pt idx="101">
                  <c:v>1.1231156562052423E-2</c:v>
                </c:pt>
                <c:pt idx="102">
                  <c:v>-7.5282664207915245E-3</c:v>
                </c:pt>
                <c:pt idx="103">
                  <c:v>1.1118896571889074E-2</c:v>
                </c:pt>
                <c:pt idx="104">
                  <c:v>6.6981416474685132E-3</c:v>
                </c:pt>
                <c:pt idx="105">
                  <c:v>-3.5905353873941183E-4</c:v>
                </c:pt>
                <c:pt idx="106">
                  <c:v>7.8969098471901597E-4</c:v>
                </c:pt>
                <c:pt idx="107">
                  <c:v>-7.5282664207915245E-3</c:v>
                </c:pt>
                <c:pt idx="108">
                  <c:v>3.9572667392019246E-3</c:v>
                </c:pt>
                <c:pt idx="109">
                  <c:v>2.3666952632713789E-3</c:v>
                </c:pt>
                <c:pt idx="110">
                  <c:v>8.8439346852923102E-3</c:v>
                </c:pt>
                <c:pt idx="111">
                  <c:v>-7.5282664207915245E-3</c:v>
                </c:pt>
                <c:pt idx="112">
                  <c:v>-7.5282664207915245E-3</c:v>
                </c:pt>
                <c:pt idx="113">
                  <c:v>-7.5282664207915245E-3</c:v>
                </c:pt>
                <c:pt idx="114">
                  <c:v>1.7194470719014587E-2</c:v>
                </c:pt>
                <c:pt idx="115">
                  <c:v>-3.156387125551505E-3</c:v>
                </c:pt>
                <c:pt idx="116">
                  <c:v>2.3683938296582721E-3</c:v>
                </c:pt>
                <c:pt idx="117">
                  <c:v>1.0031528499595502E-3</c:v>
                </c:pt>
                <c:pt idx="118">
                  <c:v>-7.5282664207915245E-3</c:v>
                </c:pt>
                <c:pt idx="119">
                  <c:v>-7.5282664207915245E-3</c:v>
                </c:pt>
                <c:pt idx="120">
                  <c:v>1.1771213729721846E-2</c:v>
                </c:pt>
                <c:pt idx="121">
                  <c:v>-7.5282664207915245E-3</c:v>
                </c:pt>
                <c:pt idx="122">
                  <c:v>-5.2414408275375012E-3</c:v>
                </c:pt>
                <c:pt idx="123">
                  <c:v>1.0100010645606457E-2</c:v>
                </c:pt>
                <c:pt idx="124">
                  <c:v>7.6683136343925831E-3</c:v>
                </c:pt>
                <c:pt idx="125">
                  <c:v>5.0100658725447441E-3</c:v>
                </c:pt>
                <c:pt idx="126">
                  <c:v>-7.5282664207915245E-3</c:v>
                </c:pt>
                <c:pt idx="127">
                  <c:v>-7.5282664207915245E-3</c:v>
                </c:pt>
                <c:pt idx="128">
                  <c:v>-7.5282664207915245E-3</c:v>
                </c:pt>
                <c:pt idx="129">
                  <c:v>6.5333384052355785E-4</c:v>
                </c:pt>
                <c:pt idx="130">
                  <c:v>-7.5282664207915245E-3</c:v>
                </c:pt>
                <c:pt idx="131">
                  <c:v>1.7546429417708653E-3</c:v>
                </c:pt>
                <c:pt idx="132">
                  <c:v>-7.5282664207915245E-3</c:v>
                </c:pt>
                <c:pt idx="133">
                  <c:v>-7.5282664207915245E-3</c:v>
                </c:pt>
                <c:pt idx="134">
                  <c:v>3.1095012838889559E-3</c:v>
                </c:pt>
                <c:pt idx="135">
                  <c:v>8.3195767919897051E-3</c:v>
                </c:pt>
                <c:pt idx="136">
                  <c:v>2.1968374388719905E-3</c:v>
                </c:pt>
                <c:pt idx="137">
                  <c:v>-7.5282664207915245E-3</c:v>
                </c:pt>
                <c:pt idx="138">
                  <c:v>-7.5282664207915245E-3</c:v>
                </c:pt>
                <c:pt idx="139">
                  <c:v>-2.4720039555570731E-3</c:v>
                </c:pt>
                <c:pt idx="140">
                  <c:v>2.0233061719043912E-3</c:v>
                </c:pt>
                <c:pt idx="141">
                  <c:v>-7.5282664207915245E-3</c:v>
                </c:pt>
                <c:pt idx="142">
                  <c:v>-7.5282664207915245E-3</c:v>
                </c:pt>
                <c:pt idx="143">
                  <c:v>-7.5282664207915245E-3</c:v>
                </c:pt>
                <c:pt idx="144">
                  <c:v>1.1791867109254733E-2</c:v>
                </c:pt>
                <c:pt idx="145">
                  <c:v>5.3139121475455683E-3</c:v>
                </c:pt>
                <c:pt idx="146">
                  <c:v>1.5403993956423409E-2</c:v>
                </c:pt>
                <c:pt idx="147">
                  <c:v>-7.5282664207915245E-3</c:v>
                </c:pt>
                <c:pt idx="148">
                  <c:v>-3.6141896129398697E-3</c:v>
                </c:pt>
                <c:pt idx="149">
                  <c:v>0</c:v>
                </c:pt>
                <c:pt idx="150">
                  <c:v>-1.736177073215958E-3</c:v>
                </c:pt>
                <c:pt idx="151">
                  <c:v>-7.558579347014359E-4</c:v>
                </c:pt>
                <c:pt idx="152">
                  <c:v>1.4215575404458487E-2</c:v>
                </c:pt>
                <c:pt idx="153">
                  <c:v>-1.5693311145910259E-3</c:v>
                </c:pt>
                <c:pt idx="154">
                  <c:v>-7.5282664207915245E-3</c:v>
                </c:pt>
                <c:pt idx="155">
                  <c:v>2.4189292919533554E-3</c:v>
                </c:pt>
                <c:pt idx="156">
                  <c:v>-7.5282664207915245E-3</c:v>
                </c:pt>
                <c:pt idx="157">
                  <c:v>-3.4229676292277856E-3</c:v>
                </c:pt>
                <c:pt idx="158">
                  <c:v>-1.9065782705815315E-3</c:v>
                </c:pt>
                <c:pt idx="159">
                  <c:v>-2.2901637567171953E-4</c:v>
                </c:pt>
                <c:pt idx="160">
                  <c:v>9.9195002601661433E-4</c:v>
                </c:pt>
                <c:pt idx="161">
                  <c:v>6.0989557429152541E-4</c:v>
                </c:pt>
                <c:pt idx="162">
                  <c:v>3.7295016018431527E-3</c:v>
                </c:pt>
                <c:pt idx="163">
                  <c:v>-3.6535281924997861E-3</c:v>
                </c:pt>
                <c:pt idx="164">
                  <c:v>8.2780043620993681E-3</c:v>
                </c:pt>
                <c:pt idx="165">
                  <c:v>4.7523945666306452E-3</c:v>
                </c:pt>
                <c:pt idx="166">
                  <c:v>7.2738500753521005E-3</c:v>
                </c:pt>
                <c:pt idx="167">
                  <c:v>1.198412247391334E-3</c:v>
                </c:pt>
                <c:pt idx="168">
                  <c:v>-3.900394983748493E-3</c:v>
                </c:pt>
                <c:pt idx="169">
                  <c:v>-7.5282664207915245E-3</c:v>
                </c:pt>
                <c:pt idx="170">
                  <c:v>-7.5282664207915245E-3</c:v>
                </c:pt>
                <c:pt idx="171">
                  <c:v>-7.411444409454522E-3</c:v>
                </c:pt>
                <c:pt idx="172">
                  <c:v>4.5663946845789114E-3</c:v>
                </c:pt>
                <c:pt idx="173">
                  <c:v>1.6975312718331044E-3</c:v>
                </c:pt>
                <c:pt idx="174">
                  <c:v>1.2258811194274681E-2</c:v>
                </c:pt>
                <c:pt idx="175">
                  <c:v>1.751649165478374E-2</c:v>
                </c:pt>
                <c:pt idx="176">
                  <c:v>1.7943930048368569E-3</c:v>
                </c:pt>
                <c:pt idx="177">
                  <c:v>-7.5282664207915245E-3</c:v>
                </c:pt>
                <c:pt idx="178">
                  <c:v>6.8228943218896845E-3</c:v>
                </c:pt>
                <c:pt idx="179">
                  <c:v>6.6277190891877369E-3</c:v>
                </c:pt>
                <c:pt idx="180">
                  <c:v>-2.9695620114277802E-4</c:v>
                </c:pt>
                <c:pt idx="181">
                  <c:v>1.1075127970142649E-2</c:v>
                </c:pt>
                <c:pt idx="182">
                  <c:v>2.2759820404469147E-3</c:v>
                </c:pt>
                <c:pt idx="183">
                  <c:v>3.3679926404253119E-3</c:v>
                </c:pt>
                <c:pt idx="184">
                  <c:v>2.1904214365408283E-3</c:v>
                </c:pt>
                <c:pt idx="185">
                  <c:v>1.5305567653917241E-3</c:v>
                </c:pt>
                <c:pt idx="186">
                  <c:v>-7.5282664207915245E-3</c:v>
                </c:pt>
                <c:pt idx="187">
                  <c:v>8.5818548479396923E-3</c:v>
                </c:pt>
                <c:pt idx="188">
                  <c:v>9.7391568551344863E-3</c:v>
                </c:pt>
                <c:pt idx="189">
                  <c:v>-1.3028374743831621E-3</c:v>
                </c:pt>
                <c:pt idx="190">
                  <c:v>-7.5282664207915245E-3</c:v>
                </c:pt>
                <c:pt idx="191">
                  <c:v>-3.8954883703021946E-3</c:v>
                </c:pt>
                <c:pt idx="192">
                  <c:v>1.3260647294585776E-3</c:v>
                </c:pt>
                <c:pt idx="193">
                  <c:v>3.0875566687874586E-3</c:v>
                </c:pt>
                <c:pt idx="194">
                  <c:v>7.9699175204881005E-3</c:v>
                </c:pt>
                <c:pt idx="195">
                  <c:v>-7.5282664207915245E-3</c:v>
                </c:pt>
                <c:pt idx="196">
                  <c:v>-3.5361757785579047E-3</c:v>
                </c:pt>
                <c:pt idx="197">
                  <c:v>-2.7396263109190941E-3</c:v>
                </c:pt>
                <c:pt idx="198">
                  <c:v>0</c:v>
                </c:pt>
                <c:pt idx="199">
                  <c:v>5.9149895192017439E-3</c:v>
                </c:pt>
                <c:pt idx="200">
                  <c:v>2.9439927055498615E-3</c:v>
                </c:pt>
                <c:pt idx="201">
                  <c:v>6.0086646670233874E-3</c:v>
                </c:pt>
                <c:pt idx="202">
                  <c:v>-7.3083391398808374E-4</c:v>
                </c:pt>
                <c:pt idx="203">
                  <c:v>-7.5282664207915245E-3</c:v>
                </c:pt>
                <c:pt idx="204">
                  <c:v>7.1538373566187741E-3</c:v>
                </c:pt>
                <c:pt idx="205">
                  <c:v>3.5578182383089792E-3</c:v>
                </c:pt>
                <c:pt idx="206">
                  <c:v>-3.4845770286095869E-3</c:v>
                </c:pt>
                <c:pt idx="207">
                  <c:v>3.9923110406602609E-3</c:v>
                </c:pt>
                <c:pt idx="208">
                  <c:v>-2.1754903431396777E-3</c:v>
                </c:pt>
                <c:pt idx="209">
                  <c:v>6.4406634337327122E-3</c:v>
                </c:pt>
                <c:pt idx="210">
                  <c:v>7.4734466839414511E-3</c:v>
                </c:pt>
                <c:pt idx="211">
                  <c:v>1.2879223302888338E-3</c:v>
                </c:pt>
                <c:pt idx="212">
                  <c:v>-1.7167386190544741E-3</c:v>
                </c:pt>
                <c:pt idx="213">
                  <c:v>-4.5211602364372662E-3</c:v>
                </c:pt>
                <c:pt idx="214">
                  <c:v>1.4383315378988044E-4</c:v>
                </c:pt>
                <c:pt idx="215">
                  <c:v>-7.5282664207915245E-3</c:v>
                </c:pt>
                <c:pt idx="216">
                  <c:v>7.6545723257060725E-3</c:v>
                </c:pt>
                <c:pt idx="217">
                  <c:v>1.5736770057350133E-3</c:v>
                </c:pt>
                <c:pt idx="218">
                  <c:v>-7.5282664207915245E-3</c:v>
                </c:pt>
                <c:pt idx="219">
                  <c:v>-7.5282664207915245E-3</c:v>
                </c:pt>
                <c:pt idx="220">
                  <c:v>9.1704325140866318E-3</c:v>
                </c:pt>
                <c:pt idx="221">
                  <c:v>1.1277115148976814E-2</c:v>
                </c:pt>
                <c:pt idx="222">
                  <c:v>3.4508291577329936E-3</c:v>
                </c:pt>
                <c:pt idx="223">
                  <c:v>-1.9002715363916139E-3</c:v>
                </c:pt>
                <c:pt idx="224">
                  <c:v>-7.5282664207915245E-3</c:v>
                </c:pt>
                <c:pt idx="225">
                  <c:v>6.4399925343890914E-3</c:v>
                </c:pt>
                <c:pt idx="226">
                  <c:v>-7.5282664207915245E-3</c:v>
                </c:pt>
                <c:pt idx="227">
                  <c:v>3.0575627332789191E-3</c:v>
                </c:pt>
                <c:pt idx="228">
                  <c:v>1.9150979360996131E-3</c:v>
                </c:pt>
                <c:pt idx="229">
                  <c:v>1.0624359111069881E-3</c:v>
                </c:pt>
                <c:pt idx="230">
                  <c:v>2.2629243798555324E-3</c:v>
                </c:pt>
                <c:pt idx="231">
                  <c:v>5.4246496052713566E-3</c:v>
                </c:pt>
                <c:pt idx="232">
                  <c:v>-7.0303714931706771E-4</c:v>
                </c:pt>
                <c:pt idx="233">
                  <c:v>2.8129395403470877E-4</c:v>
                </c:pt>
                <c:pt idx="234">
                  <c:v>7.7755987008397811E-3</c:v>
                </c:pt>
                <c:pt idx="235">
                  <c:v>-1.8158965738608902E-3</c:v>
                </c:pt>
                <c:pt idx="236">
                  <c:v>1.2787720299438454E-2</c:v>
                </c:pt>
                <c:pt idx="237">
                  <c:v>-1.1770816661120004E-3</c:v>
                </c:pt>
                <c:pt idx="238">
                  <c:v>2.9057720736325255E-3</c:v>
                </c:pt>
                <c:pt idx="239">
                  <c:v>-2.4207225570679531E-3</c:v>
                </c:pt>
                <c:pt idx="240">
                  <c:v>3.1112826287063582E-3</c:v>
                </c:pt>
                <c:pt idx="241">
                  <c:v>-4.0806502659936064E-3</c:v>
                </c:pt>
                <c:pt idx="242">
                  <c:v>-7.5282664207915245E-3</c:v>
                </c:pt>
                <c:pt idx="243">
                  <c:v>7.0711254832391025E-3</c:v>
                </c:pt>
                <c:pt idx="244">
                  <c:v>1.3031306607521642E-2</c:v>
                </c:pt>
                <c:pt idx="245">
                  <c:v>2.1325636672208281E-3</c:v>
                </c:pt>
                <c:pt idx="246">
                  <c:v>6.1832299039832339E-4</c:v>
                </c:pt>
                <c:pt idx="247">
                  <c:v>1.3728722639549371E-3</c:v>
                </c:pt>
                <c:pt idx="248">
                  <c:v>4.4488626130988881E-3</c:v>
                </c:pt>
                <c:pt idx="249">
                  <c:v>9.7866759104573882E-3</c:v>
                </c:pt>
                <c:pt idx="250">
                  <c:v>2.3643068398696149E-3</c:v>
                </c:pt>
                <c:pt idx="251">
                  <c:v>-9.4511584703424283E-4</c:v>
                </c:pt>
                <c:pt idx="252">
                  <c:v>1.3489815209976878E-4</c:v>
                </c:pt>
                <c:pt idx="253">
                  <c:v>-2.0234040469660936E-4</c:v>
                </c:pt>
                <c:pt idx="254">
                  <c:v>1.3491635206653181E-4</c:v>
                </c:pt>
                <c:pt idx="255">
                  <c:v>-7.5282664207915245E-3</c:v>
                </c:pt>
                <c:pt idx="256">
                  <c:v>-7.5282664207915245E-3</c:v>
                </c:pt>
                <c:pt idx="257">
                  <c:v>6.9616067416565961E-5</c:v>
                </c:pt>
                <c:pt idx="258">
                  <c:v>2.9195071480831222E-3</c:v>
                </c:pt>
                <c:pt idx="259">
                  <c:v>-7.5282664207915245E-3</c:v>
                </c:pt>
                <c:pt idx="260">
                  <c:v>3.7982742435800029E-3</c:v>
                </c:pt>
                <c:pt idx="261">
                  <c:v>-7.5282664207915245E-3</c:v>
                </c:pt>
                <c:pt idx="262">
                  <c:v>5.4553962923632503E-3</c:v>
                </c:pt>
                <c:pt idx="263">
                  <c:v>6.4843756950303533E-3</c:v>
                </c:pt>
                <c:pt idx="264">
                  <c:v>7.7239058714820546E-4</c:v>
                </c:pt>
                <c:pt idx="265">
                  <c:v>4.342351689503505E-3</c:v>
                </c:pt>
                <c:pt idx="266">
                  <c:v>-7.5282664207915245E-3</c:v>
                </c:pt>
                <c:pt idx="267">
                  <c:v>-7.5282664207915245E-3</c:v>
                </c:pt>
                <c:pt idx="268">
                  <c:v>3.7664827954768648E-3</c:v>
                </c:pt>
                <c:pt idx="269">
                  <c:v>-1.0644715904178164E-3</c:v>
                </c:pt>
                <c:pt idx="270">
                  <c:v>4.1801045669516623E-3</c:v>
                </c:pt>
                <c:pt idx="271">
                  <c:v>1.2228699721730404E-2</c:v>
                </c:pt>
                <c:pt idx="272">
                  <c:v>-2.1685154173005225E-3</c:v>
                </c:pt>
                <c:pt idx="273">
                  <c:v>7.9509415933432318E-3</c:v>
                </c:pt>
                <c:pt idx="274">
                  <c:v>-4.6655841743772812E-3</c:v>
                </c:pt>
                <c:pt idx="275">
                  <c:v>1.1383478237782033E-2</c:v>
                </c:pt>
                <c:pt idx="276">
                  <c:v>9.7514850465023426E-3</c:v>
                </c:pt>
                <c:pt idx="277">
                  <c:v>-3.6297680505787237E-3</c:v>
                </c:pt>
                <c:pt idx="278">
                  <c:v>7.996488634226355E-3</c:v>
                </c:pt>
                <c:pt idx="279">
                  <c:v>-7.5282664207915245E-3</c:v>
                </c:pt>
                <c:pt idx="280">
                  <c:v>-5.2937458195966942E-3</c:v>
                </c:pt>
                <c:pt idx="281">
                  <c:v>-7.5282664207915245E-3</c:v>
                </c:pt>
                <c:pt idx="282">
                  <c:v>5.8455281274361883E-3</c:v>
                </c:pt>
                <c:pt idx="283">
                  <c:v>1.6637785467117667E-3</c:v>
                </c:pt>
                <c:pt idx="284">
                  <c:v>-7.5282664207915245E-3</c:v>
                </c:pt>
                <c:pt idx="285">
                  <c:v>1.6206887950095197E-3</c:v>
                </c:pt>
                <c:pt idx="286">
                  <c:v>7.436021636869434E-3</c:v>
                </c:pt>
                <c:pt idx="287">
                  <c:v>1.6794965459354511E-3</c:v>
                </c:pt>
                <c:pt idx="288">
                  <c:v>7.3837058780341271E-3</c:v>
                </c:pt>
                <c:pt idx="289">
                  <c:v>-4.0331046949904376E-3</c:v>
                </c:pt>
                <c:pt idx="290">
                  <c:v>-7.5282664207915245E-3</c:v>
                </c:pt>
                <c:pt idx="291">
                  <c:v>-4.642011430260426E-3</c:v>
                </c:pt>
                <c:pt idx="292">
                  <c:v>6.742545560829559E-3</c:v>
                </c:pt>
                <c:pt idx="293">
                  <c:v>5.7930715142888323E-3</c:v>
                </c:pt>
                <c:pt idx="294">
                  <c:v>4.3745512944927505E-3</c:v>
                </c:pt>
                <c:pt idx="295">
                  <c:v>4.4931468809751339E-3</c:v>
                </c:pt>
                <c:pt idx="296">
                  <c:v>1.5160915315262523E-3</c:v>
                </c:pt>
                <c:pt idx="297">
                  <c:v>-3.4389078367716154E-4</c:v>
                </c:pt>
                <c:pt idx="298">
                  <c:v>-7.5282664207915245E-3</c:v>
                </c:pt>
                <c:pt idx="299">
                  <c:v>-7.5282664207915245E-3</c:v>
                </c:pt>
                <c:pt idx="300">
                  <c:v>3.1379684756924447E-3</c:v>
                </c:pt>
                <c:pt idx="301">
                  <c:v>-7.5282664207915245E-3</c:v>
                </c:pt>
                <c:pt idx="302">
                  <c:v>-7.5282664207915245E-3</c:v>
                </c:pt>
                <c:pt idx="303">
                  <c:v>-7.5282664207915245E-3</c:v>
                </c:pt>
                <c:pt idx="304">
                  <c:v>1.3506034133948425E-2</c:v>
                </c:pt>
                <c:pt idx="305">
                  <c:v>-1.8371966727764775E-3</c:v>
                </c:pt>
                <c:pt idx="306">
                  <c:v>1.1309020147903775E-3</c:v>
                </c:pt>
                <c:pt idx="307">
                  <c:v>-7.0836582971955605E-4</c:v>
                </c:pt>
                <c:pt idx="308">
                  <c:v>3.1135037888702301E-3</c:v>
                </c:pt>
                <c:pt idx="309">
                  <c:v>4.4424146676281268E-3</c:v>
                </c:pt>
                <c:pt idx="310">
                  <c:v>1.4736447144141412E-2</c:v>
                </c:pt>
                <c:pt idx="311">
                  <c:v>-4.4472312891333235E-3</c:v>
                </c:pt>
                <c:pt idx="312">
                  <c:v>-1.7377406798825168E-3</c:v>
                </c:pt>
                <c:pt idx="313">
                  <c:v>9.1400719393979792E-3</c:v>
                </c:pt>
                <c:pt idx="314">
                  <c:v>-7.5282664207915245E-3</c:v>
                </c:pt>
                <c:pt idx="315">
                  <c:v>-7.5282664207915245E-3</c:v>
                </c:pt>
                <c:pt idx="316">
                  <c:v>4.5253671408496954E-3</c:v>
                </c:pt>
                <c:pt idx="317">
                  <c:v>-7.5282664207915245E-3</c:v>
                </c:pt>
                <c:pt idx="318">
                  <c:v>-3.4447642064368263E-3</c:v>
                </c:pt>
                <c:pt idx="319">
                  <c:v>8.695706967553913E-3</c:v>
                </c:pt>
                <c:pt idx="320">
                  <c:v>-7.5282664207915245E-3</c:v>
                </c:pt>
                <c:pt idx="321">
                  <c:v>1.3042590328091901E-2</c:v>
                </c:pt>
                <c:pt idx="322">
                  <c:v>-7.5282664207915245E-3</c:v>
                </c:pt>
                <c:pt idx="323">
                  <c:v>1.3870625183525689E-2</c:v>
                </c:pt>
                <c:pt idx="324">
                  <c:v>-7.5282664207915245E-3</c:v>
                </c:pt>
                <c:pt idx="325">
                  <c:v>4.293513546187116E-3</c:v>
                </c:pt>
                <c:pt idx="326">
                  <c:v>6.3195592455333332E-4</c:v>
                </c:pt>
                <c:pt idx="327">
                  <c:v>1.2541970422878013E-2</c:v>
                </c:pt>
                <c:pt idx="328">
                  <c:v>-2.4960146079363475E-3</c:v>
                </c:pt>
                <c:pt idx="329">
                  <c:v>1.3875401143874321E-3</c:v>
                </c:pt>
                <c:pt idx="330">
                  <c:v>-7.5282664207915245E-3</c:v>
                </c:pt>
                <c:pt idx="331">
                  <c:v>4.386735440453227E-3</c:v>
                </c:pt>
                <c:pt idx="332">
                  <c:v>-1.3922731103868571E-3</c:v>
                </c:pt>
                <c:pt idx="333">
                  <c:v>5.7649057037210639E-3</c:v>
                </c:pt>
                <c:pt idx="334">
                  <c:v>-1.9409405788333308E-3</c:v>
                </c:pt>
                <c:pt idx="335">
                  <c:v>-2.5704276197078212E-3</c:v>
                </c:pt>
                <c:pt idx="336">
                  <c:v>8.31202402830491E-3</c:v>
                </c:pt>
                <c:pt idx="337">
                  <c:v>1.0345185239343177E-3</c:v>
                </c:pt>
                <c:pt idx="338">
                  <c:v>-7.5282664207915245E-3</c:v>
                </c:pt>
                <c:pt idx="339">
                  <c:v>-4.9286830534944681E-3</c:v>
                </c:pt>
                <c:pt idx="340">
                  <c:v>-7.5282664207915245E-3</c:v>
                </c:pt>
                <c:pt idx="341">
                  <c:v>-3.7243990909823282E-3</c:v>
                </c:pt>
                <c:pt idx="342">
                  <c:v>-4.5296984521333017E-3</c:v>
                </c:pt>
                <c:pt idx="343">
                  <c:v>-7.5282664207915245E-3</c:v>
                </c:pt>
                <c:pt idx="344">
                  <c:v>7.048550060634374E-3</c:v>
                </c:pt>
                <c:pt idx="345">
                  <c:v>-7.5282664207915245E-3</c:v>
                </c:pt>
                <c:pt idx="346">
                  <c:v>-7.5282664207915245E-3</c:v>
                </c:pt>
                <c:pt idx="347">
                  <c:v>7.8541160526362525E-3</c:v>
                </c:pt>
                <c:pt idx="348">
                  <c:v>-7.5282664207915245E-3</c:v>
                </c:pt>
                <c:pt idx="349">
                  <c:v>5.6876338245259233E-3</c:v>
                </c:pt>
                <c:pt idx="350">
                  <c:v>8.7589687348537549E-3</c:v>
                </c:pt>
                <c:pt idx="351">
                  <c:v>-7.5282664207915245E-3</c:v>
                </c:pt>
                <c:pt idx="352">
                  <c:v>1.2431900390865039E-3</c:v>
                </c:pt>
                <c:pt idx="353">
                  <c:v>1.4607072419009868E-3</c:v>
                </c:pt>
                <c:pt idx="354">
                  <c:v>-7.5282664207915245E-3</c:v>
                </c:pt>
                <c:pt idx="355">
                  <c:v>-7.5282664207915245E-3</c:v>
                </c:pt>
                <c:pt idx="356">
                  <c:v>2.8932844101082211E-3</c:v>
                </c:pt>
                <c:pt idx="357">
                  <c:v>-7.5282664207915245E-3</c:v>
                </c:pt>
                <c:pt idx="358">
                  <c:v>3.8359445089030438E-3</c:v>
                </c:pt>
                <c:pt idx="359">
                  <c:v>-3.4651857580575325E-3</c:v>
                </c:pt>
                <c:pt idx="360">
                  <c:v>4.0538106003048862E-3</c:v>
                </c:pt>
                <c:pt idx="361">
                  <c:v>-7.5282664207915245E-3</c:v>
                </c:pt>
                <c:pt idx="362">
                  <c:v>-7.5282664207915245E-3</c:v>
                </c:pt>
                <c:pt idx="363">
                  <c:v>1.3195290418832642E-2</c:v>
                </c:pt>
                <c:pt idx="364">
                  <c:v>-3.7460198977105473E-4</c:v>
                </c:pt>
                <c:pt idx="365">
                  <c:v>6.7214592109669825E-3</c:v>
                </c:pt>
                <c:pt idx="366">
                  <c:v>-4.4011857251087987E-3</c:v>
                </c:pt>
                <c:pt idx="367">
                  <c:v>1.8794485883447405E-2</c:v>
                </c:pt>
                <c:pt idx="368">
                  <c:v>-1.466383168550864E-4</c:v>
                </c:pt>
                <c:pt idx="369">
                  <c:v>1.101115876114314E-2</c:v>
                </c:pt>
                <c:pt idx="370">
                  <c:v>-7.2553148361491912E-4</c:v>
                </c:pt>
                <c:pt idx="371">
                  <c:v>7.3048457034983307E-3</c:v>
                </c:pt>
                <c:pt idx="372">
                  <c:v>-7.5282664207915245E-3</c:v>
                </c:pt>
                <c:pt idx="373">
                  <c:v>1.1642291935706249E-3</c:v>
                </c:pt>
                <c:pt idx="374">
                  <c:v>4.3623673805071256E-4</c:v>
                </c:pt>
                <c:pt idx="375">
                  <c:v>1.5253316921456557E-3</c:v>
                </c:pt>
                <c:pt idx="376">
                  <c:v>8.7463060719605891E-3</c:v>
                </c:pt>
                <c:pt idx="377">
                  <c:v>4.1014628461570378E-3</c:v>
                </c:pt>
                <c:pt idx="378">
                  <c:v>-1.5809143850267168E-3</c:v>
                </c:pt>
                <c:pt idx="379">
                  <c:v>-2.1580405076031741E-4</c:v>
                </c:pt>
                <c:pt idx="380">
                  <c:v>2.0291892723969016E-2</c:v>
                </c:pt>
                <c:pt idx="381">
                  <c:v>-2.6117969175804812E-3</c:v>
                </c:pt>
                <c:pt idx="382">
                  <c:v>-7.5282664207915245E-3</c:v>
                </c:pt>
                <c:pt idx="383">
                  <c:v>-7.5282664207915245E-3</c:v>
                </c:pt>
                <c:pt idx="384">
                  <c:v>3.4252848414956516E-3</c:v>
                </c:pt>
                <c:pt idx="385">
                  <c:v>5.5872147668089558E-3</c:v>
                </c:pt>
                <c:pt idx="386">
                  <c:v>-7.5282664207915245E-3</c:v>
                </c:pt>
                <c:pt idx="387">
                  <c:v>-7.5282664207915245E-3</c:v>
                </c:pt>
                <c:pt idx="388">
                  <c:v>4.2019912584829646E-3</c:v>
                </c:pt>
                <c:pt idx="389">
                  <c:v>-7.5282664207915245E-3</c:v>
                </c:pt>
                <c:pt idx="390">
                  <c:v>4.7149048594154084E-3</c:v>
                </c:pt>
                <c:pt idx="391">
                  <c:v>1.0455222272227577E-2</c:v>
                </c:pt>
                <c:pt idx="392">
                  <c:v>-7.5282664207915245E-3</c:v>
                </c:pt>
                <c:pt idx="393">
                  <c:v>-7.5282664207915245E-3</c:v>
                </c:pt>
                <c:pt idx="394">
                  <c:v>-7.5282664207915245E-3</c:v>
                </c:pt>
                <c:pt idx="395">
                  <c:v>-2.9722098598961597E-4</c:v>
                </c:pt>
                <c:pt idx="396">
                  <c:v>4.9672044896170199E-3</c:v>
                </c:pt>
                <c:pt idx="397">
                  <c:v>-2.6656809565022152E-3</c:v>
                </c:pt>
                <c:pt idx="398">
                  <c:v>1.1114817194056376E-3</c:v>
                </c:pt>
                <c:pt idx="399">
                  <c:v>-7.5282664207915245E-3</c:v>
                </c:pt>
                <c:pt idx="400">
                  <c:v>2.2482856916374133E-4</c:v>
                </c:pt>
                <c:pt idx="401">
                  <c:v>-7.5282664207915245E-3</c:v>
                </c:pt>
                <c:pt idx="402">
                  <c:v>7.5114553220041725E-4</c:v>
                </c:pt>
                <c:pt idx="403">
                  <c:v>-5.2566366246308363E-4</c:v>
                </c:pt>
                <c:pt idx="404">
                  <c:v>9.6416905969636778E-3</c:v>
                </c:pt>
                <c:pt idx="405">
                  <c:v>1.115034495753744E-3</c:v>
                </c:pt>
                <c:pt idx="406">
                  <c:v>-5.3639404478179826E-3</c:v>
                </c:pt>
                <c:pt idx="407">
                  <c:v>-6.7151653334824668E-4</c:v>
                </c:pt>
                <c:pt idx="408">
                  <c:v>7.4624081225711848E-5</c:v>
                </c:pt>
                <c:pt idx="409">
                  <c:v>6.7141634063917516E-4</c:v>
                </c:pt>
                <c:pt idx="410">
                  <c:v>-7.5282664207915245E-3</c:v>
                </c:pt>
                <c:pt idx="411">
                  <c:v>3.2929231970451091E-3</c:v>
                </c:pt>
                <c:pt idx="412">
                  <c:v>-7.5282664207915245E-3</c:v>
                </c:pt>
                <c:pt idx="413">
                  <c:v>-7.5282664207915245E-3</c:v>
                </c:pt>
                <c:pt idx="414">
                  <c:v>-4.150978364038313E-3</c:v>
                </c:pt>
                <c:pt idx="415">
                  <c:v>2.3852587002475591E-3</c:v>
                </c:pt>
                <c:pt idx="416">
                  <c:v>2.1492178982183505E-3</c:v>
                </c:pt>
                <c:pt idx="417">
                  <c:v>-2.9197101033346393E-3</c:v>
                </c:pt>
                <c:pt idx="418">
                  <c:v>6.5196779355990034E-3</c:v>
                </c:pt>
                <c:pt idx="419">
                  <c:v>-2.6027726551484213E-3</c:v>
                </c:pt>
                <c:pt idx="420">
                  <c:v>1.5330369491923598E-4</c:v>
                </c:pt>
                <c:pt idx="421">
                  <c:v>-5.366246439479647E-4</c:v>
                </c:pt>
                <c:pt idx="422">
                  <c:v>1.2262417232442935E-3</c:v>
                </c:pt>
                <c:pt idx="423">
                  <c:v>9.1876585591680346E-4</c:v>
                </c:pt>
                <c:pt idx="424">
                  <c:v>-7.5282664207915245E-3</c:v>
                </c:pt>
                <c:pt idx="425">
                  <c:v>1.6987109327697843E-3</c:v>
                </c:pt>
                <c:pt idx="426">
                  <c:v>-5.402276805126638E-4</c:v>
                </c:pt>
                <c:pt idx="427">
                  <c:v>-7.7291702719398472E-4</c:v>
                </c:pt>
                <c:pt idx="428">
                  <c:v>9.0832739055157121E-3</c:v>
                </c:pt>
                <c:pt idx="429">
                  <c:v>-7.5282664207915245E-3</c:v>
                </c:pt>
                <c:pt idx="430">
                  <c:v>-7.5282664207915245E-3</c:v>
                </c:pt>
                <c:pt idx="431">
                  <c:v>-5.1760761787027574E-3</c:v>
                </c:pt>
                <c:pt idx="432">
                  <c:v>5.4213450401149176E-3</c:v>
                </c:pt>
                <c:pt idx="433">
                  <c:v>1.0963196086324347E-3</c:v>
                </c:pt>
                <c:pt idx="434">
                  <c:v>-7.5282664207915245E-3</c:v>
                </c:pt>
                <c:pt idx="435">
                  <c:v>8.229854029955205E-3</c:v>
                </c:pt>
                <c:pt idx="436">
                  <c:v>-7.5282664207915245E-3</c:v>
                </c:pt>
                <c:pt idx="437">
                  <c:v>2.2132646770947123E-3</c:v>
                </c:pt>
                <c:pt idx="438">
                  <c:v>5.4328703371817862E-3</c:v>
                </c:pt>
                <c:pt idx="439">
                  <c:v>9.8461372146396685E-3</c:v>
                </c:pt>
                <c:pt idx="440">
                  <c:v>8.1310704688541922E-3</c:v>
                </c:pt>
                <c:pt idx="441">
                  <c:v>-2.6258896769132492E-3</c:v>
                </c:pt>
                <c:pt idx="442">
                  <c:v>1.0197075610805545E-2</c:v>
                </c:pt>
                <c:pt idx="443">
                  <c:v>1.6125939374775885E-3</c:v>
                </c:pt>
                <c:pt idx="444">
                  <c:v>-7.5282664207915245E-3</c:v>
                </c:pt>
                <c:pt idx="445">
                  <c:v>2.2892899485690697E-4</c:v>
                </c:pt>
                <c:pt idx="446">
                  <c:v>8.5100430002999945E-3</c:v>
                </c:pt>
                <c:pt idx="447">
                  <c:v>-7.5282664207915245E-3</c:v>
                </c:pt>
                <c:pt idx="448">
                  <c:v>-4.4995309469370876E-3</c:v>
                </c:pt>
                <c:pt idx="449">
                  <c:v>5.8691429577162378E-3</c:v>
                </c:pt>
                <c:pt idx="450">
                  <c:v>-1.2166376681324829E-3</c:v>
                </c:pt>
                <c:pt idx="451">
                  <c:v>9.88630826939435E-4</c:v>
                </c:pt>
                <c:pt idx="452">
                  <c:v>6.0957027184667986E-4</c:v>
                </c:pt>
                <c:pt idx="453">
                  <c:v>9.8530431806085738E-3</c:v>
                </c:pt>
                <c:pt idx="454">
                  <c:v>-1.5082956288023036E-4</c:v>
                </c:pt>
                <c:pt idx="455">
                  <c:v>1.959159695300315E-3</c:v>
                </c:pt>
                <c:pt idx="456">
                  <c:v>-7.5282664207915245E-3</c:v>
                </c:pt>
                <c:pt idx="457">
                  <c:v>-4.0881274288376394E-3</c:v>
                </c:pt>
                <c:pt idx="458">
                  <c:v>-7.5282664207915245E-3</c:v>
                </c:pt>
                <c:pt idx="459">
                  <c:v>-5.1916439711822042E-3</c:v>
                </c:pt>
                <c:pt idx="460">
                  <c:v>4.8869981196256731E-3</c:v>
                </c:pt>
                <c:pt idx="461">
                  <c:v>7.6138270771181397E-4</c:v>
                </c:pt>
                <c:pt idx="462">
                  <c:v>2.949520005590317E-3</c:v>
                </c:pt>
                <c:pt idx="463">
                  <c:v>-9.0668687737681278E-4</c:v>
                </c:pt>
                <c:pt idx="464">
                  <c:v>1.1328878519914684E-3</c:v>
                </c:pt>
                <c:pt idx="465">
                  <c:v>9.2429739381977294E-3</c:v>
                </c:pt>
                <c:pt idx="466">
                  <c:v>5.8926810575089346E-3</c:v>
                </c:pt>
                <c:pt idx="467">
                  <c:v>-5.2118351911311211E-3</c:v>
                </c:pt>
                <c:pt idx="468">
                  <c:v>4.5436002340202494E-3</c:v>
                </c:pt>
                <c:pt idx="469">
                  <c:v>-7.5282664207915245E-3</c:v>
                </c:pt>
                <c:pt idx="470">
                  <c:v>-9.7623257105467647E-4</c:v>
                </c:pt>
                <c:pt idx="471">
                  <c:v>-7.5282664207915245E-3</c:v>
                </c:pt>
                <c:pt idx="472">
                  <c:v>1.6661621546130057E-3</c:v>
                </c:pt>
                <c:pt idx="473">
                  <c:v>-7.5282664207915245E-3</c:v>
                </c:pt>
                <c:pt idx="474">
                  <c:v>2.8182979388587108E-3</c:v>
                </c:pt>
                <c:pt idx="475">
                  <c:v>9.4622408420922798E-3</c:v>
                </c:pt>
                <c:pt idx="476">
                  <c:v>-7.5282664207915245E-3</c:v>
                </c:pt>
                <c:pt idx="477">
                  <c:v>3.0462288425630352E-3</c:v>
                </c:pt>
                <c:pt idx="478">
                  <c:v>-7.5282664207915245E-3</c:v>
                </c:pt>
                <c:pt idx="479">
                  <c:v>-4.0595973182265613E-3</c:v>
                </c:pt>
                <c:pt idx="480">
                  <c:v>3.7534993702616113E-3</c:v>
                </c:pt>
                <c:pt idx="481">
                  <c:v>7.0849342186372292E-3</c:v>
                </c:pt>
                <c:pt idx="482">
                  <c:v>4.1636761011056376E-3</c:v>
                </c:pt>
                <c:pt idx="483">
                  <c:v>-1.0582811479793533E-3</c:v>
                </c:pt>
                <c:pt idx="484">
                  <c:v>-6.0523530369253854E-4</c:v>
                </c:pt>
                <c:pt idx="485">
                  <c:v>-1.2115706464639353E-3</c:v>
                </c:pt>
                <c:pt idx="486">
                  <c:v>5.2144459735498213E-3</c:v>
                </c:pt>
                <c:pt idx="487">
                  <c:v>6.4593885398561536E-3</c:v>
                </c:pt>
                <c:pt idx="488">
                  <c:v>-3.3744548536642025E-3</c:v>
                </c:pt>
                <c:pt idx="489">
                  <c:v>1.5021781611533879E-4</c:v>
                </c:pt>
                <c:pt idx="490">
                  <c:v>-1.0519988947363071E-3</c:v>
                </c:pt>
                <c:pt idx="491">
                  <c:v>2.9280399311989243E-3</c:v>
                </c:pt>
                <c:pt idx="492">
                  <c:v>-2.9240883065377388E-3</c:v>
                </c:pt>
                <c:pt idx="493">
                  <c:v>-7.5282664207915245E-3</c:v>
                </c:pt>
                <c:pt idx="494">
                  <c:v>-7.5282664207915245E-3</c:v>
                </c:pt>
                <c:pt idx="495">
                  <c:v>-7.5282664207915245E-3</c:v>
                </c:pt>
                <c:pt idx="496">
                  <c:v>2.4466714552490321E-3</c:v>
                </c:pt>
                <c:pt idx="497">
                  <c:v>4.579803148516746E-4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193728"/>
        <c:axId val="221195264"/>
      </c:lineChart>
      <c:dateAx>
        <c:axId val="22119372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21195264"/>
        <c:crosses val="autoZero"/>
        <c:auto val="1"/>
        <c:lblOffset val="100"/>
        <c:baseTimeUnit val="days"/>
      </c:dateAx>
      <c:valAx>
        <c:axId val="2211952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11937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182356551867"/>
          <c:y val="2.0618110236220465E-2"/>
          <c:w val="0.78539538444211809"/>
          <c:h val="0.8536097112860892"/>
        </c:manualLayout>
      </c:layout>
      <c:lineChart>
        <c:grouping val="standard"/>
        <c:varyColors val="0"/>
        <c:ser>
          <c:idx val="0"/>
          <c:order val="0"/>
          <c:tx>
            <c:strRef>
              <c:f>'Stop-loss(%Fixed)'!$N$34</c:f>
              <c:strCache>
                <c:ptCount val="1"/>
                <c:pt idx="0">
                  <c:v>Mean</c:v>
                </c:pt>
              </c:strCache>
            </c:strRef>
          </c:tx>
          <c:marker>
            <c:symbol val="none"/>
          </c:marker>
          <c:dPt>
            <c:idx val="7"/>
            <c:marker>
              <c:symbol val="circle"/>
              <c:size val="7"/>
              <c:spPr>
                <a:solidFill>
                  <a:srgbClr val="FF0000"/>
                </a:solidFill>
              </c:spPr>
            </c:marker>
            <c:bubble3D val="0"/>
          </c:dPt>
          <c:cat>
            <c:numRef>
              <c:f>'Stop-loss(%Fixed)'!$M$36:$M$55</c:f>
              <c:numCache>
                <c:formatCode>0.00%</c:formatCode>
                <c:ptCount val="20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6.0000000000000001E-3</c:v>
                </c:pt>
                <c:pt idx="6">
                  <c:v>7.0000000000000001E-3</c:v>
                </c:pt>
                <c:pt idx="7">
                  <c:v>8.0000000000000002E-3</c:v>
                </c:pt>
                <c:pt idx="8">
                  <c:v>8.9999999999999993E-3</c:v>
                </c:pt>
                <c:pt idx="9">
                  <c:v>0.01</c:v>
                </c:pt>
                <c:pt idx="10">
                  <c:v>1.0999999999999999E-2</c:v>
                </c:pt>
                <c:pt idx="11">
                  <c:v>1.2E-2</c:v>
                </c:pt>
                <c:pt idx="12">
                  <c:v>1.2999999999999999E-2</c:v>
                </c:pt>
                <c:pt idx="13">
                  <c:v>1.4E-2</c:v>
                </c:pt>
                <c:pt idx="14">
                  <c:v>1.4999999999999999E-2</c:v>
                </c:pt>
                <c:pt idx="15">
                  <c:v>1.6E-2</c:v>
                </c:pt>
                <c:pt idx="16">
                  <c:v>1.7000000000000001E-2</c:v>
                </c:pt>
                <c:pt idx="17">
                  <c:v>1.7999999999999999E-2</c:v>
                </c:pt>
                <c:pt idx="18">
                  <c:v>1.9E-2</c:v>
                </c:pt>
                <c:pt idx="19">
                  <c:v>0.02</c:v>
                </c:pt>
              </c:numCache>
            </c:numRef>
          </c:cat>
          <c:val>
            <c:numRef>
              <c:f>'Stop-loss(%Fixed)'!$N$36:$N$55</c:f>
              <c:numCache>
                <c:formatCode>0.00%</c:formatCode>
                <c:ptCount val="20"/>
                <c:pt idx="0">
                  <c:v>1.1686154829847943E-4</c:v>
                </c:pt>
                <c:pt idx="1">
                  <c:v>1.5299123970577376E-4</c:v>
                </c:pt>
                <c:pt idx="2">
                  <c:v>2.1214974979753137E-4</c:v>
                </c:pt>
                <c:pt idx="3">
                  <c:v>2.4688790939738422E-4</c:v>
                </c:pt>
                <c:pt idx="4">
                  <c:v>2.6166841803427305E-4</c:v>
                </c:pt>
                <c:pt idx="5">
                  <c:v>3.5362118042022594E-4</c:v>
                </c:pt>
                <c:pt idx="6">
                  <c:v>3.8817085865943882E-4</c:v>
                </c:pt>
                <c:pt idx="7">
                  <c:v>4.2091819529928927E-4</c:v>
                </c:pt>
                <c:pt idx="8">
                  <c:v>3.094564570431363E-4</c:v>
                </c:pt>
                <c:pt idx="9">
                  <c:v>3.0741824444504613E-4</c:v>
                </c:pt>
                <c:pt idx="10">
                  <c:v>2.7210123522613497E-4</c:v>
                </c:pt>
                <c:pt idx="11">
                  <c:v>2.3240405985779515E-4</c:v>
                </c:pt>
                <c:pt idx="12">
                  <c:v>1.6747977397850816E-4</c:v>
                </c:pt>
                <c:pt idx="13">
                  <c:v>1.5350868792576915E-4</c:v>
                </c:pt>
                <c:pt idx="14">
                  <c:v>1.1093113650819316E-4</c:v>
                </c:pt>
                <c:pt idx="15">
                  <c:v>1.5622795221079252E-4</c:v>
                </c:pt>
                <c:pt idx="16">
                  <c:v>1.4045253498818806E-4</c:v>
                </c:pt>
                <c:pt idx="17">
                  <c:v>1.4894210887415256E-4</c:v>
                </c:pt>
                <c:pt idx="18">
                  <c:v>1.4146345023780243E-4</c:v>
                </c:pt>
                <c:pt idx="19">
                  <c:v>1.3500468297220151E-4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22240"/>
        <c:axId val="222923776"/>
      </c:lineChart>
      <c:lineChart>
        <c:grouping val="standard"/>
        <c:varyColors val="0"/>
        <c:ser>
          <c:idx val="1"/>
          <c:order val="1"/>
          <c:tx>
            <c:strRef>
              <c:f>'Stop-loss(%Fixed)'!$O$34</c:f>
              <c:strCache>
                <c:ptCount val="1"/>
                <c:pt idx="0">
                  <c:v>STD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val>
            <c:numRef>
              <c:f>'Stop-loss(%Fixed)'!$O$36:$O$55</c:f>
              <c:numCache>
                <c:formatCode>0.00%</c:formatCode>
                <c:ptCount val="20"/>
                <c:pt idx="0">
                  <c:v>3.2112773041454478E-3</c:v>
                </c:pt>
                <c:pt idx="1">
                  <c:v>4.2869492822425219E-3</c:v>
                </c:pt>
                <c:pt idx="2">
                  <c:v>5.0238648209441497E-3</c:v>
                </c:pt>
                <c:pt idx="3">
                  <c:v>5.5856056917969864E-3</c:v>
                </c:pt>
                <c:pt idx="4">
                  <c:v>5.9963057417258625E-3</c:v>
                </c:pt>
                <c:pt idx="5">
                  <c:v>6.2328407084282327E-3</c:v>
                </c:pt>
                <c:pt idx="6">
                  <c:v>6.4140523965838508E-3</c:v>
                </c:pt>
                <c:pt idx="7">
                  <c:v>6.5377544629173171E-3</c:v>
                </c:pt>
                <c:pt idx="8">
                  <c:v>6.7235398176682367E-3</c:v>
                </c:pt>
                <c:pt idx="9">
                  <c:v>6.8246870190348712E-3</c:v>
                </c:pt>
                <c:pt idx="10">
                  <c:v>6.9297202089166881E-3</c:v>
                </c:pt>
                <c:pt idx="11">
                  <c:v>7.0121059181675379E-3</c:v>
                </c:pt>
                <c:pt idx="12">
                  <c:v>7.1334625966387637E-3</c:v>
                </c:pt>
                <c:pt idx="13">
                  <c:v>7.180246704947971E-3</c:v>
                </c:pt>
                <c:pt idx="14">
                  <c:v>7.2696960346767198E-3</c:v>
                </c:pt>
                <c:pt idx="15">
                  <c:v>7.2212826026522882E-3</c:v>
                </c:pt>
                <c:pt idx="16">
                  <c:v>7.2591108143212207E-3</c:v>
                </c:pt>
                <c:pt idx="17">
                  <c:v>7.2476762293934649E-3</c:v>
                </c:pt>
                <c:pt idx="18">
                  <c:v>7.26823434844807E-3</c:v>
                </c:pt>
                <c:pt idx="19">
                  <c:v>7.2860967804295714E-3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39392"/>
        <c:axId val="222937856"/>
      </c:lineChart>
      <c:catAx>
        <c:axId val="222922240"/>
        <c:scaling>
          <c:orientation val="minMax"/>
        </c:scaling>
        <c:delete val="0"/>
        <c:axPos val="b"/>
        <c:numFmt formatCode="0.00%" sourceLinked="1"/>
        <c:majorTickMark val="out"/>
        <c:minorTickMark val="none"/>
        <c:tickLblPos val="nextTo"/>
        <c:crossAx val="222923776"/>
        <c:crosses val="autoZero"/>
        <c:auto val="1"/>
        <c:lblAlgn val="ctr"/>
        <c:lblOffset val="100"/>
        <c:noMultiLvlLbl val="0"/>
      </c:catAx>
      <c:valAx>
        <c:axId val="222923776"/>
        <c:scaling>
          <c:orientation val="minMax"/>
        </c:scaling>
        <c:delete val="0"/>
        <c:axPos val="l"/>
        <c:numFmt formatCode="0.000%" sourceLinked="0"/>
        <c:majorTickMark val="out"/>
        <c:minorTickMark val="none"/>
        <c:tickLblPos val="nextTo"/>
        <c:crossAx val="222922240"/>
        <c:crosses val="autoZero"/>
        <c:crossBetween val="between"/>
      </c:valAx>
      <c:valAx>
        <c:axId val="222937856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crossAx val="222939392"/>
        <c:crosses val="max"/>
        <c:crossBetween val="between"/>
      </c:valAx>
      <c:catAx>
        <c:axId val="222939392"/>
        <c:scaling>
          <c:orientation val="minMax"/>
        </c:scaling>
        <c:delete val="1"/>
        <c:axPos val="b"/>
        <c:majorTickMark val="out"/>
        <c:minorTickMark val="none"/>
        <c:tickLblPos val="nextTo"/>
        <c:crossAx val="2229378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5082869507071783"/>
          <c:y val="0.72"/>
          <c:w val="0.32361060952443488"/>
          <c:h val="6.027637795275590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marker>
            <c:symbol val="none"/>
          </c:marker>
          <c:xVal>
            <c:numRef>
              <c:f>'Stop-loss(%Fixed)'!$O$60:$O$77</c:f>
              <c:numCache>
                <c:formatCode>General</c:formatCode>
                <c:ptCount val="18"/>
                <c:pt idx="0">
                  <c:v>-2.3263478740408408</c:v>
                </c:pt>
                <c:pt idx="1">
                  <c:v>-2.0537489106318225</c:v>
                </c:pt>
                <c:pt idx="2">
                  <c:v>-1.6448536269514726</c:v>
                </c:pt>
                <c:pt idx="3">
                  <c:v>-1.2815515655446006</c:v>
                </c:pt>
                <c:pt idx="4">
                  <c:v>-1.0364333894937898</c:v>
                </c:pt>
                <c:pt idx="5">
                  <c:v>-0.84162123357291452</c:v>
                </c:pt>
                <c:pt idx="6">
                  <c:v>-0.52440051270804089</c:v>
                </c:pt>
                <c:pt idx="7">
                  <c:v>-0.25334710313579978</c:v>
                </c:pt>
                <c:pt idx="8">
                  <c:v>0</c:v>
                </c:pt>
                <c:pt idx="9">
                  <c:v>0.25334710313579978</c:v>
                </c:pt>
                <c:pt idx="10">
                  <c:v>0.52440051270804078</c:v>
                </c:pt>
                <c:pt idx="11">
                  <c:v>0.84162123357291474</c:v>
                </c:pt>
                <c:pt idx="12">
                  <c:v>1.0364333894937898</c:v>
                </c:pt>
                <c:pt idx="13">
                  <c:v>1.2815515655446006</c:v>
                </c:pt>
                <c:pt idx="14">
                  <c:v>1.6448536269514715</c:v>
                </c:pt>
                <c:pt idx="15">
                  <c:v>1.8807936081512504</c:v>
                </c:pt>
                <c:pt idx="16">
                  <c:v>2.0537489106318221</c:v>
                </c:pt>
                <c:pt idx="17">
                  <c:v>2.3263478740408408</c:v>
                </c:pt>
              </c:numCache>
            </c:numRef>
          </c:xVal>
          <c:yVal>
            <c:numRef>
              <c:f>'Stop-loss(%Fixed)'!$O$60:$O$77</c:f>
              <c:numCache>
                <c:formatCode>General</c:formatCode>
                <c:ptCount val="18"/>
                <c:pt idx="0">
                  <c:v>-2.3263478740408408</c:v>
                </c:pt>
                <c:pt idx="1">
                  <c:v>-2.0537489106318225</c:v>
                </c:pt>
                <c:pt idx="2">
                  <c:v>-1.6448536269514726</c:v>
                </c:pt>
                <c:pt idx="3">
                  <c:v>-1.2815515655446006</c:v>
                </c:pt>
                <c:pt idx="4">
                  <c:v>-1.0364333894937898</c:v>
                </c:pt>
                <c:pt idx="5">
                  <c:v>-0.84162123357291452</c:v>
                </c:pt>
                <c:pt idx="6">
                  <c:v>-0.52440051270804089</c:v>
                </c:pt>
                <c:pt idx="7">
                  <c:v>-0.25334710313579978</c:v>
                </c:pt>
                <c:pt idx="8">
                  <c:v>0</c:v>
                </c:pt>
                <c:pt idx="9">
                  <c:v>0.25334710313579978</c:v>
                </c:pt>
                <c:pt idx="10">
                  <c:v>0.52440051270804078</c:v>
                </c:pt>
                <c:pt idx="11">
                  <c:v>0.84162123357291474</c:v>
                </c:pt>
                <c:pt idx="12">
                  <c:v>1.0364333894937898</c:v>
                </c:pt>
                <c:pt idx="13">
                  <c:v>1.2815515655446006</c:v>
                </c:pt>
                <c:pt idx="14">
                  <c:v>1.6448536269514715</c:v>
                </c:pt>
                <c:pt idx="15">
                  <c:v>1.8807936081512504</c:v>
                </c:pt>
                <c:pt idx="16">
                  <c:v>2.0537489106318221</c:v>
                </c:pt>
                <c:pt idx="17">
                  <c:v>2.3263478740408408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230592"/>
        <c:axId val="223245056"/>
      </c:scatterChar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xVal>
            <c:numRef>
              <c:f>'Stop-loss(%Fixed)'!$N$60:$N$77</c:f>
              <c:numCache>
                <c:formatCode>General</c:formatCode>
                <c:ptCount val="18"/>
                <c:pt idx="0">
                  <c:v>-1.2403707056682995</c:v>
                </c:pt>
                <c:pt idx="1">
                  <c:v>-1.2403707056682995</c:v>
                </c:pt>
                <c:pt idx="2">
                  <c:v>-1.2403707056682995</c:v>
                </c:pt>
                <c:pt idx="3">
                  <c:v>-1.2403707056682995</c:v>
                </c:pt>
                <c:pt idx="4">
                  <c:v>-1.2403707056682995</c:v>
                </c:pt>
                <c:pt idx="5">
                  <c:v>-1.2403707056682995</c:v>
                </c:pt>
                <c:pt idx="6">
                  <c:v>-0.67386744613735394</c:v>
                </c:pt>
                <c:pt idx="7">
                  <c:v>-0.28930178042594384</c:v>
                </c:pt>
                <c:pt idx="8">
                  <c:v>-5.6179925556684778E-3</c:v>
                </c:pt>
                <c:pt idx="9">
                  <c:v>0.18714440855847425</c:v>
                </c:pt>
                <c:pt idx="10">
                  <c:v>0.50432423916212588</c:v>
                </c:pt>
                <c:pt idx="11">
                  <c:v>0.84482161063107974</c:v>
                </c:pt>
                <c:pt idx="12">
                  <c:v>1.0849056441143294</c:v>
                </c:pt>
                <c:pt idx="13">
                  <c:v>1.3531238482664545</c:v>
                </c:pt>
                <c:pt idx="14">
                  <c:v>1.7556536589914622</c:v>
                </c:pt>
                <c:pt idx="15">
                  <c:v>1.9805498534177313</c:v>
                </c:pt>
                <c:pt idx="16">
                  <c:v>2.2193893069038033</c:v>
                </c:pt>
                <c:pt idx="17">
                  <c:v>2.5974668397194205</c:v>
                </c:pt>
              </c:numCache>
            </c:numRef>
          </c:xVal>
          <c:yVal>
            <c:numRef>
              <c:f>'Stop-loss(%Fixed)'!$O$60:$O$77</c:f>
              <c:numCache>
                <c:formatCode>General</c:formatCode>
                <c:ptCount val="18"/>
                <c:pt idx="0">
                  <c:v>-2.3263478740408408</c:v>
                </c:pt>
                <c:pt idx="1">
                  <c:v>-2.0537489106318225</c:v>
                </c:pt>
                <c:pt idx="2">
                  <c:v>-1.6448536269514726</c:v>
                </c:pt>
                <c:pt idx="3">
                  <c:v>-1.2815515655446006</c:v>
                </c:pt>
                <c:pt idx="4">
                  <c:v>-1.0364333894937898</c:v>
                </c:pt>
                <c:pt idx="5">
                  <c:v>-0.84162123357291452</c:v>
                </c:pt>
                <c:pt idx="6">
                  <c:v>-0.52440051270804089</c:v>
                </c:pt>
                <c:pt idx="7">
                  <c:v>-0.25334710313579978</c:v>
                </c:pt>
                <c:pt idx="8">
                  <c:v>0</c:v>
                </c:pt>
                <c:pt idx="9">
                  <c:v>0.25334710313579978</c:v>
                </c:pt>
                <c:pt idx="10">
                  <c:v>0.52440051270804078</c:v>
                </c:pt>
                <c:pt idx="11">
                  <c:v>0.84162123357291474</c:v>
                </c:pt>
                <c:pt idx="12">
                  <c:v>1.0364333894937898</c:v>
                </c:pt>
                <c:pt idx="13">
                  <c:v>1.2815515655446006</c:v>
                </c:pt>
                <c:pt idx="14">
                  <c:v>1.6448536269514715</c:v>
                </c:pt>
                <c:pt idx="15">
                  <c:v>1.8807936081512504</c:v>
                </c:pt>
                <c:pt idx="16">
                  <c:v>2.0537489106318221</c:v>
                </c:pt>
                <c:pt idx="17">
                  <c:v>2.3263478740408408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230592"/>
        <c:axId val="223245056"/>
      </c:scatterChart>
      <c:valAx>
        <c:axId val="22323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245056"/>
        <c:crosses val="autoZero"/>
        <c:crossBetween val="midCat"/>
      </c:valAx>
      <c:valAx>
        <c:axId val="2232450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23230592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190501</xdr:rowOff>
    </xdr:from>
    <xdr:to>
      <xdr:col>20</xdr:col>
      <xdr:colOff>35720</xdr:colOff>
      <xdr:row>14</xdr:row>
      <xdr:rowOff>154783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266700</xdr:colOff>
      <xdr:row>16</xdr:row>
      <xdr:rowOff>76200</xdr:rowOff>
    </xdr:from>
    <xdr:to>
      <xdr:col>20</xdr:col>
      <xdr:colOff>333375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46</xdr:row>
      <xdr:rowOff>0</xdr:rowOff>
    </xdr:from>
    <xdr:to>
      <xdr:col>30</xdr:col>
      <xdr:colOff>0</xdr:colOff>
      <xdr:row>59</xdr:row>
      <xdr:rowOff>19050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571500</xdr:colOff>
      <xdr:row>59</xdr:row>
      <xdr:rowOff>152400</xdr:rowOff>
    </xdr:from>
    <xdr:to>
      <xdr:col>29</xdr:col>
      <xdr:colOff>571500</xdr:colOff>
      <xdr:row>71</xdr:row>
      <xdr:rowOff>180975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504825</xdr:colOff>
      <xdr:row>75</xdr:row>
      <xdr:rowOff>1</xdr:rowOff>
    </xdr:from>
    <xdr:to>
      <xdr:col>26</xdr:col>
      <xdr:colOff>535781</xdr:colOff>
      <xdr:row>87</xdr:row>
      <xdr:rowOff>166687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492919</xdr:colOff>
      <xdr:row>92</xdr:row>
      <xdr:rowOff>154781</xdr:rowOff>
    </xdr:from>
    <xdr:to>
      <xdr:col>26</xdr:col>
      <xdr:colOff>321469</xdr:colOff>
      <xdr:row>105</xdr:row>
      <xdr:rowOff>130970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95249</xdr:colOff>
      <xdr:row>2</xdr:row>
      <xdr:rowOff>28575</xdr:rowOff>
    </xdr:from>
    <xdr:to>
      <xdr:col>22</xdr:col>
      <xdr:colOff>511969</xdr:colOff>
      <xdr:row>16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152400</xdr:colOff>
      <xdr:row>35</xdr:row>
      <xdr:rowOff>-1</xdr:rowOff>
    </xdr:from>
    <xdr:to>
      <xdr:col>25</xdr:col>
      <xdr:colOff>107156</xdr:colOff>
      <xdr:row>54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28575</xdr:colOff>
      <xdr:row>58</xdr:row>
      <xdr:rowOff>19050</xdr:rowOff>
    </xdr:from>
    <xdr:to>
      <xdr:col>26</xdr:col>
      <xdr:colOff>257175</xdr:colOff>
      <xdr:row>77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47625</xdr:colOff>
      <xdr:row>79</xdr:row>
      <xdr:rowOff>28574</xdr:rowOff>
    </xdr:from>
    <xdr:to>
      <xdr:col>26</xdr:col>
      <xdr:colOff>352425</xdr:colOff>
      <xdr:row>102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2</xdr:row>
      <xdr:rowOff>19050</xdr:rowOff>
    </xdr:from>
    <xdr:to>
      <xdr:col>22</xdr:col>
      <xdr:colOff>333375</xdr:colOff>
      <xdr:row>16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33</xdr:row>
      <xdr:rowOff>180975</xdr:rowOff>
    </xdr:from>
    <xdr:to>
      <xdr:col>28</xdr:col>
      <xdr:colOff>304800</xdr:colOff>
      <xdr:row>48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47624</xdr:colOff>
      <xdr:row>1</xdr:row>
      <xdr:rowOff>161925</xdr:rowOff>
    </xdr:from>
    <xdr:to>
      <xdr:col>40</xdr:col>
      <xdr:colOff>457199</xdr:colOff>
      <xdr:row>16</xdr:row>
      <xdr:rowOff>28575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238125</xdr:colOff>
      <xdr:row>31</xdr:row>
      <xdr:rowOff>142874</xdr:rowOff>
    </xdr:from>
    <xdr:to>
      <xdr:col>44</xdr:col>
      <xdr:colOff>542925</xdr:colOff>
      <xdr:row>47</xdr:row>
      <xdr:rowOff>180974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19050</xdr:colOff>
      <xdr:row>51</xdr:row>
      <xdr:rowOff>200024</xdr:rowOff>
    </xdr:from>
    <xdr:to>
      <xdr:col>28</xdr:col>
      <xdr:colOff>323850</xdr:colOff>
      <xdr:row>69</xdr:row>
      <xdr:rowOff>9524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209549</xdr:colOff>
      <xdr:row>52</xdr:row>
      <xdr:rowOff>19050</xdr:rowOff>
    </xdr:from>
    <xdr:to>
      <xdr:col>45</xdr:col>
      <xdr:colOff>9524</xdr:colOff>
      <xdr:row>67</xdr:row>
      <xdr:rowOff>171450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28574</xdr:colOff>
      <xdr:row>72</xdr:row>
      <xdr:rowOff>47625</xdr:rowOff>
    </xdr:from>
    <xdr:to>
      <xdr:col>28</xdr:col>
      <xdr:colOff>361949</xdr:colOff>
      <xdr:row>91</xdr:row>
      <xdr:rowOff>161925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37</xdr:col>
      <xdr:colOff>228599</xdr:colOff>
      <xdr:row>72</xdr:row>
      <xdr:rowOff>9524</xdr:rowOff>
    </xdr:from>
    <xdr:to>
      <xdr:col>45</xdr:col>
      <xdr:colOff>9524</xdr:colOff>
      <xdr:row>93</xdr:row>
      <xdr:rowOff>66674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19051</xdr:colOff>
      <xdr:row>1</xdr:row>
      <xdr:rowOff>9525</xdr:rowOff>
    </xdr:from>
    <xdr:to>
      <xdr:col>19</xdr:col>
      <xdr:colOff>464344</xdr:colOff>
      <xdr:row>15</xdr:row>
      <xdr:rowOff>59532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</xdr:colOff>
      <xdr:row>39</xdr:row>
      <xdr:rowOff>180974</xdr:rowOff>
    </xdr:from>
    <xdr:to>
      <xdr:col>33</xdr:col>
      <xdr:colOff>9525</xdr:colOff>
      <xdr:row>51</xdr:row>
      <xdr:rowOff>57149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53</xdr:row>
      <xdr:rowOff>133350</xdr:rowOff>
    </xdr:from>
    <xdr:to>
      <xdr:col>33</xdr:col>
      <xdr:colOff>0</xdr:colOff>
      <xdr:row>62</xdr:row>
      <xdr:rowOff>133350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47625</xdr:colOff>
      <xdr:row>0</xdr:row>
      <xdr:rowOff>152400</xdr:rowOff>
    </xdr:from>
    <xdr:to>
      <xdr:col>30</xdr:col>
      <xdr:colOff>352425</xdr:colOff>
      <xdr:row>15</xdr:row>
      <xdr:rowOff>28575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9"/>
  <sheetViews>
    <sheetView tabSelected="1" zoomScale="80" zoomScaleNormal="80" workbookViewId="0">
      <selection activeCell="Y16" sqref="Y16"/>
    </sheetView>
  </sheetViews>
  <sheetFormatPr defaultRowHeight="15" x14ac:dyDescent="0.25"/>
  <cols>
    <col min="1" max="1" width="14.28515625" style="3" customWidth="1"/>
    <col min="2" max="8" width="9.140625" style="3"/>
    <col min="17" max="17" width="11.28515625" customWidth="1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40311</v>
      </c>
      <c r="B2" s="3">
        <v>1.2613000000000001</v>
      </c>
      <c r="C2" s="3">
        <v>1.2683</v>
      </c>
      <c r="D2" s="3">
        <v>1.2521</v>
      </c>
      <c r="E2" s="3">
        <v>1.2533000000000001</v>
      </c>
      <c r="F2" s="6">
        <f>LN(E2/B2)</f>
        <v>-6.3628624756709709E-3</v>
      </c>
      <c r="G2" s="3" t="e">
        <f>_xll.WMA(F2,1,20,0)</f>
        <v>#N/A</v>
      </c>
      <c r="H2" s="3" t="e">
        <v>#N/A</v>
      </c>
    </row>
    <row r="3" spans="1:8" x14ac:dyDescent="0.25">
      <c r="A3" s="2">
        <v>40312</v>
      </c>
      <c r="B3" s="3">
        <v>1.2532000000000001</v>
      </c>
      <c r="C3" s="3">
        <v>1.2575000000000001</v>
      </c>
      <c r="D3" s="3">
        <v>1.2355</v>
      </c>
      <c r="E3" s="3">
        <v>1.2355</v>
      </c>
      <c r="F3" s="6">
        <f t="shared" ref="F3:F66" si="0">LN(E3/B3)</f>
        <v>-1.4224533649371965E-2</v>
      </c>
      <c r="G3" s="6">
        <f>_xll.WMA($F$2:F3,1,20,0)</f>
        <v>-3.1814312378354852E-4</v>
      </c>
      <c r="H3" s="6">
        <f>_xll.EWMA($F$2:F3,1,,1)</f>
        <v>3.7978484590095942E-3</v>
      </c>
    </row>
    <row r="4" spans="1:8" x14ac:dyDescent="0.25">
      <c r="A4" s="2">
        <v>40315</v>
      </c>
      <c r="B4" s="3">
        <v>1.2349000000000001</v>
      </c>
      <c r="C4" s="3">
        <v>1.2413000000000001</v>
      </c>
      <c r="D4" s="3">
        <v>1.2237</v>
      </c>
      <c r="E4" s="3">
        <v>1.2393000000000001</v>
      </c>
      <c r="F4" s="6">
        <f t="shared" si="0"/>
        <v>3.5567089470518757E-3</v>
      </c>
      <c r="G4" s="6">
        <f>_xll.WMA($F$2:F4,1,20,0)</f>
        <v>-1.0293698062521467E-3</v>
      </c>
      <c r="H4" s="6">
        <f>_xll.EWMA($F$2:F4,1,,0)</f>
        <v>3.7978484590095942E-3</v>
      </c>
    </row>
    <row r="5" spans="1:8" x14ac:dyDescent="0.25">
      <c r="A5" s="2">
        <v>40316</v>
      </c>
      <c r="B5" s="3">
        <v>1.2395</v>
      </c>
      <c r="C5" s="3">
        <v>1.2442</v>
      </c>
      <c r="D5" s="3">
        <v>1.2163999999999999</v>
      </c>
      <c r="E5" s="3">
        <v>1.2201</v>
      </c>
      <c r="F5" s="6">
        <f t="shared" si="0"/>
        <v>-1.5775249893956705E-2</v>
      </c>
      <c r="G5" s="6">
        <f>_xll.WMA($F$2:F5,1,20,0)</f>
        <v>-8.5153435889955291E-4</v>
      </c>
      <c r="H5" s="6">
        <f>_xll.EWMA($F$2:F5,1,,0)</f>
        <v>3.783813480417314E-3</v>
      </c>
    </row>
    <row r="6" spans="1:8" x14ac:dyDescent="0.25">
      <c r="A6" s="2">
        <v>40317</v>
      </c>
      <c r="B6" s="3">
        <v>1.22</v>
      </c>
      <c r="C6" s="3">
        <v>1.2422</v>
      </c>
      <c r="D6" s="3">
        <v>1.2146999999999999</v>
      </c>
      <c r="E6" s="3">
        <v>1.2413000000000001</v>
      </c>
      <c r="F6" s="6">
        <f t="shared" si="0"/>
        <v>1.7308358794599996E-2</v>
      </c>
      <c r="G6" s="6">
        <f>_xll.WMA($F$2:F6,1,20,0)</f>
        <v>-1.6402968535973879E-3</v>
      </c>
      <c r="H6" s="6">
        <f>_xll.EWMA($F$2:F6,1,,0)</f>
        <v>5.3282004786155898E-3</v>
      </c>
    </row>
    <row r="7" spans="1:8" x14ac:dyDescent="0.25">
      <c r="A7" s="2">
        <v>40318</v>
      </c>
      <c r="B7" s="3">
        <v>1.2412000000000001</v>
      </c>
      <c r="C7" s="3">
        <v>1.2597</v>
      </c>
      <c r="D7" s="3">
        <v>1.23</v>
      </c>
      <c r="E7" s="3">
        <v>1.2484</v>
      </c>
      <c r="F7" s="6">
        <f t="shared" si="0"/>
        <v>5.7840778223991005E-3</v>
      </c>
      <c r="G7" s="6">
        <f>_xll.WMA($F$2:F7,1,20,0)</f>
        <v>-7.7487891386738834E-4</v>
      </c>
      <c r="H7" s="6">
        <f>_xll.EWMA($F$2:F7,1,,0)</f>
        <v>6.6828956425831363E-3</v>
      </c>
    </row>
    <row r="8" spans="1:8" x14ac:dyDescent="0.25">
      <c r="A8" s="2">
        <v>40319</v>
      </c>
      <c r="B8" s="3">
        <v>1.2482</v>
      </c>
      <c r="C8" s="3">
        <v>1.2670999999999999</v>
      </c>
      <c r="D8" s="3">
        <v>1.2458</v>
      </c>
      <c r="E8" s="3">
        <v>1.2568999999999999</v>
      </c>
      <c r="F8" s="6">
        <f t="shared" si="0"/>
        <v>6.945858430849064E-3</v>
      </c>
      <c r="G8" s="6">
        <f>_xll.WMA($F$2:F8,1,20,0)</f>
        <v>-4.8567502274743341E-4</v>
      </c>
      <c r="H8" s="6">
        <f>_xll.EWMA($F$2:F8,1,,0)</f>
        <v>6.6324024225623869E-3</v>
      </c>
    </row>
    <row r="9" spans="1:8" x14ac:dyDescent="0.25">
      <c r="A9" s="2">
        <v>40322</v>
      </c>
      <c r="B9" s="3">
        <v>1.2544999999999999</v>
      </c>
      <c r="C9" s="3">
        <v>1.256</v>
      </c>
      <c r="D9" s="3">
        <v>1.2350000000000001</v>
      </c>
      <c r="E9" s="3">
        <v>1.2369000000000001</v>
      </c>
      <c r="F9" s="6">
        <f t="shared" si="0"/>
        <v>-1.4128837425512858E-2</v>
      </c>
      <c r="G9" s="6">
        <f>_xll.WMA($F$2:F9,1,20,0)</f>
        <v>-1.3838210120498029E-4</v>
      </c>
      <c r="H9" s="6">
        <f>_xll.EWMA($F$2:F9,1,,0)</f>
        <v>6.6516263531264707E-3</v>
      </c>
    </row>
    <row r="10" spans="1:8" x14ac:dyDescent="0.25">
      <c r="A10" s="2">
        <v>40323</v>
      </c>
      <c r="B10" s="3">
        <v>1.2370000000000001</v>
      </c>
      <c r="C10" s="3">
        <v>1.2370000000000001</v>
      </c>
      <c r="D10" s="3">
        <v>1.2181</v>
      </c>
      <c r="E10" s="3">
        <v>1.2342</v>
      </c>
      <c r="F10" s="6">
        <f t="shared" si="0"/>
        <v>-2.2661065055215221E-3</v>
      </c>
      <c r="G10" s="6">
        <f>_xll.WMA($F$2:F10,1,20,0)</f>
        <v>-8.4482397248062302E-4</v>
      </c>
      <c r="H10" s="6">
        <f>_xll.EWMA($F$2:F10,1,,0)</f>
        <v>7.318943091246477E-3</v>
      </c>
    </row>
    <row r="11" spans="1:8" x14ac:dyDescent="0.25">
      <c r="A11" s="2">
        <v>40324</v>
      </c>
      <c r="B11" s="3">
        <v>1.2343</v>
      </c>
      <c r="C11" s="3">
        <v>1.2385999999999999</v>
      </c>
      <c r="D11" s="3">
        <v>1.2170000000000001</v>
      </c>
      <c r="E11" s="3">
        <v>1.2176</v>
      </c>
      <c r="F11" s="6">
        <f t="shared" si="0"/>
        <v>-1.3622299642461524E-2</v>
      </c>
      <c r="G11" s="6">
        <f>_xll.WMA($F$2:F11,1,20,0)</f>
        <v>-9.5812929775669913E-4</v>
      </c>
      <c r="H11" s="6">
        <f>_xll.EWMA($F$2:F11,1,,0)</f>
        <v>7.1176559776510891E-3</v>
      </c>
    </row>
    <row r="12" spans="1:8" x14ac:dyDescent="0.25">
      <c r="A12" s="2">
        <v>40325</v>
      </c>
      <c r="B12" s="3">
        <v>1.2174</v>
      </c>
      <c r="C12" s="3">
        <v>1.2394000000000001</v>
      </c>
      <c r="D12" s="3">
        <v>1.2157</v>
      </c>
      <c r="E12" s="3">
        <v>1.236</v>
      </c>
      <c r="F12" s="6">
        <f t="shared" si="0"/>
        <v>1.5162921957812076E-2</v>
      </c>
      <c r="G12" s="6">
        <f>_xll.WMA($F$2:F12,1,20,0)</f>
        <v>-1.6392442798797752E-3</v>
      </c>
      <c r="H12" s="6">
        <f>_xll.EWMA($F$2:F12,1,,0)</f>
        <v>7.6652063163466901E-3</v>
      </c>
    </row>
    <row r="13" spans="1:8" x14ac:dyDescent="0.25">
      <c r="A13" s="2">
        <v>40326</v>
      </c>
      <c r="B13" s="3">
        <v>1.2357</v>
      </c>
      <c r="C13" s="3">
        <v>1.2451000000000001</v>
      </c>
      <c r="D13" s="3">
        <v>1.2267999999999999</v>
      </c>
      <c r="E13" s="3">
        <v>1.2271000000000001</v>
      </c>
      <c r="F13" s="6">
        <f t="shared" si="0"/>
        <v>-6.9839491276426175E-3</v>
      </c>
      <c r="G13" s="6">
        <f>_xll.WMA($F$2:F13,1,20,0)</f>
        <v>-8.8109818198917153E-4</v>
      </c>
      <c r="H13" s="6">
        <f>_xll.EWMA($F$2:F13,1,,0)</f>
        <v>8.3081235389077784E-3</v>
      </c>
    </row>
    <row r="14" spans="1:8" x14ac:dyDescent="0.25">
      <c r="A14" s="2">
        <v>40329</v>
      </c>
      <c r="B14" s="3">
        <v>1.2277</v>
      </c>
      <c r="C14" s="3">
        <v>1.2334000000000001</v>
      </c>
      <c r="D14" s="3">
        <v>1.2270000000000001</v>
      </c>
      <c r="E14" s="3">
        <v>1.2302999999999999</v>
      </c>
      <c r="F14" s="6">
        <f t="shared" si="0"/>
        <v>2.1155418793288895E-3</v>
      </c>
      <c r="G14" s="6">
        <f>_xll.WMA($F$2:F14,1,20,0)</f>
        <v>-1.2302956383713024E-3</v>
      </c>
      <c r="H14" s="6">
        <f>_xll.EWMA($F$2:F14,1,,0)</f>
        <v>8.234679985193007E-3</v>
      </c>
    </row>
    <row r="15" spans="1:8" x14ac:dyDescent="0.25">
      <c r="A15" s="2">
        <v>40330</v>
      </c>
      <c r="B15" s="3">
        <v>1.2302</v>
      </c>
      <c r="C15" s="3">
        <v>1.2352000000000001</v>
      </c>
      <c r="D15" s="3">
        <v>1.2114</v>
      </c>
      <c r="E15" s="3">
        <v>1.2224999999999999</v>
      </c>
      <c r="F15" s="6">
        <f t="shared" si="0"/>
        <v>-6.2788154252407932E-3</v>
      </c>
      <c r="G15" s="6">
        <f>_xll.WMA($F$2:F15,1,20,0)</f>
        <v>-1.1245185444048579E-3</v>
      </c>
      <c r="H15" s="6">
        <f>_xll.EWMA($F$2:F15,1,,0)</f>
        <v>8.0006179909815501E-3</v>
      </c>
    </row>
    <row r="16" spans="1:8" x14ac:dyDescent="0.25">
      <c r="A16" s="2">
        <v>40331</v>
      </c>
      <c r="B16" s="3">
        <v>1.2225999999999999</v>
      </c>
      <c r="C16" s="3">
        <v>1.2271000000000001</v>
      </c>
      <c r="D16" s="3">
        <v>1.2178</v>
      </c>
      <c r="E16" s="3">
        <v>1.2245999999999999</v>
      </c>
      <c r="F16" s="6">
        <f t="shared" si="0"/>
        <v>1.6345214492289979E-3</v>
      </c>
      <c r="G16" s="6">
        <f>_xll.WMA($F$2:F16,1,20,0)</f>
        <v>-1.4384593156668976E-3</v>
      </c>
      <c r="H16" s="6">
        <f>_xll.EWMA($F$2:F16,1,,0)</f>
        <v>7.9078888669489467E-3</v>
      </c>
    </row>
    <row r="17" spans="1:8" x14ac:dyDescent="0.25">
      <c r="A17" s="2">
        <v>40332</v>
      </c>
      <c r="B17" s="3">
        <v>1.2248000000000001</v>
      </c>
      <c r="C17" s="3">
        <v>1.2324999999999999</v>
      </c>
      <c r="D17" s="3">
        <v>1.2156</v>
      </c>
      <c r="E17" s="3">
        <v>1.2161</v>
      </c>
      <c r="F17" s="6">
        <f t="shared" si="0"/>
        <v>-7.1285483565202892E-3</v>
      </c>
      <c r="G17" s="6">
        <f>_xll.WMA($F$2:F17,1,20,0)</f>
        <v>-1.3567332432054477E-3</v>
      </c>
      <c r="H17" s="6">
        <f>_xll.EWMA($F$2:F17,1,,0)</f>
        <v>7.6774294900164054E-3</v>
      </c>
    </row>
    <row r="18" spans="1:8" x14ac:dyDescent="0.25">
      <c r="A18" s="2">
        <v>40333</v>
      </c>
      <c r="B18" s="3">
        <v>1.2159</v>
      </c>
      <c r="C18" s="3">
        <v>1.2214</v>
      </c>
      <c r="D18" s="3">
        <v>1.1959</v>
      </c>
      <c r="E18" s="3">
        <v>1.1964999999999999</v>
      </c>
      <c r="F18" s="6">
        <f t="shared" si="0"/>
        <v>-1.608391495394457E-2</v>
      </c>
      <c r="G18" s="6">
        <f>_xll.WMA($F$2:F18,1,20,0)</f>
        <v>-1.713160661031462E-3</v>
      </c>
      <c r="H18" s="6">
        <f>_xll.EWMA($F$2:F18,1,,0)</f>
        <v>7.6456079065041023E-3</v>
      </c>
    </row>
    <row r="19" spans="1:8" x14ac:dyDescent="0.25">
      <c r="A19" s="2">
        <v>40336</v>
      </c>
      <c r="B19" s="3">
        <v>1.1946000000000001</v>
      </c>
      <c r="C19" s="3">
        <v>1.1989000000000001</v>
      </c>
      <c r="D19" s="3">
        <v>1.1879999999999999</v>
      </c>
      <c r="E19" s="3">
        <v>1.1921999999999999</v>
      </c>
      <c r="F19" s="6">
        <f t="shared" si="0"/>
        <v>-2.0110615123795587E-3</v>
      </c>
      <c r="G19" s="6">
        <f>_xll.WMA($F$2:F19,1,20,0)</f>
        <v>-2.5173564087286903E-3</v>
      </c>
      <c r="H19" s="6">
        <f>_xll.EWMA($F$2:F19,1,,0)</f>
        <v>8.3946137647387606E-3</v>
      </c>
    </row>
    <row r="20" spans="1:8" x14ac:dyDescent="0.25">
      <c r="A20" s="2">
        <v>40337</v>
      </c>
      <c r="B20" s="3">
        <v>1.1920999999999999</v>
      </c>
      <c r="C20" s="3">
        <v>1.2010000000000001</v>
      </c>
      <c r="D20" s="3">
        <v>1.1904999999999999</v>
      </c>
      <c r="E20" s="3">
        <v>1.1973</v>
      </c>
      <c r="F20" s="6">
        <f t="shared" si="0"/>
        <v>4.3525639988421612E-3</v>
      </c>
      <c r="G20" s="6">
        <f>_xll.WMA($F$2:F20,1,20,0)</f>
        <v>-2.6179094843476682E-3</v>
      </c>
      <c r="H20" s="6">
        <f>_xll.EWMA($F$2:F20,1,,0)</f>
        <v>8.1537739696405272E-3</v>
      </c>
    </row>
    <row r="21" spans="1:8" x14ac:dyDescent="0.25">
      <c r="A21" s="2">
        <v>40338</v>
      </c>
      <c r="B21" s="3">
        <v>1.1971000000000001</v>
      </c>
      <c r="C21" s="3">
        <v>1.2072000000000001</v>
      </c>
      <c r="D21" s="3">
        <v>1.1927000000000001</v>
      </c>
      <c r="E21" s="3">
        <v>1.1976</v>
      </c>
      <c r="F21" s="6">
        <f t="shared" si="0"/>
        <v>4.1758884809443608E-4</v>
      </c>
      <c r="G21" s="6">
        <f>_xll.WMA($F$2:F21,1,20,0)</f>
        <v>-2.4002812844055601E-3</v>
      </c>
      <c r="H21" s="6">
        <f>_xll.EWMA($F$2:F21,1,,0)</f>
        <v>7.9769465933369026E-3</v>
      </c>
    </row>
    <row r="22" spans="1:8" x14ac:dyDescent="0.25">
      <c r="A22" s="2">
        <v>40339</v>
      </c>
      <c r="B22" s="3">
        <v>1.1978</v>
      </c>
      <c r="C22" s="3">
        <v>1.214</v>
      </c>
      <c r="D22" s="3">
        <v>1.196</v>
      </c>
      <c r="E22" s="3">
        <v>1.2121999999999999</v>
      </c>
      <c r="F22" s="6">
        <f t="shared" si="0"/>
        <v>1.1950349686822652E-2</v>
      </c>
      <c r="G22" s="6">
        <f>_xll.WMA($F$2:F22,1,20,0)</f>
        <v>-2.3794018420008381E-3</v>
      </c>
      <c r="H22" s="6">
        <f>_xll.EWMA($F$2:F22,1,,0)</f>
        <v>7.7346130583588616E-3</v>
      </c>
    </row>
    <row r="23" spans="1:8" x14ac:dyDescent="0.25">
      <c r="A23" s="2">
        <v>40340</v>
      </c>
      <c r="B23" s="3">
        <v>1.2121999999999999</v>
      </c>
      <c r="C23" s="3">
        <v>1.2150000000000001</v>
      </c>
      <c r="D23" s="3">
        <v>1.2049000000000001</v>
      </c>
      <c r="E23" s="3">
        <v>1.2110000000000001</v>
      </c>
      <c r="F23" s="6">
        <f t="shared" si="0"/>
        <v>-9.9042596409229869E-4</v>
      </c>
      <c r="G23" s="6">
        <f>_xll.WMA($F$2:F23,1,20,0)</f>
        <v>-1.4637412338761573E-3</v>
      </c>
      <c r="H23" s="6">
        <f>_xll.EWMA($F$2:F23,1,,0)</f>
        <v>8.0500581532696926E-3</v>
      </c>
    </row>
    <row r="24" spans="1:8" x14ac:dyDescent="0.25">
      <c r="A24" s="2">
        <v>40343</v>
      </c>
      <c r="B24" s="3">
        <v>1.2119</v>
      </c>
      <c r="C24" s="3">
        <v>1.2298</v>
      </c>
      <c r="D24" s="3">
        <v>1.2119</v>
      </c>
      <c r="E24" s="3">
        <v>1.2219</v>
      </c>
      <c r="F24" s="6">
        <f t="shared" si="0"/>
        <v>8.2176483480348624E-3</v>
      </c>
      <c r="G24" s="6">
        <f>_xll.WMA($F$2:F24,1,20,0)</f>
        <v>-8.0203584961217422E-4</v>
      </c>
      <c r="H24" s="6">
        <f>_xll.EWMA($F$2:F24,1,,0)</f>
        <v>7.8085905712992343E-3</v>
      </c>
    </row>
    <row r="25" spans="1:8" x14ac:dyDescent="0.25">
      <c r="A25" s="2">
        <v>40344</v>
      </c>
      <c r="B25" s="3">
        <v>1.2219</v>
      </c>
      <c r="C25" s="3">
        <v>1.2347999999999999</v>
      </c>
      <c r="D25" s="3">
        <v>1.2171000000000001</v>
      </c>
      <c r="E25" s="3">
        <v>1.2332000000000001</v>
      </c>
      <c r="F25" s="6">
        <f t="shared" si="0"/>
        <v>9.2053926895186988E-3</v>
      </c>
      <c r="G25" s="6">
        <f>_xll.WMA($F$2:F25,1,20,0)</f>
        <v>-5.6898887956302504E-4</v>
      </c>
      <c r="H25" s="6">
        <f>_xll.EWMA($F$2:F25,1,,0)</f>
        <v>7.8337364118209844E-3</v>
      </c>
    </row>
    <row r="26" spans="1:8" x14ac:dyDescent="0.25">
      <c r="A26" s="2">
        <v>40345</v>
      </c>
      <c r="B26" s="3">
        <v>1.2330000000000001</v>
      </c>
      <c r="C26" s="3">
        <v>1.2352000000000001</v>
      </c>
      <c r="D26" s="3">
        <v>1.2258</v>
      </c>
      <c r="E26" s="3">
        <v>1.2307999999999999</v>
      </c>
      <c r="F26" s="6">
        <f t="shared" si="0"/>
        <v>-1.7858597164577491E-3</v>
      </c>
      <c r="G26" s="6">
        <f>_xll.WMA($F$2:F26,1,20,0)</f>
        <v>6.8004324961074491E-4</v>
      </c>
      <c r="H26" s="6">
        <f>_xll.EWMA($F$2:F26,1,,0)</f>
        <v>7.922735378251073E-3</v>
      </c>
    </row>
    <row r="27" spans="1:8" x14ac:dyDescent="0.25">
      <c r="A27" s="2">
        <v>40346</v>
      </c>
      <c r="B27" s="3">
        <v>1.2309000000000001</v>
      </c>
      <c r="C27" s="3">
        <v>1.2407999999999999</v>
      </c>
      <c r="D27" s="3">
        <v>1.2244999999999999</v>
      </c>
      <c r="E27" s="3">
        <v>1.2386999999999999</v>
      </c>
      <c r="F27" s="6">
        <f t="shared" si="0"/>
        <v>6.3168334439040533E-3</v>
      </c>
      <c r="G27" s="6">
        <f>_xll.WMA($F$2:F27,1,20,0)</f>
        <v>-2.7466767594214203E-4</v>
      </c>
      <c r="H27" s="6">
        <f>_xll.EWMA($F$2:F27,1,,0)</f>
        <v>7.6938228090446485E-3</v>
      </c>
    </row>
    <row r="28" spans="1:8" x14ac:dyDescent="0.25">
      <c r="A28" s="2">
        <v>40347</v>
      </c>
      <c r="B28" s="3">
        <v>1.2385999999999999</v>
      </c>
      <c r="C28" s="3">
        <v>1.2416</v>
      </c>
      <c r="D28" s="3">
        <v>1.2357</v>
      </c>
      <c r="E28" s="3">
        <v>1.2384999999999999</v>
      </c>
      <c r="F28" s="6">
        <f t="shared" si="0"/>
        <v>-8.073957454629162E-5</v>
      </c>
      <c r="G28" s="6">
        <f>_xll.WMA($F$2:F28,1,20,0)</f>
        <v>-2.4802989486689438E-4</v>
      </c>
      <c r="H28" s="6">
        <f>_xll.EWMA($F$2:F28,1,,0)</f>
        <v>7.6182253798006416E-3</v>
      </c>
    </row>
    <row r="29" spans="1:8" x14ac:dyDescent="0.25">
      <c r="A29" s="2">
        <v>40350</v>
      </c>
      <c r="B29" s="3">
        <v>1.2428999999999999</v>
      </c>
      <c r="C29" s="3">
        <v>1.2465999999999999</v>
      </c>
      <c r="D29" s="3">
        <v>1.2307999999999999</v>
      </c>
      <c r="E29" s="3">
        <v>1.2311000000000001</v>
      </c>
      <c r="F29" s="6">
        <f t="shared" si="0"/>
        <v>-9.5392800978963913E-3</v>
      </c>
      <c r="G29" s="6">
        <f>_xll.WMA($F$2:F29,1,20,0)</f>
        <v>-5.9935979513666196E-4</v>
      </c>
      <c r="H29" s="6">
        <f>_xll.EWMA($F$2:F29,1,,0)</f>
        <v>7.3861700220023488E-3</v>
      </c>
    </row>
    <row r="30" spans="1:8" x14ac:dyDescent="0.25">
      <c r="A30" s="2">
        <v>40351</v>
      </c>
      <c r="B30" s="3">
        <v>1.2312000000000001</v>
      </c>
      <c r="C30" s="3">
        <v>1.2352000000000001</v>
      </c>
      <c r="D30" s="3">
        <v>1.2255</v>
      </c>
      <c r="E30" s="3">
        <v>1.2270000000000001</v>
      </c>
      <c r="F30" s="6">
        <f t="shared" si="0"/>
        <v>-3.4171378137580186E-3</v>
      </c>
      <c r="G30" s="6">
        <f>_xll.WMA($F$2:F30,1,20,0)</f>
        <v>-3.6988192875583891E-4</v>
      </c>
      <c r="H30" s="6">
        <f>_xll.EWMA($F$2:F30,1,,0)</f>
        <v>7.5327318434587828E-3</v>
      </c>
    </row>
    <row r="31" spans="1:8" x14ac:dyDescent="0.25">
      <c r="A31" s="2">
        <v>40352</v>
      </c>
      <c r="B31" s="3">
        <v>1.2273000000000001</v>
      </c>
      <c r="C31" s="3">
        <v>1.2341</v>
      </c>
      <c r="D31" s="3">
        <v>1.2213000000000001</v>
      </c>
      <c r="E31" s="3">
        <v>1.2307999999999999</v>
      </c>
      <c r="F31" s="6">
        <f t="shared" si="0"/>
        <v>2.8477298444240747E-3</v>
      </c>
      <c r="G31" s="6">
        <f>_xll.WMA($F$2:F31,1,20,0)</f>
        <v>-4.2743349416766367E-4</v>
      </c>
      <c r="H31" s="6">
        <f>_xll.EWMA($F$2:F31,1,,0)</f>
        <v>7.3510635920404988E-3</v>
      </c>
    </row>
    <row r="32" spans="1:8" x14ac:dyDescent="0.25">
      <c r="A32" s="2">
        <v>40353</v>
      </c>
      <c r="B32" s="3">
        <v>1.2310000000000001</v>
      </c>
      <c r="C32" s="3">
        <v>1.2387999999999999</v>
      </c>
      <c r="D32" s="3">
        <v>1.2264999999999999</v>
      </c>
      <c r="E32" s="3">
        <v>1.2330000000000001</v>
      </c>
      <c r="F32" s="6">
        <f t="shared" si="0"/>
        <v>1.62337697989077E-3</v>
      </c>
      <c r="G32" s="6">
        <f>_xll.WMA($F$2:F32,1,20,0)</f>
        <v>3.9606798017661625E-4</v>
      </c>
      <c r="H32" s="6">
        <f>_xll.EWMA($F$2:F32,1,,0)</f>
        <v>7.1611746029669864E-3</v>
      </c>
    </row>
    <row r="33" spans="1:22" ht="15.75" thickBot="1" x14ac:dyDescent="0.3">
      <c r="A33" s="2">
        <v>40354</v>
      </c>
      <c r="B33" s="3">
        <v>1.2329000000000001</v>
      </c>
      <c r="C33" s="3">
        <v>1.2394000000000001</v>
      </c>
      <c r="D33" s="3">
        <v>1.2257</v>
      </c>
      <c r="E33" s="3">
        <v>1.2369000000000001</v>
      </c>
      <c r="F33" s="6">
        <f t="shared" si="0"/>
        <v>3.2391315064568852E-3</v>
      </c>
      <c r="G33" s="6">
        <f>_xll.WMA($F$2:F33,1,20,0)</f>
        <v>-2.8090926871944912E-4</v>
      </c>
      <c r="H33" s="6">
        <f>_xll.EWMA($F$2:F33,1,,0)</f>
        <v>6.9543941189480311E-3</v>
      </c>
    </row>
    <row r="34" spans="1:22" ht="15.75" thickBot="1" x14ac:dyDescent="0.3">
      <c r="A34" s="2">
        <v>40357</v>
      </c>
      <c r="B34" s="3">
        <v>1.2377</v>
      </c>
      <c r="C34" s="3">
        <v>1.2396</v>
      </c>
      <c r="D34" s="3">
        <v>1.2267999999999999</v>
      </c>
      <c r="E34" s="3">
        <v>1.2274</v>
      </c>
      <c r="F34" s="6">
        <f t="shared" si="0"/>
        <v>-8.3567075909800007E-3</v>
      </c>
      <c r="G34" s="6">
        <f>_xll.WMA($F$2:F34,1,20,0)</f>
        <v>2.3024476298552594E-4</v>
      </c>
      <c r="H34" s="6">
        <f>_xll.EWMA($F$2:F34,1,,0)</f>
        <v>6.7890573780847304E-3</v>
      </c>
      <c r="K34" s="9" t="s">
        <v>8</v>
      </c>
      <c r="L34" s="10"/>
      <c r="M34" s="10"/>
      <c r="O34" s="9" t="s">
        <v>18</v>
      </c>
      <c r="P34" s="10"/>
      <c r="Q34" s="17"/>
      <c r="R34" s="16">
        <f>0.05</f>
        <v>0.05</v>
      </c>
      <c r="T34" s="19" t="s">
        <v>22</v>
      </c>
      <c r="U34" s="19" t="s">
        <v>23</v>
      </c>
      <c r="V34" s="19" t="s">
        <v>21</v>
      </c>
    </row>
    <row r="35" spans="1:22" x14ac:dyDescent="0.25">
      <c r="A35" s="2">
        <v>40358</v>
      </c>
      <c r="B35" s="3">
        <v>1.2276</v>
      </c>
      <c r="C35" s="3">
        <v>1.2290000000000001</v>
      </c>
      <c r="D35" s="3">
        <v>1.2154</v>
      </c>
      <c r="E35" s="3">
        <v>1.2184999999999999</v>
      </c>
      <c r="F35" s="6">
        <f t="shared" si="0"/>
        <v>-7.4404496803202602E-3</v>
      </c>
      <c r="G35" s="6">
        <f>_xll.WMA($F$2:F35,1,20,0)</f>
        <v>-2.9336771052991848E-4</v>
      </c>
      <c r="H35" s="6">
        <f>_xll.EWMA($F$2:F35,1,,0)</f>
        <v>6.893177480931394E-3</v>
      </c>
      <c r="O35" s="15" t="s">
        <v>19</v>
      </c>
      <c r="P35" s="15" t="s">
        <v>20</v>
      </c>
      <c r="Q35" s="15" t="s">
        <v>21</v>
      </c>
      <c r="T35" s="12" t="s">
        <v>24</v>
      </c>
      <c r="U35" s="13">
        <f>_xll.WNTest(EURUSD!$F$2:$F$499, 1)</f>
        <v>0.23794758057316903</v>
      </c>
      <c r="V35" s="18" t="b">
        <f>IF($U35 &gt; $R$34, TRUE, FALSE)</f>
        <v>1</v>
      </c>
    </row>
    <row r="36" spans="1:22" x14ac:dyDescent="0.25">
      <c r="A36" s="2">
        <v>40359</v>
      </c>
      <c r="B36" s="3">
        <v>1.2184999999999999</v>
      </c>
      <c r="C36" s="3">
        <v>1.2302</v>
      </c>
      <c r="D36" s="3">
        <v>1.2169000000000001</v>
      </c>
      <c r="E36" s="3">
        <v>1.2236</v>
      </c>
      <c r="F36" s="6">
        <f t="shared" si="0"/>
        <v>4.1767392114875719E-3</v>
      </c>
      <c r="G36" s="6">
        <f>_xll.WMA($F$2:F36,1,20,0)</f>
        <v>-3.5144942328389165E-4</v>
      </c>
      <c r="H36" s="6">
        <f>_xll.EWMA($F$2:F36,1,,0)</f>
        <v>6.9272331795115121E-3</v>
      </c>
      <c r="L36" s="12" t="s">
        <v>9</v>
      </c>
      <c r="M36" s="13">
        <f>AVERAGE(_xll.RMNA(EURUSD!$F$2:$F$499))</f>
        <v>1.2501424521863306E-4</v>
      </c>
      <c r="O36" s="18">
        <v>0</v>
      </c>
      <c r="P36" s="13">
        <f>_xll.TEST_MEAN(EURUSD!$F$2:$F$499,$O36)</f>
        <v>0.35156700184614065</v>
      </c>
      <c r="Q36" s="18" t="b">
        <f>IF($P36 &gt; $R$34/2, FALSE, TRUE)</f>
        <v>0</v>
      </c>
      <c r="T36" s="12" t="s">
        <v>25</v>
      </c>
      <c r="U36" s="13">
        <f>_xll.NormalityTest(EURUSD!$F$2:$F$499, 1)</f>
        <v>0.1332074214932463</v>
      </c>
      <c r="V36" s="18" t="b">
        <f>IF($U36 &gt; $R$34, TRUE, FALSE)</f>
        <v>1</v>
      </c>
    </row>
    <row r="37" spans="1:22" x14ac:dyDescent="0.25">
      <c r="A37" s="2">
        <v>40360</v>
      </c>
      <c r="B37" s="3">
        <v>1.2234</v>
      </c>
      <c r="C37" s="3">
        <v>1.2538</v>
      </c>
      <c r="D37" s="3">
        <v>1.2197</v>
      </c>
      <c r="E37" s="3">
        <v>1.2525999999999999</v>
      </c>
      <c r="F37" s="6">
        <f t="shared" si="0"/>
        <v>2.3587523282847932E-2</v>
      </c>
      <c r="G37" s="6">
        <f>_xll.WMA($F$2:F37,1,20,0)</f>
        <v>-2.2433853517096313E-4</v>
      </c>
      <c r="H37" s="6">
        <f>_xll.EWMA($F$2:F37,1,,0)</f>
        <v>6.7936790458758296E-3</v>
      </c>
      <c r="L37" s="12" t="s">
        <v>10</v>
      </c>
      <c r="M37" s="13">
        <f>STDEV(_xll.RMNA(EURUSD!$F$2:$F$499))</f>
        <v>7.3163188739153676E-3</v>
      </c>
      <c r="O37" s="18"/>
      <c r="P37" s="13"/>
      <c r="Q37" s="18"/>
      <c r="T37" s="12" t="s">
        <v>26</v>
      </c>
      <c r="U37" s="13">
        <f>_xll.ARCHTest(EURUSD!$F$2:$F$499,1)</f>
        <v>0.60831688167893938</v>
      </c>
      <c r="V37" s="18" t="b">
        <f>IF($U37 &lt; $R$34, TRUE, FALSE)</f>
        <v>0</v>
      </c>
    </row>
    <row r="38" spans="1:22" x14ac:dyDescent="0.25">
      <c r="A38" s="2">
        <v>40361</v>
      </c>
      <c r="B38" s="3">
        <v>1.2524999999999999</v>
      </c>
      <c r="C38" s="3">
        <v>1.2607999999999999</v>
      </c>
      <c r="D38" s="3">
        <v>1.2484999999999999</v>
      </c>
      <c r="E38" s="3">
        <v>1.2566999999999999</v>
      </c>
      <c r="F38" s="6">
        <f t="shared" si="0"/>
        <v>3.3476836620790597E-3</v>
      </c>
      <c r="G38" s="6">
        <f>_xll.WMA($F$2:F38,1,20,0)</f>
        <v>1.3114650467974478E-3</v>
      </c>
      <c r="H38" s="6">
        <f>_xll.EWMA($F$2:F38,1,,0)</f>
        <v>8.7616839566834193E-3</v>
      </c>
      <c r="L38" s="12" t="s">
        <v>11</v>
      </c>
      <c r="M38" s="14">
        <f>SKEW(_xll.RMNA(EURUSD!$F$2:$F$499))</f>
        <v>-0.17443653356748426</v>
      </c>
      <c r="O38" s="18">
        <v>0</v>
      </c>
      <c r="P38" s="13">
        <f>_xll.TEST_SKEW(EURUSD!$F$2:$F$499)</f>
        <v>5.6551165611452174E-2</v>
      </c>
      <c r="Q38" s="18" t="b">
        <f>IF($P38 &gt; $R$34/2, FALSE, TRUE)</f>
        <v>0</v>
      </c>
    </row>
    <row r="39" spans="1:22" x14ac:dyDescent="0.25">
      <c r="A39" s="2">
        <v>40364</v>
      </c>
      <c r="B39" s="3">
        <v>1.2554000000000001</v>
      </c>
      <c r="C39" s="3">
        <v>1.2562</v>
      </c>
      <c r="D39" s="3">
        <v>1.2512000000000001</v>
      </c>
      <c r="E39" s="3">
        <v>1.2536</v>
      </c>
      <c r="F39" s="6">
        <f t="shared" si="0"/>
        <v>-1.434834841620336E-3</v>
      </c>
      <c r="G39" s="6">
        <f>_xll.WMA($F$2:F39,1,20,0)</f>
        <v>2.2830449775986289E-3</v>
      </c>
      <c r="H39" s="6">
        <f>_xll.EWMA($F$2:F39,1,,0)</f>
        <v>8.5342544235261966E-3</v>
      </c>
      <c r="L39" s="12" t="s">
        <v>12</v>
      </c>
      <c r="M39" s="14">
        <f>KURT(_xll.RMNA(EURUSD!$F$2:$F$499))</f>
        <v>0.28565865236221555</v>
      </c>
      <c r="O39" s="18">
        <v>0</v>
      </c>
      <c r="P39" s="13">
        <f>_xll.TEST_XKURT(EURUSD!$F$2:$F$499)</f>
        <v>0.10870638586153064</v>
      </c>
      <c r="Q39" s="18" t="b">
        <f>IF($P39 &gt; $R$34/2, FALSE, TRUE)</f>
        <v>0</v>
      </c>
    </row>
    <row r="40" spans="1:22" x14ac:dyDescent="0.25">
      <c r="A40" s="2">
        <v>40365</v>
      </c>
      <c r="B40" s="3">
        <v>1.2536</v>
      </c>
      <c r="C40" s="3">
        <v>1.2661</v>
      </c>
      <c r="D40" s="3">
        <v>1.2483</v>
      </c>
      <c r="E40" s="3">
        <v>1.2623</v>
      </c>
      <c r="F40" s="6">
        <f t="shared" si="0"/>
        <v>6.916041717004771E-3</v>
      </c>
      <c r="G40" s="6">
        <f>_xll.WMA($F$2:F40,1,20,0)</f>
        <v>2.3118563111365906E-3</v>
      </c>
      <c r="H40" s="6">
        <f>_xll.EWMA($F$2:F40,1,,0)</f>
        <v>8.2817277009638226E-3</v>
      </c>
      <c r="L40" s="12"/>
      <c r="M40" s="13"/>
    </row>
    <row r="41" spans="1:22" x14ac:dyDescent="0.25">
      <c r="A41" s="2">
        <v>40366</v>
      </c>
      <c r="B41" s="3">
        <v>1.2623</v>
      </c>
      <c r="C41" s="3">
        <v>1.2662</v>
      </c>
      <c r="D41" s="3">
        <v>1.2558</v>
      </c>
      <c r="E41" s="3">
        <v>1.2637</v>
      </c>
      <c r="F41" s="6">
        <f t="shared" si="0"/>
        <v>1.1084720058191367E-3</v>
      </c>
      <c r="G41" s="6">
        <f>_xll.WMA($F$2:F41,1,20,0)</f>
        <v>2.440030197044721E-3</v>
      </c>
      <c r="H41" s="6">
        <f>_xll.EWMA($F$2:F41,1,,0)</f>
        <v>8.2061983202953281E-3</v>
      </c>
      <c r="L41" s="12" t="s">
        <v>13</v>
      </c>
      <c r="M41" s="13">
        <f>MEDIAN(_xll.RMNA(EURUSD!$F$2:$F$499))</f>
        <v>6.1136728501542102E-4</v>
      </c>
    </row>
    <row r="42" spans="1:22" x14ac:dyDescent="0.25">
      <c r="A42" s="2">
        <v>40367</v>
      </c>
      <c r="B42" s="3">
        <v>1.2637</v>
      </c>
      <c r="C42" s="3">
        <v>1.2709999999999999</v>
      </c>
      <c r="D42" s="3">
        <v>1.2623</v>
      </c>
      <c r="E42" s="3">
        <v>1.2695000000000001</v>
      </c>
      <c r="F42" s="6">
        <f t="shared" si="0"/>
        <v>4.5791963800981402E-3</v>
      </c>
      <c r="G42" s="6">
        <f>_xll.WMA($F$2:F42,1,20,0)</f>
        <v>2.4745743549309564E-3</v>
      </c>
      <c r="H42" s="6">
        <f>_xll.EWMA($F$2:F42,1,,0)</f>
        <v>7.960836138934016E-3</v>
      </c>
      <c r="L42" s="12" t="s">
        <v>14</v>
      </c>
      <c r="M42" s="13">
        <f>MIN(_xll.RMNA(EURUSD!$F$2:$F$499))</f>
        <v>-2.4045713934551387E-2</v>
      </c>
    </row>
    <row r="43" spans="1:22" x14ac:dyDescent="0.25">
      <c r="A43" s="2">
        <v>40368</v>
      </c>
      <c r="B43" s="3">
        <v>1.2696000000000001</v>
      </c>
      <c r="C43" s="3">
        <v>1.272</v>
      </c>
      <c r="D43" s="3">
        <v>1.2612000000000001</v>
      </c>
      <c r="E43" s="3">
        <v>1.264</v>
      </c>
      <c r="F43" s="6">
        <f t="shared" si="0"/>
        <v>-4.4205945053965908E-3</v>
      </c>
      <c r="G43" s="6">
        <f>_xll.WMA($F$2:F43,1,20,0)</f>
        <v>2.1060166895947303E-3</v>
      </c>
      <c r="H43" s="6">
        <f>_xll.EWMA($F$2:F43,1,,0)</f>
        <v>7.7993948276998144E-3</v>
      </c>
      <c r="L43" s="12" t="s">
        <v>15</v>
      </c>
      <c r="M43" s="13">
        <f>MAX(_xll.RMNA(EURUSD!$F$2:$F$499))</f>
        <v>2.3587523282847932E-2</v>
      </c>
    </row>
    <row r="44" spans="1:22" x14ac:dyDescent="0.25">
      <c r="A44" s="2">
        <v>40371</v>
      </c>
      <c r="B44" s="3">
        <v>1.2641</v>
      </c>
      <c r="C44" s="3">
        <v>1.2645999999999999</v>
      </c>
      <c r="D44" s="3">
        <v>1.2554000000000001</v>
      </c>
      <c r="E44" s="3">
        <v>1.2594000000000001</v>
      </c>
      <c r="F44" s="6">
        <f t="shared" si="0"/>
        <v>-3.7249894468695515E-3</v>
      </c>
      <c r="G44" s="6">
        <f>_xll.WMA($F$2:F44,1,20,0)</f>
        <v>1.9345082625295156E-3</v>
      </c>
      <c r="H44" s="6">
        <f>_xll.EWMA($F$2:F44,1,,0)</f>
        <v>7.6389282916203716E-3</v>
      </c>
      <c r="L44" s="12" t="s">
        <v>16</v>
      </c>
      <c r="M44" s="13">
        <f>QUARTILE(_xll.RMNA(EURUSD!$F$2:$F$499),1)</f>
        <v>-4.3981290423045901E-3</v>
      </c>
    </row>
    <row r="45" spans="1:22" x14ac:dyDescent="0.25">
      <c r="A45" s="2">
        <v>40372</v>
      </c>
      <c r="B45" s="3">
        <v>1.2595000000000001</v>
      </c>
      <c r="C45" s="3">
        <v>1.2737000000000001</v>
      </c>
      <c r="D45" s="3">
        <v>1.2525999999999999</v>
      </c>
      <c r="E45" s="3">
        <v>1.2722</v>
      </c>
      <c r="F45" s="6">
        <f t="shared" si="0"/>
        <v>1.0032868452038822E-2</v>
      </c>
      <c r="G45" s="6">
        <f>_xll.WMA($F$2:F45,1,20,0)</f>
        <v>1.3373763727842951E-3</v>
      </c>
      <c r="H45" s="6">
        <f>_xll.EWMA($F$2:F45,1,,0)</f>
        <v>7.4622091032484749E-3</v>
      </c>
      <c r="L45" s="12" t="s">
        <v>17</v>
      </c>
      <c r="M45" s="13">
        <f>QUARTILE(_xll.RMNA(EURUSD!$F$2:$F$499),3)</f>
        <v>4.575995956218333E-3</v>
      </c>
    </row>
    <row r="46" spans="1:22" x14ac:dyDescent="0.25">
      <c r="A46" s="2">
        <v>40373</v>
      </c>
      <c r="B46" s="3">
        <v>1.2723</v>
      </c>
      <c r="C46" s="3">
        <v>1.2776000000000001</v>
      </c>
      <c r="D46" s="3">
        <v>1.2685999999999999</v>
      </c>
      <c r="E46" s="3">
        <v>1.2741</v>
      </c>
      <c r="F46" s="6">
        <f t="shared" si="0"/>
        <v>1.4137608386803567E-3</v>
      </c>
      <c r="G46" s="6">
        <f>_xll.WMA($F$2:F46,1,20,0)</f>
        <v>1.3787501609103011E-3</v>
      </c>
      <c r="H46" s="6">
        <f>_xll.EWMA($F$2:F46,1,,0)</f>
        <v>7.6408767678273091E-3</v>
      </c>
    </row>
    <row r="47" spans="1:22" ht="15.75" thickBot="1" x14ac:dyDescent="0.3">
      <c r="A47" s="2">
        <v>40374</v>
      </c>
      <c r="B47" s="3">
        <v>1.274</v>
      </c>
      <c r="C47" s="3">
        <v>1.2952999999999999</v>
      </c>
      <c r="D47" s="3">
        <v>1.2713000000000001</v>
      </c>
      <c r="E47" s="3">
        <v>1.2947</v>
      </c>
      <c r="F47" s="6">
        <f t="shared" si="0"/>
        <v>1.6117450932492804E-2</v>
      </c>
      <c r="G47" s="6">
        <f>_xll.WMA($F$2:F47,1,20,0)</f>
        <v>1.5387311886672064E-3</v>
      </c>
      <c r="H47" s="6">
        <f>_xll.EWMA($F$2:F47,1,,0)</f>
        <v>7.4161945158413211E-3</v>
      </c>
      <c r="K47" s="8" t="s">
        <v>27</v>
      </c>
    </row>
    <row r="48" spans="1:22" ht="15.75" thickBot="1" x14ac:dyDescent="0.3">
      <c r="A48" s="2">
        <v>40375</v>
      </c>
      <c r="B48" s="3">
        <v>1.2948</v>
      </c>
      <c r="C48" s="3">
        <v>1.3006</v>
      </c>
      <c r="D48" s="3">
        <v>1.2891999999999999</v>
      </c>
      <c r="E48" s="3">
        <v>1.2927999999999999</v>
      </c>
      <c r="F48" s="6">
        <f t="shared" si="0"/>
        <v>-1.5458342852584064E-3</v>
      </c>
      <c r="G48" s="6">
        <f>_xll.WMA($F$2:F48,1,20,0)</f>
        <v>2.0287620630966442E-3</v>
      </c>
      <c r="H48" s="6">
        <f>_xll.EWMA($F$2:F48,1,,0)</f>
        <v>8.2028213502834488E-3</v>
      </c>
      <c r="K48" s="19" t="s">
        <v>28</v>
      </c>
      <c r="L48" s="19" t="s">
        <v>29</v>
      </c>
      <c r="M48" s="19" t="s">
        <v>30</v>
      </c>
      <c r="N48" s="19" t="s">
        <v>31</v>
      </c>
      <c r="O48" s="19" t="s">
        <v>32</v>
      </c>
      <c r="P48" s="19" t="s">
        <v>30</v>
      </c>
      <c r="Q48" s="19" t="s">
        <v>31</v>
      </c>
    </row>
    <row r="49" spans="1:17" x14ac:dyDescent="0.25">
      <c r="A49" s="2">
        <v>40378</v>
      </c>
      <c r="B49" s="3">
        <v>1.2896000000000001</v>
      </c>
      <c r="C49" s="3">
        <v>1.2989999999999999</v>
      </c>
      <c r="D49" s="3">
        <v>1.2874000000000001</v>
      </c>
      <c r="E49" s="3">
        <v>1.294</v>
      </c>
      <c r="F49" s="6">
        <f t="shared" si="0"/>
        <v>3.4061033084821024E-3</v>
      </c>
      <c r="G49" s="6">
        <f>_xll.WMA($F$2:F49,1,20,0)</f>
        <v>1.9555073275610382E-3</v>
      </c>
      <c r="H49" s="6">
        <f>_xll.EWMA($F$2:F49,1,,0)</f>
        <v>7.9619393138000514E-3</v>
      </c>
      <c r="K49" s="15">
        <v>1</v>
      </c>
      <c r="L49" s="20">
        <f>_xll.ACF(EURUSD!$F$2:$F$499,1,$K49)</f>
        <v>-9.3602022552652497E-3</v>
      </c>
      <c r="M49" s="20">
        <f>_xll.ACFCI(EURUSD!$F$2:$F$499,1,$K49,0.05,1)</f>
        <v>8.7828086238500705E-2</v>
      </c>
      <c r="N49" s="20">
        <f>_xll.ACFCI(EURUSD!$F$2:$F$499,1,$K49,0.05,0)</f>
        <v>-8.7828086238500705E-2</v>
      </c>
      <c r="O49" s="20">
        <f>_xll.PACF(EURUSD!$F$2:$F$499,1,$K49)</f>
        <v>-9.3600779581963691E-3</v>
      </c>
      <c r="P49" s="20">
        <f>_xll.PACFCI(EURUSD!$F$2:$F$499,1,$K49,0.05,1)</f>
        <v>8.7828086238500719E-2</v>
      </c>
      <c r="Q49" s="20">
        <f>_xll.PACFCI(EURUSD!$F$2:$F$499,1,$K49,0.05,0)</f>
        <v>-8.7828086238500719E-2</v>
      </c>
    </row>
    <row r="50" spans="1:17" x14ac:dyDescent="0.25">
      <c r="A50" s="2">
        <v>40379</v>
      </c>
      <c r="B50" s="3">
        <v>1.2939000000000001</v>
      </c>
      <c r="C50" s="3">
        <v>1.3028999999999999</v>
      </c>
      <c r="D50" s="3">
        <v>1.2843</v>
      </c>
      <c r="E50" s="3">
        <v>1.2881</v>
      </c>
      <c r="F50" s="6">
        <f t="shared" si="0"/>
        <v>-4.4926489198649465E-3</v>
      </c>
      <c r="G50" s="6">
        <f>_xll.WMA($F$2:F50,1,20,0)</f>
        <v>2.6027764978799627E-3</v>
      </c>
      <c r="H50" s="6">
        <f>_xll.EWMA($F$2:F50,1,,0)</f>
        <v>7.7643429447262248E-3</v>
      </c>
      <c r="K50" s="15">
        <v>2</v>
      </c>
      <c r="L50" s="20">
        <f>_xll.ACF(EURUSD!$F$2:$F$499,1,$K50)</f>
        <v>2.9303061913534219E-2</v>
      </c>
      <c r="M50" s="20">
        <f>_xll.ACFCI(EURUSD!$F$2:$F$499,1,$K50,0.05,1)</f>
        <v>8.7828086238500705E-2</v>
      </c>
      <c r="N50" s="20">
        <f>_xll.ACFCI(EURUSD!$F$2:$F$499,1,$K50,0.05,0)</f>
        <v>-8.7828086238500705E-2</v>
      </c>
      <c r="O50" s="20">
        <f>_xll.PACF(EURUSD!$F$2:$F$499,1,$K50)</f>
        <v>2.9194873259174067E-2</v>
      </c>
      <c r="P50" s="20">
        <f>_xll.PACFCI(EURUSD!$F$2:$F$499,1,$K50,0.05,1)</f>
        <v>8.7828086238500719E-2</v>
      </c>
      <c r="Q50" s="20">
        <f>_xll.PACFCI(EURUSD!$F$2:$F$499,1,$K50,0.05,0)</f>
        <v>-8.7828086238500719E-2</v>
      </c>
    </row>
    <row r="51" spans="1:17" x14ac:dyDescent="0.25">
      <c r="A51" s="2">
        <v>40380</v>
      </c>
      <c r="B51" s="3">
        <v>1.288</v>
      </c>
      <c r="C51" s="3">
        <v>1.2910999999999999</v>
      </c>
      <c r="D51" s="3">
        <v>1.2736000000000001</v>
      </c>
      <c r="E51" s="3">
        <v>1.2751999999999999</v>
      </c>
      <c r="F51" s="6">
        <f t="shared" si="0"/>
        <v>-9.987598628348417E-3</v>
      </c>
      <c r="G51" s="6">
        <f>_xll.WMA($F$2:F51,1,20,0)</f>
        <v>2.5490009425746169E-3</v>
      </c>
      <c r="H51" s="6">
        <f>_xll.EWMA($F$2:F51,1,,0)</f>
        <v>7.6078218788658905E-3</v>
      </c>
      <c r="K51" s="15">
        <v>3</v>
      </c>
      <c r="L51" s="20">
        <f>_xll.ACF(EURUSD!$F$2:$F$499,1,$K51)</f>
        <v>-9.9277350855761184E-2</v>
      </c>
      <c r="M51" s="20">
        <f>_xll.ACFCI(EURUSD!$F$2:$F$499,1,$K51,0.05,1)</f>
        <v>8.7835780817485457E-2</v>
      </c>
      <c r="N51" s="20">
        <f>_xll.ACFCI(EURUSD!$F$2:$F$499,1,$K51,0.05,0)</f>
        <v>-8.7835780817485457E-2</v>
      </c>
      <c r="O51" s="20">
        <f>_xll.PACF(EURUSD!$F$2:$F$499,1,$K51)</f>
        <v>-9.8947462877764375E-2</v>
      </c>
      <c r="P51" s="20">
        <f>_xll.PACFCI(EURUSD!$F$2:$F$499,1,$K51,0.05,1)</f>
        <v>8.7828086238500719E-2</v>
      </c>
      <c r="Q51" s="20">
        <f>_xll.PACFCI(EURUSD!$F$2:$F$499,1,$K51,0.05,0)</f>
        <v>-8.7828086238500719E-2</v>
      </c>
    </row>
    <row r="52" spans="1:17" x14ac:dyDescent="0.25">
      <c r="A52" s="2">
        <v>40381</v>
      </c>
      <c r="B52" s="3">
        <v>1.2750999999999999</v>
      </c>
      <c r="C52" s="3">
        <v>1.2929999999999999</v>
      </c>
      <c r="D52" s="3">
        <v>1.2741</v>
      </c>
      <c r="E52" s="3">
        <v>1.2890999999999999</v>
      </c>
      <c r="F52" s="6">
        <f t="shared" si="0"/>
        <v>1.091969355956293E-2</v>
      </c>
      <c r="G52" s="6">
        <f>_xll.WMA($F$2:F52,1,20,0)</f>
        <v>1.9072345189359917E-3</v>
      </c>
      <c r="H52" s="6">
        <f>_xll.EWMA($F$2:F52,1,,0)</f>
        <v>7.7711867882439122E-3</v>
      </c>
      <c r="K52" s="15">
        <v>4</v>
      </c>
      <c r="L52" s="20">
        <f>_xll.ACF(EURUSD!$F$2:$F$499,1,$K52)</f>
        <v>-6.2335825433988516E-3</v>
      </c>
      <c r="M52" s="20">
        <f>_xll.ACFCI(EURUSD!$F$2:$F$499,1,$K52,0.05,1)</f>
        <v>8.7911157162237366E-2</v>
      </c>
      <c r="N52" s="20">
        <f>_xll.ACFCI(EURUSD!$F$2:$F$499,1,$K52,0.05,0)</f>
        <v>-8.7911157162237366E-2</v>
      </c>
      <c r="O52" s="20">
        <f>_xll.PACF(EURUSD!$F$2:$F$499,1,$K52)</f>
        <v>-8.6365988462385468E-3</v>
      </c>
      <c r="P52" s="20">
        <f>_xll.PACFCI(EURUSD!$F$2:$F$499,1,$K52,0.05,1)</f>
        <v>8.7828086238500719E-2</v>
      </c>
      <c r="Q52" s="20">
        <f>_xll.PACFCI(EURUSD!$F$2:$F$499,1,$K52,0.05,0)</f>
        <v>-8.7828086238500719E-2</v>
      </c>
    </row>
    <row r="53" spans="1:17" x14ac:dyDescent="0.25">
      <c r="A53" s="2">
        <v>40382</v>
      </c>
      <c r="B53" s="3">
        <v>1.2891999999999999</v>
      </c>
      <c r="C53" s="3">
        <v>1.2965</v>
      </c>
      <c r="D53" s="3">
        <v>1.2797000000000001</v>
      </c>
      <c r="E53" s="3">
        <v>1.2907999999999999</v>
      </c>
      <c r="F53" s="6">
        <f t="shared" si="0"/>
        <v>1.2403102365240927E-3</v>
      </c>
      <c r="G53" s="6">
        <f>_xll.WMA($F$2:F53,1,20,0)</f>
        <v>2.3720503479195999E-3</v>
      </c>
      <c r="H53" s="6">
        <f>_xll.EWMA($F$2:F53,1,,0)</f>
        <v>7.9951388917263808E-3</v>
      </c>
      <c r="K53" s="15">
        <v>5</v>
      </c>
      <c r="L53" s="20">
        <f>_xll.ACF(EURUSD!$F$2:$F$499,1,$K53)</f>
        <v>1.5616162535408875E-2</v>
      </c>
      <c r="M53" s="20">
        <f>_xll.ACFCI(EURUSD!$F$2:$F$499,1,$K53,0.05,1)</f>
        <v>8.8771759723150392E-2</v>
      </c>
      <c r="N53" s="20">
        <f>_xll.ACFCI(EURUSD!$F$2:$F$499,1,$K53,0.05,0)</f>
        <v>-8.8771759723150392E-2</v>
      </c>
      <c r="O53" s="20">
        <f>_xll.PACF(EURUSD!$F$2:$F$499,1,$K53)</f>
        <v>2.0432368593296696E-2</v>
      </c>
      <c r="P53" s="20">
        <f>_xll.PACFCI(EURUSD!$F$2:$F$499,1,$K53,0.05,1)</f>
        <v>8.7828086238500719E-2</v>
      </c>
      <c r="Q53" s="20">
        <f>_xll.PACFCI(EURUSD!$F$2:$F$499,1,$K53,0.05,0)</f>
        <v>-8.7828086238500719E-2</v>
      </c>
    </row>
    <row r="54" spans="1:17" x14ac:dyDescent="0.25">
      <c r="A54" s="2">
        <v>40385</v>
      </c>
      <c r="B54" s="3">
        <v>1.2894000000000001</v>
      </c>
      <c r="C54" s="3">
        <v>1.3004</v>
      </c>
      <c r="D54" s="3">
        <v>1.2879</v>
      </c>
      <c r="E54" s="3">
        <v>1.2991999999999999</v>
      </c>
      <c r="F54" s="6">
        <f t="shared" si="0"/>
        <v>7.5716965308935125E-3</v>
      </c>
      <c r="G54" s="6">
        <f>_xll.WMA($F$2:F54,1,20,0)</f>
        <v>2.27210928442296E-3</v>
      </c>
      <c r="H54" s="6">
        <f>_xll.EWMA($F$2:F54,1,,0)</f>
        <v>7.7575262366997881E-3</v>
      </c>
      <c r="K54" s="15">
        <v>6</v>
      </c>
      <c r="L54" s="20">
        <f>_xll.ACF(EURUSD!$F$2:$F$499,1,$K54)</f>
        <v>6.9243224191058689E-2</v>
      </c>
      <c r="M54" s="20">
        <f>_xll.ACFCI(EURUSD!$F$2:$F$499,1,$K54,0.05,1)</f>
        <v>8.8775136164268784E-2</v>
      </c>
      <c r="N54" s="20">
        <f>_xll.ACFCI(EURUSD!$F$2:$F$499,1,$K54,0.05,0)</f>
        <v>-8.8775136164268784E-2</v>
      </c>
      <c r="O54" s="20">
        <f>_xll.PACF(EURUSD!$F$2:$F$499,1,$K54)</f>
        <v>6.1154930601377125E-2</v>
      </c>
      <c r="P54" s="20">
        <f>_xll.PACFCI(EURUSD!$F$2:$F$499,1,$K54,0.05,1)</f>
        <v>8.7828086238500719E-2</v>
      </c>
      <c r="Q54" s="20">
        <f>_xll.PACFCI(EURUSD!$F$2:$F$499,1,$K54,0.05,0)</f>
        <v>-8.7828086238500719E-2</v>
      </c>
    </row>
    <row r="55" spans="1:17" x14ac:dyDescent="0.25">
      <c r="A55" s="2">
        <v>40386</v>
      </c>
      <c r="B55" s="3">
        <v>1.2992999999999999</v>
      </c>
      <c r="C55" s="3">
        <v>1.3044</v>
      </c>
      <c r="D55" s="3">
        <v>1.2955000000000001</v>
      </c>
      <c r="E55" s="3">
        <v>1.2995000000000001</v>
      </c>
      <c r="F55" s="6">
        <f t="shared" si="0"/>
        <v>1.5391719285448219E-4</v>
      </c>
      <c r="G55" s="6">
        <f>_xll.WMA($F$2:F55,1,20,0)</f>
        <v>3.0685294905166351E-3</v>
      </c>
      <c r="H55" s="6">
        <f>_xll.EWMA($F$2:F55,1,,0)</f>
        <v>7.7465021665043847E-3</v>
      </c>
      <c r="K55" s="15">
        <v>7</v>
      </c>
      <c r="L55" s="20">
        <f>_xll.ACF(EURUSD!$F$2:$F$499,1,$K55)</f>
        <v>-9.9464410816882173E-3</v>
      </c>
      <c r="M55" s="20">
        <f>_xll.ACFCI(EURUSD!$F$2:$F$499,1,$K55,0.05,1)</f>
        <v>8.8796323303075061E-2</v>
      </c>
      <c r="N55" s="20">
        <f>_xll.ACFCI(EURUSD!$F$2:$F$499,1,$K55,0.05,0)</f>
        <v>-8.8796323303075061E-2</v>
      </c>
      <c r="O55" s="20">
        <f>_xll.PACF(EURUSD!$F$2:$F$499,1,$K55)</f>
        <v>-1.0971312336417783E-2</v>
      </c>
      <c r="P55" s="20">
        <f>_xll.PACFCI(EURUSD!$F$2:$F$499,1,$K55,0.05,1)</f>
        <v>8.7828086238500719E-2</v>
      </c>
      <c r="Q55" s="20">
        <f>_xll.PACFCI(EURUSD!$F$2:$F$499,1,$K55,0.05,0)</f>
        <v>-8.7828086238500719E-2</v>
      </c>
    </row>
    <row r="56" spans="1:17" x14ac:dyDescent="0.25">
      <c r="A56" s="2">
        <v>40387</v>
      </c>
      <c r="B56" s="3">
        <v>1.2992999999999999</v>
      </c>
      <c r="C56" s="3">
        <v>1.3041</v>
      </c>
      <c r="D56" s="3">
        <v>1.2969999999999999</v>
      </c>
      <c r="E56" s="3">
        <v>1.2994000000000001</v>
      </c>
      <c r="F56" s="6">
        <f t="shared" si="0"/>
        <v>7.6961557740131203E-5</v>
      </c>
      <c r="G56" s="6">
        <f>_xll.WMA($F$2:F56,1,20,0)</f>
        <v>3.4482478341753726E-3</v>
      </c>
      <c r="H56" s="6">
        <f>_xll.EWMA($F$2:F56,1,,0)</f>
        <v>7.5106071323730594E-3</v>
      </c>
      <c r="K56" s="15">
        <v>8</v>
      </c>
      <c r="L56" s="20">
        <f>_xll.ACF(EURUSD!$F$2:$F$499,1,$K56)</f>
        <v>-5.6088878997950967E-2</v>
      </c>
      <c r="M56" s="20">
        <f>_xll.ACFCI(EURUSD!$F$2:$F$499,1,$K56,0.05,1)</f>
        <v>8.92118619544333E-2</v>
      </c>
      <c r="N56" s="20">
        <f>_xll.ACFCI(EURUSD!$F$2:$F$499,1,$K56,0.05,0)</f>
        <v>-8.92118619544333E-2</v>
      </c>
      <c r="O56" s="20">
        <f>_xll.PACF(EURUSD!$F$2:$F$499,1,$K56)</f>
        <v>-5.6951109427362E-2</v>
      </c>
      <c r="P56" s="20">
        <f>_xll.PACFCI(EURUSD!$F$2:$F$499,1,$K56,0.05,1)</f>
        <v>8.7828086238500719E-2</v>
      </c>
      <c r="Q56" s="20">
        <f>_xll.PACFCI(EURUSD!$F$2:$F$499,1,$K56,0.05,0)</f>
        <v>-8.7828086238500719E-2</v>
      </c>
    </row>
    <row r="57" spans="1:17" x14ac:dyDescent="0.25">
      <c r="A57" s="2">
        <v>40388</v>
      </c>
      <c r="B57" s="3">
        <v>1.2994000000000001</v>
      </c>
      <c r="C57" s="3">
        <v>1.3105</v>
      </c>
      <c r="D57" s="3">
        <v>1.2982</v>
      </c>
      <c r="E57" s="3">
        <v>1.3078000000000001</v>
      </c>
      <c r="F57" s="6">
        <f t="shared" si="0"/>
        <v>6.4437166807449634E-3</v>
      </c>
      <c r="G57" s="6">
        <f>_xll.WMA($F$2:F57,1,20,0)</f>
        <v>3.2432589514880001E-3</v>
      </c>
      <c r="H57" s="6">
        <f>_xll.EWMA($F$2:F57,1,,0)</f>
        <v>7.2818281847297165E-3</v>
      </c>
      <c r="K57" s="15">
        <v>9</v>
      </c>
      <c r="L57" s="20">
        <f>_xll.ACF(EURUSD!$F$2:$F$499,1,$K57)</f>
        <v>-4.8773751632941897E-2</v>
      </c>
      <c r="M57" s="20">
        <f>_xll.ACFCI(EURUSD!$F$2:$F$499,1,$K57,0.05,1)</f>
        <v>8.9220415749564769E-2</v>
      </c>
      <c r="N57" s="20">
        <f>_xll.ACFCI(EURUSD!$F$2:$F$499,1,$K57,0.05,0)</f>
        <v>-8.9220415749564769E-2</v>
      </c>
      <c r="O57" s="20">
        <f>_xll.PACF(EURUSD!$F$2:$F$499,1,$K57)</f>
        <v>-3.8311468857449307E-2</v>
      </c>
      <c r="P57" s="20">
        <f>_xll.PACFCI(EURUSD!$F$2:$F$499,1,$K57,0.05,1)</f>
        <v>8.7828086238500719E-2</v>
      </c>
      <c r="Q57" s="20">
        <f>_xll.PACFCI(EURUSD!$F$2:$F$499,1,$K57,0.05,0)</f>
        <v>-8.7828086238500719E-2</v>
      </c>
    </row>
    <row r="58" spans="1:17" x14ac:dyDescent="0.25">
      <c r="A58" s="2">
        <v>40389</v>
      </c>
      <c r="B58" s="3">
        <v>1.3078000000000001</v>
      </c>
      <c r="C58" s="3">
        <v>1.3091999999999999</v>
      </c>
      <c r="D58" s="3">
        <v>1.2983</v>
      </c>
      <c r="E58" s="3">
        <v>1.3048</v>
      </c>
      <c r="F58" s="6">
        <f t="shared" si="0"/>
        <v>-2.2965638203714996E-3</v>
      </c>
      <c r="G58" s="6">
        <f>_xll.WMA($F$2:F58,1,20,0)</f>
        <v>2.3860686213828526E-3</v>
      </c>
      <c r="H58" s="6">
        <f>_xll.EWMA($F$2:F58,1,,0)</f>
        <v>7.2342801638387829E-3</v>
      </c>
      <c r="K58" s="15">
        <v>10</v>
      </c>
      <c r="L58" s="20">
        <f>_xll.ACF(EURUSD!$F$2:$F$499,1,$K58)</f>
        <v>4.3167091418892217E-2</v>
      </c>
      <c r="M58" s="20">
        <f>_xll.ACFCI(EURUSD!$F$2:$F$499,1,$K58,0.05,1)</f>
        <v>8.9491994411049783E-2</v>
      </c>
      <c r="N58" s="20">
        <f>_xll.ACFCI(EURUSD!$F$2:$F$499,1,$K58,0.05,0)</f>
        <v>-8.9491994411049783E-2</v>
      </c>
      <c r="O58" s="20">
        <f>_xll.PACF(EURUSD!$F$2:$F$499,1,$K58)</f>
        <v>4.4756865867323983E-2</v>
      </c>
      <c r="P58" s="20">
        <f>_xll.PACFCI(EURUSD!$F$2:$F$499,1,$K58,0.05,1)</f>
        <v>8.7828086238500719E-2</v>
      </c>
      <c r="Q58" s="20">
        <f>_xll.PACFCI(EURUSD!$F$2:$F$499,1,$K58,0.05,0)</f>
        <v>-8.7828086238500719E-2</v>
      </c>
    </row>
    <row r="59" spans="1:17" x14ac:dyDescent="0.25">
      <c r="A59" s="2">
        <v>40392</v>
      </c>
      <c r="B59" s="3">
        <v>1.306</v>
      </c>
      <c r="C59" s="3">
        <v>1.3193999999999999</v>
      </c>
      <c r="D59" s="3">
        <v>1.3056000000000001</v>
      </c>
      <c r="E59" s="3">
        <v>1.3179000000000001</v>
      </c>
      <c r="F59" s="6">
        <f t="shared" si="0"/>
        <v>9.0705298134672943E-3</v>
      </c>
      <c r="G59" s="6">
        <f>_xll.WMA($F$2:F59,1,20,0)</f>
        <v>2.1038562472603245E-3</v>
      </c>
      <c r="H59" s="6">
        <f>_xll.EWMA($F$2:F59,1,,0)</f>
        <v>7.036417642695675E-3</v>
      </c>
      <c r="K59" s="15">
        <v>11</v>
      </c>
      <c r="L59" s="20">
        <f>_xll.ACF(EURUSD!$F$2:$F$499,1,$K59)</f>
        <v>4.7411960440026372E-2</v>
      </c>
      <c r="M59" s="20">
        <f>_xll.ACFCI(EURUSD!$F$2:$F$499,1,$K59,0.05,1)</f>
        <v>8.969680777628139E-2</v>
      </c>
      <c r="N59" s="20">
        <f>_xll.ACFCI(EURUSD!$F$2:$F$499,1,$K59,0.05,0)</f>
        <v>-8.969680777628139E-2</v>
      </c>
      <c r="O59" s="20">
        <f>_xll.PACF(EURUSD!$F$2:$F$499,1,$K59)</f>
        <v>3.8653238192114345E-2</v>
      </c>
      <c r="P59" s="20">
        <f>_xll.PACFCI(EURUSD!$F$2:$F$499,1,$K59,0.05,1)</f>
        <v>8.7828086238500719E-2</v>
      </c>
      <c r="Q59" s="20">
        <f>_xll.PACFCI(EURUSD!$F$2:$F$499,1,$K59,0.05,0)</f>
        <v>-8.7828086238500719E-2</v>
      </c>
    </row>
    <row r="60" spans="1:17" x14ac:dyDescent="0.25">
      <c r="A60" s="2">
        <v>40393</v>
      </c>
      <c r="B60" s="3">
        <v>1.3178000000000001</v>
      </c>
      <c r="C60" s="3">
        <v>1.3260000000000001</v>
      </c>
      <c r="D60" s="3">
        <v>1.3149</v>
      </c>
      <c r="E60" s="3">
        <v>1.3228</v>
      </c>
      <c r="F60" s="6">
        <f t="shared" si="0"/>
        <v>3.7870226279180432E-3</v>
      </c>
      <c r="G60" s="6">
        <f>_xll.WMA($F$2:F60,1,20,0)</f>
        <v>2.629124480014706E-3</v>
      </c>
      <c r="H60" s="6">
        <f>_xll.EWMA($F$2:F60,1,,0)</f>
        <v>7.1747455365129545E-3</v>
      </c>
      <c r="K60" s="15">
        <v>12</v>
      </c>
      <c r="L60" s="20">
        <f>_xll.ACF(EURUSD!$F$2:$F$499,1,$K60)</f>
        <v>-3.159362490764607E-2</v>
      </c>
      <c r="M60" s="20">
        <f>_xll.ACFCI(EURUSD!$F$2:$F$499,1,$K60,0.05,1)</f>
        <v>8.9856913920126347E-2</v>
      </c>
      <c r="N60" s="20">
        <f>_xll.ACFCI(EURUSD!$F$2:$F$499,1,$K60,0.05,0)</f>
        <v>-8.9856913920126347E-2</v>
      </c>
      <c r="O60" s="20">
        <f>_xll.PACF(EURUSD!$F$2:$F$499,1,$K60)</f>
        <v>-4.5847656973803254E-2</v>
      </c>
      <c r="P60" s="20">
        <f>_xll.PACFCI(EURUSD!$F$2:$F$499,1,$K60,0.05,1)</f>
        <v>8.7828086238500719E-2</v>
      </c>
      <c r="Q60" s="20">
        <f>_xll.PACFCI(EURUSD!$F$2:$F$499,1,$K60,0.05,0)</f>
        <v>-8.7828086238500719E-2</v>
      </c>
    </row>
    <row r="61" spans="1:17" x14ac:dyDescent="0.25">
      <c r="A61" s="2">
        <v>40394</v>
      </c>
      <c r="B61" s="3">
        <v>1.323</v>
      </c>
      <c r="C61" s="3">
        <v>1.3238000000000001</v>
      </c>
      <c r="D61" s="3">
        <v>1.3134999999999999</v>
      </c>
      <c r="E61" s="3">
        <v>1.3158000000000001</v>
      </c>
      <c r="F61" s="6">
        <f t="shared" si="0"/>
        <v>-5.4570394630580896E-3</v>
      </c>
      <c r="G61" s="6">
        <f>_xll.WMA($F$2:F61,1,20,0)</f>
        <v>2.4726735255603698E-3</v>
      </c>
      <c r="H61" s="6">
        <f>_xll.EWMA($F$2:F61,1,,0)</f>
        <v>7.0177523129526034E-3</v>
      </c>
      <c r="K61" s="15">
        <v>13</v>
      </c>
      <c r="L61" s="20">
        <f>_xll.ACF(EURUSD!$F$2:$F$499,1,$K61)</f>
        <v>3.9504930717720682E-2</v>
      </c>
      <c r="M61" s="20">
        <f>_xll.ACFCI(EURUSD!$F$2:$F$499,1,$K61,0.05,1)</f>
        <v>9.0049677767452804E-2</v>
      </c>
      <c r="N61" s="20">
        <f>_xll.ACFCI(EURUSD!$F$2:$F$499,1,$K61,0.05,0)</f>
        <v>-9.0049677767452804E-2</v>
      </c>
      <c r="O61" s="20">
        <f>_xll.PACF(EURUSD!$F$2:$F$499,1,$K61)</f>
        <v>4.7328845286888001E-2</v>
      </c>
      <c r="P61" s="20">
        <f>_xll.PACFCI(EURUSD!$F$2:$F$499,1,$K61,0.05,1)</f>
        <v>8.7828086238500719E-2</v>
      </c>
      <c r="Q61" s="20">
        <f>_xll.PACFCI(EURUSD!$F$2:$F$499,1,$K61,0.05,0)</f>
        <v>-8.7828086238500719E-2</v>
      </c>
    </row>
    <row r="62" spans="1:17" x14ac:dyDescent="0.25">
      <c r="A62" s="2">
        <v>40395</v>
      </c>
      <c r="B62" s="3">
        <v>1.3163</v>
      </c>
      <c r="C62" s="3">
        <v>1.3233999999999999</v>
      </c>
      <c r="D62" s="3">
        <v>1.3122</v>
      </c>
      <c r="E62" s="3">
        <v>1.3187</v>
      </c>
      <c r="F62" s="6">
        <f t="shared" si="0"/>
        <v>1.8216323822913085E-3</v>
      </c>
      <c r="G62" s="6">
        <f>_xll.WMA($F$2:F62,1,20,0)</f>
        <v>2.1443979521165086E-3</v>
      </c>
      <c r="H62" s="6">
        <f>_xll.EWMA($F$2:F62,1,,0)</f>
        <v>6.9340228912570592E-3</v>
      </c>
      <c r="K62" s="15">
        <v>14</v>
      </c>
      <c r="L62" s="20">
        <f>_xll.ACF(EURUSD!$F$2:$F$499,1,$K62)</f>
        <v>-3.8208912622683389E-2</v>
      </c>
      <c r="M62" s="20">
        <f>_xll.ACFCI(EURUSD!$F$2:$F$499,1,$K62,0.05,1)</f>
        <v>9.0135140653355289E-2</v>
      </c>
      <c r="N62" s="20">
        <f>_xll.ACFCI(EURUSD!$F$2:$F$499,1,$K62,0.05,0)</f>
        <v>-9.0135140653355289E-2</v>
      </c>
      <c r="O62" s="20">
        <f>_xll.PACF(EURUSD!$F$2:$F$499,1,$K62)</f>
        <v>-2.0294096470382373E-2</v>
      </c>
      <c r="P62" s="20">
        <f>_xll.PACFCI(EURUSD!$F$2:$F$499,1,$K62,0.05,1)</f>
        <v>8.7828086238500719E-2</v>
      </c>
      <c r="Q62" s="20">
        <f>_xll.PACFCI(EURUSD!$F$2:$F$499,1,$K62,0.05,0)</f>
        <v>-8.7828086238500719E-2</v>
      </c>
    </row>
    <row r="63" spans="1:17" x14ac:dyDescent="0.25">
      <c r="A63" s="2">
        <v>40396</v>
      </c>
      <c r="B63" s="3">
        <v>1.3186</v>
      </c>
      <c r="C63" s="3">
        <v>1.3333999999999999</v>
      </c>
      <c r="D63" s="3">
        <v>1.3161</v>
      </c>
      <c r="E63" s="3">
        <v>1.3279000000000001</v>
      </c>
      <c r="F63" s="6">
        <f t="shared" si="0"/>
        <v>7.0281793170827124E-3</v>
      </c>
      <c r="G63" s="6">
        <f>_xll.WMA($F$2:F63,1,20,0)</f>
        <v>2.0065197522261672E-3</v>
      </c>
      <c r="H63" s="6">
        <f>_xll.EWMA($F$2:F63,1,,0)</f>
        <v>6.7375762497548794E-3</v>
      </c>
      <c r="K63" s="15">
        <v>15</v>
      </c>
      <c r="L63" s="20">
        <f>_xll.ACF(EURUSD!$F$2:$F$499,1,$K63)</f>
        <v>3.7771673890484803E-2</v>
      </c>
      <c r="M63" s="20">
        <f>_xll.ACFCI(EURUSD!$F$2:$F$499,1,$K63,0.05,1)</f>
        <v>9.0268601508095167E-2</v>
      </c>
      <c r="N63" s="20">
        <f>_xll.ACFCI(EURUSD!$F$2:$F$499,1,$K63,0.05,0)</f>
        <v>-9.0268601508095167E-2</v>
      </c>
      <c r="O63" s="20">
        <f>_xll.PACF(EURUSD!$F$2:$F$499,1,$K63)</f>
        <v>3.3938612528129325E-2</v>
      </c>
      <c r="P63" s="20">
        <f>_xll.PACFCI(EURUSD!$F$2:$F$499,1,$K63,0.05,1)</f>
        <v>8.7828086238500719E-2</v>
      </c>
      <c r="Q63" s="20">
        <f>_xll.PACFCI(EURUSD!$F$2:$F$499,1,$K63,0.05,0)</f>
        <v>-8.7828086238500719E-2</v>
      </c>
    </row>
    <row r="64" spans="1:17" x14ac:dyDescent="0.25">
      <c r="A64" s="2">
        <v>40399</v>
      </c>
      <c r="B64" s="3">
        <v>1.3289</v>
      </c>
      <c r="C64" s="3">
        <v>1.3306</v>
      </c>
      <c r="D64" s="3">
        <v>1.3219000000000001</v>
      </c>
      <c r="E64" s="3">
        <v>1.3219000000000001</v>
      </c>
      <c r="F64" s="6">
        <f t="shared" si="0"/>
        <v>-5.2814367521079909E-3</v>
      </c>
      <c r="G64" s="6">
        <f>_xll.WMA($F$2:F64,1,20,0)</f>
        <v>2.5789584433501319E-3</v>
      </c>
      <c r="H64" s="6">
        <f>_xll.EWMA($F$2:F64,1,,0)</f>
        <v>6.7553649767255006E-3</v>
      </c>
      <c r="K64" s="15">
        <v>16</v>
      </c>
      <c r="L64" s="20">
        <f>_xll.ACF(EURUSD!$F$2:$F$499,1,$K64)</f>
        <v>2.2864369601811003E-2</v>
      </c>
      <c r="M64" s="20">
        <f>_xll.ACFCI(EURUSD!$F$2:$F$499,1,$K64,0.05,1)</f>
        <v>9.0393270855126731E-2</v>
      </c>
      <c r="N64" s="20">
        <f>_xll.ACFCI(EURUSD!$F$2:$F$499,1,$K64,0.05,0)</f>
        <v>-9.0393270855126731E-2</v>
      </c>
      <c r="O64" s="20">
        <f>_xll.PACF(EURUSD!$F$2:$F$499,1,$K64)</f>
        <v>1.9745063231647167E-2</v>
      </c>
      <c r="P64" s="20">
        <f>_xll.PACFCI(EURUSD!$F$2:$F$499,1,$K64,0.05,1)</f>
        <v>8.7828086238500719E-2</v>
      </c>
      <c r="Q64" s="20">
        <f>_xll.PACFCI(EURUSD!$F$2:$F$499,1,$K64,0.05,0)</f>
        <v>-8.7828086238500719E-2</v>
      </c>
    </row>
    <row r="65" spans="1:19" x14ac:dyDescent="0.25">
      <c r="A65" s="2">
        <v>40400</v>
      </c>
      <c r="B65" s="3">
        <v>1.3220000000000001</v>
      </c>
      <c r="C65" s="3">
        <v>1.3230999999999999</v>
      </c>
      <c r="D65" s="3">
        <v>1.3078000000000001</v>
      </c>
      <c r="E65" s="3">
        <v>1.3174999999999999</v>
      </c>
      <c r="F65" s="6">
        <f t="shared" si="0"/>
        <v>-3.4097399961143487E-3</v>
      </c>
      <c r="G65" s="6">
        <f>_xll.WMA($F$2:F65,1,20,0)</f>
        <v>2.5011360780882101E-3</v>
      </c>
      <c r="H65" s="6">
        <f>_xll.EWMA($F$2:F65,1,,0)</f>
        <v>6.6761121216344452E-3</v>
      </c>
      <c r="K65" s="15">
        <v>17</v>
      </c>
      <c r="L65" s="20">
        <f>_xll.ACF(EURUSD!$F$2:$F$499,1,$K65)</f>
        <v>5.4864423582300613E-2</v>
      </c>
      <c r="M65" s="20">
        <f>_xll.ACFCI(EURUSD!$F$2:$F$499,1,$K65,0.05,1)</f>
        <v>9.0514937358159214E-2</v>
      </c>
      <c r="N65" s="20">
        <f>_xll.ACFCI(EURUSD!$F$2:$F$499,1,$K65,0.05,0)</f>
        <v>-9.0514937358159214E-2</v>
      </c>
      <c r="O65" s="20">
        <f>_xll.PACF(EURUSD!$F$2:$F$499,1,$K65)</f>
        <v>4.2362096982861426E-2</v>
      </c>
      <c r="P65" s="20">
        <f>_xll.PACFCI(EURUSD!$F$2:$F$499,1,$K65,0.05,1)</f>
        <v>8.7828086238500719E-2</v>
      </c>
      <c r="Q65" s="20">
        <f>_xll.PACFCI(EURUSD!$F$2:$F$499,1,$K65,0.05,0)</f>
        <v>-8.7828086238500719E-2</v>
      </c>
    </row>
    <row r="66" spans="1:19" x14ac:dyDescent="0.25">
      <c r="A66" s="2">
        <v>40401</v>
      </c>
      <c r="B66" s="3">
        <v>1.3173999999999999</v>
      </c>
      <c r="C66" s="3">
        <v>1.3185</v>
      </c>
      <c r="D66" s="3">
        <v>1.2861</v>
      </c>
      <c r="E66" s="3">
        <v>1.2861</v>
      </c>
      <c r="F66" s="6">
        <f t="shared" si="0"/>
        <v>-2.4045713934551387E-2</v>
      </c>
      <c r="G66" s="6">
        <f>_xll.WMA($F$2:F66,1,20,0)</f>
        <v>1.8290056556805514E-3</v>
      </c>
      <c r="H66" s="6">
        <f>_xll.EWMA($F$2:F66,1,,0)</f>
        <v>6.5263944324153757E-3</v>
      </c>
      <c r="K66" s="15">
        <v>18</v>
      </c>
      <c r="L66" s="20">
        <f>_xll.ACF(EURUSD!$F$2:$F$499,1,$K66)</f>
        <v>-3.279118416158925E-2</v>
      </c>
      <c r="M66" s="20">
        <f>_xll.ACFCI(EURUSD!$F$2:$F$499,1,$K66,0.05,1)</f>
        <v>9.0559478177997046E-2</v>
      </c>
      <c r="N66" s="20">
        <f>_xll.ACFCI(EURUSD!$F$2:$F$499,1,$K66,0.05,0)</f>
        <v>-9.0559478177997046E-2</v>
      </c>
      <c r="O66" s="20">
        <f>_xll.PACF(EURUSD!$F$2:$F$499,1,$K66)</f>
        <v>-2.4091587111161859E-2</v>
      </c>
      <c r="P66" s="20">
        <f>_xll.PACFCI(EURUSD!$F$2:$F$499,1,$K66,0.05,1)</f>
        <v>8.7828086238500719E-2</v>
      </c>
      <c r="Q66" s="20">
        <f>_xll.PACFCI(EURUSD!$F$2:$F$499,1,$K66,0.05,0)</f>
        <v>-8.7828086238500719E-2</v>
      </c>
    </row>
    <row r="67" spans="1:19" x14ac:dyDescent="0.25">
      <c r="A67" s="2">
        <v>40402</v>
      </c>
      <c r="B67" s="3">
        <v>1.2861</v>
      </c>
      <c r="C67" s="3">
        <v>1.2930999999999999</v>
      </c>
      <c r="D67" s="3">
        <v>1.2784</v>
      </c>
      <c r="E67" s="3">
        <v>1.2827</v>
      </c>
      <c r="F67" s="6">
        <f t="shared" ref="F67:F130" si="1">LN(E67/B67)</f>
        <v>-2.6471519662360989E-3</v>
      </c>
      <c r="G67" s="6">
        <f>_xll.WMA($F$2:F67,1,20,0)</f>
        <v>5.5603191701896393E-4</v>
      </c>
      <c r="H67" s="6">
        <f>_xll.EWMA($F$2:F67,1,,0)</f>
        <v>8.6446501576149058E-3</v>
      </c>
      <c r="K67" s="15">
        <v>19</v>
      </c>
      <c r="L67" s="20">
        <f>_xll.ACF(EURUSD!$F$2:$F$499,1,$K67)</f>
        <v>-7.8855916240903948E-2</v>
      </c>
      <c r="M67" s="20">
        <f>_xll.ACFCI(EURUSD!$F$2:$F$499,1,$K67,0.05,1)</f>
        <v>9.0815514198987729E-2</v>
      </c>
      <c r="N67" s="20">
        <f>_xll.ACFCI(EURUSD!$F$2:$F$499,1,$K67,0.05,0)</f>
        <v>-9.0815514198987729E-2</v>
      </c>
      <c r="O67" s="20">
        <f>_xll.PACF(EURUSD!$F$2:$F$499,1,$K67)</f>
        <v>-7.4591364646061975E-2</v>
      </c>
      <c r="P67" s="20">
        <f>_xll.PACFCI(EURUSD!$F$2:$F$499,1,$K67,0.05,1)</f>
        <v>8.7828086238500719E-2</v>
      </c>
      <c r="Q67" s="20">
        <f>_xll.PACFCI(EURUSD!$F$2:$F$499,1,$K67,0.05,0)</f>
        <v>-8.7828086238500719E-2</v>
      </c>
    </row>
    <row r="68" spans="1:19" x14ac:dyDescent="0.25">
      <c r="A68" s="2">
        <v>40403</v>
      </c>
      <c r="B68" s="3">
        <v>1.2826</v>
      </c>
      <c r="C68" s="3">
        <v>1.2904</v>
      </c>
      <c r="D68" s="3">
        <v>1.2750999999999999</v>
      </c>
      <c r="E68" s="3">
        <v>1.2750999999999999</v>
      </c>
      <c r="F68" s="6">
        <f t="shared" si="1"/>
        <v>-5.86466082526631E-3</v>
      </c>
      <c r="G68" s="6">
        <f>_xll.WMA($F$2:F68,1,20,0)</f>
        <v>-3.8219822791748072E-4</v>
      </c>
      <c r="H68" s="6">
        <f>_xll.EWMA($F$2:F68,1,,0)</f>
        <v>8.4063441863059113E-3</v>
      </c>
      <c r="K68" s="15">
        <v>20</v>
      </c>
      <c r="L68" s="20">
        <f>_xll.ACF(EURUSD!$F$2:$F$499,1,$K68)</f>
        <v>1.1780576934135468E-2</v>
      </c>
      <c r="M68" s="20">
        <f>_xll.ACFCI(EURUSD!$F$2:$F$499,1,$K68,0.05,1)</f>
        <v>9.0906799904603208E-2</v>
      </c>
      <c r="N68" s="20">
        <f>_xll.ACFCI(EURUSD!$F$2:$F$499,1,$K68,0.05,0)</f>
        <v>-9.0906799904603208E-2</v>
      </c>
      <c r="O68" s="20">
        <f>_xll.PACF(EURUSD!$F$2:$F$499,1,$K68)</f>
        <v>2.1981135482484718E-2</v>
      </c>
      <c r="P68" s="20">
        <f>_xll.PACFCI(EURUSD!$F$2:$F$499,1,$K68,0.05,1)</f>
        <v>8.7828086238500719E-2</v>
      </c>
      <c r="Q68" s="20">
        <f>_xll.PACFCI(EURUSD!$F$2:$F$499,1,$K68,0.05,0)</f>
        <v>-8.7828086238500719E-2</v>
      </c>
    </row>
    <row r="69" spans="1:19" x14ac:dyDescent="0.25">
      <c r="A69" s="2">
        <v>40406</v>
      </c>
      <c r="B69" s="3">
        <v>1.2765</v>
      </c>
      <c r="C69" s="3">
        <v>1.2870999999999999</v>
      </c>
      <c r="D69" s="3">
        <v>1.2737000000000001</v>
      </c>
      <c r="E69" s="3">
        <v>1.2822</v>
      </c>
      <c r="F69" s="6">
        <f t="shared" si="1"/>
        <v>4.4553948716184897E-3</v>
      </c>
      <c r="G69" s="6">
        <f>_xll.WMA($F$2:F69,1,20,0)</f>
        <v>-5.98139554917876E-4</v>
      </c>
      <c r="H69" s="6">
        <f>_xll.EWMA($F$2:F69,1,,0)</f>
        <v>8.2758854523033148E-3</v>
      </c>
      <c r="K69" s="15">
        <v>21</v>
      </c>
      <c r="L69" s="20">
        <f>_xll.ACF(EURUSD!$F$2:$F$499,1,$K69)</f>
        <v>5.2821445287896243E-2</v>
      </c>
      <c r="M69" s="20">
        <f>_xll.ACFCI(EURUSD!$F$2:$F$499,1,$K69,0.05,1)</f>
        <v>9.1432919064944093E-2</v>
      </c>
      <c r="N69" s="20">
        <f>_xll.ACFCI(EURUSD!$F$2:$F$499,1,$K69,0.05,0)</f>
        <v>-9.1432919064944093E-2</v>
      </c>
      <c r="O69" s="20">
        <f>_xll.PACF(EURUSD!$F$2:$F$499,1,$K69)</f>
        <v>5.1753487496085368E-2</v>
      </c>
      <c r="P69" s="20">
        <f>_xll.PACFCI(EURUSD!$F$2:$F$499,1,$K69,0.05,1)</f>
        <v>8.7828086238500719E-2</v>
      </c>
      <c r="Q69" s="20">
        <f>_xll.PACFCI(EURUSD!$F$2:$F$499,1,$K69,0.05,0)</f>
        <v>-8.7828086238500719E-2</v>
      </c>
    </row>
    <row r="70" spans="1:19" x14ac:dyDescent="0.25">
      <c r="A70" s="2">
        <v>40407</v>
      </c>
      <c r="B70" s="3">
        <v>1.2823</v>
      </c>
      <c r="C70" s="3">
        <v>1.2914000000000001</v>
      </c>
      <c r="D70" s="3">
        <v>1.2806</v>
      </c>
      <c r="E70" s="3">
        <v>1.2884</v>
      </c>
      <c r="F70" s="6">
        <f t="shared" si="1"/>
        <v>4.7457979919736061E-3</v>
      </c>
      <c r="G70" s="6">
        <f>_xll.WMA($F$2:F70,1,20,0)</f>
        <v>-5.4567497676105659E-4</v>
      </c>
      <c r="H70" s="6">
        <f>_xll.EWMA($F$2:F70,1,,0)</f>
        <v>8.0976475488989744E-3</v>
      </c>
      <c r="K70" s="15">
        <v>22</v>
      </c>
      <c r="L70" s="20">
        <f>_xll.ACF(EURUSD!$F$2:$F$499,1,$K70)</f>
        <v>-1.7375369374510164E-2</v>
      </c>
      <c r="M70" s="20">
        <f>_xll.ACFCI(EURUSD!$F$2:$F$499,1,$K70,0.05,1)</f>
        <v>9.1444626710604326E-2</v>
      </c>
      <c r="N70" s="20">
        <f>_xll.ACFCI(EURUSD!$F$2:$F$499,1,$K70,0.05,0)</f>
        <v>-9.1444626710604326E-2</v>
      </c>
      <c r="O70" s="20">
        <f>_xll.PACF(EURUSD!$F$2:$F$499,1,$K70)</f>
        <v>-3.5681058587930463E-2</v>
      </c>
      <c r="P70" s="20">
        <f>_xll.PACFCI(EURUSD!$F$2:$F$499,1,$K70,0.05,1)</f>
        <v>8.7828086238500719E-2</v>
      </c>
      <c r="Q70" s="20">
        <f>_xll.PACFCI(EURUSD!$F$2:$F$499,1,$K70,0.05,0)</f>
        <v>-8.7828086238500719E-2</v>
      </c>
    </row>
    <row r="71" spans="1:19" x14ac:dyDescent="0.25">
      <c r="A71" s="2">
        <v>40408</v>
      </c>
      <c r="B71" s="3">
        <v>1.2885</v>
      </c>
      <c r="C71" s="3">
        <v>1.2921</v>
      </c>
      <c r="D71" s="3">
        <v>1.2826</v>
      </c>
      <c r="E71" s="3">
        <v>1.2851999999999999</v>
      </c>
      <c r="F71" s="6">
        <f t="shared" si="1"/>
        <v>-2.5644028507164122E-3</v>
      </c>
      <c r="G71" s="6">
        <f>_xll.WMA($F$2:F71,1,20,0)</f>
        <v>-8.3752631169128837E-5</v>
      </c>
      <c r="H71" s="6">
        <f>_xll.EWMA($F$2:F71,1,,0)</f>
        <v>7.9365570615636243E-3</v>
      </c>
      <c r="K71" s="15">
        <v>23</v>
      </c>
      <c r="L71" s="20">
        <f>_xll.ACF(EURUSD!$F$2:$F$499,1,$K71)</f>
        <v>-3.9421003180568895E-3</v>
      </c>
      <c r="M71" s="20">
        <f>_xll.ACFCI(EURUSD!$F$2:$F$499,1,$K71,0.05,1)</f>
        <v>9.1679682739689378E-2</v>
      </c>
      <c r="N71" s="20">
        <f>_xll.ACFCI(EURUSD!$F$2:$F$499,1,$K71,0.05,0)</f>
        <v>-9.1679682739689378E-2</v>
      </c>
      <c r="O71" s="20">
        <f>_xll.PACF(EURUSD!$F$2:$F$499,1,$K71)</f>
        <v>-9.6607419564913224E-3</v>
      </c>
      <c r="P71" s="20">
        <f>_xll.PACFCI(EURUSD!$F$2:$F$499,1,$K71,0.05,1)</f>
        <v>8.7828086238500719E-2</v>
      </c>
      <c r="Q71" s="20">
        <f>_xll.PACFCI(EURUSD!$F$2:$F$499,1,$K71,0.05,0)</f>
        <v>-8.7828086238500719E-2</v>
      </c>
    </row>
    <row r="72" spans="1:19" x14ac:dyDescent="0.25">
      <c r="A72" s="2">
        <v>40409</v>
      </c>
      <c r="B72" s="3">
        <v>1.2851999999999999</v>
      </c>
      <c r="C72" s="3">
        <v>1.2901</v>
      </c>
      <c r="D72" s="3">
        <v>1.2775000000000001</v>
      </c>
      <c r="E72" s="3">
        <v>1.2821</v>
      </c>
      <c r="F72" s="6">
        <f t="shared" si="1"/>
        <v>-2.4149896830483381E-3</v>
      </c>
      <c r="G72" s="6">
        <f>_xll.WMA($F$2:F72,1,20,0)</f>
        <v>2.8740715771247074E-4</v>
      </c>
      <c r="H72" s="6">
        <f>_xll.EWMA($F$2:F72,1,,0)</f>
        <v>7.7203737882834298E-3</v>
      </c>
      <c r="K72" s="15">
        <v>24</v>
      </c>
      <c r="L72" s="20">
        <f>_xll.ACF(EURUSD!$F$2:$F$499,1,$K72)</f>
        <v>-3.2345441503806652E-3</v>
      </c>
      <c r="M72" s="20">
        <f>_xll.ACFCI(EURUSD!$F$2:$F$499,1,$K72,0.05,1)</f>
        <v>9.1705080865888092E-2</v>
      </c>
      <c r="N72" s="20">
        <f>_xll.ACFCI(EURUSD!$F$2:$F$499,1,$K72,0.05,0)</f>
        <v>-9.1705080865888092E-2</v>
      </c>
      <c r="O72" s="20">
        <f>_xll.PACF(EURUSD!$F$2:$F$499,1,$K72)</f>
        <v>1.5062888420120881E-2</v>
      </c>
      <c r="P72" s="20">
        <f>_xll.PACFCI(EURUSD!$F$2:$F$499,1,$K72,0.05,1)</f>
        <v>8.7828086238500719E-2</v>
      </c>
      <c r="Q72" s="20">
        <f>_xll.PACFCI(EURUSD!$F$2:$F$499,1,$K72,0.05,0)</f>
        <v>-8.7828086238500719E-2</v>
      </c>
    </row>
    <row r="73" spans="1:19" x14ac:dyDescent="0.25">
      <c r="A73" s="2">
        <v>40410</v>
      </c>
      <c r="B73" s="3">
        <v>1.2821</v>
      </c>
      <c r="C73" s="3">
        <v>1.2830999999999999</v>
      </c>
      <c r="D73" s="3">
        <v>1.2666999999999999</v>
      </c>
      <c r="E73" s="3">
        <v>1.2707999999999999</v>
      </c>
      <c r="F73" s="6">
        <f t="shared" si="1"/>
        <v>-8.8527351632939639E-3</v>
      </c>
      <c r="G73" s="6">
        <f>_xll.WMA($F$2:F73,1,20,0)</f>
        <v>-3.7932700441809203E-4</v>
      </c>
      <c r="H73" s="6">
        <f>_xll.EWMA($F$2:F73,1,,0)</f>
        <v>7.5085186058981568E-3</v>
      </c>
    </row>
    <row r="74" spans="1:19" x14ac:dyDescent="0.25">
      <c r="A74" s="2">
        <v>40413</v>
      </c>
      <c r="B74" s="3">
        <v>1.2705</v>
      </c>
      <c r="C74" s="3">
        <v>1.2730999999999999</v>
      </c>
      <c r="D74" s="3">
        <v>1.2648999999999999</v>
      </c>
      <c r="E74" s="3">
        <v>1.2655000000000001</v>
      </c>
      <c r="F74" s="6">
        <f t="shared" si="1"/>
        <v>-3.9432227750399278E-3</v>
      </c>
      <c r="G74" s="6">
        <f>_xll.WMA($F$2:F74,1,20,0)</f>
        <v>-8.8397927440899467E-4</v>
      </c>
      <c r="H74" s="6">
        <f>_xll.EWMA($F$2:F74,1,,0)</f>
        <v>7.5958828155848323E-3</v>
      </c>
    </row>
    <row r="75" spans="1:19" ht="15.75" thickBot="1" x14ac:dyDescent="0.3">
      <c r="A75" s="2">
        <v>40414</v>
      </c>
      <c r="B75" s="3">
        <v>1.2654000000000001</v>
      </c>
      <c r="C75" s="3">
        <v>1.2718</v>
      </c>
      <c r="D75" s="3">
        <v>1.2591000000000001</v>
      </c>
      <c r="E75" s="3">
        <v>1.2626999999999999</v>
      </c>
      <c r="F75" s="6">
        <f t="shared" si="1"/>
        <v>-2.1359922681494221E-3</v>
      </c>
      <c r="G75" s="6">
        <f>_xll.WMA($F$2:F75,1,20,0)</f>
        <v>-1.4597252397056668E-3</v>
      </c>
      <c r="H75" s="6">
        <f>_xll.EWMA($F$2:F75,1,,0)</f>
        <v>7.4275520835889635E-3</v>
      </c>
      <c r="K75" t="s">
        <v>33</v>
      </c>
    </row>
    <row r="76" spans="1:19" ht="15.75" thickBot="1" x14ac:dyDescent="0.3">
      <c r="A76" s="2">
        <v>40415</v>
      </c>
      <c r="B76" s="3">
        <v>1.2625</v>
      </c>
      <c r="C76" s="3">
        <v>1.2723</v>
      </c>
      <c r="D76" s="3">
        <v>1.2611000000000001</v>
      </c>
      <c r="E76" s="3">
        <v>1.2657</v>
      </c>
      <c r="F76" s="6">
        <f t="shared" si="1"/>
        <v>2.5314466488877909E-3</v>
      </c>
      <c r="G76" s="6">
        <f>_xll.WMA($F$2:F76,1,20,0)</f>
        <v>-1.5742207127558618E-3</v>
      </c>
      <c r="H76" s="6">
        <f>_xll.EWMA($F$2:F76,1,,0)</f>
        <v>7.2202607941359567E-3</v>
      </c>
      <c r="K76" s="1" t="s">
        <v>31</v>
      </c>
      <c r="L76" s="1" t="s">
        <v>30</v>
      </c>
      <c r="O76" s="25" t="s">
        <v>34</v>
      </c>
      <c r="P76" s="25" t="s">
        <v>36</v>
      </c>
      <c r="Q76" s="25" t="s">
        <v>37</v>
      </c>
      <c r="R76" s="26" t="s">
        <v>38</v>
      </c>
      <c r="S76" s="26" t="s">
        <v>39</v>
      </c>
    </row>
    <row r="77" spans="1:19" x14ac:dyDescent="0.25">
      <c r="A77" s="2">
        <v>40416</v>
      </c>
      <c r="B77" s="3">
        <v>1.2655000000000001</v>
      </c>
      <c r="C77" s="3">
        <v>1.2762</v>
      </c>
      <c r="D77" s="3">
        <v>1.2653000000000001</v>
      </c>
      <c r="E77" s="3">
        <v>1.2714000000000001</v>
      </c>
      <c r="F77" s="6">
        <f t="shared" si="1"/>
        <v>4.6513545171296463E-3</v>
      </c>
      <c r="G77" s="6">
        <f>_xll.WMA($F$2:F77,1,20,0)</f>
        <v>-1.451496458198479E-3</v>
      </c>
      <c r="H77" s="6">
        <f>_xll.EWMA($F$2:F77,1,,0)</f>
        <v>7.0277115270468019E-3</v>
      </c>
      <c r="K77" s="3"/>
      <c r="L77" s="21">
        <v>-2.46E-2</v>
      </c>
      <c r="O77" s="22">
        <v>-2.46E-2</v>
      </c>
      <c r="P77" s="7">
        <v>0</v>
      </c>
      <c r="Q77" s="22">
        <v>0</v>
      </c>
    </row>
    <row r="78" spans="1:19" x14ac:dyDescent="0.25">
      <c r="A78" s="2">
        <v>40417</v>
      </c>
      <c r="B78" s="3">
        <v>1.2713000000000001</v>
      </c>
      <c r="C78" s="3">
        <v>1.2778</v>
      </c>
      <c r="D78" s="3">
        <v>1.2682</v>
      </c>
      <c r="E78" s="3">
        <v>1.2761</v>
      </c>
      <c r="F78" s="6">
        <f t="shared" si="1"/>
        <v>3.7685527838538487E-3</v>
      </c>
      <c r="G78" s="6">
        <f>_xll.WMA($F$2:F78,1,20,0)</f>
        <v>-1.5411145663792446E-3</v>
      </c>
      <c r="H78" s="6">
        <f>_xll.EWMA($F$2:F78,1,,0)</f>
        <v>6.9082205725920949E-3</v>
      </c>
      <c r="K78" s="21">
        <f>L77</f>
        <v>-2.46E-2</v>
      </c>
      <c r="L78" s="21">
        <v>-2.2499999999999999E-2</v>
      </c>
      <c r="O78" s="22">
        <v>-2.2499999999999999E-2</v>
      </c>
      <c r="P78" s="7">
        <v>1</v>
      </c>
      <c r="Q78" s="22">
        <v>2.008032128514056E-3</v>
      </c>
      <c r="R78">
        <f>(O78-$M$36)/$M$37</f>
        <v>-3.0924040675540887</v>
      </c>
      <c r="S78">
        <f>_xlfn.NORM.INV(Q78,0,1)</f>
        <v>-2.8768971841563635</v>
      </c>
    </row>
    <row r="79" spans="1:19" x14ac:dyDescent="0.25">
      <c r="A79" s="2">
        <v>40420</v>
      </c>
      <c r="B79" s="3">
        <v>1.2765</v>
      </c>
      <c r="C79" s="3">
        <v>1.2765</v>
      </c>
      <c r="D79" s="3">
        <v>1.266</v>
      </c>
      <c r="E79" s="3">
        <v>1.266</v>
      </c>
      <c r="F79" s="6">
        <f t="shared" si="1"/>
        <v>-8.2596339774170333E-3</v>
      </c>
      <c r="G79" s="6">
        <f>_xll.WMA($F$2:F79,1,20,0)</f>
        <v>-1.2378587361679774E-3</v>
      </c>
      <c r="H79" s="6">
        <f>_xll.EWMA($F$2:F79,1,,0)</f>
        <v>6.7610812889574937E-3</v>
      </c>
      <c r="K79" s="21">
        <f t="shared" ref="K79:K98" si="2">L78</f>
        <v>-2.2499999999999999E-2</v>
      </c>
      <c r="L79" s="21">
        <v>-0.02</v>
      </c>
      <c r="O79" s="22">
        <v>-0.02</v>
      </c>
      <c r="P79" s="7">
        <v>2</v>
      </c>
      <c r="Q79" s="22">
        <v>6.024096385542169E-3</v>
      </c>
      <c r="R79">
        <f t="shared" ref="R79:R98" si="3">(O79-$M$36)/$M$37</f>
        <v>-2.7507021757853787</v>
      </c>
      <c r="S79">
        <f t="shared" ref="S79:S98" si="4">_xlfn.NORM.INV(Q79,0,1)</f>
        <v>-2.5107296490906115</v>
      </c>
    </row>
    <row r="80" spans="1:19" x14ac:dyDescent="0.25">
      <c r="A80" s="2">
        <v>40421</v>
      </c>
      <c r="B80" s="3">
        <v>1.2661</v>
      </c>
      <c r="C80" s="3">
        <v>1.2742</v>
      </c>
      <c r="D80" s="3">
        <v>1.2627999999999999</v>
      </c>
      <c r="E80" s="3">
        <v>1.2679</v>
      </c>
      <c r="F80" s="6">
        <f t="shared" si="1"/>
        <v>1.4206790076948539E-3</v>
      </c>
      <c r="G80" s="6">
        <f>_xll.WMA($F$2:F80,1,20,0)</f>
        <v>-2.1043669257121934E-3</v>
      </c>
      <c r="H80" s="6">
        <f>_xll.EWMA($F$2:F80,1,,0)</f>
        <v>6.8602317884013057E-3</v>
      </c>
      <c r="K80" s="21">
        <f t="shared" si="2"/>
        <v>-0.02</v>
      </c>
      <c r="L80" s="21">
        <v>-1.7500000000000002E-2</v>
      </c>
      <c r="O80" s="22">
        <v>-1.7500000000000002E-2</v>
      </c>
      <c r="P80" s="7">
        <v>3</v>
      </c>
      <c r="Q80" s="22">
        <v>1.2048192771084338E-2</v>
      </c>
      <c r="R80">
        <f t="shared" si="3"/>
        <v>-2.4090002840166687</v>
      </c>
      <c r="S80">
        <f t="shared" si="4"/>
        <v>-2.2555889554631756</v>
      </c>
    </row>
    <row r="81" spans="1:19" x14ac:dyDescent="0.25">
      <c r="A81" s="2">
        <v>40422</v>
      </c>
      <c r="B81" s="3">
        <v>1.2678</v>
      </c>
      <c r="C81" s="3">
        <v>1.2854000000000001</v>
      </c>
      <c r="D81" s="3">
        <v>1.2666999999999999</v>
      </c>
      <c r="E81" s="3">
        <v>1.2806999999999999</v>
      </c>
      <c r="F81" s="6">
        <f t="shared" si="1"/>
        <v>1.0123688581959918E-2</v>
      </c>
      <c r="G81" s="6">
        <f>_xll.WMA($F$2:F81,1,20,0)</f>
        <v>-2.2226841067233528E-3</v>
      </c>
      <c r="H81" s="6">
        <f>_xll.EWMA($F$2:F81,1,,0)</f>
        <v>6.6603388134336347E-3</v>
      </c>
      <c r="K81" s="21">
        <f t="shared" si="2"/>
        <v>-1.7500000000000002E-2</v>
      </c>
      <c r="L81" s="21">
        <v>-1.4999999999999999E-2</v>
      </c>
      <c r="O81" s="22">
        <v>-1.4999999999999999E-2</v>
      </c>
      <c r="P81" s="7">
        <v>9</v>
      </c>
      <c r="Q81" s="22">
        <v>3.0120481927710843E-2</v>
      </c>
      <c r="R81">
        <f t="shared" si="3"/>
        <v>-2.0672983922479582</v>
      </c>
      <c r="S81">
        <f t="shared" si="4"/>
        <v>-1.8790258485517726</v>
      </c>
    </row>
    <row r="82" spans="1:19" x14ac:dyDescent="0.25">
      <c r="A82" s="2">
        <v>40423</v>
      </c>
      <c r="B82" s="3">
        <v>1.2806</v>
      </c>
      <c r="C82" s="3">
        <v>1.2847</v>
      </c>
      <c r="D82" s="3">
        <v>1.2779</v>
      </c>
      <c r="E82" s="3">
        <v>1.2823</v>
      </c>
      <c r="F82" s="6">
        <f t="shared" si="1"/>
        <v>1.3266223803683509E-3</v>
      </c>
      <c r="G82" s="6">
        <f>_xll.WMA($F$2:F82,1,20,0)</f>
        <v>-1.443647704472453E-3</v>
      </c>
      <c r="H82" s="6">
        <f>_xll.EWMA($F$2:F82,1,,0)</f>
        <v>6.9172140745691153E-3</v>
      </c>
      <c r="K82" s="21">
        <f t="shared" si="2"/>
        <v>-1.4999999999999999E-2</v>
      </c>
      <c r="L82" s="21">
        <v>-1.2500000000000001E-2</v>
      </c>
      <c r="O82" s="22">
        <v>-1.2500000000000001E-2</v>
      </c>
      <c r="P82" s="7">
        <v>10</v>
      </c>
      <c r="Q82" s="22">
        <v>5.0200803212851405E-2</v>
      </c>
      <c r="R82">
        <f t="shared" si="3"/>
        <v>-1.7255965004792484</v>
      </c>
      <c r="S82">
        <f t="shared" si="4"/>
        <v>-1.6429097549110681</v>
      </c>
    </row>
    <row r="83" spans="1:19" x14ac:dyDescent="0.25">
      <c r="A83" s="2">
        <v>40424</v>
      </c>
      <c r="B83" s="3">
        <v>1.2822</v>
      </c>
      <c r="C83" s="3">
        <v>1.2897000000000001</v>
      </c>
      <c r="D83" s="3">
        <v>1.2810999999999999</v>
      </c>
      <c r="E83" s="3">
        <v>1.2894000000000001</v>
      </c>
      <c r="F83" s="6">
        <f t="shared" si="1"/>
        <v>5.5996413233629638E-3</v>
      </c>
      <c r="G83" s="6">
        <f>_xll.WMA($F$2:F83,1,20,0)</f>
        <v>-1.4683982045686007E-3</v>
      </c>
      <c r="H83" s="6">
        <f>_xll.EWMA($F$2:F83,1,,0)</f>
        <v>6.7143558988645878E-3</v>
      </c>
      <c r="K83" s="21">
        <f t="shared" si="2"/>
        <v>-1.2500000000000001E-2</v>
      </c>
      <c r="L83" s="21">
        <v>-0.01</v>
      </c>
      <c r="O83" s="22">
        <v>-0.01</v>
      </c>
      <c r="P83" s="7">
        <v>20</v>
      </c>
      <c r="Q83" s="22">
        <v>9.036144578313253E-2</v>
      </c>
      <c r="R83">
        <f t="shared" si="3"/>
        <v>-1.3838946087105382</v>
      </c>
      <c r="S83">
        <f t="shared" si="4"/>
        <v>-1.3385325665591326</v>
      </c>
    </row>
    <row r="84" spans="1:19" x14ac:dyDescent="0.25">
      <c r="A84" s="2">
        <v>40427</v>
      </c>
      <c r="B84" s="3">
        <v>1.2892999999999999</v>
      </c>
      <c r="C84" s="3">
        <v>1.2915000000000001</v>
      </c>
      <c r="D84" s="3">
        <v>1.2867999999999999</v>
      </c>
      <c r="E84" s="3">
        <v>1.2874000000000001</v>
      </c>
      <c r="F84" s="6">
        <f t="shared" si="1"/>
        <v>-1.4747547982762441E-3</v>
      </c>
      <c r="G84" s="6">
        <f>_xll.WMA($F$2:F84,1,20,0)</f>
        <v>-1.5398251042545875E-3</v>
      </c>
      <c r="H84" s="6">
        <f>_xll.EWMA($F$2:F84,1,,0)</f>
        <v>6.6527422620630263E-3</v>
      </c>
      <c r="K84" s="21">
        <f t="shared" si="2"/>
        <v>-0.01</v>
      </c>
      <c r="L84" s="21">
        <v>-7.4999999999999997E-3</v>
      </c>
      <c r="O84" s="22">
        <v>-7.4999999999999997E-3</v>
      </c>
      <c r="P84" s="7">
        <v>28</v>
      </c>
      <c r="Q84" s="22">
        <v>0.1465863453815261</v>
      </c>
      <c r="R84">
        <f t="shared" si="3"/>
        <v>-1.0421927169418281</v>
      </c>
      <c r="S84">
        <f t="shared" si="4"/>
        <v>-1.0511870476167433</v>
      </c>
    </row>
    <row r="85" spans="1:19" x14ac:dyDescent="0.25">
      <c r="A85" s="2">
        <v>40428</v>
      </c>
      <c r="B85" s="3">
        <v>1.2873000000000001</v>
      </c>
      <c r="C85" s="3">
        <v>1.2876000000000001</v>
      </c>
      <c r="D85" s="3">
        <v>1.2679</v>
      </c>
      <c r="E85" s="3">
        <v>1.268</v>
      </c>
      <c r="F85" s="6">
        <f t="shared" si="1"/>
        <v>-1.5106145668417521E-2</v>
      </c>
      <c r="G85" s="6">
        <f>_xll.WMA($F$2:F85,1,20,0)</f>
        <v>-1.3494910065630005E-3</v>
      </c>
      <c r="H85" s="6">
        <f>_xll.EWMA($F$2:F85,1,,0)</f>
        <v>6.4601807197643812E-3</v>
      </c>
      <c r="K85" s="21">
        <f t="shared" si="2"/>
        <v>-7.4999999999999997E-3</v>
      </c>
      <c r="L85" s="21">
        <v>-5.0000000000000001E-3</v>
      </c>
      <c r="O85" s="22">
        <v>-5.0000000000000001E-3</v>
      </c>
      <c r="P85" s="7">
        <v>41</v>
      </c>
      <c r="Q85" s="22">
        <v>0.2289156626506024</v>
      </c>
      <c r="R85">
        <f t="shared" si="3"/>
        <v>-0.700490825173118</v>
      </c>
      <c r="S85">
        <f t="shared" si="4"/>
        <v>-0.74242260917206493</v>
      </c>
    </row>
    <row r="86" spans="1:19" x14ac:dyDescent="0.25">
      <c r="A86" s="2">
        <v>40429</v>
      </c>
      <c r="B86" s="3">
        <v>1.2681</v>
      </c>
      <c r="C86" s="3">
        <v>1.2762</v>
      </c>
      <c r="D86" s="3">
        <v>1.2662</v>
      </c>
      <c r="E86" s="3">
        <v>1.272</v>
      </c>
      <c r="F86" s="6">
        <f t="shared" si="1"/>
        <v>3.0707476592135999E-3</v>
      </c>
      <c r="G86" s="6">
        <f>_xll.WMA($F$2:F86,1,20,0)</f>
        <v>-1.9343112901781595E-3</v>
      </c>
      <c r="H86" s="6">
        <f>_xll.EWMA($F$2:F86,1,,0)</f>
        <v>7.274725909161216E-3</v>
      </c>
      <c r="K86" s="21">
        <f t="shared" si="2"/>
        <v>-5.0000000000000001E-3</v>
      </c>
      <c r="L86" s="21">
        <v>-2.5000000000000001E-3</v>
      </c>
      <c r="O86" s="22">
        <v>-2.5000000000000001E-3</v>
      </c>
      <c r="P86" s="7">
        <v>48</v>
      </c>
      <c r="Q86" s="22">
        <v>0.3253012048192771</v>
      </c>
      <c r="R86">
        <f t="shared" si="3"/>
        <v>-0.35878893340440782</v>
      </c>
      <c r="S86">
        <f t="shared" si="4"/>
        <v>-0.45292547027012914</v>
      </c>
    </row>
    <row r="87" spans="1:19" x14ac:dyDescent="0.25">
      <c r="A87" s="2">
        <v>40430</v>
      </c>
      <c r="B87" s="3">
        <v>1.2719</v>
      </c>
      <c r="C87" s="3">
        <v>1.2763</v>
      </c>
      <c r="D87" s="3">
        <v>1.2667999999999999</v>
      </c>
      <c r="E87" s="3">
        <v>1.2693000000000001</v>
      </c>
      <c r="F87" s="6">
        <f t="shared" si="1"/>
        <v>-2.0462780633072972E-3</v>
      </c>
      <c r="G87" s="6">
        <f>_xll.WMA($F$2:F87,1,20,0)</f>
        <v>-5.7848821048990995E-4</v>
      </c>
      <c r="H87" s="6">
        <f>_xll.EWMA($F$2:F87,1,,0)</f>
        <v>7.0931028683792639E-3</v>
      </c>
      <c r="K87" s="21">
        <f t="shared" si="2"/>
        <v>-2.5000000000000001E-3</v>
      </c>
      <c r="L87" s="21">
        <v>0</v>
      </c>
      <c r="O87" s="22">
        <v>0</v>
      </c>
      <c r="P87" s="7">
        <v>68</v>
      </c>
      <c r="Q87" s="22">
        <v>0.46184738955823296</v>
      </c>
      <c r="R87">
        <f t="shared" si="3"/>
        <v>-1.7087041635697735E-2</v>
      </c>
      <c r="S87">
        <f t="shared" si="4"/>
        <v>-9.5780658360415813E-2</v>
      </c>
    </row>
    <row r="88" spans="1:19" x14ac:dyDescent="0.25">
      <c r="A88" s="2">
        <v>40431</v>
      </c>
      <c r="B88" s="3">
        <v>1.2694000000000001</v>
      </c>
      <c r="C88" s="3">
        <v>1.2745</v>
      </c>
      <c r="D88" s="3">
        <v>1.2646999999999999</v>
      </c>
      <c r="E88" s="3">
        <v>1.2678</v>
      </c>
      <c r="F88" s="6">
        <f t="shared" si="1"/>
        <v>-1.2612330223037143E-3</v>
      </c>
      <c r="G88" s="6">
        <f>_xll.WMA($F$2:F88,1,20,0)</f>
        <v>-5.4844451534347008E-4</v>
      </c>
      <c r="H88" s="6">
        <f>_xll.EWMA($F$2:F88,1,,0)</f>
        <v>6.8952604764481442E-3</v>
      </c>
      <c r="K88" s="21">
        <f t="shared" si="2"/>
        <v>0</v>
      </c>
      <c r="L88" s="21">
        <v>2.5000000000000001E-3</v>
      </c>
      <c r="O88" s="22">
        <v>2.5000000000000001E-3</v>
      </c>
      <c r="P88" s="7">
        <v>89</v>
      </c>
      <c r="Q88" s="22">
        <v>0.64056224899598391</v>
      </c>
      <c r="R88">
        <f t="shared" si="3"/>
        <v>0.32461485013301239</v>
      </c>
      <c r="S88">
        <f t="shared" si="4"/>
        <v>0.3599620654644341</v>
      </c>
    </row>
    <row r="89" spans="1:19" x14ac:dyDescent="0.25">
      <c r="A89" s="2">
        <v>40434</v>
      </c>
      <c r="B89" s="3">
        <v>1.2705</v>
      </c>
      <c r="C89" s="3">
        <v>1.2891999999999999</v>
      </c>
      <c r="D89" s="3">
        <v>1.2705</v>
      </c>
      <c r="E89" s="3">
        <v>1.2879</v>
      </c>
      <c r="F89" s="6">
        <f t="shared" si="1"/>
        <v>1.3602461138405957E-2</v>
      </c>
      <c r="G89" s="6">
        <f>_xll.WMA($F$2:F89,1,20,0)</f>
        <v>-3.1827312519534004E-4</v>
      </c>
      <c r="H89" s="6">
        <f>_xll.EWMA($F$2:F89,1,,0)</f>
        <v>6.6923375990737928E-3</v>
      </c>
      <c r="K89" s="21">
        <f t="shared" si="2"/>
        <v>2.5000000000000001E-3</v>
      </c>
      <c r="L89" s="21">
        <v>5.0000000000000001E-3</v>
      </c>
      <c r="O89" s="22">
        <v>5.0000000000000001E-3</v>
      </c>
      <c r="P89" s="7">
        <v>61</v>
      </c>
      <c r="Q89" s="22">
        <v>0.76305220883534142</v>
      </c>
      <c r="R89">
        <f t="shared" si="3"/>
        <v>0.66631674190172252</v>
      </c>
      <c r="S89">
        <f t="shared" si="4"/>
        <v>0.71615510289039697</v>
      </c>
    </row>
    <row r="90" spans="1:19" x14ac:dyDescent="0.25">
      <c r="A90" s="2">
        <v>40435</v>
      </c>
      <c r="B90" s="3">
        <v>1.2877000000000001</v>
      </c>
      <c r="C90" s="3">
        <v>1.3032999999999999</v>
      </c>
      <c r="D90" s="3">
        <v>1.2831999999999999</v>
      </c>
      <c r="E90" s="3">
        <v>1.2997000000000001</v>
      </c>
      <c r="F90" s="6">
        <f t="shared" si="1"/>
        <v>9.2757873078045776E-3</v>
      </c>
      <c r="G90" s="6">
        <f>_xll.WMA($F$2:F90,1,20,0)</f>
        <v>1.3908018814403307E-4</v>
      </c>
      <c r="H90" s="6">
        <f>_xll.EWMA($F$2:F90,1,,0)</f>
        <v>7.2939534224512863E-3</v>
      </c>
      <c r="K90" s="21">
        <f t="shared" si="2"/>
        <v>5.0000000000000001E-3</v>
      </c>
      <c r="L90" s="21">
        <v>7.4999999999999997E-3</v>
      </c>
      <c r="O90" s="22">
        <v>7.4999999999999997E-3</v>
      </c>
      <c r="P90" s="7">
        <v>44</v>
      </c>
      <c r="Q90" s="22">
        <v>0.85140562248995988</v>
      </c>
      <c r="R90">
        <f t="shared" si="3"/>
        <v>1.0080186336704324</v>
      </c>
      <c r="S90">
        <f t="shared" si="4"/>
        <v>1.0424809457767386</v>
      </c>
    </row>
    <row r="91" spans="1:19" x14ac:dyDescent="0.25">
      <c r="A91" s="2">
        <v>40436</v>
      </c>
      <c r="B91" s="3">
        <v>1.2997000000000001</v>
      </c>
      <c r="C91" s="3">
        <v>1.3035000000000001</v>
      </c>
      <c r="D91" s="3">
        <v>1.2959000000000001</v>
      </c>
      <c r="E91" s="3">
        <v>1.3007</v>
      </c>
      <c r="F91" s="6">
        <f t="shared" si="1"/>
        <v>7.6911248215234048E-4</v>
      </c>
      <c r="G91" s="6">
        <f>_xll.WMA($F$2:F91,1,20,0)</f>
        <v>3.6557965393558157E-4</v>
      </c>
      <c r="H91" s="6">
        <f>_xll.EWMA($F$2:F91,1,,0)</f>
        <v>7.4277900446857829E-3</v>
      </c>
      <c r="K91" s="21">
        <f t="shared" si="2"/>
        <v>7.4999999999999997E-3</v>
      </c>
      <c r="L91" s="21">
        <v>0.01</v>
      </c>
      <c r="O91" s="22">
        <v>0.01</v>
      </c>
      <c r="P91" s="7">
        <v>35</v>
      </c>
      <c r="Q91" s="22">
        <v>0.92168674698795183</v>
      </c>
      <c r="R91">
        <f t="shared" si="3"/>
        <v>1.3497205254391427</v>
      </c>
      <c r="S91">
        <f t="shared" si="4"/>
        <v>1.4165090853229603</v>
      </c>
    </row>
    <row r="92" spans="1:19" x14ac:dyDescent="0.25">
      <c r="A92" s="2">
        <v>40437</v>
      </c>
      <c r="B92" s="3">
        <v>1.3008</v>
      </c>
      <c r="C92" s="3">
        <v>1.3115000000000001</v>
      </c>
      <c r="D92" s="3">
        <v>1.2979000000000001</v>
      </c>
      <c r="E92" s="3">
        <v>1.3075000000000001</v>
      </c>
      <c r="F92" s="6">
        <f t="shared" si="1"/>
        <v>5.1374571455320142E-3</v>
      </c>
      <c r="G92" s="6">
        <f>_xll.WMA($F$2:F92,1,20,0)</f>
        <v>5.3225542057901924E-4</v>
      </c>
      <c r="H92" s="6">
        <f>_xll.EWMA($F$2:F92,1,,0)</f>
        <v>7.2039734238591819E-3</v>
      </c>
      <c r="K92" s="21">
        <f t="shared" si="2"/>
        <v>0.01</v>
      </c>
      <c r="L92" s="21">
        <v>1.2500000000000001E-2</v>
      </c>
      <c r="O92" s="22">
        <v>1.2500000000000001E-2</v>
      </c>
      <c r="P92" s="7">
        <v>18</v>
      </c>
      <c r="Q92" s="22">
        <v>0.95783132530120485</v>
      </c>
      <c r="R92">
        <f t="shared" si="3"/>
        <v>1.6914224172078529</v>
      </c>
      <c r="S92">
        <f t="shared" si="4"/>
        <v>1.7260559398492488</v>
      </c>
    </row>
    <row r="93" spans="1:19" x14ac:dyDescent="0.25">
      <c r="A93" s="2">
        <v>40438</v>
      </c>
      <c r="B93" s="3">
        <v>1.3076000000000001</v>
      </c>
      <c r="C93" s="3">
        <v>1.3159000000000001</v>
      </c>
      <c r="D93" s="3">
        <v>1.3024</v>
      </c>
      <c r="E93" s="3">
        <v>1.3047</v>
      </c>
      <c r="F93" s="6">
        <f t="shared" si="1"/>
        <v>-2.2202665783531915E-3</v>
      </c>
      <c r="G93" s="6">
        <f>_xll.WMA($F$2:F93,1,20,0)</f>
        <v>9.0987776200803666E-4</v>
      </c>
      <c r="H93" s="6">
        <f>_xll.EWMA($F$2:F93,1,,0)</f>
        <v>7.0969716824501906E-3</v>
      </c>
      <c r="K93" s="21">
        <f t="shared" si="2"/>
        <v>1.2500000000000001E-2</v>
      </c>
      <c r="L93" s="21">
        <v>1.4999999999999999E-2</v>
      </c>
      <c r="O93" s="22">
        <v>1.4999999999999999E-2</v>
      </c>
      <c r="P93" s="7">
        <v>11</v>
      </c>
      <c r="Q93" s="22">
        <v>0.97991967871485941</v>
      </c>
      <c r="R93">
        <f t="shared" si="3"/>
        <v>2.0331243089765629</v>
      </c>
      <c r="S93">
        <f t="shared" si="4"/>
        <v>2.0520928203327196</v>
      </c>
    </row>
    <row r="94" spans="1:19" x14ac:dyDescent="0.25">
      <c r="A94" s="2">
        <v>40441</v>
      </c>
      <c r="B94" s="3">
        <v>1.3049999999999999</v>
      </c>
      <c r="C94" s="3">
        <v>1.3119000000000001</v>
      </c>
      <c r="D94" s="3">
        <v>1.3032999999999999</v>
      </c>
      <c r="E94" s="3">
        <v>1.3058000000000001</v>
      </c>
      <c r="F94" s="6">
        <f t="shared" si="1"/>
        <v>6.1283899573931662E-4</v>
      </c>
      <c r="G94" s="6">
        <f>_xll.WMA($F$2:F94,1,20,0)</f>
        <v>1.2415011912550753E-3</v>
      </c>
      <c r="H94" s="6">
        <f>_xll.EWMA($F$2:F94,1,,0)</f>
        <v>6.9022287457419888E-3</v>
      </c>
      <c r="K94" s="21">
        <f t="shared" si="2"/>
        <v>1.4999999999999999E-2</v>
      </c>
      <c r="L94" s="21">
        <v>1.7500000000000002E-2</v>
      </c>
      <c r="O94" s="22">
        <v>1.7500000000000002E-2</v>
      </c>
      <c r="P94" s="7">
        <v>6</v>
      </c>
      <c r="Q94" s="22">
        <v>0.99196787148594379</v>
      </c>
      <c r="R94">
        <f t="shared" si="3"/>
        <v>2.3748262007452734</v>
      </c>
      <c r="S94">
        <f t="shared" si="4"/>
        <v>2.4074523810297905</v>
      </c>
    </row>
    <row r="95" spans="1:19" x14ac:dyDescent="0.25">
      <c r="A95" s="2">
        <v>40442</v>
      </c>
      <c r="B95" s="3">
        <v>1.3057000000000001</v>
      </c>
      <c r="C95" s="3">
        <v>1.3269</v>
      </c>
      <c r="D95" s="3">
        <v>1.3057000000000001</v>
      </c>
      <c r="E95" s="3">
        <v>1.3263</v>
      </c>
      <c r="F95" s="6">
        <f t="shared" si="1"/>
        <v>1.5653815086314322E-2</v>
      </c>
      <c r="G95" s="6">
        <f>_xll.WMA($F$2:F95,1,20,0)</f>
        <v>1.4693042797940372E-3</v>
      </c>
      <c r="H95" s="6">
        <f>_xll.EWMA($F$2:F95,1,,0)</f>
        <v>6.6936425253456833E-3</v>
      </c>
      <c r="K95" s="21">
        <f t="shared" si="2"/>
        <v>1.7500000000000002E-2</v>
      </c>
      <c r="L95" s="21">
        <v>0.02</v>
      </c>
      <c r="O95" s="22">
        <v>0.02</v>
      </c>
      <c r="P95" s="7">
        <v>2</v>
      </c>
      <c r="Q95" s="22">
        <v>0.99598393574297184</v>
      </c>
      <c r="R95">
        <f t="shared" si="3"/>
        <v>2.716528092513983</v>
      </c>
      <c r="S95">
        <f t="shared" si="4"/>
        <v>2.6507162696915616</v>
      </c>
    </row>
    <row r="96" spans="1:19" x14ac:dyDescent="0.25">
      <c r="A96" s="2">
        <v>40443</v>
      </c>
      <c r="B96" s="3">
        <v>1.3261000000000001</v>
      </c>
      <c r="C96" s="3">
        <v>1.3434999999999999</v>
      </c>
      <c r="D96" s="3">
        <v>1.3249</v>
      </c>
      <c r="E96" s="3">
        <v>1.3404</v>
      </c>
      <c r="F96" s="6">
        <f t="shared" si="1"/>
        <v>1.0725773179602008E-2</v>
      </c>
      <c r="G96" s="6">
        <f>_xll.WMA($F$2:F96,1,20,0)</f>
        <v>2.3587946475172247E-3</v>
      </c>
      <c r="H96" s="6">
        <f>_xll.EWMA($F$2:F96,1,,0)</f>
        <v>7.5378428510470075E-3</v>
      </c>
      <c r="K96" s="21">
        <f t="shared" si="2"/>
        <v>0.02</v>
      </c>
      <c r="L96" s="21">
        <v>2.2499999999999999E-2</v>
      </c>
      <c r="O96" s="22">
        <v>2.2499999999999999E-2</v>
      </c>
      <c r="P96" s="7">
        <v>1</v>
      </c>
      <c r="Q96" s="22">
        <v>0.99799196787148592</v>
      </c>
      <c r="R96">
        <f t="shared" si="3"/>
        <v>3.058229984282693</v>
      </c>
      <c r="S96">
        <f t="shared" si="4"/>
        <v>2.87689718415636</v>
      </c>
    </row>
    <row r="97" spans="1:19" x14ac:dyDescent="0.25">
      <c r="A97" s="2">
        <v>40444</v>
      </c>
      <c r="B97" s="3">
        <v>1.3403</v>
      </c>
      <c r="C97" s="3">
        <v>1.3411999999999999</v>
      </c>
      <c r="D97" s="3">
        <v>1.3307</v>
      </c>
      <c r="E97" s="3">
        <v>1.3311999999999999</v>
      </c>
      <c r="F97" s="6">
        <f t="shared" si="1"/>
        <v>-6.8126784175069309E-3</v>
      </c>
      <c r="G97" s="6">
        <f>_xll.WMA($F$2:F97,1,20,0)</f>
        <v>2.7685109740529352E-3</v>
      </c>
      <c r="H97" s="6">
        <f>_xll.EWMA($F$2:F97,1,,0)</f>
        <v>7.7661098997034448E-3</v>
      </c>
      <c r="K97" s="21">
        <f t="shared" si="2"/>
        <v>2.2499999999999999E-2</v>
      </c>
      <c r="L97" s="21">
        <v>2.5000000000000001E-2</v>
      </c>
      <c r="O97" s="22">
        <v>2.5000000000000001E-2</v>
      </c>
      <c r="P97" s="7">
        <v>1</v>
      </c>
      <c r="Q97" s="22">
        <v>1</v>
      </c>
      <c r="R97">
        <f t="shared" si="3"/>
        <v>3.3999318760514035</v>
      </c>
      <c r="S97" t="e">
        <f t="shared" si="4"/>
        <v>#NUM!</v>
      </c>
    </row>
    <row r="98" spans="1:19" x14ac:dyDescent="0.25">
      <c r="A98" s="2">
        <v>40445</v>
      </c>
      <c r="B98" s="3">
        <v>1.3312999999999999</v>
      </c>
      <c r="C98" s="3">
        <v>1.3493999999999999</v>
      </c>
      <c r="D98" s="3">
        <v>1.3288</v>
      </c>
      <c r="E98" s="3">
        <v>1.3489</v>
      </c>
      <c r="F98" s="6">
        <f t="shared" si="1"/>
        <v>1.3133537037762514E-2</v>
      </c>
      <c r="G98" s="6">
        <f>_xll.WMA($F$2:F98,1,20,0)</f>
        <v>2.1953093273211067E-3</v>
      </c>
      <c r="H98" s="6">
        <f>_xll.EWMA($F$2:F98,1,,0)</f>
        <v>7.7122286291990477E-3</v>
      </c>
      <c r="K98" s="21">
        <f t="shared" si="2"/>
        <v>2.5000000000000001E-2</v>
      </c>
      <c r="L98" s="21">
        <v>2.75E-2</v>
      </c>
      <c r="O98" s="22">
        <v>2.75E-2</v>
      </c>
      <c r="P98" s="7">
        <v>0</v>
      </c>
      <c r="Q98" s="22">
        <v>1</v>
      </c>
      <c r="R98">
        <f t="shared" si="3"/>
        <v>3.7416337678201135</v>
      </c>
      <c r="S98" t="e">
        <f t="shared" si="4"/>
        <v>#NUM!</v>
      </c>
    </row>
    <row r="99" spans="1:19" ht="15.75" thickBot="1" x14ac:dyDescent="0.3">
      <c r="A99" s="2">
        <v>40448</v>
      </c>
      <c r="B99" s="3">
        <v>1.3481000000000001</v>
      </c>
      <c r="C99" s="3">
        <v>1.3504</v>
      </c>
      <c r="D99" s="3">
        <v>1.3429</v>
      </c>
      <c r="E99" s="3">
        <v>1.3451</v>
      </c>
      <c r="F99" s="6">
        <f t="shared" si="1"/>
        <v>-2.2278339824825955E-3</v>
      </c>
      <c r="G99" s="6">
        <f>_xll.WMA($F$2:F99,1,20,0)</f>
        <v>2.6635585400165401E-3</v>
      </c>
      <c r="H99" s="6">
        <f>_xll.EWMA($F$2:F99,1,,0)</f>
        <v>8.1399723531859723E-3</v>
      </c>
      <c r="O99" s="23" t="s">
        <v>35</v>
      </c>
      <c r="P99" s="23">
        <v>0</v>
      </c>
      <c r="Q99" s="24">
        <v>1</v>
      </c>
    </row>
    <row r="100" spans="1:19" x14ac:dyDescent="0.25">
      <c r="A100" s="2">
        <v>40449</v>
      </c>
      <c r="B100" s="3">
        <v>1.3451</v>
      </c>
      <c r="C100" s="3">
        <v>1.3593999999999999</v>
      </c>
      <c r="D100" s="3">
        <v>1.3384</v>
      </c>
      <c r="E100" s="3">
        <v>1.3584000000000001</v>
      </c>
      <c r="F100" s="6">
        <f t="shared" si="1"/>
        <v>9.8391768425471499E-3</v>
      </c>
      <c r="G100" s="6">
        <f>_xll.WMA($F$2:F100,1,20,0)</f>
        <v>2.9651485397632613E-3</v>
      </c>
      <c r="H100" s="6">
        <f>_xll.EWMA($F$2:F100,1,,0)</f>
        <v>7.910840383372952E-3</v>
      </c>
    </row>
    <row r="101" spans="1:19" x14ac:dyDescent="0.25">
      <c r="A101" s="2">
        <v>40450</v>
      </c>
      <c r="B101" s="3">
        <v>1.3584000000000001</v>
      </c>
      <c r="C101" s="3">
        <v>1.3646</v>
      </c>
      <c r="D101" s="3">
        <v>1.3569</v>
      </c>
      <c r="E101" s="3">
        <v>1.3625</v>
      </c>
      <c r="F101" s="6">
        <f t="shared" si="1"/>
        <v>3.0137109803162919E-3</v>
      </c>
      <c r="G101" s="6">
        <f>_xll.WMA($F$2:F101,1,20,0)</f>
        <v>3.386073431505876E-3</v>
      </c>
      <c r="H101" s="6">
        <f>_xll.EWMA($F$2:F101,1,,0)</f>
        <v>8.0395942617315589E-3</v>
      </c>
    </row>
    <row r="102" spans="1:19" x14ac:dyDescent="0.25">
      <c r="A102" s="2">
        <v>40451</v>
      </c>
      <c r="B102" s="3">
        <v>1.3626</v>
      </c>
      <c r="C102" s="3">
        <v>1.3681000000000001</v>
      </c>
      <c r="D102" s="3">
        <v>1.3562000000000001</v>
      </c>
      <c r="E102" s="3">
        <v>1.3633</v>
      </c>
      <c r="F102" s="6">
        <f t="shared" si="1"/>
        <v>5.1359185251612267E-4</v>
      </c>
      <c r="G102" s="6">
        <f>_xll.WMA($F$2:F102,1,20,0)</f>
        <v>3.0305745514236943E-3</v>
      </c>
      <c r="H102" s="6">
        <f>_xll.EWMA($F$2:F102,1,,0)</f>
        <v>7.8295541745391686E-3</v>
      </c>
    </row>
    <row r="103" spans="1:19" x14ac:dyDescent="0.25">
      <c r="A103" s="2">
        <v>40452</v>
      </c>
      <c r="B103" s="3">
        <v>1.3634999999999999</v>
      </c>
      <c r="C103" s="3">
        <v>1.3791</v>
      </c>
      <c r="D103" s="3">
        <v>1.3620000000000001</v>
      </c>
      <c r="E103" s="3">
        <v>1.3789</v>
      </c>
      <c r="F103" s="6">
        <f t="shared" si="1"/>
        <v>1.1231156562052423E-2</v>
      </c>
      <c r="G103" s="6">
        <f>_xll.WMA($F$2:F103,1,20,0)</f>
        <v>2.9899230250310829E-3</v>
      </c>
      <c r="H103" s="6">
        <f>_xll.EWMA($F$2:F103,1,,0)</f>
        <v>7.5920767944732594E-3</v>
      </c>
    </row>
    <row r="104" spans="1:19" x14ac:dyDescent="0.25">
      <c r="A104" s="2">
        <v>40455</v>
      </c>
      <c r="B104" s="3">
        <v>1.3788</v>
      </c>
      <c r="C104" s="3">
        <v>1.3788</v>
      </c>
      <c r="D104" s="3">
        <v>1.3669</v>
      </c>
      <c r="E104" s="3">
        <v>1.3683000000000001</v>
      </c>
      <c r="F104" s="6">
        <f t="shared" si="1"/>
        <v>-7.644462256945859E-3</v>
      </c>
      <c r="G104" s="6">
        <f>_xll.WMA($F$2:F104,1,20,0)</f>
        <v>3.2714987869655559E-3</v>
      </c>
      <c r="H104" s="6">
        <f>_xll.EWMA($F$2:F104,1,,0)</f>
        <v>7.8580904113702207E-3</v>
      </c>
    </row>
    <row r="105" spans="1:19" x14ac:dyDescent="0.25">
      <c r="A105" s="2">
        <v>40456</v>
      </c>
      <c r="B105" s="3">
        <v>1.3684000000000001</v>
      </c>
      <c r="C105" s="3">
        <v>1.3857999999999999</v>
      </c>
      <c r="D105" s="3">
        <v>1.3640000000000001</v>
      </c>
      <c r="E105" s="3">
        <v>1.3836999999999999</v>
      </c>
      <c r="F105" s="6">
        <f t="shared" si="1"/>
        <v>1.1118896571889074E-2</v>
      </c>
      <c r="G105" s="6">
        <f>_xll.WMA($F$2:F105,1,20,0)</f>
        <v>2.9630134140320756E-3</v>
      </c>
      <c r="H105" s="6">
        <f>_xll.EWMA($F$2:F105,1,,0)</f>
        <v>7.8454367635170368E-3</v>
      </c>
    </row>
    <row r="106" spans="1:19" x14ac:dyDescent="0.25">
      <c r="A106" s="2">
        <v>40457</v>
      </c>
      <c r="B106" s="3">
        <v>1.3837999999999999</v>
      </c>
      <c r="C106" s="3">
        <v>1.3946000000000001</v>
      </c>
      <c r="D106" s="3">
        <v>1.3802000000000001</v>
      </c>
      <c r="E106" s="3">
        <v>1.3931</v>
      </c>
      <c r="F106" s="6">
        <f t="shared" si="1"/>
        <v>6.6981416474685132E-3</v>
      </c>
      <c r="G106" s="6">
        <f>_xll.WMA($F$2:F106,1,20,0)</f>
        <v>4.2742655260474063E-3</v>
      </c>
      <c r="H106" s="6">
        <f>_xll.EWMA($F$2:F106,1,,0)</f>
        <v>8.0793327068704127E-3</v>
      </c>
    </row>
    <row r="107" spans="1:19" x14ac:dyDescent="0.25">
      <c r="A107" s="2">
        <v>40458</v>
      </c>
      <c r="B107" s="3">
        <v>1.3928</v>
      </c>
      <c r="C107" s="3">
        <v>1.4026000000000001</v>
      </c>
      <c r="D107" s="3">
        <v>1.3859999999999999</v>
      </c>
      <c r="E107" s="3">
        <v>1.3923000000000001</v>
      </c>
      <c r="F107" s="6">
        <f t="shared" si="1"/>
        <v>-3.5905353873941183E-4</v>
      </c>
      <c r="G107" s="6">
        <f>_xll.WMA($F$2:F107,1,20,0)</f>
        <v>4.4556352254601517E-3</v>
      </c>
      <c r="H107" s="6">
        <f>_xll.EWMA($F$2:F107,1,,0)</f>
        <v>8.0031859943887826E-3</v>
      </c>
    </row>
    <row r="108" spans="1:19" x14ac:dyDescent="0.25">
      <c r="A108" s="2">
        <v>40459</v>
      </c>
      <c r="B108" s="3">
        <v>1.3924000000000001</v>
      </c>
      <c r="C108" s="3">
        <v>1.3983000000000001</v>
      </c>
      <c r="D108" s="3">
        <v>1.3837999999999999</v>
      </c>
      <c r="E108" s="3">
        <v>1.3935</v>
      </c>
      <c r="F108" s="6">
        <f t="shared" si="1"/>
        <v>7.8969098471901597E-4</v>
      </c>
      <c r="G108" s="6">
        <f>_xll.WMA($F$2:F108,1,20,0)</f>
        <v>4.5399964516885461E-3</v>
      </c>
      <c r="H108" s="6">
        <f>_xll.EWMA($F$2:F108,1,,0)</f>
        <v>7.75987513196925E-3</v>
      </c>
    </row>
    <row r="109" spans="1:19" x14ac:dyDescent="0.25">
      <c r="A109" s="2">
        <v>40462</v>
      </c>
      <c r="B109" s="3">
        <v>1.4004000000000001</v>
      </c>
      <c r="C109" s="3">
        <v>1.4006000000000001</v>
      </c>
      <c r="D109" s="3">
        <v>1.3869</v>
      </c>
      <c r="E109" s="3">
        <v>1.3873</v>
      </c>
      <c r="F109" s="6">
        <f t="shared" si="1"/>
        <v>-9.3984979938307872E-3</v>
      </c>
      <c r="G109" s="6">
        <f>_xll.WMA($F$2:F109,1,20,0)</f>
        <v>4.642542652039683E-3</v>
      </c>
      <c r="H109" s="6">
        <f>_xll.EWMA($F$2:F109,1,,0)</f>
        <v>7.5259643269823089E-3</v>
      </c>
    </row>
    <row r="110" spans="1:19" x14ac:dyDescent="0.25">
      <c r="A110" s="2">
        <v>40463</v>
      </c>
      <c r="B110" s="3">
        <v>1.3871</v>
      </c>
      <c r="C110" s="3">
        <v>1.3932</v>
      </c>
      <c r="D110" s="3">
        <v>1.3777999999999999</v>
      </c>
      <c r="E110" s="3">
        <v>1.3926000000000001</v>
      </c>
      <c r="F110" s="6">
        <f t="shared" si="1"/>
        <v>3.9572667392019246E-3</v>
      </c>
      <c r="G110" s="6">
        <f>_xll.WMA($F$2:F110,1,20,0)</f>
        <v>3.4924946954278452E-3</v>
      </c>
      <c r="H110" s="6">
        <f>_xll.EWMA($F$2:F110,1,,0)</f>
        <v>7.6512506546545806E-3</v>
      </c>
      <c r="K110" s="27"/>
    </row>
    <row r="111" spans="1:19" x14ac:dyDescent="0.25">
      <c r="A111" s="2">
        <v>40464</v>
      </c>
      <c r="B111" s="3">
        <v>1.3927</v>
      </c>
      <c r="C111" s="3">
        <v>1.4000999999999999</v>
      </c>
      <c r="D111" s="3">
        <v>1.3913</v>
      </c>
      <c r="E111" s="3">
        <v>1.3959999999999999</v>
      </c>
      <c r="F111" s="6">
        <f t="shared" si="1"/>
        <v>2.3666952632713789E-3</v>
      </c>
      <c r="G111" s="6">
        <f>_xll.WMA($F$2:F111,1,20,0)</f>
        <v>3.2265686669977109E-3</v>
      </c>
      <c r="H111" s="6">
        <f>_xll.EWMA($F$2:F111,1,,0)</f>
        <v>7.4812255672611983E-3</v>
      </c>
      <c r="K111" s="27"/>
    </row>
    <row r="112" spans="1:19" x14ac:dyDescent="0.25">
      <c r="A112" s="2">
        <v>40465</v>
      </c>
      <c r="B112" s="3">
        <v>1.3958999999999999</v>
      </c>
      <c r="C112" s="3">
        <v>1.4119999999999999</v>
      </c>
      <c r="D112" s="3">
        <v>1.3956999999999999</v>
      </c>
      <c r="E112" s="3">
        <v>1.4083000000000001</v>
      </c>
      <c r="F112" s="6">
        <f t="shared" si="1"/>
        <v>8.8439346852923102E-3</v>
      </c>
      <c r="G112" s="6">
        <f>_xll.WMA($F$2:F112,1,20,0)</f>
        <v>3.3064478060536632E-3</v>
      </c>
      <c r="H112" s="6">
        <f>_xll.EWMA($F$2:F112,1,,0)</f>
        <v>7.2764473898393267E-3</v>
      </c>
      <c r="K112" s="27"/>
    </row>
    <row r="113" spans="1:11" x14ac:dyDescent="0.25">
      <c r="A113" s="2">
        <v>40466</v>
      </c>
      <c r="B113" s="3">
        <v>1.4080999999999999</v>
      </c>
      <c r="C113" s="3">
        <v>1.4154</v>
      </c>
      <c r="D113" s="3">
        <v>1.3939999999999999</v>
      </c>
      <c r="E113" s="3">
        <v>1.3975</v>
      </c>
      <c r="F113" s="6">
        <f t="shared" si="1"/>
        <v>-7.5563518940116462E-3</v>
      </c>
      <c r="G113" s="6">
        <f>_xll.WMA($F$2:F113,1,20,0)</f>
        <v>3.4917716830416782E-3</v>
      </c>
      <c r="H113" s="6">
        <f>_xll.EWMA($F$2:F113,1,,0)</f>
        <v>7.3798913449411004E-3</v>
      </c>
      <c r="K113" s="27"/>
    </row>
    <row r="114" spans="1:11" x14ac:dyDescent="0.25">
      <c r="A114" s="2">
        <v>40469</v>
      </c>
      <c r="B114" s="3">
        <v>1.397</v>
      </c>
      <c r="C114" s="3">
        <v>1.3996999999999999</v>
      </c>
      <c r="D114" s="3">
        <v>1.3833</v>
      </c>
      <c r="E114" s="3">
        <v>1.3933</v>
      </c>
      <c r="F114" s="6">
        <f t="shared" si="1"/>
        <v>-2.6520461374158217E-3</v>
      </c>
      <c r="G114" s="6">
        <f>_xll.WMA($F$2:F114,1,20,0)</f>
        <v>3.2249674172587558E-3</v>
      </c>
      <c r="H114" s="6">
        <f>_xll.EWMA($F$2:F114,1,,0)</f>
        <v>7.3905977920677279E-3</v>
      </c>
      <c r="K114" s="27"/>
    </row>
    <row r="115" spans="1:11" x14ac:dyDescent="0.25">
      <c r="A115" s="2">
        <v>40470</v>
      </c>
      <c r="B115" s="3">
        <v>1.3931</v>
      </c>
      <c r="C115" s="3">
        <v>1.4000999999999999</v>
      </c>
      <c r="D115" s="3">
        <v>1.3716999999999999</v>
      </c>
      <c r="E115" s="3">
        <v>1.3724000000000001</v>
      </c>
      <c r="F115" s="6">
        <f t="shared" si="1"/>
        <v>-1.4970447727884563E-2</v>
      </c>
      <c r="G115" s="6">
        <f>_xll.WMA($F$2:F115,1,20,0)</f>
        <v>3.0617231606009979E-3</v>
      </c>
      <c r="H115" s="6">
        <f>_xll.EWMA($F$2:F115,1,,0)</f>
        <v>7.1948370727604608E-3</v>
      </c>
      <c r="K115" s="27"/>
    </row>
    <row r="116" spans="1:11" x14ac:dyDescent="0.25">
      <c r="A116" s="2">
        <v>40471</v>
      </c>
      <c r="B116" s="3">
        <v>1.3723000000000001</v>
      </c>
      <c r="C116" s="3">
        <v>1.399</v>
      </c>
      <c r="D116" s="3">
        <v>1.37</v>
      </c>
      <c r="E116" s="3">
        <v>1.3960999999999999</v>
      </c>
      <c r="F116" s="6">
        <f t="shared" si="1"/>
        <v>1.7194470719014587E-2</v>
      </c>
      <c r="G116" s="6">
        <f>_xll.WMA($F$2:F116,1,20,0)</f>
        <v>1.5305100198910544E-3</v>
      </c>
      <c r="H116" s="6">
        <f>_xll.EWMA($F$2:F116,1,,0)</f>
        <v>7.8807739457336084E-3</v>
      </c>
      <c r="K116" s="27"/>
    </row>
    <row r="117" spans="1:11" x14ac:dyDescent="0.25">
      <c r="A117" s="2">
        <v>40472</v>
      </c>
      <c r="B117" s="3">
        <v>1.3962000000000001</v>
      </c>
      <c r="C117" s="3">
        <v>1.4048</v>
      </c>
      <c r="D117" s="3">
        <v>1.3874</v>
      </c>
      <c r="E117" s="3">
        <v>1.3917999999999999</v>
      </c>
      <c r="F117" s="6">
        <f t="shared" si="1"/>
        <v>-3.156387125551505E-3</v>
      </c>
      <c r="G117" s="6">
        <f>_xll.WMA($F$2:F117,1,20,0)</f>
        <v>1.8539448968616845E-3</v>
      </c>
      <c r="H117" s="6">
        <f>_xll.EWMA($F$2:F117,1,,0)</f>
        <v>8.7246313104423785E-3</v>
      </c>
      <c r="K117" s="27"/>
    </row>
    <row r="118" spans="1:11" x14ac:dyDescent="0.25">
      <c r="A118" s="2">
        <v>40473</v>
      </c>
      <c r="B118" s="3">
        <v>1.3916999999999999</v>
      </c>
      <c r="C118" s="3">
        <v>1.3969</v>
      </c>
      <c r="D118" s="3">
        <v>1.3862000000000001</v>
      </c>
      <c r="E118" s="3">
        <v>1.395</v>
      </c>
      <c r="F118" s="6">
        <f t="shared" si="1"/>
        <v>2.3683938296582721E-3</v>
      </c>
      <c r="G118" s="6">
        <f>_xll.WMA($F$2:F118,1,20,0)</f>
        <v>2.0367594614594552E-3</v>
      </c>
      <c r="H118" s="6">
        <f>_xll.EWMA($F$2:F118,1,,0)</f>
        <v>8.494104237301495E-3</v>
      </c>
      <c r="K118" s="27"/>
    </row>
    <row r="119" spans="1:11" x14ac:dyDescent="0.25">
      <c r="A119" s="2">
        <v>40476</v>
      </c>
      <c r="B119" s="3">
        <v>1.3949</v>
      </c>
      <c r="C119" s="3">
        <v>1.4078999999999999</v>
      </c>
      <c r="D119" s="3">
        <v>1.3935999999999999</v>
      </c>
      <c r="E119" s="3">
        <v>1.3963000000000001</v>
      </c>
      <c r="F119" s="6">
        <f t="shared" si="1"/>
        <v>1.0031528499595502E-3</v>
      </c>
      <c r="G119" s="6">
        <f>_xll.WMA($F$2:F119,1,20,0)</f>
        <v>1.4985023010542437E-3</v>
      </c>
      <c r="H119" s="6">
        <f>_xll.EWMA($F$2:F119,1,,0)</f>
        <v>8.2557480428145594E-3</v>
      </c>
      <c r="K119" s="27"/>
    </row>
    <row r="120" spans="1:11" x14ac:dyDescent="0.25">
      <c r="A120" s="2">
        <v>40477</v>
      </c>
      <c r="B120" s="3">
        <v>1.3964000000000001</v>
      </c>
      <c r="C120" s="3">
        <v>1.3979999999999999</v>
      </c>
      <c r="D120" s="3">
        <v>1.3827</v>
      </c>
      <c r="E120" s="3">
        <v>1.3857999999999999</v>
      </c>
      <c r="F120" s="6">
        <f t="shared" si="1"/>
        <v>-7.6199060376002329E-3</v>
      </c>
      <c r="G120" s="6">
        <f>_xll.WMA($F$2:F120,1,20,0)</f>
        <v>1.660051642676351E-3</v>
      </c>
      <c r="H120" s="6">
        <f>_xll.EWMA($F$2:F120,1,,0)</f>
        <v>8.0080154932463225E-3</v>
      </c>
      <c r="K120" s="27"/>
    </row>
    <row r="121" spans="1:11" x14ac:dyDescent="0.25">
      <c r="A121" s="2">
        <v>40478</v>
      </c>
      <c r="B121" s="3">
        <v>1.3855999999999999</v>
      </c>
      <c r="C121" s="3">
        <v>1.3876999999999999</v>
      </c>
      <c r="D121" s="3">
        <v>1.3735999999999999</v>
      </c>
      <c r="E121" s="3">
        <v>1.3767</v>
      </c>
      <c r="F121" s="6">
        <f t="shared" si="1"/>
        <v>-6.4439277392731881E-3</v>
      </c>
      <c r="G121" s="6">
        <f>_xll.WMA($F$2:F121,1,20,0)</f>
        <v>7.8709749866898182E-4</v>
      </c>
      <c r="H121" s="6">
        <f>_xll.EWMA($F$2:F121,1,,0)</f>
        <v>7.9852608907273748E-3</v>
      </c>
      <c r="K121" s="27"/>
    </row>
    <row r="122" spans="1:11" x14ac:dyDescent="0.25">
      <c r="A122" s="2">
        <v>40479</v>
      </c>
      <c r="B122" s="3">
        <v>1.3766</v>
      </c>
      <c r="C122" s="3">
        <v>1.3944000000000001</v>
      </c>
      <c r="D122" s="3">
        <v>1.3766</v>
      </c>
      <c r="E122" s="3">
        <v>1.3929</v>
      </c>
      <c r="F122" s="6">
        <f t="shared" si="1"/>
        <v>1.1771213729721846E-2</v>
      </c>
      <c r="G122" s="6">
        <f>_xll.WMA($F$2:F122,1,20,0)</f>
        <v>3.1421556268950796E-4</v>
      </c>
      <c r="H122" s="6">
        <f>_xll.EWMA($F$2:F122,1,,0)</f>
        <v>7.9012644738636496E-3</v>
      </c>
      <c r="K122" s="27"/>
    </row>
    <row r="123" spans="1:11" x14ac:dyDescent="0.25">
      <c r="A123" s="2">
        <v>40480</v>
      </c>
      <c r="B123" s="3">
        <v>1.3928</v>
      </c>
      <c r="C123" s="3">
        <v>1.395</v>
      </c>
      <c r="D123" s="3">
        <v>1.3809</v>
      </c>
      <c r="E123" s="3">
        <v>1.3944000000000001</v>
      </c>
      <c r="F123" s="6">
        <f t="shared" si="1"/>
        <v>1.1481057518319265E-3</v>
      </c>
      <c r="G123" s="6">
        <f>_xll.WMA($F$2:F123,1,20,0)</f>
        <v>8.7709665654979387E-4</v>
      </c>
      <c r="H123" s="6">
        <f>_xll.EWMA($F$2:F123,1,,0)</f>
        <v>8.185222649936345E-3</v>
      </c>
      <c r="K123" s="27"/>
    </row>
    <row r="124" spans="1:11" x14ac:dyDescent="0.25">
      <c r="A124" s="2">
        <v>40483</v>
      </c>
      <c r="B124" s="3">
        <v>1.3964000000000001</v>
      </c>
      <c r="C124" s="3">
        <v>1.401</v>
      </c>
      <c r="D124" s="3">
        <v>1.3865000000000001</v>
      </c>
      <c r="E124" s="3">
        <v>1.3891</v>
      </c>
      <c r="F124" s="6">
        <f t="shared" si="1"/>
        <v>-5.2414408275375012E-3</v>
      </c>
      <c r="G124" s="6">
        <f>_xll.WMA($F$2:F124,1,20,0)</f>
        <v>3.729441160387692E-4</v>
      </c>
      <c r="H124" s="6">
        <f>_xll.EWMA($F$2:F124,1,,0)</f>
        <v>7.9408492271502342E-3</v>
      </c>
      <c r="K124" s="27"/>
    </row>
    <row r="125" spans="1:11" x14ac:dyDescent="0.25">
      <c r="A125" s="2">
        <v>40484</v>
      </c>
      <c r="B125" s="3">
        <v>1.389</v>
      </c>
      <c r="C125" s="3">
        <v>1.4056</v>
      </c>
      <c r="D125" s="3">
        <v>1.3885000000000001</v>
      </c>
      <c r="E125" s="3">
        <v>1.4031</v>
      </c>
      <c r="F125" s="6">
        <f t="shared" si="1"/>
        <v>1.0100010645606457E-2</v>
      </c>
      <c r="G125" s="6">
        <f>_xll.WMA($F$2:F125,1,20,0)</f>
        <v>4.9309518750918692E-4</v>
      </c>
      <c r="H125" s="6">
        <f>_xll.EWMA($F$2:F125,1,,0)</f>
        <v>7.805256137907785E-3</v>
      </c>
      <c r="K125" s="27"/>
    </row>
    <row r="126" spans="1:11" x14ac:dyDescent="0.25">
      <c r="A126" s="2">
        <v>40485</v>
      </c>
      <c r="B126" s="3">
        <v>1.403</v>
      </c>
      <c r="C126" s="3">
        <v>1.4145000000000001</v>
      </c>
      <c r="D126" s="3">
        <v>1.3994</v>
      </c>
      <c r="E126" s="3">
        <v>1.4137999999999999</v>
      </c>
      <c r="F126" s="6">
        <f t="shared" si="1"/>
        <v>7.6683136343925831E-3</v>
      </c>
      <c r="G126" s="6">
        <f>_xll.WMA($F$2:F126,1,20,0)</f>
        <v>4.4215089119505605E-4</v>
      </c>
      <c r="H126" s="6">
        <f>_xll.EWMA($F$2:F126,1,,0)</f>
        <v>7.96161509231187E-3</v>
      </c>
      <c r="K126" s="27"/>
    </row>
    <row r="127" spans="1:11" x14ac:dyDescent="0.25">
      <c r="A127" s="2">
        <v>40486</v>
      </c>
      <c r="B127" s="3">
        <v>1.4136</v>
      </c>
      <c r="C127" s="3">
        <v>1.4280999999999999</v>
      </c>
      <c r="D127" s="3">
        <v>1.4105000000000001</v>
      </c>
      <c r="E127" s="3">
        <v>1.4207000000000001</v>
      </c>
      <c r="F127" s="6">
        <f t="shared" si="1"/>
        <v>5.0100658725447441E-3</v>
      </c>
      <c r="G127" s="6">
        <f>_xll.WMA($F$2:F127,1,20,0)</f>
        <v>4.9065949054125958E-4</v>
      </c>
      <c r="H127" s="6">
        <f>_xll.EWMA($F$2:F127,1,,0)</f>
        <v>7.9443223767143994E-3</v>
      </c>
      <c r="K127" s="27"/>
    </row>
    <row r="128" spans="1:11" x14ac:dyDescent="0.25">
      <c r="A128" s="2">
        <v>40487</v>
      </c>
      <c r="B128" s="3">
        <v>1.4206000000000001</v>
      </c>
      <c r="C128" s="3">
        <v>1.4246000000000001</v>
      </c>
      <c r="D128" s="3">
        <v>1.4027000000000001</v>
      </c>
      <c r="E128" s="3">
        <v>1.4031</v>
      </c>
      <c r="F128" s="6">
        <f t="shared" si="1"/>
        <v>-1.2395243163759419E-2</v>
      </c>
      <c r="G128" s="6">
        <f>_xll.WMA($F$2:F128,1,20,0)</f>
        <v>7.5911546110546716E-4</v>
      </c>
      <c r="H128" s="6">
        <f>_xll.EWMA($F$2:F128,1,,0)</f>
        <v>7.7994594778413636E-3</v>
      </c>
      <c r="K128" s="27"/>
    </row>
    <row r="129" spans="1:11" x14ac:dyDescent="0.25">
      <c r="A129" s="2">
        <v>40490</v>
      </c>
      <c r="B129" s="3">
        <v>1.4056</v>
      </c>
      <c r="C129" s="3">
        <v>1.4081999999999999</v>
      </c>
      <c r="D129" s="3">
        <v>1.3891</v>
      </c>
      <c r="E129" s="3">
        <v>1.3914</v>
      </c>
      <c r="F129" s="6">
        <f t="shared" si="1"/>
        <v>-1.0153823383346441E-2</v>
      </c>
      <c r="G129" s="6">
        <f>_xll.WMA($F$2:F129,1,20,0)</f>
        <v>9.9868753681545667E-5</v>
      </c>
      <c r="H129" s="6">
        <f>_xll.EWMA($F$2:F129,1,,0)</f>
        <v>8.148631617825388E-3</v>
      </c>
      <c r="K129" s="27"/>
    </row>
    <row r="130" spans="1:11" x14ac:dyDescent="0.25">
      <c r="A130" s="2">
        <v>40491</v>
      </c>
      <c r="B130" s="3">
        <v>1.3916999999999999</v>
      </c>
      <c r="C130" s="3">
        <v>1.3973</v>
      </c>
      <c r="D130" s="3">
        <v>1.3754</v>
      </c>
      <c r="E130" s="3">
        <v>1.3769</v>
      </c>
      <c r="F130" s="6">
        <f t="shared" si="1"/>
        <v>-1.0691425975480919E-2</v>
      </c>
      <c r="G130" s="6">
        <f>_xll.WMA($F$2:F130,1,20,0)</f>
        <v>6.2102484205762789E-5</v>
      </c>
      <c r="H130" s="6">
        <f>_xll.EWMA($F$2:F130,1,,0)</f>
        <v>8.2826440927069762E-3</v>
      </c>
    </row>
    <row r="131" spans="1:11" x14ac:dyDescent="0.25">
      <c r="A131" s="2">
        <v>40492</v>
      </c>
      <c r="B131" s="3">
        <v>1.3771</v>
      </c>
      <c r="C131" s="3">
        <v>1.3824000000000001</v>
      </c>
      <c r="D131" s="3">
        <v>1.3673</v>
      </c>
      <c r="E131" s="3">
        <v>1.3779999999999999</v>
      </c>
      <c r="F131" s="6">
        <f t="shared" ref="F131:F194" si="5">LN(E131/B131)</f>
        <v>6.5333384052355785E-4</v>
      </c>
      <c r="G131" s="6">
        <f>_xll.WMA($F$2:F131,1,20,0)</f>
        <v>-6.7033215152837908E-4</v>
      </c>
      <c r="H131" s="6">
        <f>_xll.EWMA($F$2:F131,1,,0)</f>
        <v>8.4465648011376685E-3</v>
      </c>
    </row>
    <row r="132" spans="1:11" x14ac:dyDescent="0.25">
      <c r="A132" s="2">
        <v>40493</v>
      </c>
      <c r="B132" s="3">
        <v>1.3781000000000001</v>
      </c>
      <c r="C132" s="3">
        <v>1.3818999999999999</v>
      </c>
      <c r="D132" s="3">
        <v>1.3640000000000001</v>
      </c>
      <c r="E132" s="3">
        <v>1.3665</v>
      </c>
      <c r="F132" s="6">
        <f t="shared" si="5"/>
        <v>-8.4530125129765026E-3</v>
      </c>
      <c r="G132" s="6">
        <f>_xll.WMA($F$2:F132,1,20,0)</f>
        <v>-7.560002226657701E-4</v>
      </c>
      <c r="H132" s="6">
        <f>_xll.EWMA($F$2:F132,1,,0)</f>
        <v>8.1908119395978779E-3</v>
      </c>
    </row>
    <row r="133" spans="1:11" x14ac:dyDescent="0.25">
      <c r="A133" s="2">
        <v>40494</v>
      </c>
      <c r="B133" s="3">
        <v>1.3666</v>
      </c>
      <c r="C133" s="3">
        <v>1.3774</v>
      </c>
      <c r="D133" s="3">
        <v>1.3576999999999999</v>
      </c>
      <c r="E133" s="3">
        <v>1.369</v>
      </c>
      <c r="F133" s="6">
        <f t="shared" si="5"/>
        <v>1.7546429417708653E-3</v>
      </c>
      <c r="G133" s="6">
        <f>_xll.WMA($F$2:F133,1,20,0)</f>
        <v>-1.6208475825792107E-3</v>
      </c>
      <c r="H133" s="6">
        <f>_xll.EWMA($F$2:F133,1,,0)</f>
        <v>8.2067802120405191E-3</v>
      </c>
    </row>
    <row r="134" spans="1:11" x14ac:dyDescent="0.25">
      <c r="A134" s="2">
        <v>40497</v>
      </c>
      <c r="B134" s="3">
        <v>1.3681000000000001</v>
      </c>
      <c r="C134" s="3">
        <v>1.3749</v>
      </c>
      <c r="D134" s="3">
        <v>1.3566</v>
      </c>
      <c r="E134" s="3">
        <v>1.3586</v>
      </c>
      <c r="F134" s="6">
        <f t="shared" si="5"/>
        <v>-6.9681581688668948E-3</v>
      </c>
      <c r="G134" s="6">
        <f>_xll.WMA($F$2:F134,1,20,0)</f>
        <v>-1.1552978407900851E-3</v>
      </c>
      <c r="H134" s="6">
        <f>_xll.EWMA($F$2:F134,1,,0)</f>
        <v>7.9683682942621199E-3</v>
      </c>
    </row>
    <row r="135" spans="1:11" x14ac:dyDescent="0.25">
      <c r="A135" s="2">
        <v>40498</v>
      </c>
      <c r="B135" s="3">
        <v>1.3585</v>
      </c>
      <c r="C135" s="3">
        <v>1.3653</v>
      </c>
      <c r="D135" s="3">
        <v>1.3452</v>
      </c>
      <c r="E135" s="3">
        <v>1.3488</v>
      </c>
      <c r="F135" s="6">
        <f t="shared" si="5"/>
        <v>-7.1658416188114032E-3</v>
      </c>
      <c r="G135" s="6">
        <f>_xll.WMA($F$2:F135,1,20,0)</f>
        <v>-1.3711034423626387E-3</v>
      </c>
      <c r="H135" s="6">
        <f>_xll.EWMA($F$2:F135,1,,0)</f>
        <v>7.9119222299389724E-3</v>
      </c>
    </row>
    <row r="136" spans="1:11" x14ac:dyDescent="0.25">
      <c r="A136" s="2">
        <v>40499</v>
      </c>
      <c r="B136" s="3">
        <v>1.3486</v>
      </c>
      <c r="C136" s="3">
        <v>1.3564000000000001</v>
      </c>
      <c r="D136" s="3">
        <v>1.3464</v>
      </c>
      <c r="E136" s="3">
        <v>1.3528</v>
      </c>
      <c r="F136" s="6">
        <f t="shared" si="5"/>
        <v>3.1095012838889559E-3</v>
      </c>
      <c r="G136" s="6">
        <f>_xll.WMA($F$2:F136,1,20,0)</f>
        <v>-9.8087313690898062E-4</v>
      </c>
      <c r="H136" s="6">
        <f>_xll.EWMA($F$2:F136,1,,0)</f>
        <v>7.8691524153875498E-3</v>
      </c>
    </row>
    <row r="137" spans="1:11" x14ac:dyDescent="0.25">
      <c r="A137" s="2">
        <v>40500</v>
      </c>
      <c r="B137" s="3">
        <v>1.3526</v>
      </c>
      <c r="C137" s="3">
        <v>1.3666</v>
      </c>
      <c r="D137" s="3">
        <v>1.3526</v>
      </c>
      <c r="E137" s="3">
        <v>1.3638999999999999</v>
      </c>
      <c r="F137" s="6">
        <f t="shared" si="5"/>
        <v>8.3195767919897051E-3</v>
      </c>
      <c r="G137" s="6">
        <f>_xll.WMA($F$2:F137,1,20,0)</f>
        <v>-1.6851216086652622E-3</v>
      </c>
      <c r="H137" s="6">
        <f>_xll.EWMA($F$2:F137,1,,0)</f>
        <v>7.6673519579105115E-3</v>
      </c>
    </row>
    <row r="138" spans="1:11" x14ac:dyDescent="0.25">
      <c r="A138" s="2">
        <v>40501</v>
      </c>
      <c r="B138" s="3">
        <v>1.3641000000000001</v>
      </c>
      <c r="C138" s="3">
        <v>1.373</v>
      </c>
      <c r="D138" s="3">
        <v>1.3611</v>
      </c>
      <c r="E138" s="3">
        <v>1.3671</v>
      </c>
      <c r="F138" s="6">
        <f t="shared" si="5"/>
        <v>2.1968374388719905E-3</v>
      </c>
      <c r="G138" s="6">
        <f>_xll.WMA($F$2:F138,1,20,0)</f>
        <v>-1.1113234127882016E-3</v>
      </c>
      <c r="H138" s="6">
        <f>_xll.EWMA($F$2:F138,1,,0)</f>
        <v>7.7080419279836913E-3</v>
      </c>
    </row>
    <row r="139" spans="1:11" x14ac:dyDescent="0.25">
      <c r="A139" s="2">
        <v>40504</v>
      </c>
      <c r="B139" s="3">
        <v>1.3734999999999999</v>
      </c>
      <c r="C139" s="3">
        <v>1.3786</v>
      </c>
      <c r="D139" s="3">
        <v>1.3580000000000001</v>
      </c>
      <c r="E139" s="3">
        <v>1.3626</v>
      </c>
      <c r="F139" s="6">
        <f t="shared" si="5"/>
        <v>-7.9675871957607565E-3</v>
      </c>
      <c r="G139" s="6">
        <f>_xll.WMA($F$2:F139,1,20,0)</f>
        <v>-1.1199012323275159E-3</v>
      </c>
      <c r="H139" s="6">
        <f>_xll.EWMA($F$2:F139,1,,0)</f>
        <v>7.4925724171149019E-3</v>
      </c>
    </row>
    <row r="140" spans="1:11" x14ac:dyDescent="0.25">
      <c r="A140" s="2">
        <v>40505</v>
      </c>
      <c r="B140" s="3">
        <v>1.3627</v>
      </c>
      <c r="C140" s="3">
        <v>1.3631</v>
      </c>
      <c r="D140" s="3">
        <v>1.3365</v>
      </c>
      <c r="E140" s="3">
        <v>1.3368</v>
      </c>
      <c r="F140" s="6">
        <f t="shared" si="5"/>
        <v>-1.9189327474591129E-2</v>
      </c>
      <c r="G140" s="6">
        <f>_xll.WMA($F$2:F140,1,20,0)</f>
        <v>-1.568438234613531E-3</v>
      </c>
      <c r="H140" s="6">
        <f>_xll.EWMA($F$2:F140,1,,0)</f>
        <v>7.521919281904813E-3</v>
      </c>
    </row>
    <row r="141" spans="1:11" x14ac:dyDescent="0.25">
      <c r="A141" s="2">
        <v>40506</v>
      </c>
      <c r="B141" s="3">
        <v>1.3366</v>
      </c>
      <c r="C141" s="3">
        <v>1.3418000000000001</v>
      </c>
      <c r="D141" s="3">
        <v>1.3288</v>
      </c>
      <c r="E141" s="3">
        <v>1.3332999999999999</v>
      </c>
      <c r="F141" s="6">
        <f t="shared" si="5"/>
        <v>-2.4720039555570731E-3</v>
      </c>
      <c r="G141" s="6">
        <f>_xll.WMA($F$2:F141,1,20,0)</f>
        <v>-2.1469093064630756E-3</v>
      </c>
      <c r="H141" s="6">
        <f>_xll.EWMA($F$2:F141,1,,0)</f>
        <v>8.6763085951404376E-3</v>
      </c>
    </row>
    <row r="142" spans="1:11" x14ac:dyDescent="0.25">
      <c r="A142" s="2">
        <v>40507</v>
      </c>
      <c r="B142" s="3">
        <v>1.3331</v>
      </c>
      <c r="C142" s="3">
        <v>1.3384</v>
      </c>
      <c r="D142" s="3">
        <v>1.329</v>
      </c>
      <c r="E142" s="3">
        <v>1.3358000000000001</v>
      </c>
      <c r="F142" s="6">
        <f t="shared" si="5"/>
        <v>2.0233061719043912E-3</v>
      </c>
      <c r="G142" s="6">
        <f>_xll.WMA($F$2:F142,1,20,0)</f>
        <v>-1.9483131172772701E-3</v>
      </c>
      <c r="H142" s="6">
        <f>_xll.EWMA($F$2:F142,1,,0)</f>
        <v>8.4337583082039255E-3</v>
      </c>
    </row>
    <row r="143" spans="1:11" x14ac:dyDescent="0.25">
      <c r="A143" s="2">
        <v>40508</v>
      </c>
      <c r="B143" s="3">
        <v>1.3359000000000001</v>
      </c>
      <c r="C143" s="3">
        <v>1.3361000000000001</v>
      </c>
      <c r="D143" s="3">
        <v>1.3204</v>
      </c>
      <c r="E143" s="3">
        <v>1.3240000000000001</v>
      </c>
      <c r="F143" s="6">
        <f t="shared" si="5"/>
        <v>-8.9477644988128491E-3</v>
      </c>
      <c r="G143" s="6">
        <f>_xll.WMA($F$2:F143,1,20,0)</f>
        <v>-2.435708495168143E-3</v>
      </c>
      <c r="H143" s="6">
        <f>_xll.EWMA($F$2:F143,1,,0)</f>
        <v>8.1918379208235567E-3</v>
      </c>
    </row>
    <row r="144" spans="1:11" x14ac:dyDescent="0.25">
      <c r="A144" s="2">
        <v>40511</v>
      </c>
      <c r="B144" s="3">
        <v>1.3278000000000001</v>
      </c>
      <c r="C144" s="3">
        <v>1.33</v>
      </c>
      <c r="D144" s="3">
        <v>1.3066</v>
      </c>
      <c r="E144" s="3">
        <v>1.3121</v>
      </c>
      <c r="F144" s="6">
        <f t="shared" si="5"/>
        <v>-1.1894530173388951E-2</v>
      </c>
      <c r="G144" s="6">
        <f>_xll.WMA($F$2:F144,1,20,0)</f>
        <v>-2.9405020077003814E-3</v>
      </c>
      <c r="H144" s="6">
        <f>_xll.EWMA($F$2:F144,1,,0)</f>
        <v>8.2391495544960926E-3</v>
      </c>
    </row>
    <row r="145" spans="1:8" x14ac:dyDescent="0.25">
      <c r="A145" s="2">
        <v>40512</v>
      </c>
      <c r="B145" s="3">
        <v>1.3122</v>
      </c>
      <c r="C145" s="3">
        <v>1.3148</v>
      </c>
      <c r="D145" s="3">
        <v>1.2971999999999999</v>
      </c>
      <c r="E145" s="3">
        <v>1.2982</v>
      </c>
      <c r="F145" s="6">
        <f t="shared" si="5"/>
        <v>-1.0726428311408964E-2</v>
      </c>
      <c r="G145" s="6">
        <f>_xll.WMA($F$2:F145,1,20,0)</f>
        <v>-3.2731564749929535E-3</v>
      </c>
      <c r="H145" s="6">
        <f>_xll.EWMA($F$2:F145,1,,0)</f>
        <v>8.5029031007774983E-3</v>
      </c>
    </row>
    <row r="146" spans="1:8" x14ac:dyDescent="0.25">
      <c r="A146" s="2">
        <v>40513</v>
      </c>
      <c r="B146" s="3">
        <v>1.2983</v>
      </c>
      <c r="C146" s="3">
        <v>1.3179000000000001</v>
      </c>
      <c r="D146" s="3">
        <v>1.2975000000000001</v>
      </c>
      <c r="E146" s="3">
        <v>1.3137000000000001</v>
      </c>
      <c r="F146" s="6">
        <f t="shared" si="5"/>
        <v>1.1791867109254733E-2</v>
      </c>
      <c r="G146" s="6">
        <f>_xll.WMA($F$2:F146,1,20,0)</f>
        <v>-4.3144784228437254E-3</v>
      </c>
      <c r="H146" s="6">
        <f>_xll.EWMA($F$2:F146,1,,0)</f>
        <v>8.6524433157303404E-3</v>
      </c>
    </row>
    <row r="147" spans="1:8" x14ac:dyDescent="0.25">
      <c r="A147" s="2">
        <v>40514</v>
      </c>
      <c r="B147" s="3">
        <v>1.3138000000000001</v>
      </c>
      <c r="C147" s="3">
        <v>1.3246</v>
      </c>
      <c r="D147" s="3">
        <v>1.3064</v>
      </c>
      <c r="E147" s="3">
        <v>1.3208</v>
      </c>
      <c r="F147" s="6">
        <f t="shared" si="5"/>
        <v>5.3139121475455683E-3</v>
      </c>
      <c r="G147" s="6">
        <f>_xll.WMA($F$2:F147,1,20,0)</f>
        <v>-4.1083007491006171E-3</v>
      </c>
      <c r="H147" s="6">
        <f>_xll.EWMA($F$2:F147,1,,0)</f>
        <v>8.872191195378425E-3</v>
      </c>
    </row>
    <row r="148" spans="1:8" x14ac:dyDescent="0.25">
      <c r="A148" s="2">
        <v>40515</v>
      </c>
      <c r="B148" s="3">
        <v>1.3206</v>
      </c>
      <c r="C148" s="3">
        <v>1.3436999999999999</v>
      </c>
      <c r="D148" s="3">
        <v>1.3194999999999999</v>
      </c>
      <c r="E148" s="3">
        <v>1.3411</v>
      </c>
      <c r="F148" s="6">
        <f t="shared" si="5"/>
        <v>1.5403993956423409E-2</v>
      </c>
      <c r="G148" s="6">
        <f>_xll.WMA($F$2:F148,1,20,0)</f>
        <v>-4.0931084353505749E-3</v>
      </c>
      <c r="H148" s="6">
        <f>_xll.EWMA($F$2:F148,1,,0)</f>
        <v>8.6998327426232383E-3</v>
      </c>
    </row>
    <row r="149" spans="1:8" x14ac:dyDescent="0.25">
      <c r="A149" s="2">
        <v>40518</v>
      </c>
      <c r="B149" s="3">
        <v>1.3406</v>
      </c>
      <c r="C149" s="3">
        <v>1.3421000000000001</v>
      </c>
      <c r="D149" s="3">
        <v>1.3249</v>
      </c>
      <c r="E149" s="3">
        <v>1.3306</v>
      </c>
      <c r="F149" s="6">
        <f t="shared" si="5"/>
        <v>-7.4873066160701897E-3</v>
      </c>
      <c r="G149" s="6">
        <f>_xll.WMA($F$2:F149,1,20,0)</f>
        <v>-2.7031465793414347E-3</v>
      </c>
      <c r="H149" s="6">
        <f>_xll.EWMA($F$2:F149,1,,0)</f>
        <v>9.2402838783889069E-3</v>
      </c>
    </row>
    <row r="150" spans="1:8" x14ac:dyDescent="0.25">
      <c r="A150" s="2">
        <v>40519</v>
      </c>
      <c r="B150" s="3">
        <v>1.3305</v>
      </c>
      <c r="C150" s="3">
        <v>1.3399000000000001</v>
      </c>
      <c r="D150" s="3">
        <v>1.3257000000000001</v>
      </c>
      <c r="E150" s="3">
        <v>1.3257000000000001</v>
      </c>
      <c r="F150" s="6">
        <f t="shared" si="5"/>
        <v>-3.6141896129398697E-3</v>
      </c>
      <c r="G150" s="6">
        <f>_xll.WMA($F$2:F150,1,20,0)</f>
        <v>-2.5698207409776221E-3</v>
      </c>
      <c r="H150" s="6">
        <f>_xll.EWMA($F$2:F150,1,,0)</f>
        <v>9.1445864316438072E-3</v>
      </c>
    </row>
    <row r="151" spans="1:8" x14ac:dyDescent="0.25">
      <c r="A151" s="2">
        <v>40520</v>
      </c>
      <c r="B151" s="3">
        <v>1.3258000000000001</v>
      </c>
      <c r="C151" s="3">
        <v>1.3280000000000001</v>
      </c>
      <c r="D151" s="3">
        <v>1.3183</v>
      </c>
      <c r="E151" s="3">
        <v>1.3258000000000001</v>
      </c>
      <c r="F151" s="6">
        <f t="shared" si="5"/>
        <v>0</v>
      </c>
      <c r="G151" s="6">
        <f>_xll.WMA($F$2:F151,1,20,0)</f>
        <v>-2.2159589228505703E-3</v>
      </c>
      <c r="H151" s="6">
        <f>_xll.EWMA($F$2:F151,1,,0)</f>
        <v>8.9100951363581243E-3</v>
      </c>
    </row>
    <row r="152" spans="1:8" x14ac:dyDescent="0.25">
      <c r="A152" s="2">
        <v>40521</v>
      </c>
      <c r="B152" s="3">
        <v>1.3259000000000001</v>
      </c>
      <c r="C152" s="3">
        <v>1.3322000000000001</v>
      </c>
      <c r="D152" s="3">
        <v>1.3168</v>
      </c>
      <c r="E152" s="3">
        <v>1.3236000000000001</v>
      </c>
      <c r="F152" s="6">
        <f t="shared" si="5"/>
        <v>-1.736177073215958E-3</v>
      </c>
      <c r="G152" s="6">
        <f>_xll.WMA($F$2:F152,1,20,0)</f>
        <v>-2.2486256148767478E-3</v>
      </c>
      <c r="H152" s="6">
        <f>_xll.EWMA($F$2:F152,1,,0)</f>
        <v>8.6386577440372963E-3</v>
      </c>
    </row>
    <row r="153" spans="1:8" x14ac:dyDescent="0.25">
      <c r="A153" s="2">
        <v>40522</v>
      </c>
      <c r="B153" s="3">
        <v>1.3234999999999999</v>
      </c>
      <c r="C153" s="3">
        <v>1.3281000000000001</v>
      </c>
      <c r="D153" s="3">
        <v>1.3184</v>
      </c>
      <c r="E153" s="3">
        <v>1.3225</v>
      </c>
      <c r="F153" s="6">
        <f t="shared" si="5"/>
        <v>-7.558579347014359E-4</v>
      </c>
      <c r="G153" s="6">
        <f>_xll.WMA($F$2:F153,1,20,0)</f>
        <v>-1.9127838428887203E-3</v>
      </c>
      <c r="H153" s="6">
        <f>_xll.EWMA($F$2:F153,1,,0)</f>
        <v>8.3862793783222034E-3</v>
      </c>
    </row>
    <row r="154" spans="1:8" x14ac:dyDescent="0.25">
      <c r="A154" s="2">
        <v>40525</v>
      </c>
      <c r="B154" s="3">
        <v>1.3201000000000001</v>
      </c>
      <c r="C154" s="3">
        <v>1.3431999999999999</v>
      </c>
      <c r="D154" s="3">
        <v>1.3185</v>
      </c>
      <c r="E154" s="3">
        <v>1.339</v>
      </c>
      <c r="F154" s="6">
        <f t="shared" si="5"/>
        <v>1.4215575404458487E-2</v>
      </c>
      <c r="G154" s="6">
        <f>_xll.WMA($F$2:F154,1,20,0)</f>
        <v>-2.0383088867123355E-3</v>
      </c>
      <c r="H154" s="6">
        <f>_xll.EWMA($F$2:F154,1,,0)</f>
        <v>8.1329072400736849E-3</v>
      </c>
    </row>
    <row r="155" spans="1:8" x14ac:dyDescent="0.25">
      <c r="A155" s="2">
        <v>40526</v>
      </c>
      <c r="B155" s="3">
        <v>1.3391999999999999</v>
      </c>
      <c r="C155" s="3">
        <v>1.3496999999999999</v>
      </c>
      <c r="D155" s="3">
        <v>1.3368</v>
      </c>
      <c r="E155" s="3">
        <v>1.3371</v>
      </c>
      <c r="F155" s="6">
        <f t="shared" si="5"/>
        <v>-1.5693311145910259E-3</v>
      </c>
      <c r="G155" s="6">
        <f>_xll.WMA($F$2:F155,1,20,0)</f>
        <v>-9.7912220804606651E-4</v>
      </c>
      <c r="H155" s="6">
        <f>_xll.EWMA($F$2:F155,1,,0)</f>
        <v>8.6197728746118998E-3</v>
      </c>
    </row>
    <row r="156" spans="1:8" x14ac:dyDescent="0.25">
      <c r="A156" s="2">
        <v>40527</v>
      </c>
      <c r="B156" s="3">
        <v>1.3371999999999999</v>
      </c>
      <c r="C156" s="3">
        <v>1.3380000000000001</v>
      </c>
      <c r="D156" s="3">
        <v>1.3211999999999999</v>
      </c>
      <c r="E156" s="3">
        <v>1.3211999999999999</v>
      </c>
      <c r="F156" s="6">
        <f t="shared" si="5"/>
        <v>-1.2037461029308916E-2</v>
      </c>
      <c r="G156" s="6">
        <f>_xll.WMA($F$2:F156,1,20,0)</f>
        <v>-6.9929668283504813E-4</v>
      </c>
      <c r="H156" s="6">
        <f>_xll.EWMA($F$2:F156,1,,0)</f>
        <v>8.3660159785966699E-3</v>
      </c>
    </row>
    <row r="157" spans="1:8" x14ac:dyDescent="0.25">
      <c r="A157" s="2">
        <v>40528</v>
      </c>
      <c r="B157" s="3">
        <v>1.3212999999999999</v>
      </c>
      <c r="C157" s="3">
        <v>1.3264</v>
      </c>
      <c r="D157" s="3">
        <v>1.3184</v>
      </c>
      <c r="E157" s="3">
        <v>1.3245</v>
      </c>
      <c r="F157" s="6">
        <f t="shared" si="5"/>
        <v>2.4189292919533554E-3</v>
      </c>
      <c r="G157" s="6">
        <f>_xll.WMA($F$2:F157,1,20,0)</f>
        <v>-1.4566447984949414E-3</v>
      </c>
      <c r="H157" s="6">
        <f>_xll.EWMA($F$2:F157,1,,0)</f>
        <v>8.6304598970631096E-3</v>
      </c>
    </row>
    <row r="158" spans="1:8" x14ac:dyDescent="0.25">
      <c r="A158" s="2">
        <v>40529</v>
      </c>
      <c r="B158" s="3">
        <v>1.3244</v>
      </c>
      <c r="C158" s="3">
        <v>1.3357000000000001</v>
      </c>
      <c r="D158" s="3">
        <v>1.3137000000000001</v>
      </c>
      <c r="E158" s="3">
        <v>1.3186</v>
      </c>
      <c r="F158" s="6">
        <f t="shared" si="5"/>
        <v>-4.3889589938919636E-3</v>
      </c>
      <c r="G158" s="6">
        <f>_xll.WMA($F$2:F158,1,20,0)</f>
        <v>-1.7516771734967583E-3</v>
      </c>
      <c r="H158" s="6">
        <f>_xll.EWMA($F$2:F158,1,,0)</f>
        <v>8.3884933622131383E-3</v>
      </c>
    </row>
    <row r="159" spans="1:8" x14ac:dyDescent="0.25">
      <c r="A159" s="2">
        <v>40532</v>
      </c>
      <c r="B159" s="3">
        <v>1.3169</v>
      </c>
      <c r="C159" s="3">
        <v>1.3181</v>
      </c>
      <c r="D159" s="3">
        <v>1.3098000000000001</v>
      </c>
      <c r="E159" s="3">
        <v>1.3124</v>
      </c>
      <c r="F159" s="6">
        <f t="shared" si="5"/>
        <v>-3.4229676292277856E-3</v>
      </c>
      <c r="G159" s="6">
        <f>_xll.WMA($F$2:F159,1,20,0)</f>
        <v>-2.0809669951349558E-3</v>
      </c>
      <c r="H159" s="6">
        <f>_xll.EWMA($F$2:F159,1,,0)</f>
        <v>8.2036936374796539E-3</v>
      </c>
    </row>
    <row r="160" spans="1:8" x14ac:dyDescent="0.25">
      <c r="A160" s="2">
        <v>40533</v>
      </c>
      <c r="B160" s="3">
        <v>1.3125</v>
      </c>
      <c r="C160" s="3">
        <v>1.3199000000000001</v>
      </c>
      <c r="D160" s="3">
        <v>1.3076000000000001</v>
      </c>
      <c r="E160" s="3">
        <v>1.31</v>
      </c>
      <c r="F160" s="6">
        <f t="shared" si="5"/>
        <v>-1.9065782705815315E-3</v>
      </c>
      <c r="G160" s="6">
        <f>_xll.WMA($F$2:F160,1,20,0)</f>
        <v>-1.8537360168083079E-3</v>
      </c>
      <c r="H160" s="6">
        <f>_xll.EWMA($F$2:F160,1,,0)</f>
        <v>7.9978469842333939E-3</v>
      </c>
    </row>
    <row r="161" spans="1:8" x14ac:dyDescent="0.25">
      <c r="A161" s="2">
        <v>40534</v>
      </c>
      <c r="B161" s="3">
        <v>1.3101</v>
      </c>
      <c r="C161" s="3">
        <v>1.3179000000000001</v>
      </c>
      <c r="D161" s="3">
        <v>1.3081</v>
      </c>
      <c r="E161" s="3">
        <v>1.3098000000000001</v>
      </c>
      <c r="F161" s="6">
        <f t="shared" si="5"/>
        <v>-2.2901637567171953E-4</v>
      </c>
      <c r="G161" s="6">
        <f>_xll.WMA($F$2:F161,1,20,0)</f>
        <v>-9.8959855660782814E-4</v>
      </c>
      <c r="H161" s="6">
        <f>_xll.EWMA($F$2:F161,1,,0)</f>
        <v>7.768251118645029E-3</v>
      </c>
    </row>
    <row r="162" spans="1:8" x14ac:dyDescent="0.25">
      <c r="A162" s="2">
        <v>40535</v>
      </c>
      <c r="B162" s="3">
        <v>1.3099000000000001</v>
      </c>
      <c r="C162" s="3">
        <v>1.3150999999999999</v>
      </c>
      <c r="D162" s="3">
        <v>1.3058000000000001</v>
      </c>
      <c r="E162" s="3">
        <v>1.3111999999999999</v>
      </c>
      <c r="F162" s="6">
        <f t="shared" si="5"/>
        <v>9.9195002601661433E-4</v>
      </c>
      <c r="G162" s="6">
        <f>_xll.WMA($F$2:F162,1,20,0)</f>
        <v>-8.7744917761356034E-4</v>
      </c>
      <c r="H162" s="6">
        <f>_xll.EWMA($F$2:F162,1,,0)</f>
        <v>7.5318078059526655E-3</v>
      </c>
    </row>
    <row r="163" spans="1:8" x14ac:dyDescent="0.25">
      <c r="A163" s="2">
        <v>40536</v>
      </c>
      <c r="B163" s="3">
        <v>1.3112999999999999</v>
      </c>
      <c r="C163" s="3">
        <v>1.3147</v>
      </c>
      <c r="D163" s="3">
        <v>1.3098000000000001</v>
      </c>
      <c r="E163" s="3">
        <v>1.3121</v>
      </c>
      <c r="F163" s="6">
        <f t="shared" si="5"/>
        <v>6.0989557429152541E-4</v>
      </c>
      <c r="G163" s="6">
        <f>_xll.WMA($F$2:F163,1,20,0)</f>
        <v>-9.2901698490794921E-4</v>
      </c>
      <c r="H163" s="6">
        <f>_xll.EWMA($F$2:F163,1,,0)</f>
        <v>7.306399865016135E-3</v>
      </c>
    </row>
    <row r="164" spans="1:8" x14ac:dyDescent="0.25">
      <c r="A164" s="2">
        <v>40539</v>
      </c>
      <c r="B164" s="3">
        <v>1.3113999999999999</v>
      </c>
      <c r="C164" s="3">
        <v>1.3169</v>
      </c>
      <c r="D164" s="3">
        <v>1.3076000000000001</v>
      </c>
      <c r="E164" s="3">
        <v>1.3163</v>
      </c>
      <c r="F164" s="6">
        <f t="shared" si="5"/>
        <v>3.7295016018431527E-3</v>
      </c>
      <c r="G164" s="6">
        <f>_xll.WMA($F$2:F164,1,20,0)</f>
        <v>-4.5113398125273054E-4</v>
      </c>
      <c r="H164" s="6">
        <f>_xll.EWMA($F$2:F164,1,,0)</f>
        <v>7.0853926217923696E-3</v>
      </c>
    </row>
    <row r="165" spans="1:8" x14ac:dyDescent="0.25">
      <c r="A165" s="2">
        <v>40540</v>
      </c>
      <c r="B165" s="3">
        <v>1.3162</v>
      </c>
      <c r="C165" s="3">
        <v>1.3274999999999999</v>
      </c>
      <c r="D165" s="3">
        <v>1.3097000000000001</v>
      </c>
      <c r="E165" s="3">
        <v>1.3113999999999999</v>
      </c>
      <c r="F165" s="6">
        <f t="shared" si="5"/>
        <v>-3.6535281924997861E-3</v>
      </c>
      <c r="G165" s="6">
        <f>_xll.WMA($F$2:F165,1,20,0)</f>
        <v>3.3006760750887428E-4</v>
      </c>
      <c r="H165" s="6">
        <f>_xll.EWMA($F$2:F165,1,,0)</f>
        <v>6.9300196407038987E-3</v>
      </c>
    </row>
    <row r="166" spans="1:8" x14ac:dyDescent="0.25">
      <c r="A166" s="2">
        <v>40541</v>
      </c>
      <c r="B166" s="3">
        <v>1.3112999999999999</v>
      </c>
      <c r="C166" s="3">
        <v>1.3237000000000001</v>
      </c>
      <c r="D166" s="3">
        <v>1.3086</v>
      </c>
      <c r="E166" s="3">
        <v>1.3222</v>
      </c>
      <c r="F166" s="6">
        <f t="shared" si="5"/>
        <v>8.2780043620993681E-3</v>
      </c>
      <c r="G166" s="6">
        <f>_xll.WMA($F$2:F166,1,20,0)</f>
        <v>6.8371261345433329E-4</v>
      </c>
      <c r="H166" s="6">
        <f>_xll.EWMA($F$2:F166,1,,0)</f>
        <v>6.7782415110788675E-3</v>
      </c>
    </row>
    <row r="167" spans="1:8" x14ac:dyDescent="0.25">
      <c r="A167" s="2">
        <v>40542</v>
      </c>
      <c r="B167" s="3">
        <v>1.3225</v>
      </c>
      <c r="C167" s="3">
        <v>1.3312999999999999</v>
      </c>
      <c r="D167" s="3">
        <v>1.3218000000000001</v>
      </c>
      <c r="E167" s="3">
        <v>1.3288</v>
      </c>
      <c r="F167" s="6">
        <f t="shared" si="5"/>
        <v>4.7523945666306452E-3</v>
      </c>
      <c r="G167" s="6">
        <f>_xll.WMA($F$2:F167,1,20,0)</f>
        <v>5.080194760965648E-4</v>
      </c>
      <c r="H167" s="6">
        <f>_xll.EWMA($F$2:F167,1,,0)</f>
        <v>6.8774563522205024E-3</v>
      </c>
    </row>
    <row r="168" spans="1:8" x14ac:dyDescent="0.25">
      <c r="A168" s="2">
        <v>40543</v>
      </c>
      <c r="B168" s="3">
        <v>1.3287</v>
      </c>
      <c r="C168" s="3">
        <v>1.3423</v>
      </c>
      <c r="D168" s="3">
        <v>1.3287</v>
      </c>
      <c r="E168" s="3">
        <v>1.3384</v>
      </c>
      <c r="F168" s="6">
        <f t="shared" si="5"/>
        <v>7.2738500753521005E-3</v>
      </c>
      <c r="G168" s="6">
        <f>_xll.WMA($F$2:F168,1,20,0)</f>
        <v>4.7994359705081876E-4</v>
      </c>
      <c r="H168" s="6">
        <f>_xll.EWMA($F$2:F168,1,,0)</f>
        <v>6.7687928592262796E-3</v>
      </c>
    </row>
    <row r="169" spans="1:8" x14ac:dyDescent="0.25">
      <c r="A169" s="2">
        <v>40546</v>
      </c>
      <c r="B169" s="3">
        <v>1.3343</v>
      </c>
      <c r="C169" s="3">
        <v>1.3393999999999999</v>
      </c>
      <c r="D169" s="3">
        <v>1.3253999999999999</v>
      </c>
      <c r="E169" s="3">
        <v>1.3359000000000001</v>
      </c>
      <c r="F169" s="6">
        <f t="shared" si="5"/>
        <v>1.198412247391334E-3</v>
      </c>
      <c r="G169" s="6">
        <f>_xll.WMA($F$2:F169,1,20,0)</f>
        <v>7.3436402997253413E-5</v>
      </c>
      <c r="H169" s="6">
        <f>_xll.EWMA($F$2:F169,1,,0)</f>
        <v>6.8001541938376596E-3</v>
      </c>
    </row>
    <row r="170" spans="1:8" x14ac:dyDescent="0.25">
      <c r="A170" s="2">
        <v>40547</v>
      </c>
      <c r="B170" s="3">
        <v>1.3358000000000001</v>
      </c>
      <c r="C170" s="3">
        <v>1.3429</v>
      </c>
      <c r="D170" s="3">
        <v>1.3294999999999999</v>
      </c>
      <c r="E170" s="3">
        <v>1.3306</v>
      </c>
      <c r="F170" s="6">
        <f t="shared" si="5"/>
        <v>-3.900394983748493E-3</v>
      </c>
      <c r="G170" s="6">
        <f>_xll.WMA($F$2:F170,1,20,0)</f>
        <v>5.0772234617032944E-4</v>
      </c>
      <c r="H170" s="6">
        <f>_xll.EWMA($F$2:F170,1,,0)</f>
        <v>6.5995259489793415E-3</v>
      </c>
    </row>
    <row r="171" spans="1:8" x14ac:dyDescent="0.25">
      <c r="A171" s="2">
        <v>40548</v>
      </c>
      <c r="B171" s="3">
        <v>1.3308</v>
      </c>
      <c r="C171" s="3">
        <v>1.3324</v>
      </c>
      <c r="D171" s="3">
        <v>1.3129</v>
      </c>
      <c r="E171" s="3">
        <v>1.3149</v>
      </c>
      <c r="F171" s="6">
        <f t="shared" si="5"/>
        <v>-1.2019648051448523E-2</v>
      </c>
      <c r="G171" s="6">
        <f>_xll.WMA($F$2:F171,1,20,0)</f>
        <v>4.9341207762989843E-4</v>
      </c>
      <c r="H171" s="6">
        <f>_xll.EWMA($F$2:F171,1,,0)</f>
        <v>6.4694128827840012E-3</v>
      </c>
    </row>
    <row r="172" spans="1:8" x14ac:dyDescent="0.25">
      <c r="A172" s="2">
        <v>40549</v>
      </c>
      <c r="B172" s="3">
        <v>1.3149999999999999</v>
      </c>
      <c r="C172" s="3">
        <v>1.3169</v>
      </c>
      <c r="D172" s="3">
        <v>1.3</v>
      </c>
      <c r="E172" s="3">
        <v>1.3</v>
      </c>
      <c r="F172" s="6">
        <f t="shared" si="5"/>
        <v>-1.1472401162236696E-2</v>
      </c>
      <c r="G172" s="6">
        <f>_xll.WMA($F$2:F172,1,20,0)</f>
        <v>-1.0757032494252769E-4</v>
      </c>
      <c r="H172" s="6">
        <f>_xll.EWMA($F$2:F172,1,,0)</f>
        <v>6.9289552763672196E-3</v>
      </c>
    </row>
    <row r="173" spans="1:8" x14ac:dyDescent="0.25">
      <c r="A173" s="2">
        <v>40550</v>
      </c>
      <c r="B173" s="3">
        <v>1.3001</v>
      </c>
      <c r="C173" s="3">
        <v>1.302</v>
      </c>
      <c r="D173" s="3">
        <v>1.2905</v>
      </c>
      <c r="E173" s="3">
        <v>1.2905</v>
      </c>
      <c r="F173" s="6">
        <f t="shared" si="5"/>
        <v>-7.411444409454522E-3</v>
      </c>
      <c r="G173" s="6">
        <f>_xll.WMA($F$2:F173,1,20,0)</f>
        <v>-5.9438152939356452E-4</v>
      </c>
      <c r="H173" s="6">
        <f>_xll.EWMA($F$2:F173,1,,0)</f>
        <v>7.2819472158359329E-3</v>
      </c>
    </row>
    <row r="174" spans="1:8" x14ac:dyDescent="0.25">
      <c r="A174" s="2">
        <v>40553</v>
      </c>
      <c r="B174" s="3">
        <v>1.2890999999999999</v>
      </c>
      <c r="C174" s="3">
        <v>1.2964</v>
      </c>
      <c r="D174" s="3">
        <v>1.2878000000000001</v>
      </c>
      <c r="E174" s="3">
        <v>1.2949999999999999</v>
      </c>
      <c r="F174" s="6">
        <f t="shared" si="5"/>
        <v>4.5663946845789114E-3</v>
      </c>
      <c r="G174" s="6">
        <f>_xll.WMA($F$2:F174,1,20,0)</f>
        <v>-9.2716085313121867E-4</v>
      </c>
      <c r="H174" s="6">
        <f>_xll.EWMA($F$2:F174,1,,0)</f>
        <v>7.289781919442689E-3</v>
      </c>
    </row>
    <row r="175" spans="1:8" x14ac:dyDescent="0.25">
      <c r="A175" s="2">
        <v>40554</v>
      </c>
      <c r="B175" s="3">
        <v>1.2948999999999999</v>
      </c>
      <c r="C175" s="3">
        <v>1.2991999999999999</v>
      </c>
      <c r="D175" s="3">
        <v>1.2907999999999999</v>
      </c>
      <c r="E175" s="3">
        <v>1.2970999999999999</v>
      </c>
      <c r="F175" s="6">
        <f t="shared" si="5"/>
        <v>1.6975312718331044E-3</v>
      </c>
      <c r="G175" s="6">
        <f>_xll.WMA($F$2:F175,1,20,0)</f>
        <v>-1.4096198891251973E-3</v>
      </c>
      <c r="H175" s="6">
        <f>_xll.EWMA($F$2:F175,1,,0)</f>
        <v>7.155667881614724E-3</v>
      </c>
    </row>
    <row r="176" spans="1:8" x14ac:dyDescent="0.25">
      <c r="A176" s="2">
        <v>40555</v>
      </c>
      <c r="B176" s="3">
        <v>1.2971999999999999</v>
      </c>
      <c r="C176" s="3">
        <v>1.3142</v>
      </c>
      <c r="D176" s="3">
        <v>1.2965</v>
      </c>
      <c r="E176" s="3">
        <v>1.3131999999999999</v>
      </c>
      <c r="F176" s="6">
        <f t="shared" si="5"/>
        <v>1.2258811194274681E-2</v>
      </c>
      <c r="G176" s="6">
        <f>_xll.WMA($F$2:F176,1,20,0)</f>
        <v>-1.2462767698039909E-3</v>
      </c>
      <c r="H176" s="6">
        <f>_xll.EWMA($F$2:F176,1,,0)</f>
        <v>6.9501269489977858E-3</v>
      </c>
    </row>
    <row r="177" spans="1:8" x14ac:dyDescent="0.25">
      <c r="A177" s="2">
        <v>40556</v>
      </c>
      <c r="B177" s="3">
        <v>1.3129</v>
      </c>
      <c r="C177" s="3">
        <v>1.3382000000000001</v>
      </c>
      <c r="D177" s="3">
        <v>1.3090999999999999</v>
      </c>
      <c r="E177" s="3">
        <v>1.3361000000000001</v>
      </c>
      <c r="F177" s="6">
        <f t="shared" si="5"/>
        <v>1.751649165478374E-2</v>
      </c>
      <c r="G177" s="6">
        <f>_xll.WMA($F$2:F177,1,20,0)</f>
        <v>-3.1463158624811433E-5</v>
      </c>
      <c r="H177" s="6">
        <f>_xll.EWMA($F$2:F177,1,,0)</f>
        <v>7.3771753296615243E-3</v>
      </c>
    </row>
    <row r="178" spans="1:8" x14ac:dyDescent="0.25">
      <c r="A178" s="2">
        <v>40557</v>
      </c>
      <c r="B178" s="3">
        <v>1.3363</v>
      </c>
      <c r="C178" s="3">
        <v>1.3454999999999999</v>
      </c>
      <c r="D178" s="3">
        <v>1.3318000000000001</v>
      </c>
      <c r="E178" s="3">
        <v>1.3387</v>
      </c>
      <c r="F178" s="6">
        <f t="shared" si="5"/>
        <v>1.7943930048368569E-3</v>
      </c>
      <c r="G178" s="6">
        <f>_xll.WMA($F$2:F178,1,20,0)</f>
        <v>7.2341495951670765E-4</v>
      </c>
      <c r="H178" s="6">
        <f>_xll.EWMA($F$2:F178,1,,0)</f>
        <v>8.3406835263915343E-3</v>
      </c>
    </row>
    <row r="179" spans="1:8" x14ac:dyDescent="0.25">
      <c r="A179" s="2">
        <v>40560</v>
      </c>
      <c r="B179" s="3">
        <v>1.3371</v>
      </c>
      <c r="C179" s="3">
        <v>1.3381000000000001</v>
      </c>
      <c r="D179" s="3">
        <v>1.3248</v>
      </c>
      <c r="E179" s="3">
        <v>1.3291999999999999</v>
      </c>
      <c r="F179" s="6">
        <f t="shared" si="5"/>
        <v>-5.9258321401806776E-3</v>
      </c>
      <c r="G179" s="6">
        <f>_xll.WMA($F$2:F179,1,20,0)</f>
        <v>1.0325825594531487E-3</v>
      </c>
      <c r="H179" s="6">
        <f>_xll.EWMA($F$2:F179,1,,0)</f>
        <v>8.0985290245526951E-3</v>
      </c>
    </row>
    <row r="180" spans="1:8" x14ac:dyDescent="0.25">
      <c r="A180" s="2">
        <v>40561</v>
      </c>
      <c r="B180" s="3">
        <v>1.3291999999999999</v>
      </c>
      <c r="C180" s="3">
        <v>1.3465</v>
      </c>
      <c r="D180" s="3">
        <v>1.3257000000000001</v>
      </c>
      <c r="E180" s="3">
        <v>1.3383</v>
      </c>
      <c r="F180" s="6">
        <f t="shared" si="5"/>
        <v>6.8228943218896845E-3</v>
      </c>
      <c r="G180" s="6">
        <f>_xll.WMA($F$2:F180,1,20,0)</f>
        <v>9.0743933390550406E-4</v>
      </c>
      <c r="H180" s="6">
        <f>_xll.EWMA($F$2:F180,1,,0)</f>
        <v>7.9848563677155128E-3</v>
      </c>
    </row>
    <row r="181" spans="1:8" x14ac:dyDescent="0.25">
      <c r="A181" s="2">
        <v>40562</v>
      </c>
      <c r="B181" s="3">
        <v>1.3384</v>
      </c>
      <c r="C181" s="3">
        <v>1.3536999999999999</v>
      </c>
      <c r="D181" s="3">
        <v>1.3371999999999999</v>
      </c>
      <c r="E181" s="3">
        <v>1.3472999999999999</v>
      </c>
      <c r="F181" s="6">
        <f t="shared" si="5"/>
        <v>6.6277190891877369E-3</v>
      </c>
      <c r="G181" s="6">
        <f>_xll.WMA($F$2:F181,1,20,0)</f>
        <v>1.343912963529065E-3</v>
      </c>
      <c r="H181" s="6">
        <f>_xll.EWMA($F$2:F181,1,,0)</f>
        <v>7.9199475096697839E-3</v>
      </c>
    </row>
    <row r="182" spans="1:8" x14ac:dyDescent="0.25">
      <c r="A182" s="2">
        <v>40563</v>
      </c>
      <c r="B182" s="3">
        <v>1.3472</v>
      </c>
      <c r="C182" s="3">
        <v>1.3523000000000001</v>
      </c>
      <c r="D182" s="3">
        <v>1.3399000000000001</v>
      </c>
      <c r="E182" s="3">
        <v>1.3468</v>
      </c>
      <c r="F182" s="6">
        <f t="shared" si="5"/>
        <v>-2.9695620114277802E-4</v>
      </c>
      <c r="G182" s="6">
        <f>_xll.WMA($F$2:F182,1,20,0)</f>
        <v>1.6867497367720375E-3</v>
      </c>
      <c r="H182" s="6">
        <f>_xll.EWMA($F$2:F182,1,,0)</f>
        <v>7.8484160224901525E-3</v>
      </c>
    </row>
    <row r="183" spans="1:8" x14ac:dyDescent="0.25">
      <c r="A183" s="2">
        <v>40564</v>
      </c>
      <c r="B183" s="3">
        <v>1.3469</v>
      </c>
      <c r="C183" s="3">
        <v>1.3624000000000001</v>
      </c>
      <c r="D183" s="3">
        <v>1.3452</v>
      </c>
      <c r="E183" s="3">
        <v>1.3619000000000001</v>
      </c>
      <c r="F183" s="6">
        <f t="shared" si="5"/>
        <v>1.1075127970142649E-2</v>
      </c>
      <c r="G183" s="6">
        <f>_xll.WMA($F$2:F183,1,20,0)</f>
        <v>1.6223044254140681E-3</v>
      </c>
      <c r="H183" s="6">
        <f>_xll.EWMA($F$2:F183,1,,0)</f>
        <v>7.6096693093379011E-3</v>
      </c>
    </row>
    <row r="184" spans="1:8" x14ac:dyDescent="0.25">
      <c r="A184" s="2">
        <v>40567</v>
      </c>
      <c r="B184" s="3">
        <v>1.3605</v>
      </c>
      <c r="C184" s="3">
        <v>1.3684000000000001</v>
      </c>
      <c r="D184" s="3">
        <v>1.3542000000000001</v>
      </c>
      <c r="E184" s="3">
        <v>1.3635999999999999</v>
      </c>
      <c r="F184" s="6">
        <f t="shared" si="5"/>
        <v>2.2759820404469147E-3</v>
      </c>
      <c r="G184" s="6">
        <f>_xll.WMA($F$2:F184,1,20,0)</f>
        <v>2.1455660452066238E-3</v>
      </c>
      <c r="H184" s="6">
        <f>_xll.EWMA($F$2:F184,1,,0)</f>
        <v>7.8607983405588385E-3</v>
      </c>
    </row>
    <row r="185" spans="1:8" x14ac:dyDescent="0.25">
      <c r="A185" s="2">
        <v>40568</v>
      </c>
      <c r="B185" s="3">
        <v>1.3634999999999999</v>
      </c>
      <c r="C185" s="3">
        <v>1.3702000000000001</v>
      </c>
      <c r="D185" s="3">
        <v>1.3576999999999999</v>
      </c>
      <c r="E185" s="3">
        <v>1.3681000000000001</v>
      </c>
      <c r="F185" s="6">
        <f t="shared" si="5"/>
        <v>3.3679926404253119E-3</v>
      </c>
      <c r="G185" s="6">
        <f>_xll.WMA($F$2:F185,1,20,0)</f>
        <v>2.0728900671368121E-3</v>
      </c>
      <c r="H185" s="6">
        <f>_xll.EWMA($F$2:F185,1,,0)</f>
        <v>7.641690073065175E-3</v>
      </c>
    </row>
    <row r="186" spans="1:8" x14ac:dyDescent="0.25">
      <c r="A186" s="2">
        <v>40569</v>
      </c>
      <c r="B186" s="3">
        <v>1.3681000000000001</v>
      </c>
      <c r="C186" s="3">
        <v>1.3720000000000001</v>
      </c>
      <c r="D186" s="3">
        <v>1.3648</v>
      </c>
      <c r="E186" s="3">
        <v>1.3711</v>
      </c>
      <c r="F186" s="6">
        <f t="shared" si="5"/>
        <v>2.1904214365408283E-3</v>
      </c>
      <c r="G186" s="6">
        <f>_xll.WMA($F$2:F186,1,20,0)</f>
        <v>2.4239661087830672E-3</v>
      </c>
      <c r="H186" s="6">
        <f>_xll.EWMA($F$2:F186,1,,0)</f>
        <v>7.454683360678266E-3</v>
      </c>
    </row>
    <row r="187" spans="1:8" x14ac:dyDescent="0.25">
      <c r="A187" s="2">
        <v>40570</v>
      </c>
      <c r="B187" s="3">
        <v>1.371</v>
      </c>
      <c r="C187" s="3">
        <v>1.3756999999999999</v>
      </c>
      <c r="D187" s="3">
        <v>1.3641000000000001</v>
      </c>
      <c r="E187" s="3">
        <v>1.3731</v>
      </c>
      <c r="F187" s="6">
        <f t="shared" si="5"/>
        <v>1.5305567653917241E-3</v>
      </c>
      <c r="G187" s="6">
        <f>_xll.WMA($F$2:F187,1,20,0)</f>
        <v>2.11958696250514E-3</v>
      </c>
      <c r="H187" s="6">
        <f>_xll.EWMA($F$2:F187,1,,0)</f>
        <v>7.2474714578033665E-3</v>
      </c>
    </row>
    <row r="188" spans="1:8" x14ac:dyDescent="0.25">
      <c r="A188" s="2">
        <v>40571</v>
      </c>
      <c r="B188" s="3">
        <v>1.373</v>
      </c>
      <c r="C188" s="3">
        <v>1.3744000000000001</v>
      </c>
      <c r="D188" s="3">
        <v>1.3587</v>
      </c>
      <c r="E188" s="3">
        <v>1.3608</v>
      </c>
      <c r="F188" s="6">
        <f t="shared" si="5"/>
        <v>-8.9253646863190171E-3</v>
      </c>
      <c r="G188" s="6">
        <f>_xll.WMA($F$2:F188,1,20,0)</f>
        <v>1.9584950724431944E-3</v>
      </c>
      <c r="H188" s="6">
        <f>_xll.EWMA($F$2:F188,1,,0)</f>
        <v>7.0366787776975559E-3</v>
      </c>
    </row>
    <row r="189" spans="1:8" x14ac:dyDescent="0.25">
      <c r="A189" s="2">
        <v>40574</v>
      </c>
      <c r="B189" s="3">
        <v>1.3574999999999999</v>
      </c>
      <c r="C189" s="3">
        <v>1.3738999999999999</v>
      </c>
      <c r="D189" s="3">
        <v>1.3573</v>
      </c>
      <c r="E189" s="3">
        <v>1.3692</v>
      </c>
      <c r="F189" s="6">
        <f t="shared" si="5"/>
        <v>8.5818548479396923E-3</v>
      </c>
      <c r="G189" s="6">
        <f>_xll.WMA($F$2:F189,1,20,0)</f>
        <v>1.1485343343596388E-3</v>
      </c>
      <c r="H189" s="6">
        <f>_xll.EWMA($F$2:F189,1,,0)</f>
        <v>7.1640550957049916E-3</v>
      </c>
    </row>
    <row r="190" spans="1:8" x14ac:dyDescent="0.25">
      <c r="A190" s="2">
        <v>40575</v>
      </c>
      <c r="B190" s="3">
        <v>1.3692</v>
      </c>
      <c r="C190" s="3">
        <v>1.3842000000000001</v>
      </c>
      <c r="D190" s="3">
        <v>1.3691</v>
      </c>
      <c r="E190" s="3">
        <v>1.3826000000000001</v>
      </c>
      <c r="F190" s="6">
        <f t="shared" si="5"/>
        <v>9.7391568551344863E-3</v>
      </c>
      <c r="G190" s="6">
        <f>_xll.WMA($F$2:F190,1,20,0)</f>
        <v>1.5177064643870565E-3</v>
      </c>
      <c r="H190" s="6">
        <f>_xll.EWMA($F$2:F190,1,,0)</f>
        <v>7.2569386277758488E-3</v>
      </c>
    </row>
    <row r="191" spans="1:8" x14ac:dyDescent="0.25">
      <c r="A191" s="2">
        <v>40576</v>
      </c>
      <c r="B191" s="3">
        <v>1.3825000000000001</v>
      </c>
      <c r="C191" s="3">
        <v>1.3859999999999999</v>
      </c>
      <c r="D191" s="3">
        <v>1.3771</v>
      </c>
      <c r="E191" s="3">
        <v>1.3807</v>
      </c>
      <c r="F191" s="6">
        <f t="shared" si="5"/>
        <v>-1.3028374743831621E-3</v>
      </c>
      <c r="G191" s="6">
        <f>_xll.WMA($F$2:F191,1,20,0)</f>
        <v>2.1996840563312053E-3</v>
      </c>
      <c r="H191" s="6">
        <f>_xll.EWMA($F$2:F191,1,,0)</f>
        <v>7.4292960182914831E-3</v>
      </c>
    </row>
    <row r="192" spans="1:8" x14ac:dyDescent="0.25">
      <c r="A192" s="2">
        <v>40577</v>
      </c>
      <c r="B192" s="3">
        <v>1.3806</v>
      </c>
      <c r="C192" s="3">
        <v>1.3824000000000001</v>
      </c>
      <c r="D192" s="3">
        <v>1.3613</v>
      </c>
      <c r="E192" s="3">
        <v>1.363</v>
      </c>
      <c r="F192" s="6">
        <f t="shared" si="5"/>
        <v>-1.2830034572842656E-2</v>
      </c>
      <c r="G192" s="6">
        <f>_xll.WMA($F$2:F192,1,20,0)</f>
        <v>2.735524585184473E-3</v>
      </c>
      <c r="H192" s="6">
        <f>_xll.EWMA($F$2:F192,1,,0)</f>
        <v>7.210035790260476E-3</v>
      </c>
    </row>
    <row r="193" spans="1:8" x14ac:dyDescent="0.25">
      <c r="A193" s="2">
        <v>40578</v>
      </c>
      <c r="B193" s="3">
        <v>1.3632</v>
      </c>
      <c r="C193" s="3">
        <v>1.3648</v>
      </c>
      <c r="D193" s="3">
        <v>1.3547</v>
      </c>
      <c r="E193" s="3">
        <v>1.3579000000000001</v>
      </c>
      <c r="F193" s="6">
        <f t="shared" si="5"/>
        <v>-3.8954883703021946E-3</v>
      </c>
      <c r="G193" s="6">
        <f>_xll.WMA($F$2:F193,1,20,0)</f>
        <v>2.6676429146541753E-3</v>
      </c>
      <c r="H193" s="6">
        <f>_xll.EWMA($F$2:F193,1,,0)</f>
        <v>7.6643412214910597E-3</v>
      </c>
    </row>
    <row r="194" spans="1:8" x14ac:dyDescent="0.25">
      <c r="A194" s="2">
        <v>40581</v>
      </c>
      <c r="B194" s="3">
        <v>1.3565</v>
      </c>
      <c r="C194" s="3">
        <v>1.3625</v>
      </c>
      <c r="D194" s="3">
        <v>1.3511</v>
      </c>
      <c r="E194" s="3">
        <v>1.3583000000000001</v>
      </c>
      <c r="F194" s="6">
        <f t="shared" si="5"/>
        <v>1.3260647294585776E-3</v>
      </c>
      <c r="G194" s="6">
        <f>_xll.WMA($F$2:F194,1,20,0)</f>
        <v>2.8434407166117921E-3</v>
      </c>
      <c r="H194" s="6">
        <f>_xll.EWMA($F$2:F194,1,,0)</f>
        <v>7.491868161978681E-3</v>
      </c>
    </row>
    <row r="195" spans="1:8" x14ac:dyDescent="0.25">
      <c r="A195" s="2">
        <v>40582</v>
      </c>
      <c r="B195" s="3">
        <v>1.3582000000000001</v>
      </c>
      <c r="C195" s="3">
        <v>1.3687</v>
      </c>
      <c r="D195" s="3">
        <v>1.3575999999999999</v>
      </c>
      <c r="E195" s="3">
        <v>1.3624000000000001</v>
      </c>
      <c r="F195" s="6">
        <f t="shared" ref="F195:F258" si="6">LN(E195/B195)</f>
        <v>3.0875566687874586E-3</v>
      </c>
      <c r="G195" s="6">
        <f>_xll.WMA($F$2:F195,1,20,0)</f>
        <v>2.6814242188557746E-3</v>
      </c>
      <c r="H195" s="6">
        <f>_xll.EWMA($F$2:F195,1,,0)</f>
        <v>7.2708947250723181E-3</v>
      </c>
    </row>
    <row r="196" spans="1:8" x14ac:dyDescent="0.25">
      <c r="A196" s="2">
        <v>40583</v>
      </c>
      <c r="B196" s="3">
        <v>1.3622000000000001</v>
      </c>
      <c r="C196" s="3">
        <v>1.3743000000000001</v>
      </c>
      <c r="D196" s="3">
        <v>1.3613</v>
      </c>
      <c r="E196" s="3">
        <v>1.3731</v>
      </c>
      <c r="F196" s="6">
        <f t="shared" si="6"/>
        <v>7.9699175204881005E-3</v>
      </c>
      <c r="G196" s="6">
        <f>_xll.WMA($F$2:F196,1,20,0)</f>
        <v>2.7509254887034922E-3</v>
      </c>
      <c r="H196" s="6">
        <f>_xll.EWMA($F$2:F196,1,,0)</f>
        <v>7.0898473797309505E-3</v>
      </c>
    </row>
    <row r="197" spans="1:8" x14ac:dyDescent="0.25">
      <c r="A197" s="2">
        <v>40584</v>
      </c>
      <c r="B197" s="3">
        <v>1.3729</v>
      </c>
      <c r="C197" s="3">
        <v>1.3732</v>
      </c>
      <c r="D197" s="3">
        <v>1.3581000000000001</v>
      </c>
      <c r="E197" s="3">
        <v>1.3599000000000001</v>
      </c>
      <c r="F197" s="6">
        <f t="shared" si="6"/>
        <v>-9.5141232886458461E-3</v>
      </c>
      <c r="G197" s="6">
        <f>_xll.WMA($F$2:F197,1,20,0)</f>
        <v>2.5364808050141632E-3</v>
      </c>
      <c r="H197" s="6">
        <f>_xll.EWMA($F$2:F197,1,,0)</f>
        <v>7.1457088404725914E-3</v>
      </c>
    </row>
    <row r="198" spans="1:8" x14ac:dyDescent="0.25">
      <c r="A198" s="2">
        <v>40585</v>
      </c>
      <c r="B198" s="3">
        <v>1.3597999999999999</v>
      </c>
      <c r="C198" s="3">
        <v>1.3620000000000001</v>
      </c>
      <c r="D198" s="3">
        <v>1.3501000000000001</v>
      </c>
      <c r="E198" s="3">
        <v>1.355</v>
      </c>
      <c r="F198" s="6">
        <f t="shared" si="6"/>
        <v>-3.5361757785579047E-3</v>
      </c>
      <c r="G198" s="6">
        <f>_xll.WMA($F$2:F198,1,20,0)</f>
        <v>1.1849500578426846E-3</v>
      </c>
      <c r="H198" s="6">
        <f>_xll.EWMA($F$2:F198,1,,0)</f>
        <v>7.3094868533935308E-3</v>
      </c>
    </row>
    <row r="199" spans="1:8" x14ac:dyDescent="0.25">
      <c r="A199" s="2">
        <v>40588</v>
      </c>
      <c r="B199" s="3">
        <v>1.3524</v>
      </c>
      <c r="C199" s="3">
        <v>1.3556999999999999</v>
      </c>
      <c r="D199" s="3">
        <v>1.3431999999999999</v>
      </c>
      <c r="E199" s="3">
        <v>1.3487</v>
      </c>
      <c r="F199" s="6">
        <f t="shared" si="6"/>
        <v>-2.7396263109190941E-3</v>
      </c>
      <c r="G199" s="6">
        <f>_xll.WMA($F$2:F199,1,20,0)</f>
        <v>9.1842161867294653E-4</v>
      </c>
      <c r="H199" s="6">
        <f>_xll.EWMA($F$2:F199,1,,0)</f>
        <v>7.1395486219052017E-3</v>
      </c>
    </row>
    <row r="200" spans="1:8" x14ac:dyDescent="0.25">
      <c r="A200" s="2">
        <v>40589</v>
      </c>
      <c r="B200" s="3">
        <v>1.3486</v>
      </c>
      <c r="C200" s="3">
        <v>1.3551</v>
      </c>
      <c r="D200" s="3">
        <v>1.3464</v>
      </c>
      <c r="E200" s="3">
        <v>1.3486</v>
      </c>
      <c r="F200" s="6">
        <f t="shared" si="6"/>
        <v>0</v>
      </c>
      <c r="G200" s="6">
        <f>_xll.WMA($F$2:F200,1,20,0)</f>
        <v>1.0777319101360255E-3</v>
      </c>
      <c r="H200" s="6">
        <f>_xll.EWMA($F$2:F200,1,,0)</f>
        <v>6.9545020233287994E-3</v>
      </c>
    </row>
    <row r="201" spans="1:8" x14ac:dyDescent="0.25">
      <c r="A201" s="2">
        <v>40590</v>
      </c>
      <c r="B201" s="3">
        <v>1.3485</v>
      </c>
      <c r="C201" s="3">
        <v>1.3586</v>
      </c>
      <c r="D201" s="3">
        <v>1.3465</v>
      </c>
      <c r="E201" s="3">
        <v>1.3565</v>
      </c>
      <c r="F201" s="6">
        <f t="shared" si="6"/>
        <v>5.9149895192017439E-3</v>
      </c>
      <c r="G201" s="6">
        <f>_xll.WMA($F$2:F201,1,20,0)</f>
        <v>7.3658719404154143E-4</v>
      </c>
      <c r="H201" s="6">
        <f>_xll.EWMA($F$2:F201,1,,0)</f>
        <v>6.7426398753704245E-3</v>
      </c>
    </row>
    <row r="202" spans="1:8" x14ac:dyDescent="0.25">
      <c r="A202" s="2">
        <v>40591</v>
      </c>
      <c r="B202" s="3">
        <v>1.3567</v>
      </c>
      <c r="C202" s="3">
        <v>1.3615999999999999</v>
      </c>
      <c r="D202" s="3">
        <v>1.3540000000000001</v>
      </c>
      <c r="E202" s="3">
        <v>1.3607</v>
      </c>
      <c r="F202" s="6">
        <f t="shared" si="6"/>
        <v>2.9439927055498615E-3</v>
      </c>
      <c r="G202" s="6">
        <f>_xll.WMA($F$2:F202,1,20,0)</f>
        <v>7.0095071554224166E-4</v>
      </c>
      <c r="H202" s="6">
        <f>_xll.EWMA($F$2:F202,1,,0)</f>
        <v>6.6958664114761994E-3</v>
      </c>
    </row>
    <row r="203" spans="1:8" x14ac:dyDescent="0.25">
      <c r="A203" s="2">
        <v>40592</v>
      </c>
      <c r="B203" s="3">
        <v>1.3606</v>
      </c>
      <c r="C203" s="3">
        <v>1.3715999999999999</v>
      </c>
      <c r="D203" s="3">
        <v>1.3548</v>
      </c>
      <c r="E203" s="3">
        <v>1.3688</v>
      </c>
      <c r="F203" s="6">
        <f t="shared" si="6"/>
        <v>6.0086646670233874E-3</v>
      </c>
      <c r="G203" s="6">
        <f>_xll.WMA($F$2:F203,1,20,0)</f>
        <v>8.6299816087687326E-4</v>
      </c>
      <c r="H203" s="6">
        <f>_xll.EWMA($F$2:F203,1,,0)</f>
        <v>6.5318125327764034E-3</v>
      </c>
    </row>
    <row r="204" spans="1:8" x14ac:dyDescent="0.25">
      <c r="A204" s="2">
        <v>40595</v>
      </c>
      <c r="B204" s="3">
        <v>1.3688</v>
      </c>
      <c r="C204" s="3">
        <v>1.3714</v>
      </c>
      <c r="D204" s="3">
        <v>1.365</v>
      </c>
      <c r="E204" s="3">
        <v>1.3677999999999999</v>
      </c>
      <c r="F204" s="6">
        <f t="shared" si="6"/>
        <v>-7.3083391398808374E-4</v>
      </c>
      <c r="G204" s="6">
        <f>_xll.WMA($F$2:F204,1,20,0)</f>
        <v>6.096749957209105E-4</v>
      </c>
      <c r="H204" s="6">
        <f>_xll.EWMA($F$2:F204,1,,0)</f>
        <v>6.5016108411976581E-3</v>
      </c>
    </row>
    <row r="205" spans="1:8" x14ac:dyDescent="0.25">
      <c r="A205" s="2">
        <v>40596</v>
      </c>
      <c r="B205" s="3">
        <v>1.3676999999999999</v>
      </c>
      <c r="C205" s="3">
        <v>1.3704000000000001</v>
      </c>
      <c r="D205" s="3">
        <v>1.3529</v>
      </c>
      <c r="E205" s="3">
        <v>1.3649</v>
      </c>
      <c r="F205" s="6">
        <f t="shared" si="6"/>
        <v>-2.0493310253556101E-3</v>
      </c>
      <c r="G205" s="6">
        <f>_xll.WMA($F$2:F205,1,20,0)</f>
        <v>4.5933419799916073E-4</v>
      </c>
      <c r="H205" s="6">
        <f>_xll.EWMA($F$2:F205,1,,0)</f>
        <v>6.3060870602257221E-3</v>
      </c>
    </row>
    <row r="206" spans="1:8" x14ac:dyDescent="0.25">
      <c r="A206" s="2">
        <v>40597</v>
      </c>
      <c r="B206" s="3">
        <v>1.365</v>
      </c>
      <c r="C206" s="3">
        <v>1.3784000000000001</v>
      </c>
      <c r="D206" s="3">
        <v>1.365</v>
      </c>
      <c r="E206" s="3">
        <v>1.3748</v>
      </c>
      <c r="F206" s="6">
        <f t="shared" si="6"/>
        <v>7.1538373566187741E-3</v>
      </c>
      <c r="G206" s="6">
        <f>_xll.WMA($F$2:F206,1,20,0)</f>
        <v>1.884680147101147E-4</v>
      </c>
      <c r="H206" s="6">
        <f>_xll.EWMA($F$2:F206,1,,0)</f>
        <v>6.1345509558211843E-3</v>
      </c>
    </row>
    <row r="207" spans="1:8" x14ac:dyDescent="0.25">
      <c r="A207" s="2">
        <v>40598</v>
      </c>
      <c r="B207" s="3">
        <v>1.3748</v>
      </c>
      <c r="C207" s="3">
        <v>1.3818999999999999</v>
      </c>
      <c r="D207" s="3">
        <v>1.3707</v>
      </c>
      <c r="E207" s="3">
        <v>1.3796999999999999</v>
      </c>
      <c r="F207" s="6">
        <f t="shared" si="6"/>
        <v>3.5578182383089792E-3</v>
      </c>
      <c r="G207" s="6">
        <f>_xll.WMA($F$2:F207,1,20,0)</f>
        <v>4.3663881071401186E-4</v>
      </c>
      <c r="H207" s="6">
        <f>_xll.EWMA($F$2:F207,1,,0)</f>
        <v>6.2004351330604106E-3</v>
      </c>
    </row>
    <row r="208" spans="1:8" x14ac:dyDescent="0.25">
      <c r="A208" s="2">
        <v>40599</v>
      </c>
      <c r="B208" s="3">
        <v>1.3798999999999999</v>
      </c>
      <c r="C208" s="3">
        <v>1.3835999999999999</v>
      </c>
      <c r="D208" s="3">
        <v>1.3727</v>
      </c>
      <c r="E208" s="3">
        <v>1.3751</v>
      </c>
      <c r="F208" s="6">
        <f t="shared" si="6"/>
        <v>-3.4845770286095869E-3</v>
      </c>
      <c r="G208" s="6">
        <f>_xll.WMA($F$2:F208,1,20,0)</f>
        <v>5.3800188435987469E-4</v>
      </c>
      <c r="H208" s="6">
        <f>_xll.EWMA($F$2:F208,1,,0)</f>
        <v>6.0743852632133164E-3</v>
      </c>
    </row>
    <row r="209" spans="1:8" x14ac:dyDescent="0.25">
      <c r="A209" s="2">
        <v>40602</v>
      </c>
      <c r="B209" s="3">
        <v>1.3749</v>
      </c>
      <c r="C209" s="3">
        <v>1.3855999999999999</v>
      </c>
      <c r="D209" s="3">
        <v>1.3714</v>
      </c>
      <c r="E209" s="3">
        <v>1.3804000000000001</v>
      </c>
      <c r="F209" s="6">
        <f t="shared" si="6"/>
        <v>3.9923110406602609E-3</v>
      </c>
      <c r="G209" s="6">
        <f>_xll.WMA($F$2:F209,1,20,0)</f>
        <v>8.1004126724534592E-4</v>
      </c>
      <c r="H209" s="6">
        <f>_xll.EWMA($F$2:F209,1,,0)</f>
        <v>5.9508657832693006E-3</v>
      </c>
    </row>
    <row r="210" spans="1:8" x14ac:dyDescent="0.25">
      <c r="A210" s="2">
        <v>40603</v>
      </c>
      <c r="B210" s="3">
        <v>1.3805000000000001</v>
      </c>
      <c r="C210" s="3">
        <v>1.3853</v>
      </c>
      <c r="D210" s="3">
        <v>1.3766</v>
      </c>
      <c r="E210" s="3">
        <v>1.3774999999999999</v>
      </c>
      <c r="F210" s="6">
        <f t="shared" si="6"/>
        <v>-2.1754903431396777E-3</v>
      </c>
      <c r="G210" s="6">
        <f>_xll.WMA($F$2:F210,1,20,0)</f>
        <v>5.8056407688137463E-4</v>
      </c>
      <c r="H210" s="6">
        <f>_xll.EWMA($F$2:F210,1,,0)</f>
        <v>5.8518670698315504E-3</v>
      </c>
    </row>
    <row r="211" spans="1:8" x14ac:dyDescent="0.25">
      <c r="A211" s="2">
        <v>40604</v>
      </c>
      <c r="B211" s="3">
        <v>1.3774</v>
      </c>
      <c r="C211" s="3">
        <v>1.3891</v>
      </c>
      <c r="D211" s="3">
        <v>1.3747</v>
      </c>
      <c r="E211" s="3">
        <v>1.3863000000000001</v>
      </c>
      <c r="F211" s="6">
        <f t="shared" si="6"/>
        <v>6.4406634337327122E-3</v>
      </c>
      <c r="G211" s="6">
        <f>_xll.WMA($F$2:F211,1,20,0)</f>
        <v>-1.5168283032333516E-5</v>
      </c>
      <c r="H211" s="6">
        <f>_xll.EWMA($F$2:F211,1,,0)</f>
        <v>5.6985658550889624E-3</v>
      </c>
    </row>
    <row r="212" spans="1:8" x14ac:dyDescent="0.25">
      <c r="A212" s="2">
        <v>40605</v>
      </c>
      <c r="B212" s="3">
        <v>1.3864000000000001</v>
      </c>
      <c r="C212" s="3">
        <v>1.3974</v>
      </c>
      <c r="D212" s="3">
        <v>1.3836999999999999</v>
      </c>
      <c r="E212" s="3">
        <v>1.3968</v>
      </c>
      <c r="F212" s="6">
        <f t="shared" si="6"/>
        <v>7.4734466839414511E-3</v>
      </c>
      <c r="G212" s="6">
        <f>_xll.WMA($F$2:F212,1,20,0)</f>
        <v>3.7200676237346007E-4</v>
      </c>
      <c r="H212" s="6">
        <f>_xll.EWMA($F$2:F212,1,,0)</f>
        <v>5.7457951899189674E-3</v>
      </c>
    </row>
    <row r="213" spans="1:8" x14ac:dyDescent="0.25">
      <c r="A213" s="2">
        <v>40606</v>
      </c>
      <c r="B213" s="3">
        <v>1.3967000000000001</v>
      </c>
      <c r="C213" s="3">
        <v>1.4006000000000001</v>
      </c>
      <c r="D213" s="3">
        <v>1.3944000000000001</v>
      </c>
      <c r="E213" s="3">
        <v>1.3985000000000001</v>
      </c>
      <c r="F213" s="6">
        <f t="shared" si="6"/>
        <v>1.2879223302888338E-3</v>
      </c>
      <c r="G213" s="6">
        <f>_xll.WMA($F$2:F213,1,20,0)</f>
        <v>1.3871808252126654E-3</v>
      </c>
      <c r="H213" s="6">
        <f>_xll.EWMA($F$2:F213,1,,0)</f>
        <v>5.8638261351176774E-3</v>
      </c>
    </row>
    <row r="214" spans="1:8" x14ac:dyDescent="0.25">
      <c r="A214" s="2">
        <v>40609</v>
      </c>
      <c r="B214" s="3">
        <v>1.3992</v>
      </c>
      <c r="C214" s="3">
        <v>1.4034</v>
      </c>
      <c r="D214" s="3">
        <v>1.3957999999999999</v>
      </c>
      <c r="E214" s="3">
        <v>1.3968</v>
      </c>
      <c r="F214" s="6">
        <f t="shared" si="6"/>
        <v>-1.7167386190544741E-3</v>
      </c>
      <c r="G214" s="6">
        <f>_xll.WMA($F$2:F214,1,20,0)</f>
        <v>1.6463513602422166E-3</v>
      </c>
      <c r="H214" s="6">
        <f>_xll.EWMA($F$2:F214,1,,0)</f>
        <v>5.6939366138065821E-3</v>
      </c>
    </row>
    <row r="215" spans="1:8" x14ac:dyDescent="0.25">
      <c r="A215" s="2">
        <v>40610</v>
      </c>
      <c r="B215" s="3">
        <v>1.3966000000000001</v>
      </c>
      <c r="C215" s="3">
        <v>1.3988</v>
      </c>
      <c r="D215" s="3">
        <v>1.3867</v>
      </c>
      <c r="E215" s="3">
        <v>1.3903000000000001</v>
      </c>
      <c r="F215" s="6">
        <f t="shared" si="6"/>
        <v>-4.5211602364372662E-3</v>
      </c>
      <c r="G215" s="6">
        <f>_xll.WMA($F$2:F215,1,20,0)</f>
        <v>1.4942111928165642E-3</v>
      </c>
      <c r="H215" s="6">
        <f>_xll.EWMA($F$2:F215,1,,0)</f>
        <v>5.5364691637806059E-3</v>
      </c>
    </row>
    <row r="216" spans="1:8" x14ac:dyDescent="0.25">
      <c r="A216" s="2">
        <v>40611</v>
      </c>
      <c r="B216" s="3">
        <v>1.3904000000000001</v>
      </c>
      <c r="C216" s="3">
        <v>1.3939999999999999</v>
      </c>
      <c r="D216" s="3">
        <v>1.3857999999999999</v>
      </c>
      <c r="E216" s="3">
        <v>1.3906000000000001</v>
      </c>
      <c r="F216" s="6">
        <f t="shared" si="6"/>
        <v>1.4383315378988044E-4</v>
      </c>
      <c r="G216" s="6">
        <f>_xll.WMA($F$2:F216,1,20,0)</f>
        <v>1.1137753475553283E-3</v>
      </c>
      <c r="H216" s="6">
        <f>_xll.EWMA($F$2:F216,1,,0)</f>
        <v>5.4808571178618041E-3</v>
      </c>
    </row>
    <row r="217" spans="1:8" x14ac:dyDescent="0.25">
      <c r="A217" s="2">
        <v>40612</v>
      </c>
      <c r="B217" s="3">
        <v>1.3905000000000001</v>
      </c>
      <c r="C217" s="3">
        <v>1.3926000000000001</v>
      </c>
      <c r="D217" s="3">
        <v>1.3777999999999999</v>
      </c>
      <c r="E217" s="3">
        <v>1.3794999999999999</v>
      </c>
      <c r="F217" s="6">
        <f t="shared" si="6"/>
        <v>-7.9422800166788279E-3</v>
      </c>
      <c r="G217" s="6">
        <f>_xll.WMA($F$2:F217,1,20,0)</f>
        <v>7.2247112922041706E-4</v>
      </c>
      <c r="H217" s="6">
        <f>_xll.EWMA($F$2:F217,1,,0)</f>
        <v>5.3140049247435931E-3</v>
      </c>
    </row>
    <row r="218" spans="1:8" x14ac:dyDescent="0.25">
      <c r="A218" s="2">
        <v>40613</v>
      </c>
      <c r="B218" s="3">
        <v>1.3794999999999999</v>
      </c>
      <c r="C218" s="3">
        <v>1.3913</v>
      </c>
      <c r="D218" s="3">
        <v>1.3755999999999999</v>
      </c>
      <c r="E218" s="3">
        <v>1.3900999999999999</v>
      </c>
      <c r="F218" s="6">
        <f t="shared" si="6"/>
        <v>7.6545723257060725E-3</v>
      </c>
      <c r="G218" s="6">
        <f>_xll.WMA($F$2:F218,1,20,0)</f>
        <v>8.0106329281876801E-4</v>
      </c>
      <c r="H218" s="6">
        <f>_xll.EWMA($F$2:F218,1,,0)</f>
        <v>5.5071878623837922E-3</v>
      </c>
    </row>
    <row r="219" spans="1:8" x14ac:dyDescent="0.25">
      <c r="A219" s="2">
        <v>40616</v>
      </c>
      <c r="B219" s="3">
        <v>1.3969</v>
      </c>
      <c r="C219" s="3">
        <v>1.4001999999999999</v>
      </c>
      <c r="D219" s="3">
        <v>1.3908</v>
      </c>
      <c r="E219" s="3">
        <v>1.3991</v>
      </c>
      <c r="F219" s="6">
        <f t="shared" si="6"/>
        <v>1.5736770057350133E-3</v>
      </c>
      <c r="G219" s="6">
        <f>_xll.WMA($F$2:F219,1,20,0)</f>
        <v>1.3606006980319667E-3</v>
      </c>
      <c r="H219" s="6">
        <f>_xll.EWMA($F$2:F219,1,,0)</f>
        <v>5.6590564329983524E-3</v>
      </c>
    </row>
    <row r="220" spans="1:8" x14ac:dyDescent="0.25">
      <c r="A220" s="2">
        <v>40617</v>
      </c>
      <c r="B220" s="3">
        <v>1.399</v>
      </c>
      <c r="C220" s="3">
        <v>1.4012</v>
      </c>
      <c r="D220" s="3">
        <v>1.3858999999999999</v>
      </c>
      <c r="E220" s="3">
        <v>1.3996</v>
      </c>
      <c r="F220" s="6">
        <f t="shared" si="6"/>
        <v>4.2878582805176761E-4</v>
      </c>
      <c r="G220" s="6">
        <f>_xll.WMA($F$2:F220,1,20,0)</f>
        <v>1.5762658638646719E-3</v>
      </c>
      <c r="H220" s="6">
        <f>_xll.EWMA($F$2:F220,1,,0)</f>
        <v>5.5001829140721471E-3</v>
      </c>
    </row>
    <row r="221" spans="1:8" x14ac:dyDescent="0.25">
      <c r="A221" s="2">
        <v>40618</v>
      </c>
      <c r="B221" s="3">
        <v>1.3996</v>
      </c>
      <c r="C221" s="3">
        <v>1.4003000000000001</v>
      </c>
      <c r="D221" s="3">
        <v>1.387</v>
      </c>
      <c r="E221" s="3">
        <v>1.3897999999999999</v>
      </c>
      <c r="F221" s="6">
        <f t="shared" si="6"/>
        <v>-7.0266296133060522E-3</v>
      </c>
      <c r="G221" s="6">
        <f>_xll.WMA($F$2:F221,1,20,0)</f>
        <v>1.5977051552672602E-3</v>
      </c>
      <c r="H221" s="6">
        <f>_xll.EWMA($F$2:F221,1,,0)</f>
        <v>5.3336594192108285E-3</v>
      </c>
    </row>
    <row r="222" spans="1:8" x14ac:dyDescent="0.25">
      <c r="A222" s="2">
        <v>40619</v>
      </c>
      <c r="B222" s="3">
        <v>1.3894</v>
      </c>
      <c r="C222" s="3">
        <v>1.4051</v>
      </c>
      <c r="D222" s="3">
        <v>1.3873</v>
      </c>
      <c r="E222" s="3">
        <v>1.4021999999999999</v>
      </c>
      <c r="F222" s="6">
        <f t="shared" si="6"/>
        <v>9.1704325140866318E-3</v>
      </c>
      <c r="G222" s="6">
        <f>_xll.WMA($F$2:F222,1,20,0)</f>
        <v>9.5062419864187092E-4</v>
      </c>
      <c r="H222" s="6">
        <f>_xll.EWMA($F$2:F222,1,,0)</f>
        <v>5.4500879676830519E-3</v>
      </c>
    </row>
    <row r="223" spans="1:8" x14ac:dyDescent="0.25">
      <c r="A223" s="2">
        <v>40620</v>
      </c>
      <c r="B223" s="3">
        <v>1.4019999999999999</v>
      </c>
      <c r="C223" s="3">
        <v>1.4181999999999999</v>
      </c>
      <c r="D223" s="3">
        <v>1.3984000000000001</v>
      </c>
      <c r="E223" s="3">
        <v>1.4178999999999999</v>
      </c>
      <c r="F223" s="6">
        <f t="shared" si="6"/>
        <v>1.1277115148976814E-2</v>
      </c>
      <c r="G223" s="6">
        <f>_xll.WMA($F$2:F223,1,20,0)</f>
        <v>1.2619461890687094E-3</v>
      </c>
      <c r="H223" s="6">
        <f>_xll.EWMA($F$2:F223,1,,0)</f>
        <v>5.7416949826579614E-3</v>
      </c>
    </row>
    <row r="224" spans="1:8" x14ac:dyDescent="0.25">
      <c r="A224" s="2">
        <v>40623</v>
      </c>
      <c r="B224" s="3">
        <v>1.4175</v>
      </c>
      <c r="C224" s="3">
        <v>1.4240999999999999</v>
      </c>
      <c r="D224" s="3">
        <v>1.4142999999999999</v>
      </c>
      <c r="E224" s="3">
        <v>1.4224000000000001</v>
      </c>
      <c r="F224" s="6">
        <f t="shared" si="6"/>
        <v>3.4508291577329936E-3</v>
      </c>
      <c r="G224" s="6">
        <f>_xll.WMA($F$2:F224,1,20,0)</f>
        <v>1.5253687131663802E-3</v>
      </c>
      <c r="H224" s="6">
        <f>_xll.EWMA($F$2:F224,1,,0)</f>
        <v>6.2144538909258773E-3</v>
      </c>
    </row>
    <row r="225" spans="1:8" x14ac:dyDescent="0.25">
      <c r="A225" s="2">
        <v>40624</v>
      </c>
      <c r="B225" s="3">
        <v>1.4221999999999999</v>
      </c>
      <c r="C225" s="3">
        <v>1.4248000000000001</v>
      </c>
      <c r="D225" s="3">
        <v>1.4181999999999999</v>
      </c>
      <c r="E225" s="3">
        <v>1.4195</v>
      </c>
      <c r="F225" s="6">
        <f t="shared" si="6"/>
        <v>-1.9002715363916139E-3</v>
      </c>
      <c r="G225" s="6">
        <f>_xll.WMA($F$2:F225,1,20,0)</f>
        <v>1.7344518667524343E-3</v>
      </c>
      <c r="H225" s="6">
        <f>_xll.EWMA($F$2:F225,1,,0)</f>
        <v>6.0841403867143602E-3</v>
      </c>
    </row>
    <row r="226" spans="1:8" x14ac:dyDescent="0.25">
      <c r="A226" s="2">
        <v>40625</v>
      </c>
      <c r="B226" s="3">
        <v>1.4194</v>
      </c>
      <c r="C226" s="3">
        <v>1.4213</v>
      </c>
      <c r="D226" s="3">
        <v>1.4086000000000001</v>
      </c>
      <c r="E226" s="3">
        <v>1.4086000000000001</v>
      </c>
      <c r="F226" s="6">
        <f t="shared" si="6"/>
        <v>-7.6379437795724746E-3</v>
      </c>
      <c r="G226" s="6">
        <f>_xll.WMA($F$2:F226,1,20,0)</f>
        <v>1.7419048412006344E-3</v>
      </c>
      <c r="H226" s="6">
        <f>_xll.EWMA($F$2:F226,1,,0)</f>
        <v>5.9171293973729394E-3</v>
      </c>
    </row>
    <row r="227" spans="1:8" x14ac:dyDescent="0.25">
      <c r="A227" s="2">
        <v>40626</v>
      </c>
      <c r="B227" s="3">
        <v>1.4085000000000001</v>
      </c>
      <c r="C227" s="3">
        <v>1.4218999999999999</v>
      </c>
      <c r="D227" s="3">
        <v>1.4056</v>
      </c>
      <c r="E227" s="3">
        <v>1.4176</v>
      </c>
      <c r="F227" s="6">
        <f t="shared" si="6"/>
        <v>6.4399925343890914E-3</v>
      </c>
      <c r="G227" s="6">
        <f>_xll.WMA($F$2:F227,1,20,0)</f>
        <v>1.0023157843910716E-3</v>
      </c>
      <c r="H227" s="6">
        <f>_xll.EWMA($F$2:F227,1,,0)</f>
        <v>6.0342328590910653E-3</v>
      </c>
    </row>
    <row r="228" spans="1:8" x14ac:dyDescent="0.25">
      <c r="A228" s="2">
        <v>40627</v>
      </c>
      <c r="B228" s="3">
        <v>1.4175</v>
      </c>
      <c r="C228" s="3">
        <v>1.4193</v>
      </c>
      <c r="D228" s="3">
        <v>1.4057999999999999</v>
      </c>
      <c r="E228" s="3">
        <v>1.4085000000000001</v>
      </c>
      <c r="F228" s="6">
        <f t="shared" si="6"/>
        <v>-6.3694482854798227E-3</v>
      </c>
      <c r="G228" s="6">
        <f>_xll.WMA($F$2:F228,1,20,0)</f>
        <v>1.1464244991950773E-3</v>
      </c>
      <c r="H228" s="6">
        <f>_xll.EWMA($F$2:F228,1,,0)</f>
        <v>6.0593447217046096E-3</v>
      </c>
    </row>
    <row r="229" spans="1:8" x14ac:dyDescent="0.25">
      <c r="A229" s="2">
        <v>40630</v>
      </c>
      <c r="B229" s="3">
        <v>1.4041999999999999</v>
      </c>
      <c r="C229" s="3">
        <v>1.4114</v>
      </c>
      <c r="D229" s="3">
        <v>1.4024000000000001</v>
      </c>
      <c r="E229" s="3">
        <v>1.4085000000000001</v>
      </c>
      <c r="F229" s="6">
        <f t="shared" si="6"/>
        <v>3.0575627332789191E-3</v>
      </c>
      <c r="G229" s="6">
        <f>_xll.WMA($F$2:F229,1,20,0)</f>
        <v>1.0021809363515654E-3</v>
      </c>
      <c r="H229" s="6">
        <f>_xll.EWMA($F$2:F229,1,,0)</f>
        <v>6.0783970943618561E-3</v>
      </c>
    </row>
    <row r="230" spans="1:8" x14ac:dyDescent="0.25">
      <c r="A230" s="2">
        <v>40631</v>
      </c>
      <c r="B230" s="3">
        <v>1.4085000000000001</v>
      </c>
      <c r="C230" s="3">
        <v>1.4148000000000001</v>
      </c>
      <c r="D230" s="3">
        <v>1.405</v>
      </c>
      <c r="E230" s="3">
        <v>1.4112</v>
      </c>
      <c r="F230" s="6">
        <f t="shared" si="6"/>
        <v>1.9150979360996131E-3</v>
      </c>
      <c r="G230" s="6">
        <f>_xll.WMA($F$2:F230,1,20,0)</f>
        <v>9.5544352098249851E-4</v>
      </c>
      <c r="H230" s="6">
        <f>_xll.EWMA($F$2:F230,1,,0)</f>
        <v>5.9406243741393057E-3</v>
      </c>
    </row>
    <row r="231" spans="1:8" x14ac:dyDescent="0.25">
      <c r="A231" s="2">
        <v>40632</v>
      </c>
      <c r="B231" s="3">
        <v>1.4111</v>
      </c>
      <c r="C231" s="3">
        <v>1.4147000000000001</v>
      </c>
      <c r="D231" s="3">
        <v>1.4055</v>
      </c>
      <c r="E231" s="3">
        <v>1.4126000000000001</v>
      </c>
      <c r="F231" s="6">
        <f t="shared" si="6"/>
        <v>1.0624359111069881E-3</v>
      </c>
      <c r="G231" s="6">
        <f>_xll.WMA($F$2:F231,1,20,0)</f>
        <v>1.159972934944463E-3</v>
      </c>
      <c r="H231" s="6">
        <f>_xll.EWMA($F$2:F231,1,,0)</f>
        <v>5.7787206961084489E-3</v>
      </c>
    </row>
    <row r="232" spans="1:8" x14ac:dyDescent="0.25">
      <c r="A232" s="2">
        <v>40633</v>
      </c>
      <c r="B232" s="3">
        <v>1.4125000000000001</v>
      </c>
      <c r="C232" s="3">
        <v>1.4232</v>
      </c>
      <c r="D232" s="3">
        <v>1.4119999999999999</v>
      </c>
      <c r="E232" s="3">
        <v>1.4157</v>
      </c>
      <c r="F232" s="6">
        <f t="shared" si="6"/>
        <v>2.2629243798555324E-3</v>
      </c>
      <c r="G232" s="6">
        <f>_xll.WMA($F$2:F232,1,20,0)</f>
        <v>8.9106155881317668E-4</v>
      </c>
      <c r="H232" s="6">
        <f>_xll.EWMA($F$2:F232,1,,0)</f>
        <v>5.6087184199714261E-3</v>
      </c>
    </row>
    <row r="233" spans="1:8" x14ac:dyDescent="0.25">
      <c r="A233" s="2">
        <v>40634</v>
      </c>
      <c r="B233" s="3">
        <v>1.4156</v>
      </c>
      <c r="C233" s="3">
        <v>1.4244000000000001</v>
      </c>
      <c r="D233" s="3">
        <v>1.4064000000000001</v>
      </c>
      <c r="E233" s="3">
        <v>1.4233</v>
      </c>
      <c r="F233" s="6">
        <f t="shared" si="6"/>
        <v>5.4246496052713566E-3</v>
      </c>
      <c r="G233" s="6">
        <f>_xll.WMA($F$2:F233,1,20,0)</f>
        <v>6.3053544360888096E-4</v>
      </c>
      <c r="H233" s="6">
        <f>_xll.EWMA($F$2:F233,1,,0)</f>
        <v>5.4660322520629018E-3</v>
      </c>
    </row>
    <row r="234" spans="1:8" x14ac:dyDescent="0.25">
      <c r="A234" s="2">
        <v>40637</v>
      </c>
      <c r="B234" s="3">
        <v>1.4229000000000001</v>
      </c>
      <c r="C234" s="3">
        <v>1.4267000000000001</v>
      </c>
      <c r="D234" s="3">
        <v>1.4196</v>
      </c>
      <c r="E234" s="3">
        <v>1.4218999999999999</v>
      </c>
      <c r="F234" s="6">
        <f t="shared" si="6"/>
        <v>-7.0303714931706771E-4</v>
      </c>
      <c r="G234" s="6">
        <f>_xll.WMA($F$2:F234,1,20,0)</f>
        <v>8.37371807358007E-4</v>
      </c>
      <c r="H234" s="6">
        <f>_xll.EWMA($F$2:F234,1,,0)</f>
        <v>5.4635581324036959E-3</v>
      </c>
    </row>
    <row r="235" spans="1:8" x14ac:dyDescent="0.25">
      <c r="A235" s="2">
        <v>40638</v>
      </c>
      <c r="B235" s="3">
        <v>1.4218</v>
      </c>
      <c r="C235" s="3">
        <v>1.4244000000000001</v>
      </c>
      <c r="D235" s="3">
        <v>1.4155</v>
      </c>
      <c r="E235" s="3">
        <v>1.4221999999999999</v>
      </c>
      <c r="F235" s="6">
        <f t="shared" si="6"/>
        <v>2.8129395403470877E-4</v>
      </c>
      <c r="G235" s="6">
        <f>_xll.WMA($F$2:F235,1,20,0)</f>
        <v>8.8805688084487753E-4</v>
      </c>
      <c r="H235" s="6">
        <f>_xll.EWMA($F$2:F235,1,,0)</f>
        <v>5.2999146306506187E-3</v>
      </c>
    </row>
    <row r="236" spans="1:8" x14ac:dyDescent="0.25">
      <c r="A236" s="2">
        <v>40639</v>
      </c>
      <c r="B236" s="3">
        <v>1.4219999999999999</v>
      </c>
      <c r="C236" s="3">
        <v>1.4348000000000001</v>
      </c>
      <c r="D236" s="3">
        <v>1.4213</v>
      </c>
      <c r="E236" s="3">
        <v>1.4331</v>
      </c>
      <c r="F236" s="6">
        <f t="shared" si="6"/>
        <v>7.7755987008397811E-3</v>
      </c>
      <c r="G236" s="6">
        <f>_xll.WMA($F$2:F236,1,20,0)</f>
        <v>1.1281795903684761E-3</v>
      </c>
      <c r="H236" s="6">
        <f>_xll.EWMA($F$2:F236,1,,0)</f>
        <v>5.1389198246292967E-3</v>
      </c>
    </row>
    <row r="237" spans="1:8" x14ac:dyDescent="0.25">
      <c r="A237" s="2">
        <v>40640</v>
      </c>
      <c r="B237" s="3">
        <v>1.4331</v>
      </c>
      <c r="C237" s="3">
        <v>1.4335</v>
      </c>
      <c r="D237" s="3">
        <v>1.4247000000000001</v>
      </c>
      <c r="E237" s="3">
        <v>1.4305000000000001</v>
      </c>
      <c r="F237" s="6">
        <f t="shared" si="6"/>
        <v>-1.8158965738608902E-3</v>
      </c>
      <c r="G237" s="6">
        <f>_xll.WMA($F$2:F237,1,20,0)</f>
        <v>1.5097678677209708E-3</v>
      </c>
      <c r="H237" s="6">
        <f>_xll.EWMA($F$2:F237,1,,0)</f>
        <v>5.3340025548850268E-3</v>
      </c>
    </row>
    <row r="238" spans="1:8" x14ac:dyDescent="0.25">
      <c r="A238" s="2">
        <v>40641</v>
      </c>
      <c r="B238" s="3">
        <v>1.4297</v>
      </c>
      <c r="C238" s="3">
        <v>1.4486000000000001</v>
      </c>
      <c r="D238" s="3">
        <v>1.4295</v>
      </c>
      <c r="E238" s="3">
        <v>1.4480999999999999</v>
      </c>
      <c r="F238" s="6">
        <f t="shared" si="6"/>
        <v>1.2787720299438454E-2</v>
      </c>
      <c r="G238" s="6">
        <f>_xll.WMA($F$2:F238,1,20,0)</f>
        <v>1.8160870398618678E-3</v>
      </c>
      <c r="H238" s="6">
        <f>_xll.EWMA($F$2:F238,1,,0)</f>
        <v>5.1906008401924322E-3</v>
      </c>
    </row>
    <row r="239" spans="1:8" x14ac:dyDescent="0.25">
      <c r="A239" s="2">
        <v>40644</v>
      </c>
      <c r="B239" s="3">
        <v>1.4451000000000001</v>
      </c>
      <c r="C239" s="3">
        <v>1.4481999999999999</v>
      </c>
      <c r="D239" s="3">
        <v>1.4423999999999999</v>
      </c>
      <c r="E239" s="3">
        <v>1.4434</v>
      </c>
      <c r="F239" s="6">
        <f t="shared" si="6"/>
        <v>-1.1770816661120004E-3</v>
      </c>
      <c r="G239" s="6">
        <f>_xll.WMA($F$2:F239,1,20,0)</f>
        <v>2.0727444385484871E-3</v>
      </c>
      <c r="H239" s="6">
        <f>_xll.EWMA($F$2:F239,1,,0)</f>
        <v>5.92767612852408E-3</v>
      </c>
    </row>
    <row r="240" spans="1:8" x14ac:dyDescent="0.25">
      <c r="A240" s="2">
        <v>40645</v>
      </c>
      <c r="B240" s="3">
        <v>1.4433</v>
      </c>
      <c r="C240" s="3">
        <v>1.4517</v>
      </c>
      <c r="D240" s="3">
        <v>1.4380999999999999</v>
      </c>
      <c r="E240" s="3">
        <v>1.4475</v>
      </c>
      <c r="F240" s="6">
        <f t="shared" si="6"/>
        <v>2.9057720736325255E-3</v>
      </c>
      <c r="G240" s="6">
        <f>_xll.WMA($F$2:F240,1,20,0)</f>
        <v>1.9352065049561364E-3</v>
      </c>
      <c r="H240" s="6">
        <f>_xll.EWMA($F$2:F240,1,,0)</f>
        <v>5.7543231489477183E-3</v>
      </c>
    </row>
    <row r="241" spans="1:8" x14ac:dyDescent="0.25">
      <c r="A241" s="2">
        <v>40646</v>
      </c>
      <c r="B241" s="3">
        <v>1.4476</v>
      </c>
      <c r="C241" s="3">
        <v>1.4519</v>
      </c>
      <c r="D241" s="3">
        <v>1.4417</v>
      </c>
      <c r="E241" s="3">
        <v>1.4440999999999999</v>
      </c>
      <c r="F241" s="6">
        <f t="shared" si="6"/>
        <v>-2.4207225570679531E-3</v>
      </c>
      <c r="G241" s="6">
        <f>_xll.WMA($F$2:F241,1,20,0)</f>
        <v>2.0590558172351742E-3</v>
      </c>
      <c r="H241" s="6">
        <f>_xll.EWMA($F$2:F241,1,,0)</f>
        <v>5.6242431925547821E-3</v>
      </c>
    </row>
    <row r="242" spans="1:8" x14ac:dyDescent="0.25">
      <c r="A242" s="2">
        <v>40647</v>
      </c>
      <c r="B242" s="3">
        <v>1.4440999999999999</v>
      </c>
      <c r="C242" s="3">
        <v>1.4514</v>
      </c>
      <c r="D242" s="3">
        <v>1.4368000000000001</v>
      </c>
      <c r="E242" s="3">
        <v>1.4486000000000001</v>
      </c>
      <c r="F242" s="6">
        <f t="shared" si="6"/>
        <v>3.1112826287063582E-3</v>
      </c>
      <c r="G242" s="6">
        <f>_xll.WMA($F$2:F242,1,20,0)</f>
        <v>2.2893511700470791E-3</v>
      </c>
      <c r="H242" s="6">
        <f>_xll.EWMA($F$2:F242,1,,0)</f>
        <v>5.4850504702834537E-3</v>
      </c>
    </row>
    <row r="243" spans="1:8" x14ac:dyDescent="0.25">
      <c r="A243" s="2">
        <v>40648</v>
      </c>
      <c r="B243" s="3">
        <v>1.4488000000000001</v>
      </c>
      <c r="C243" s="3">
        <v>1.4502999999999999</v>
      </c>
      <c r="D243" s="3">
        <v>1.4395</v>
      </c>
      <c r="E243" s="3">
        <v>1.4429000000000001</v>
      </c>
      <c r="F243" s="6">
        <f t="shared" si="6"/>
        <v>-4.0806502659936064E-3</v>
      </c>
      <c r="G243" s="6">
        <f>_xll.WMA($F$2:F243,1,20,0)</f>
        <v>1.9863936757780654E-3</v>
      </c>
      <c r="H243" s="6">
        <f>_xll.EWMA($F$2:F243,1,,0)</f>
        <v>5.372284124802478E-3</v>
      </c>
    </row>
    <row r="244" spans="1:8" x14ac:dyDescent="0.25">
      <c r="A244" s="2">
        <v>40651</v>
      </c>
      <c r="B244" s="3">
        <v>1.4414</v>
      </c>
      <c r="C244" s="3">
        <v>1.4419999999999999</v>
      </c>
      <c r="D244" s="3">
        <v>1.4161999999999999</v>
      </c>
      <c r="E244" s="3">
        <v>1.4234</v>
      </c>
      <c r="F244" s="6">
        <f t="shared" si="6"/>
        <v>-1.2566487625169893E-2</v>
      </c>
      <c r="G244" s="6">
        <f>_xll.WMA($F$2:F244,1,20,0)</f>
        <v>1.2185054050295443E-3</v>
      </c>
      <c r="H244" s="6">
        <f>_xll.EWMA($F$2:F244,1,,0)</f>
        <v>5.30366410231169E-3</v>
      </c>
    </row>
    <row r="245" spans="1:8" x14ac:dyDescent="0.25">
      <c r="A245" s="2">
        <v>40652</v>
      </c>
      <c r="B245" s="3">
        <v>1.4233</v>
      </c>
      <c r="C245" s="3">
        <v>1.4352</v>
      </c>
      <c r="D245" s="3">
        <v>1.4208000000000001</v>
      </c>
      <c r="E245" s="3">
        <v>1.4334</v>
      </c>
      <c r="F245" s="6">
        <f t="shared" si="6"/>
        <v>7.0711254832391025E-3</v>
      </c>
      <c r="G245" s="6">
        <f>_xll.WMA($F$2:F245,1,20,0)</f>
        <v>4.1763956588440013E-4</v>
      </c>
      <c r="H245" s="6">
        <f>_xll.EWMA($F$2:F245,1,,0)</f>
        <v>5.9930057908827005E-3</v>
      </c>
    </row>
    <row r="246" spans="1:8" x14ac:dyDescent="0.25">
      <c r="A246" s="2">
        <v>40653</v>
      </c>
      <c r="B246" s="3">
        <v>1.4333</v>
      </c>
      <c r="C246" s="3">
        <v>1.4545999999999999</v>
      </c>
      <c r="D246" s="3">
        <v>1.4331</v>
      </c>
      <c r="E246" s="3">
        <v>1.4520999999999999</v>
      </c>
      <c r="F246" s="6">
        <f t="shared" si="6"/>
        <v>1.3031306607521642E-2</v>
      </c>
      <c r="G246" s="6">
        <f>_xll.WMA($F$2:F246,1,20,0)</f>
        <v>8.6620941686593614E-4</v>
      </c>
      <c r="H246" s="6">
        <f>_xll.EWMA($F$2:F246,1,,0)</f>
        <v>6.0631015364220288E-3</v>
      </c>
    </row>
    <row r="247" spans="1:8" x14ac:dyDescent="0.25">
      <c r="A247" s="2">
        <v>40654</v>
      </c>
      <c r="B247" s="3">
        <v>1.4520999999999999</v>
      </c>
      <c r="C247" s="3">
        <v>1.4646999999999999</v>
      </c>
      <c r="D247" s="3">
        <v>1.4509000000000001</v>
      </c>
      <c r="E247" s="3">
        <v>1.4552</v>
      </c>
      <c r="F247" s="6">
        <f t="shared" si="6"/>
        <v>2.1325636672208281E-3</v>
      </c>
      <c r="G247" s="6">
        <f>_xll.WMA($F$2:F247,1,20,0)</f>
        <v>1.8996719362206417E-3</v>
      </c>
      <c r="H247" s="6">
        <f>_xll.EWMA($F$2:F247,1,,0)</f>
        <v>6.6891273975354677E-3</v>
      </c>
    </row>
    <row r="248" spans="1:8" x14ac:dyDescent="0.25">
      <c r="A248" s="2">
        <v>40655</v>
      </c>
      <c r="B248" s="3">
        <v>1.4551000000000001</v>
      </c>
      <c r="C248" s="3">
        <v>1.4589000000000001</v>
      </c>
      <c r="D248" s="3">
        <v>1.4537</v>
      </c>
      <c r="E248" s="3">
        <v>1.456</v>
      </c>
      <c r="F248" s="6">
        <f t="shared" si="6"/>
        <v>6.1832299039832339E-4</v>
      </c>
      <c r="G248" s="6">
        <f>_xll.WMA($F$2:F248,1,20,0)</f>
        <v>1.6843004928622286E-3</v>
      </c>
      <c r="H248" s="6">
        <f>_xll.EWMA($F$2:F248,1,,0)</f>
        <v>6.5063530097679958E-3</v>
      </c>
    </row>
    <row r="249" spans="1:8" x14ac:dyDescent="0.25">
      <c r="A249" s="2">
        <v>40658</v>
      </c>
      <c r="B249" s="3">
        <v>1.4558</v>
      </c>
      <c r="C249" s="3">
        <v>1.4625999999999999</v>
      </c>
      <c r="D249" s="3">
        <v>1.4528000000000001</v>
      </c>
      <c r="E249" s="3">
        <v>1.4578</v>
      </c>
      <c r="F249" s="6">
        <f t="shared" si="6"/>
        <v>1.3728722639549371E-3</v>
      </c>
      <c r="G249" s="6">
        <f>_xll.WMA($F$2:F249,1,20,0)</f>
        <v>2.0336890566561359E-3</v>
      </c>
      <c r="H249" s="6">
        <f>_xll.EWMA($F$2:F249,1,,0)</f>
        <v>6.3099612611870557E-3</v>
      </c>
    </row>
    <row r="250" spans="1:8" x14ac:dyDescent="0.25">
      <c r="A250" s="2">
        <v>40659</v>
      </c>
      <c r="B250" s="3">
        <v>1.4578</v>
      </c>
      <c r="C250" s="3">
        <v>1.4655</v>
      </c>
      <c r="D250" s="3">
        <v>1.4496</v>
      </c>
      <c r="E250" s="3">
        <v>1.4642999999999999</v>
      </c>
      <c r="F250" s="6">
        <f t="shared" si="6"/>
        <v>4.4488626130988881E-3</v>
      </c>
      <c r="G250" s="6">
        <f>_xll.WMA($F$2:F250,1,20,0)</f>
        <v>1.9494545331899366E-3</v>
      </c>
      <c r="H250" s="6">
        <f>_xll.EWMA($F$2:F250,1,,0)</f>
        <v>6.1269699808150406E-3</v>
      </c>
    </row>
    <row r="251" spans="1:8" x14ac:dyDescent="0.25">
      <c r="A251" s="2">
        <v>40660</v>
      </c>
      <c r="B251" s="3">
        <v>1.4641999999999999</v>
      </c>
      <c r="C251" s="3">
        <v>1.4794</v>
      </c>
      <c r="D251" s="3">
        <v>1.4636</v>
      </c>
      <c r="E251" s="3">
        <v>1.4785999999999999</v>
      </c>
      <c r="F251" s="6">
        <f t="shared" si="6"/>
        <v>9.7866759104573882E-3</v>
      </c>
      <c r="G251" s="6">
        <f>_xll.WMA($F$2:F251,1,20,0)</f>
        <v>2.0761427670399004E-3</v>
      </c>
      <c r="H251" s="6">
        <f>_xll.EWMA($F$2:F251,1,,0)</f>
        <v>6.0394468447096941E-3</v>
      </c>
    </row>
    <row r="252" spans="1:8" x14ac:dyDescent="0.25">
      <c r="A252" s="2">
        <v>40661</v>
      </c>
      <c r="B252" s="3">
        <v>1.4785999999999999</v>
      </c>
      <c r="C252" s="3">
        <v>1.4879</v>
      </c>
      <c r="D252" s="3">
        <v>1.4772000000000001</v>
      </c>
      <c r="E252" s="3">
        <v>1.4821</v>
      </c>
      <c r="F252" s="6">
        <f t="shared" si="6"/>
        <v>2.3643068398696149E-3</v>
      </c>
      <c r="G252" s="6">
        <f>_xll.WMA($F$2:F252,1,20,0)</f>
        <v>2.5123547670074203E-3</v>
      </c>
      <c r="H252" s="6">
        <f>_xll.EWMA($F$2:F252,1,,0)</f>
        <v>6.3271766706208751E-3</v>
      </c>
    </row>
    <row r="253" spans="1:8" x14ac:dyDescent="0.25">
      <c r="A253" s="2">
        <v>40662</v>
      </c>
      <c r="B253" s="3">
        <v>1.482</v>
      </c>
      <c r="C253" s="3">
        <v>1.4878</v>
      </c>
      <c r="D253" s="3">
        <v>1.4805999999999999</v>
      </c>
      <c r="E253" s="3">
        <v>1.4805999999999999</v>
      </c>
      <c r="F253" s="6">
        <f t="shared" si="6"/>
        <v>-9.4511584703424283E-4</v>
      </c>
      <c r="G253" s="6">
        <f>_xll.WMA($F$2:F253,1,20,0)</f>
        <v>2.5174238900081249E-3</v>
      </c>
      <c r="H253" s="6">
        <f>_xll.EWMA($F$2:F253,1,,0)</f>
        <v>6.161702001391935E-3</v>
      </c>
    </row>
    <row r="254" spans="1:8" x14ac:dyDescent="0.25">
      <c r="A254" s="2">
        <v>40665</v>
      </c>
      <c r="B254" s="3">
        <v>1.4824999999999999</v>
      </c>
      <c r="C254" s="3">
        <v>1.4901</v>
      </c>
      <c r="D254" s="3">
        <v>1.4765999999999999</v>
      </c>
      <c r="E254" s="3">
        <v>1.4826999999999999</v>
      </c>
      <c r="F254" s="6">
        <f t="shared" si="6"/>
        <v>1.3489815209976878E-4</v>
      </c>
      <c r="G254" s="6">
        <f>_xll.WMA($F$2:F254,1,20,0)</f>
        <v>2.1989356173928447E-3</v>
      </c>
      <c r="H254" s="6">
        <f>_xll.EWMA($F$2:F254,1,,0)</f>
        <v>5.9784757169849614E-3</v>
      </c>
    </row>
    <row r="255" spans="1:8" x14ac:dyDescent="0.25">
      <c r="A255" s="2">
        <v>40666</v>
      </c>
      <c r="B255" s="3">
        <v>1.4827999999999999</v>
      </c>
      <c r="C255" s="3">
        <v>1.4887999999999999</v>
      </c>
      <c r="D255" s="3">
        <v>1.4758</v>
      </c>
      <c r="E255" s="3">
        <v>1.4824999999999999</v>
      </c>
      <c r="F255" s="6">
        <f t="shared" si="6"/>
        <v>-2.0234040469660936E-4</v>
      </c>
      <c r="G255" s="6">
        <f>_xll.WMA($F$2:F255,1,20,0)</f>
        <v>2.2408323824636865E-3</v>
      </c>
      <c r="H255" s="6">
        <f>_xll.EWMA($F$2:F255,1,,0)</f>
        <v>5.7964414458657743E-3</v>
      </c>
    </row>
    <row r="256" spans="1:8" x14ac:dyDescent="0.25">
      <c r="A256" s="2">
        <v>40667</v>
      </c>
      <c r="B256" s="3">
        <v>1.4823</v>
      </c>
      <c r="C256" s="3">
        <v>1.4941</v>
      </c>
      <c r="D256" s="3">
        <v>1.4779</v>
      </c>
      <c r="E256" s="3">
        <v>1.4824999999999999</v>
      </c>
      <c r="F256" s="6">
        <f t="shared" si="6"/>
        <v>1.3491635206653181E-4</v>
      </c>
      <c r="G256" s="6">
        <f>_xll.WMA($F$2:F256,1,20,0)</f>
        <v>2.2166506645271205E-3</v>
      </c>
      <c r="H256" s="6">
        <f>_xll.EWMA($F$2:F256,1,,0)</f>
        <v>5.6200770392933084E-3</v>
      </c>
    </row>
    <row r="257" spans="1:8" x14ac:dyDescent="0.25">
      <c r="A257" s="2">
        <v>40668</v>
      </c>
      <c r="B257" s="3">
        <v>1.4823999999999999</v>
      </c>
      <c r="C257" s="3">
        <v>1.4898</v>
      </c>
      <c r="D257" s="3">
        <v>1.4513</v>
      </c>
      <c r="E257" s="3">
        <v>1.4538</v>
      </c>
      <c r="F257" s="6">
        <f t="shared" si="6"/>
        <v>-1.9481577920614893E-2</v>
      </c>
      <c r="G257" s="6">
        <f>_xll.WMA($F$2:F257,1,20,0)</f>
        <v>1.8346165470884582E-3</v>
      </c>
      <c r="H257" s="6">
        <f>_xll.EWMA($F$2:F257,1,,0)</f>
        <v>5.44896706883604E-3</v>
      </c>
    </row>
    <row r="258" spans="1:8" x14ac:dyDescent="0.25">
      <c r="A258" s="2">
        <v>40669</v>
      </c>
      <c r="B258" s="3">
        <v>1.4536</v>
      </c>
      <c r="C258" s="3">
        <v>1.4587000000000001</v>
      </c>
      <c r="D258" s="3">
        <v>1.4313</v>
      </c>
      <c r="E258" s="3">
        <v>1.4319</v>
      </c>
      <c r="F258" s="6">
        <f t="shared" si="6"/>
        <v>-1.5041004402000938E-2</v>
      </c>
      <c r="G258" s="6">
        <f>_xll.WMA($F$2:F258,1,20,0)</f>
        <v>9.5133247975075815E-4</v>
      </c>
      <c r="H258" s="6">
        <f>_xll.EWMA($F$2:F258,1,,0)</f>
        <v>7.1191067056789814E-3</v>
      </c>
    </row>
    <row r="259" spans="1:8" x14ac:dyDescent="0.25">
      <c r="A259" s="2">
        <v>40672</v>
      </c>
      <c r="B259" s="3">
        <v>1.4363999999999999</v>
      </c>
      <c r="C259" s="3">
        <v>1.444</v>
      </c>
      <c r="D259" s="3">
        <v>1.4258</v>
      </c>
      <c r="E259" s="3">
        <v>1.4365000000000001</v>
      </c>
      <c r="F259" s="6">
        <f t="shared" ref="F259:F322" si="7">LN(E259/B259)</f>
        <v>6.9616067416565961E-5</v>
      </c>
      <c r="G259" s="6">
        <f>_xll.WMA($F$2:F259,1,20,0)</f>
        <v>-4.4010375532121124E-4</v>
      </c>
      <c r="H259" s="6">
        <f>_xll.EWMA($F$2:F259,1,,0)</f>
        <v>7.823981612637745E-3</v>
      </c>
    </row>
    <row r="260" spans="1:8" x14ac:dyDescent="0.25">
      <c r="A260" s="2">
        <v>40673</v>
      </c>
      <c r="B260" s="3">
        <v>1.4365000000000001</v>
      </c>
      <c r="C260" s="3">
        <v>1.4412</v>
      </c>
      <c r="D260" s="3">
        <v>1.4274</v>
      </c>
      <c r="E260" s="3">
        <v>1.4407000000000001</v>
      </c>
      <c r="F260" s="6">
        <f t="shared" si="7"/>
        <v>2.9195071480831222E-3</v>
      </c>
      <c r="G260" s="6">
        <f>_xll.WMA($F$2:F260,1,20,0)</f>
        <v>-3.7776886864478279E-4</v>
      </c>
      <c r="H260" s="6">
        <f>_xll.EWMA($F$2:F260,1,,0)</f>
        <v>7.5856507804018024E-3</v>
      </c>
    </row>
    <row r="261" spans="1:8" x14ac:dyDescent="0.25">
      <c r="A261" s="2">
        <v>40674</v>
      </c>
      <c r="B261" s="3">
        <v>1.4406000000000001</v>
      </c>
      <c r="C261" s="3">
        <v>1.4420999999999999</v>
      </c>
      <c r="D261" s="3">
        <v>1.4176</v>
      </c>
      <c r="E261" s="3">
        <v>1.419</v>
      </c>
      <c r="F261" s="6">
        <f t="shared" si="7"/>
        <v>-1.5107295295219942E-2</v>
      </c>
      <c r="G261" s="6">
        <f>_xll.WMA($F$2:F261,1,20,0)</f>
        <v>-3.7708211492225297E-4</v>
      </c>
      <c r="H261" s="6">
        <f>_xll.EWMA($F$2:F261,1,,0)</f>
        <v>7.389247811228173E-3</v>
      </c>
    </row>
    <row r="262" spans="1:8" x14ac:dyDescent="0.25">
      <c r="A262" s="2">
        <v>40675</v>
      </c>
      <c r="B262" s="3">
        <v>1.419</v>
      </c>
      <c r="C262" s="3">
        <v>1.4274</v>
      </c>
      <c r="D262" s="3">
        <v>1.4126000000000001</v>
      </c>
      <c r="E262" s="3">
        <v>1.4244000000000001</v>
      </c>
      <c r="F262" s="6">
        <f t="shared" si="7"/>
        <v>3.7982742435800029E-3</v>
      </c>
      <c r="G262" s="6">
        <f>_xll.WMA($F$2:F262,1,20,0)</f>
        <v>-1.0114107518298524E-3</v>
      </c>
      <c r="H262" s="6">
        <f>_xll.EWMA($F$2:F262,1,,0)</f>
        <v>8.0634202725031277E-3</v>
      </c>
    </row>
    <row r="263" spans="1:8" x14ac:dyDescent="0.25">
      <c r="A263" s="2">
        <v>40676</v>
      </c>
      <c r="B263" s="3">
        <v>1.4244000000000001</v>
      </c>
      <c r="C263" s="3">
        <v>1.4339</v>
      </c>
      <c r="D263" s="3">
        <v>1.407</v>
      </c>
      <c r="E263" s="3">
        <v>1.4116</v>
      </c>
      <c r="F263" s="6">
        <f t="shared" si="7"/>
        <v>-9.0268596025078144E-3</v>
      </c>
      <c r="G263" s="6">
        <f>_xll.WMA($F$2:F263,1,20,0)</f>
        <v>-9.7706117108617018E-4</v>
      </c>
      <c r="H263" s="6">
        <f>_xll.EWMA($F$2:F263,1,,0)</f>
        <v>7.872943219363401E-3</v>
      </c>
    </row>
    <row r="264" spans="1:8" x14ac:dyDescent="0.25">
      <c r="A264" s="2">
        <v>40679</v>
      </c>
      <c r="B264" s="3">
        <v>1.4076</v>
      </c>
      <c r="C264" s="3">
        <v>1.4244000000000001</v>
      </c>
      <c r="D264" s="3">
        <v>1.4052</v>
      </c>
      <c r="E264" s="3">
        <v>1.4153</v>
      </c>
      <c r="F264" s="6">
        <f t="shared" si="7"/>
        <v>5.4553962923632503E-3</v>
      </c>
      <c r="G264" s="6">
        <f>_xll.WMA($F$2:F264,1,20,0)</f>
        <v>-1.2243716379118808E-3</v>
      </c>
      <c r="H264" s="6">
        <f>_xll.EWMA($F$2:F264,1,,0)</f>
        <v>7.9469045858248603E-3</v>
      </c>
    </row>
    <row r="265" spans="1:8" x14ac:dyDescent="0.25">
      <c r="A265" s="2">
        <v>40680</v>
      </c>
      <c r="B265" s="3">
        <v>1.4141999999999999</v>
      </c>
      <c r="C265" s="3">
        <v>1.4238999999999999</v>
      </c>
      <c r="D265" s="3">
        <v>1.4125000000000001</v>
      </c>
      <c r="E265" s="3">
        <v>1.4234</v>
      </c>
      <c r="F265" s="6">
        <f t="shared" si="7"/>
        <v>6.4843756950303533E-3</v>
      </c>
      <c r="G265" s="6">
        <f>_xll.WMA($F$2:F265,1,20,0)</f>
        <v>-3.2327744203522295E-4</v>
      </c>
      <c r="H265" s="6">
        <f>_xll.EWMA($F$2:F265,1,,0)</f>
        <v>7.8198322148774896E-3</v>
      </c>
    </row>
    <row r="266" spans="1:8" x14ac:dyDescent="0.25">
      <c r="A266" s="2">
        <v>40681</v>
      </c>
      <c r="B266" s="3">
        <v>1.4236</v>
      </c>
      <c r="C266" s="3">
        <v>1.4285000000000001</v>
      </c>
      <c r="D266" s="3">
        <v>1.4198999999999999</v>
      </c>
      <c r="E266" s="3">
        <v>1.4247000000000001</v>
      </c>
      <c r="F266" s="6">
        <f t="shared" si="7"/>
        <v>7.7239058714820546E-4</v>
      </c>
      <c r="G266" s="6">
        <f>_xll.WMA($F$2:F266,1,20,0)</f>
        <v>-3.5261493144566122E-4</v>
      </c>
      <c r="H266" s="6">
        <f>_xll.EWMA($F$2:F266,1,,0)</f>
        <v>7.7462001656272515E-3</v>
      </c>
    </row>
    <row r="267" spans="1:8" x14ac:dyDescent="0.25">
      <c r="A267" s="2">
        <v>40682</v>
      </c>
      <c r="B267" s="3">
        <v>1.4247000000000001</v>
      </c>
      <c r="C267" s="3">
        <v>1.4322999999999999</v>
      </c>
      <c r="D267" s="3">
        <v>1.421</v>
      </c>
      <c r="E267" s="3">
        <v>1.4309000000000001</v>
      </c>
      <c r="F267" s="6">
        <f t="shared" si="7"/>
        <v>4.342351689503505E-3</v>
      </c>
      <c r="G267" s="6">
        <f>_xll.WMA($F$2:F267,1,20,0)</f>
        <v>-9.6556073246433275E-4</v>
      </c>
      <c r="H267" s="6">
        <f>_xll.EWMA($F$2:F267,1,,0)</f>
        <v>7.5126024265065924E-3</v>
      </c>
    </row>
    <row r="268" spans="1:8" x14ac:dyDescent="0.25">
      <c r="A268" s="2">
        <v>40683</v>
      </c>
      <c r="B268" s="3">
        <v>1.4308000000000001</v>
      </c>
      <c r="C268" s="3">
        <v>1.4343999999999999</v>
      </c>
      <c r="D268" s="3">
        <v>1.4137</v>
      </c>
      <c r="E268" s="3">
        <v>1.4157999999999999</v>
      </c>
      <c r="F268" s="6">
        <f t="shared" si="7"/>
        <v>-1.0538986044773935E-2</v>
      </c>
      <c r="G268" s="6">
        <f>_xll.WMA($F$2:F268,1,20,0)</f>
        <v>-8.5507133135019901E-4</v>
      </c>
      <c r="H268" s="6">
        <f>_xll.EWMA($F$2:F268,1,,0)</f>
        <v>7.3609920932811504E-3</v>
      </c>
    </row>
    <row r="269" spans="1:8" x14ac:dyDescent="0.25">
      <c r="A269" s="2">
        <v>40686</v>
      </c>
      <c r="B269" s="3">
        <v>1.4132</v>
      </c>
      <c r="C269" s="3">
        <v>1.4142999999999999</v>
      </c>
      <c r="D269" s="3">
        <v>1.3972</v>
      </c>
      <c r="E269" s="3">
        <v>1.4046000000000001</v>
      </c>
      <c r="F269" s="6">
        <f t="shared" si="7"/>
        <v>-6.1040717600700685E-3</v>
      </c>
      <c r="G269" s="6">
        <f>_xll.WMA($F$2:F269,1,20,0)</f>
        <v>-1.412936783108812E-3</v>
      </c>
      <c r="H269" s="6">
        <f>_xll.EWMA($F$2:F269,1,,0)</f>
        <v>7.5892928479946754E-3</v>
      </c>
    </row>
    <row r="270" spans="1:8" x14ac:dyDescent="0.25">
      <c r="A270" s="2">
        <v>40687</v>
      </c>
      <c r="B270" s="3">
        <v>1.4045000000000001</v>
      </c>
      <c r="C270" s="3">
        <v>1.4131</v>
      </c>
      <c r="D270" s="3">
        <v>1.4005000000000001</v>
      </c>
      <c r="E270" s="3">
        <v>1.4097999999999999</v>
      </c>
      <c r="F270" s="6">
        <f t="shared" si="7"/>
        <v>3.7664827954768648E-3</v>
      </c>
      <c r="G270" s="6">
        <f>_xll.WMA($F$2:F270,1,20,0)</f>
        <v>-1.786783984310062E-3</v>
      </c>
      <c r="H270" s="6">
        <f>_xll.EWMA($F$2:F270,1,,0)</f>
        <v>7.5084689184807072E-3</v>
      </c>
    </row>
    <row r="271" spans="1:8" x14ac:dyDescent="0.25">
      <c r="A271" s="2">
        <v>40688</v>
      </c>
      <c r="B271" s="3">
        <v>1.4098999999999999</v>
      </c>
      <c r="C271" s="3">
        <v>1.4117</v>
      </c>
      <c r="D271" s="3">
        <v>1.4016</v>
      </c>
      <c r="E271" s="3">
        <v>1.4084000000000001</v>
      </c>
      <c r="F271" s="6">
        <f t="shared" si="7"/>
        <v>-1.0644715904178164E-3</v>
      </c>
      <c r="G271" s="6">
        <f>_xll.WMA($F$2:F271,1,20,0)</f>
        <v>-1.8209029751911632E-3</v>
      </c>
      <c r="H271" s="6">
        <f>_xll.EWMA($F$2:F271,1,,0)</f>
        <v>7.3379603929648448E-3</v>
      </c>
    </row>
    <row r="272" spans="1:8" x14ac:dyDescent="0.25">
      <c r="A272" s="2">
        <v>40689</v>
      </c>
      <c r="B272" s="3">
        <v>1.4085000000000001</v>
      </c>
      <c r="C272" s="3">
        <v>1.4205000000000001</v>
      </c>
      <c r="D272" s="3">
        <v>1.4071</v>
      </c>
      <c r="E272" s="3">
        <v>1.4144000000000001</v>
      </c>
      <c r="F272" s="6">
        <f t="shared" si="7"/>
        <v>4.1801045669516623E-3</v>
      </c>
      <c r="G272" s="6">
        <f>_xll.WMA($F$2:F272,1,20,0)</f>
        <v>-2.3634603502349235E-3</v>
      </c>
      <c r="H272" s="6">
        <f>_xll.EWMA($F$2:F272,1,,0)</f>
        <v>7.1191929985782755E-3</v>
      </c>
    </row>
    <row r="273" spans="1:8" x14ac:dyDescent="0.25">
      <c r="A273" s="2">
        <v>40690</v>
      </c>
      <c r="B273" s="3">
        <v>1.4141999999999999</v>
      </c>
      <c r="C273" s="3">
        <v>1.4322999999999999</v>
      </c>
      <c r="D273" s="3">
        <v>1.4128000000000001</v>
      </c>
      <c r="E273" s="3">
        <v>1.4316</v>
      </c>
      <c r="F273" s="6">
        <f t="shared" si="7"/>
        <v>1.2228699721730404E-2</v>
      </c>
      <c r="G273" s="6">
        <f>_xll.WMA($F$2:F273,1,20,0)</f>
        <v>-2.272670463880821E-3</v>
      </c>
      <c r="H273" s="6">
        <f>_xll.EWMA($F$2:F273,1,,0)</f>
        <v>6.9778457180840981E-3</v>
      </c>
    </row>
    <row r="274" spans="1:8" x14ac:dyDescent="0.25">
      <c r="A274" s="2">
        <v>40693</v>
      </c>
      <c r="B274" s="3">
        <v>1.4311</v>
      </c>
      <c r="C274" s="3">
        <v>1.4311</v>
      </c>
      <c r="D274" s="3">
        <v>1.4259999999999999</v>
      </c>
      <c r="E274" s="3">
        <v>1.4279999999999999</v>
      </c>
      <c r="F274" s="6">
        <f t="shared" si="7"/>
        <v>-2.1685154173005225E-3</v>
      </c>
      <c r="G274" s="6">
        <f>_xll.WMA($F$2:F274,1,20,0)</f>
        <v>-1.6139796854425883E-3</v>
      </c>
      <c r="H274" s="6">
        <f>_xll.EWMA($F$2:F274,1,,0)</f>
        <v>7.3987415704642951E-3</v>
      </c>
    </row>
    <row r="275" spans="1:8" x14ac:dyDescent="0.25">
      <c r="A275" s="2">
        <v>40694</v>
      </c>
      <c r="B275" s="3">
        <v>1.4280999999999999</v>
      </c>
      <c r="C275" s="3">
        <v>1.4422999999999999</v>
      </c>
      <c r="D275" s="3">
        <v>1.4280999999999999</v>
      </c>
      <c r="E275" s="3">
        <v>1.4395</v>
      </c>
      <c r="F275" s="6">
        <f t="shared" si="7"/>
        <v>7.9509415933432318E-3</v>
      </c>
      <c r="G275" s="6">
        <f>_xll.WMA($F$2:F275,1,20,0)</f>
        <v>-1.7291503639126026E-3</v>
      </c>
      <c r="H275" s="6">
        <f>_xll.EWMA($F$2:F275,1,,0)</f>
        <v>7.1929855945796024E-3</v>
      </c>
    </row>
    <row r="276" spans="1:8" x14ac:dyDescent="0.25">
      <c r="A276" s="2">
        <v>40695</v>
      </c>
      <c r="B276" s="3">
        <v>1.4394</v>
      </c>
      <c r="C276" s="3">
        <v>1.4457</v>
      </c>
      <c r="D276" s="3">
        <v>1.4323999999999999</v>
      </c>
      <c r="E276" s="3">
        <v>1.4327000000000001</v>
      </c>
      <c r="F276" s="6">
        <f t="shared" si="7"/>
        <v>-4.6655841743772812E-3</v>
      </c>
      <c r="G276" s="6">
        <f>_xll.WMA($F$2:F276,1,20,0)</f>
        <v>-1.3214862640106117E-3</v>
      </c>
      <c r="H276" s="6">
        <f>_xll.EWMA($F$2:F276,1,,0)</f>
        <v>7.2407007665864229E-3</v>
      </c>
    </row>
    <row r="277" spans="1:8" x14ac:dyDescent="0.25">
      <c r="A277" s="2">
        <v>40696</v>
      </c>
      <c r="B277" s="3">
        <v>1.4325000000000001</v>
      </c>
      <c r="C277" s="3">
        <v>1.4511000000000001</v>
      </c>
      <c r="D277" s="3">
        <v>1.4311</v>
      </c>
      <c r="E277" s="3">
        <v>1.4489000000000001</v>
      </c>
      <c r="F277" s="6">
        <f t="shared" si="7"/>
        <v>1.1383478237782033E-2</v>
      </c>
      <c r="G277" s="6">
        <f>_xll.WMA($F$2:F277,1,20,0)</f>
        <v>-1.5615112903328012E-3</v>
      </c>
      <c r="H277" s="6">
        <f>_xll.EWMA($F$2:F277,1,,0)</f>
        <v>7.1125342373209348E-3</v>
      </c>
    </row>
    <row r="278" spans="1:8" x14ac:dyDescent="0.25">
      <c r="A278" s="2">
        <v>40697</v>
      </c>
      <c r="B278" s="3">
        <v>1.4491000000000001</v>
      </c>
      <c r="C278" s="3">
        <v>1.4641999999999999</v>
      </c>
      <c r="D278" s="3">
        <v>1.4457</v>
      </c>
      <c r="E278" s="3">
        <v>1.4633</v>
      </c>
      <c r="F278" s="6">
        <f t="shared" si="7"/>
        <v>9.7514850465023426E-3</v>
      </c>
      <c r="G278" s="6">
        <f>_xll.WMA($F$2:F278,1,20,0)</f>
        <v>-1.8258482412955554E-5</v>
      </c>
      <c r="H278" s="6">
        <f>_xll.EWMA($F$2:F278,1,,0)</f>
        <v>7.4382705844733945E-3</v>
      </c>
    </row>
    <row r="279" spans="1:8" x14ac:dyDescent="0.25">
      <c r="A279" s="2">
        <v>40700</v>
      </c>
      <c r="B279" s="3">
        <v>1.4628000000000001</v>
      </c>
      <c r="C279" s="3">
        <v>1.4657</v>
      </c>
      <c r="D279" s="3">
        <v>1.456</v>
      </c>
      <c r="E279" s="3">
        <v>1.4575</v>
      </c>
      <c r="F279" s="6">
        <f t="shared" si="7"/>
        <v>-3.6297680505787237E-3</v>
      </c>
      <c r="G279" s="6">
        <f>_xll.WMA($F$2:F279,1,20,0)</f>
        <v>1.2213659900122081E-3</v>
      </c>
      <c r="H279" s="6">
        <f>_xll.EWMA($F$2:F279,1,,0)</f>
        <v>7.5969523341469754E-3</v>
      </c>
    </row>
    <row r="280" spans="1:8" x14ac:dyDescent="0.25">
      <c r="A280" s="2">
        <v>40701</v>
      </c>
      <c r="B280" s="3">
        <v>1.4573</v>
      </c>
      <c r="C280" s="3">
        <v>1.4695</v>
      </c>
      <c r="D280" s="3">
        <v>1.4568000000000001</v>
      </c>
      <c r="E280" s="3">
        <v>1.4690000000000001</v>
      </c>
      <c r="F280" s="6">
        <f t="shared" si="7"/>
        <v>7.996488634226355E-3</v>
      </c>
      <c r="G280" s="6">
        <f>_xll.WMA($F$2:F280,1,20,0)</f>
        <v>1.0363967841124436E-3</v>
      </c>
      <c r="H280" s="6">
        <f>_xll.EWMA($F$2:F280,1,,0)</f>
        <v>7.4189875756280402E-3</v>
      </c>
    </row>
    <row r="281" spans="1:8" x14ac:dyDescent="0.25">
      <c r="A281" s="2">
        <v>40702</v>
      </c>
      <c r="B281" s="3">
        <v>1.4691000000000001</v>
      </c>
      <c r="C281" s="3">
        <v>1.4693000000000001</v>
      </c>
      <c r="D281" s="3">
        <v>1.4567000000000001</v>
      </c>
      <c r="E281" s="3">
        <v>1.4582999999999999</v>
      </c>
      <c r="F281" s="6">
        <f t="shared" si="7"/>
        <v>-7.3785946568620357E-3</v>
      </c>
      <c r="G281" s="6">
        <f>_xll.WMA($F$2:F281,1,20,0)</f>
        <v>1.2902458584196051E-3</v>
      </c>
      <c r="H281" s="6">
        <f>_xll.EWMA($F$2:F281,1,,0)</f>
        <v>7.4548993203880703E-3</v>
      </c>
    </row>
    <row r="282" spans="1:8" x14ac:dyDescent="0.25">
      <c r="A282" s="2">
        <v>40703</v>
      </c>
      <c r="B282" s="3">
        <v>1.4583999999999999</v>
      </c>
      <c r="C282" s="3">
        <v>1.4644999999999999</v>
      </c>
      <c r="D282" s="3">
        <v>1.4481999999999999</v>
      </c>
      <c r="E282" s="3">
        <v>1.4507000000000001</v>
      </c>
      <c r="F282" s="6">
        <f t="shared" si="7"/>
        <v>-5.2937458195966942E-3</v>
      </c>
      <c r="G282" s="6">
        <f>_xll.WMA($F$2:F282,1,20,0)</f>
        <v>1.6766808903375002E-3</v>
      </c>
      <c r="H282" s="6">
        <f>_xll.EWMA($F$2:F282,1,,0)</f>
        <v>7.4503430787522485E-3</v>
      </c>
    </row>
    <row r="283" spans="1:8" x14ac:dyDescent="0.25">
      <c r="A283" s="2">
        <v>40704</v>
      </c>
      <c r="B283" s="3">
        <v>1.4509000000000001</v>
      </c>
      <c r="C283" s="3">
        <v>1.4550000000000001</v>
      </c>
      <c r="D283" s="3">
        <v>1.4326000000000001</v>
      </c>
      <c r="E283" s="3">
        <v>1.4345000000000001</v>
      </c>
      <c r="F283" s="6">
        <f t="shared" si="7"/>
        <v>-1.1367697100219972E-2</v>
      </c>
      <c r="G283" s="6">
        <f>_xll.WMA($F$2:F283,1,20,0)</f>
        <v>1.2220798871786654E-3</v>
      </c>
      <c r="H283" s="6">
        <f>_xll.EWMA($F$2:F283,1,,0)</f>
        <v>7.3388405051339469E-3</v>
      </c>
    </row>
    <row r="284" spans="1:8" x14ac:dyDescent="0.25">
      <c r="A284" s="2">
        <v>40707</v>
      </c>
      <c r="B284" s="3">
        <v>1.4328000000000001</v>
      </c>
      <c r="C284" s="3">
        <v>1.4429000000000001</v>
      </c>
      <c r="D284" s="3">
        <v>1.4326000000000001</v>
      </c>
      <c r="E284" s="3">
        <v>1.4412</v>
      </c>
      <c r="F284" s="6">
        <f t="shared" si="7"/>
        <v>5.8455281274361883E-3</v>
      </c>
      <c r="G284" s="6">
        <f>_xll.WMA($F$2:F284,1,20,0)</f>
        <v>1.1050380122930574E-3</v>
      </c>
      <c r="H284" s="6">
        <f>_xll.EWMA($F$2:F284,1,,0)</f>
        <v>7.6407157651589156E-3</v>
      </c>
    </row>
    <row r="285" spans="1:8" x14ac:dyDescent="0.25">
      <c r="A285" s="2">
        <v>40708</v>
      </c>
      <c r="B285" s="3">
        <v>1.4413</v>
      </c>
      <c r="C285" s="3">
        <v>1.4496</v>
      </c>
      <c r="D285" s="3">
        <v>1.4381999999999999</v>
      </c>
      <c r="E285" s="3">
        <v>1.4437</v>
      </c>
      <c r="F285" s="6">
        <f t="shared" si="7"/>
        <v>1.6637785467117667E-3</v>
      </c>
      <c r="G285" s="6">
        <f>_xll.WMA($F$2:F285,1,20,0)</f>
        <v>1.1245446040467047E-3</v>
      </c>
      <c r="H285" s="6">
        <f>_xll.EWMA($F$2:F285,1,,0)</f>
        <v>7.5450591187233226E-3</v>
      </c>
    </row>
    <row r="286" spans="1:8" x14ac:dyDescent="0.25">
      <c r="A286" s="2">
        <v>40709</v>
      </c>
      <c r="B286" s="3">
        <v>1.4438</v>
      </c>
      <c r="C286" s="3">
        <v>1.4449000000000001</v>
      </c>
      <c r="D286" s="3">
        <v>1.4159999999999999</v>
      </c>
      <c r="E286" s="3">
        <v>1.4176</v>
      </c>
      <c r="F286" s="6">
        <f t="shared" si="7"/>
        <v>-1.8313225854244181E-2</v>
      </c>
      <c r="G286" s="6">
        <f>_xll.WMA($F$2:F286,1,20,0)</f>
        <v>8.8351474663077518E-4</v>
      </c>
      <c r="H286" s="6">
        <f>_xll.EWMA($F$2:F286,1,,0)</f>
        <v>7.3265497761141338E-3</v>
      </c>
    </row>
    <row r="287" spans="1:8" x14ac:dyDescent="0.25">
      <c r="A287" s="2">
        <v>40710</v>
      </c>
      <c r="B287" s="3">
        <v>1.4179999999999999</v>
      </c>
      <c r="C287" s="3">
        <v>1.4219999999999999</v>
      </c>
      <c r="D287" s="3">
        <v>1.4076</v>
      </c>
      <c r="E287" s="3">
        <v>1.4202999999999999</v>
      </c>
      <c r="F287" s="6">
        <f t="shared" si="7"/>
        <v>1.6206887950095197E-3</v>
      </c>
      <c r="G287" s="6">
        <f>_xll.WMA($F$2:F287,1,20,0)</f>
        <v>-7.0766075438843736E-5</v>
      </c>
      <c r="H287" s="6">
        <f>_xll.EWMA($F$2:F287,1,,0)</f>
        <v>8.4011955218218116E-3</v>
      </c>
    </row>
    <row r="288" spans="1:8" x14ac:dyDescent="0.25">
      <c r="A288" s="2">
        <v>40711</v>
      </c>
      <c r="B288" s="3">
        <v>1.4201999999999999</v>
      </c>
      <c r="C288" s="3">
        <v>1.4336</v>
      </c>
      <c r="D288" s="3">
        <v>1.4131</v>
      </c>
      <c r="E288" s="3">
        <v>1.4308000000000001</v>
      </c>
      <c r="F288" s="6">
        <f t="shared" si="7"/>
        <v>7.436021636869434E-3</v>
      </c>
      <c r="G288" s="6">
        <f>_xll.WMA($F$2:F288,1,20,0)</f>
        <v>-2.0684922016354326E-4</v>
      </c>
      <c r="H288" s="6">
        <f>_xll.EWMA($F$2:F288,1,,0)</f>
        <v>8.1549297332559698E-3</v>
      </c>
    </row>
    <row r="289" spans="1:8" x14ac:dyDescent="0.25">
      <c r="A289" s="2">
        <v>40714</v>
      </c>
      <c r="B289" s="3">
        <v>1.4278</v>
      </c>
      <c r="C289" s="3">
        <v>1.4325000000000001</v>
      </c>
      <c r="D289" s="3">
        <v>1.4194</v>
      </c>
      <c r="E289" s="3">
        <v>1.4301999999999999</v>
      </c>
      <c r="F289" s="6">
        <f t="shared" si="7"/>
        <v>1.6794965459354511E-3</v>
      </c>
      <c r="G289" s="6">
        <f>_xll.WMA($F$2:F289,1,20,0)</f>
        <v>6.9190116391862528E-4</v>
      </c>
      <c r="H289" s="6">
        <f>_xll.EWMA($F$2:F289,1,,0)</f>
        <v>8.1135917622296716E-3</v>
      </c>
    </row>
    <row r="290" spans="1:8" x14ac:dyDescent="0.25">
      <c r="A290" s="2">
        <v>40715</v>
      </c>
      <c r="B290" s="3">
        <v>1.4302999999999999</v>
      </c>
      <c r="C290" s="3">
        <v>1.4421999999999999</v>
      </c>
      <c r="D290" s="3">
        <v>1.4302999999999999</v>
      </c>
      <c r="E290" s="3">
        <v>1.4409000000000001</v>
      </c>
      <c r="F290" s="6">
        <f t="shared" si="7"/>
        <v>7.3837058780341271E-3</v>
      </c>
      <c r="G290" s="6">
        <f>_xll.WMA($F$2:F290,1,20,0)</f>
        <v>1.0810795792189011E-3</v>
      </c>
      <c r="H290" s="6">
        <f>_xll.EWMA($F$2:F290,1,,0)</f>
        <v>7.8771690045309067E-3</v>
      </c>
    </row>
    <row r="291" spans="1:8" x14ac:dyDescent="0.25">
      <c r="A291" s="2">
        <v>40716</v>
      </c>
      <c r="B291" s="3">
        <v>1.4410000000000001</v>
      </c>
      <c r="C291" s="3">
        <v>1.444</v>
      </c>
      <c r="D291" s="3">
        <v>1.4345000000000001</v>
      </c>
      <c r="E291" s="3">
        <v>1.4352</v>
      </c>
      <c r="F291" s="6">
        <f t="shared" si="7"/>
        <v>-4.0331046949904376E-3</v>
      </c>
      <c r="G291" s="6">
        <f>_xll.WMA($F$2:F291,1,20,0)</f>
        <v>1.2619407333467644E-3</v>
      </c>
      <c r="H291" s="6">
        <f>_xll.EWMA($F$2:F291,1,,0)</f>
        <v>7.8484361999053565E-3</v>
      </c>
    </row>
    <row r="292" spans="1:8" x14ac:dyDescent="0.25">
      <c r="A292" s="2">
        <v>40717</v>
      </c>
      <c r="B292" s="3">
        <v>1.4351</v>
      </c>
      <c r="C292" s="3">
        <v>1.4357</v>
      </c>
      <c r="D292" s="3">
        <v>1.4131</v>
      </c>
      <c r="E292" s="3">
        <v>1.4252</v>
      </c>
      <c r="F292" s="6">
        <f t="shared" si="7"/>
        <v>-6.922378445205133E-3</v>
      </c>
      <c r="G292" s="6">
        <f>_xll.WMA($F$2:F292,1,20,0)</f>
        <v>1.1135090781181326E-3</v>
      </c>
      <c r="H292" s="6">
        <f>_xll.EWMA($F$2:F292,1,,0)</f>
        <v>7.6732020529757319E-3</v>
      </c>
    </row>
    <row r="293" spans="1:8" x14ac:dyDescent="0.25">
      <c r="A293" s="2">
        <v>40718</v>
      </c>
      <c r="B293" s="3">
        <v>1.4251</v>
      </c>
      <c r="C293" s="3">
        <v>1.4305000000000001</v>
      </c>
      <c r="D293" s="3">
        <v>1.4146000000000001</v>
      </c>
      <c r="E293" s="3">
        <v>1.4185000000000001</v>
      </c>
      <c r="F293" s="6">
        <f t="shared" si="7"/>
        <v>-4.642011430260426E-3</v>
      </c>
      <c r="G293" s="6">
        <f>_xll.WMA($F$2:F293,1,20,0)</f>
        <v>5.583849275102936E-4</v>
      </c>
      <c r="H293" s="6">
        <f>_xll.EWMA($F$2:F293,1,,0)</f>
        <v>7.630236389612184E-3</v>
      </c>
    </row>
    <row r="294" spans="1:8" x14ac:dyDescent="0.25">
      <c r="A294" s="2">
        <v>40721</v>
      </c>
      <c r="B294" s="3">
        <v>1.419</v>
      </c>
      <c r="C294" s="3">
        <v>1.4293</v>
      </c>
      <c r="D294" s="3">
        <v>1.4106000000000001</v>
      </c>
      <c r="E294" s="3">
        <v>1.4286000000000001</v>
      </c>
      <c r="F294" s="6">
        <f t="shared" si="7"/>
        <v>6.742545560829559E-3</v>
      </c>
      <c r="G294" s="6">
        <f>_xll.WMA($F$2:F294,1,20,0)</f>
        <v>-2.8515063008924799E-4</v>
      </c>
      <c r="H294" s="6">
        <f>_xll.EWMA($F$2:F294,1,,0)</f>
        <v>7.4846625259125978E-3</v>
      </c>
    </row>
    <row r="295" spans="1:8" x14ac:dyDescent="0.25">
      <c r="A295" s="2">
        <v>40722</v>
      </c>
      <c r="B295" s="3">
        <v>1.4286000000000001</v>
      </c>
      <c r="C295" s="3">
        <v>1.4395</v>
      </c>
      <c r="D295" s="3">
        <v>1.4239999999999999</v>
      </c>
      <c r="E295" s="3">
        <v>1.4369000000000001</v>
      </c>
      <c r="F295" s="6">
        <f t="shared" si="7"/>
        <v>5.7930715142888323E-3</v>
      </c>
      <c r="G295" s="6">
        <f>_xll.WMA($F$2:F295,1,20,0)</f>
        <v>1.6040241881725589E-4</v>
      </c>
      <c r="H295" s="6">
        <f>_xll.EWMA($F$2:F295,1,,0)</f>
        <v>7.4422226503635374E-3</v>
      </c>
    </row>
    <row r="296" spans="1:8" x14ac:dyDescent="0.25">
      <c r="A296" s="2">
        <v>40723</v>
      </c>
      <c r="B296" s="3">
        <v>1.4370000000000001</v>
      </c>
      <c r="C296" s="3">
        <v>1.4447000000000001</v>
      </c>
      <c r="D296" s="3">
        <v>1.4341999999999999</v>
      </c>
      <c r="E296" s="3">
        <v>1.4433</v>
      </c>
      <c r="F296" s="6">
        <f t="shared" si="7"/>
        <v>4.3745512944927505E-3</v>
      </c>
      <c r="G296" s="6">
        <f>_xll.WMA($F$2:F296,1,20,0)</f>
        <v>5.2508914864535887E-5</v>
      </c>
      <c r="H296" s="6">
        <f>_xll.EWMA($F$2:F296,1,,0)</f>
        <v>7.3537104888014813E-3</v>
      </c>
    </row>
    <row r="297" spans="1:8" x14ac:dyDescent="0.25">
      <c r="A297" s="2">
        <v>40724</v>
      </c>
      <c r="B297" s="3">
        <v>1.4434</v>
      </c>
      <c r="C297" s="3">
        <v>1.4536</v>
      </c>
      <c r="D297" s="3">
        <v>1.4430000000000001</v>
      </c>
      <c r="E297" s="3">
        <v>1.4499</v>
      </c>
      <c r="F297" s="6">
        <f t="shared" si="7"/>
        <v>4.4931468809751339E-3</v>
      </c>
      <c r="G297" s="6">
        <f>_xll.WMA($F$2:F297,1,20,0)</f>
        <v>5.045156883080375E-4</v>
      </c>
      <c r="H297" s="6">
        <f>_xll.EWMA($F$2:F297,1,,0)</f>
        <v>7.2097598030455403E-3</v>
      </c>
    </row>
    <row r="298" spans="1:8" x14ac:dyDescent="0.25">
      <c r="A298" s="2">
        <v>40725</v>
      </c>
      <c r="B298" s="3">
        <v>1.45</v>
      </c>
      <c r="C298" s="3">
        <v>1.4549000000000001</v>
      </c>
      <c r="D298" s="3">
        <v>1.4440999999999999</v>
      </c>
      <c r="E298" s="3">
        <v>1.4521999999999999</v>
      </c>
      <c r="F298" s="6">
        <f t="shared" si="7"/>
        <v>1.5160915315262523E-3</v>
      </c>
      <c r="G298" s="6">
        <f>_xll.WMA($F$2:F298,1,20,0)</f>
        <v>1.599991204676926E-4</v>
      </c>
      <c r="H298" s="6">
        <f>_xll.EWMA($F$2:F298,1,,0)</f>
        <v>7.076234900439328E-3</v>
      </c>
    </row>
    <row r="299" spans="1:8" x14ac:dyDescent="0.25">
      <c r="A299" s="2">
        <v>40728</v>
      </c>
      <c r="B299" s="3">
        <v>1.4541999999999999</v>
      </c>
      <c r="C299" s="3">
        <v>1.4576</v>
      </c>
      <c r="D299" s="3">
        <v>1.4499</v>
      </c>
      <c r="E299" s="3">
        <v>1.4537</v>
      </c>
      <c r="F299" s="6">
        <f t="shared" si="7"/>
        <v>-3.4389078367716154E-4</v>
      </c>
      <c r="G299" s="6">
        <f>_xll.WMA($F$2:F299,1,20,0)</f>
        <v>-2.5177055528111212E-4</v>
      </c>
      <c r="H299" s="6">
        <f>_xll.EWMA($F$2:F299,1,,0)</f>
        <v>6.8707078497154709E-3</v>
      </c>
    </row>
    <row r="300" spans="1:8" x14ac:dyDescent="0.25">
      <c r="A300" s="2">
        <v>40729</v>
      </c>
      <c r="B300" s="3">
        <v>1.4536</v>
      </c>
      <c r="C300" s="3">
        <v>1.4552</v>
      </c>
      <c r="D300" s="3">
        <v>1.4399</v>
      </c>
      <c r="E300" s="3">
        <v>1.4427000000000001</v>
      </c>
      <c r="F300" s="6">
        <f t="shared" si="7"/>
        <v>-7.5268801302346856E-3</v>
      </c>
      <c r="G300" s="6">
        <f>_xll.WMA($F$2:F300,1,20,0)</f>
        <v>-8.7476691936033563E-5</v>
      </c>
      <c r="H300" s="6">
        <f>_xll.EWMA($F$2:F300,1,,0)</f>
        <v>6.6619309833590408E-3</v>
      </c>
    </row>
    <row r="301" spans="1:8" x14ac:dyDescent="0.25">
      <c r="A301" s="2">
        <v>40730</v>
      </c>
      <c r="B301" s="3">
        <v>1.4424999999999999</v>
      </c>
      <c r="C301" s="3">
        <v>1.4464999999999999</v>
      </c>
      <c r="D301" s="3">
        <v>1.429</v>
      </c>
      <c r="E301" s="3">
        <v>1.4317</v>
      </c>
      <c r="F301" s="6">
        <f t="shared" si="7"/>
        <v>-7.5151700159727681E-3</v>
      </c>
      <c r="G301" s="6">
        <f>_xll.WMA($F$2:F301,1,20,0)</f>
        <v>-8.6364513015908567E-4</v>
      </c>
      <c r="H301" s="6">
        <f>_xll.EWMA($F$2:F301,1,,0)</f>
        <v>6.7169695868830696E-3</v>
      </c>
    </row>
    <row r="302" spans="1:8" x14ac:dyDescent="0.25">
      <c r="A302" s="2">
        <v>40731</v>
      </c>
      <c r="B302" s="3">
        <v>1.4318</v>
      </c>
      <c r="C302" s="3">
        <v>1.4372</v>
      </c>
      <c r="D302" s="3">
        <v>1.4225000000000001</v>
      </c>
      <c r="E302" s="3">
        <v>1.4362999999999999</v>
      </c>
      <c r="F302" s="6">
        <f t="shared" si="7"/>
        <v>3.1379684756924447E-3</v>
      </c>
      <c r="G302" s="6">
        <f>_xll.WMA($F$2:F302,1,20,0)</f>
        <v>-8.7047389811462203E-4</v>
      </c>
      <c r="H302" s="6">
        <f>_xll.EWMA($F$2:F302,1,,0)</f>
        <v>6.7675170060653676E-3</v>
      </c>
    </row>
    <row r="303" spans="1:8" x14ac:dyDescent="0.25">
      <c r="A303" s="2">
        <v>40732</v>
      </c>
      <c r="B303" s="3">
        <v>1.4361999999999999</v>
      </c>
      <c r="C303" s="3">
        <v>1.4367000000000001</v>
      </c>
      <c r="D303" s="3">
        <v>1.4211</v>
      </c>
      <c r="E303" s="3">
        <v>1.4260999999999999</v>
      </c>
      <c r="F303" s="6">
        <f t="shared" si="7"/>
        <v>-7.0572909334959046E-3</v>
      </c>
      <c r="G303" s="6">
        <f>_xll.WMA($F$2:F303,1,20,0)</f>
        <v>-4.4888818335016517E-4</v>
      </c>
      <c r="H303" s="6">
        <f>_xll.EWMA($F$2:F303,1,,0)</f>
        <v>6.6062197973581907E-3</v>
      </c>
    </row>
    <row r="304" spans="1:8" x14ac:dyDescent="0.25">
      <c r="A304" s="2">
        <v>40735</v>
      </c>
      <c r="B304" s="3">
        <v>1.4213</v>
      </c>
      <c r="C304" s="3">
        <v>1.4226000000000001</v>
      </c>
      <c r="D304" s="3">
        <v>1.3988</v>
      </c>
      <c r="E304" s="3">
        <v>1.4028</v>
      </c>
      <c r="F304" s="6">
        <f t="shared" si="7"/>
        <v>-1.3101706478943017E-2</v>
      </c>
      <c r="G304" s="6">
        <f>_xll.WMA($F$2:F304,1,20,0)</f>
        <v>-2.333678750139619E-4</v>
      </c>
      <c r="H304" s="6">
        <f>_xll.EWMA($F$2:F304,1,,0)</f>
        <v>6.6341489981418915E-3</v>
      </c>
    </row>
    <row r="305" spans="1:8" x14ac:dyDescent="0.25">
      <c r="A305" s="2">
        <v>40736</v>
      </c>
      <c r="B305" s="3">
        <v>1.403</v>
      </c>
      <c r="C305" s="3">
        <v>1.4059999999999999</v>
      </c>
      <c r="D305" s="3">
        <v>1.3841000000000001</v>
      </c>
      <c r="E305" s="3">
        <v>1.3974</v>
      </c>
      <c r="F305" s="6">
        <f t="shared" si="7"/>
        <v>-3.999433984110708E-3</v>
      </c>
      <c r="G305" s="6">
        <f>_xll.WMA($F$2:F305,1,20,0)</f>
        <v>-1.1807296053329222E-3</v>
      </c>
      <c r="H305" s="6">
        <f>_xll.EWMA($F$2:F305,1,,0)</f>
        <v>7.1882195092663166E-3</v>
      </c>
    </row>
    <row r="306" spans="1:8" x14ac:dyDescent="0.25">
      <c r="A306" s="2">
        <v>40737</v>
      </c>
      <c r="B306" s="3">
        <v>1.3973</v>
      </c>
      <c r="C306" s="3">
        <v>1.4191</v>
      </c>
      <c r="D306" s="3">
        <v>1.3955</v>
      </c>
      <c r="E306" s="3">
        <v>1.4162999999999999</v>
      </c>
      <c r="F306" s="6">
        <f t="shared" si="7"/>
        <v>1.3506034133948425E-2</v>
      </c>
      <c r="G306" s="6">
        <f>_xll.WMA($F$2:F306,1,20,0)</f>
        <v>-1.4638902318740458E-3</v>
      </c>
      <c r="H306" s="6">
        <f>_xll.EWMA($F$2:F306,1,,0)</f>
        <v>7.0377551862926182E-3</v>
      </c>
    </row>
    <row r="307" spans="1:8" x14ac:dyDescent="0.25">
      <c r="A307" s="2">
        <v>40738</v>
      </c>
      <c r="B307" s="3">
        <v>1.4165000000000001</v>
      </c>
      <c r="C307" s="3">
        <v>1.4279999999999999</v>
      </c>
      <c r="D307" s="3">
        <v>1.4118999999999999</v>
      </c>
      <c r="E307" s="3">
        <v>1.4138999999999999</v>
      </c>
      <c r="F307" s="6">
        <f t="shared" si="7"/>
        <v>-1.8371966727764775E-3</v>
      </c>
      <c r="G307" s="6">
        <f>_xll.WMA($F$2:F307,1,20,0)</f>
        <v>1.2707276753558443E-4</v>
      </c>
      <c r="H307" s="6">
        <f>_xll.EWMA($F$2:F307,1,,0)</f>
        <v>7.5830716507296787E-3</v>
      </c>
    </row>
    <row r="308" spans="1:8" x14ac:dyDescent="0.25">
      <c r="A308" s="2">
        <v>40739</v>
      </c>
      <c r="B308" s="3">
        <v>1.4139999999999999</v>
      </c>
      <c r="C308" s="3">
        <v>1.4198</v>
      </c>
      <c r="D308" s="3">
        <v>1.4096</v>
      </c>
      <c r="E308" s="3">
        <v>1.4156</v>
      </c>
      <c r="F308" s="6">
        <f t="shared" si="7"/>
        <v>1.1309020147903775E-3</v>
      </c>
      <c r="G308" s="6">
        <f>_xll.WMA($F$2:F308,1,20,0)</f>
        <v>-4.5821505853715585E-5</v>
      </c>
      <c r="H308" s="6">
        <f>_xll.EWMA($F$2:F308,1,,0)</f>
        <v>7.3658207022274024E-3</v>
      </c>
    </row>
    <row r="309" spans="1:8" x14ac:dyDescent="0.25">
      <c r="A309" s="2">
        <v>40742</v>
      </c>
      <c r="B309" s="3">
        <v>1.4121999999999999</v>
      </c>
      <c r="C309" s="3">
        <v>1.4133</v>
      </c>
      <c r="D309" s="3">
        <v>1.4016999999999999</v>
      </c>
      <c r="E309" s="3">
        <v>1.4112</v>
      </c>
      <c r="F309" s="6">
        <f t="shared" si="7"/>
        <v>-7.0836582971955605E-4</v>
      </c>
      <c r="G309" s="6">
        <f>_xll.WMA($F$2:F309,1,20,0)</f>
        <v>-3.6107748695766837E-4</v>
      </c>
      <c r="H309" s="6">
        <f>_xll.EWMA($F$2:F309,1,,0)</f>
        <v>7.1467987310643846E-3</v>
      </c>
    </row>
    <row r="310" spans="1:8" x14ac:dyDescent="0.25">
      <c r="A310" s="2">
        <v>40743</v>
      </c>
      <c r="B310" s="3">
        <v>1.411</v>
      </c>
      <c r="C310" s="3">
        <v>1.4214</v>
      </c>
      <c r="D310" s="3">
        <v>1.4072</v>
      </c>
      <c r="E310" s="3">
        <v>1.4154</v>
      </c>
      <c r="F310" s="6">
        <f t="shared" si="7"/>
        <v>3.1135037888702301E-3</v>
      </c>
      <c r="G310" s="6">
        <f>_xll.WMA($F$2:F310,1,20,0)</f>
        <v>-4.8047060574041853E-4</v>
      </c>
      <c r="H310" s="6">
        <f>_xll.EWMA($F$2:F310,1,,0)</f>
        <v>6.9312506162398811E-3</v>
      </c>
    </row>
    <row r="311" spans="1:8" x14ac:dyDescent="0.25">
      <c r="A311" s="2">
        <v>40744</v>
      </c>
      <c r="B311" s="3">
        <v>1.415</v>
      </c>
      <c r="C311" s="3">
        <v>1.4237</v>
      </c>
      <c r="D311" s="3">
        <v>1.4136</v>
      </c>
      <c r="E311" s="3">
        <v>1.4213</v>
      </c>
      <c r="F311" s="6">
        <f t="shared" si="7"/>
        <v>4.4424146676281268E-3</v>
      </c>
      <c r="G311" s="6">
        <f>_xll.WMA($F$2:F311,1,20,0)</f>
        <v>-6.9398071019861353E-4</v>
      </c>
      <c r="H311" s="6">
        <f>_xll.EWMA($F$2:F311,1,,0)</f>
        <v>6.7632340895030941E-3</v>
      </c>
    </row>
    <row r="312" spans="1:8" x14ac:dyDescent="0.25">
      <c r="A312" s="2">
        <v>40745</v>
      </c>
      <c r="B312" s="3">
        <v>1.4213</v>
      </c>
      <c r="C312" s="3">
        <v>1.4433</v>
      </c>
      <c r="D312" s="3">
        <v>1.4141999999999999</v>
      </c>
      <c r="E312" s="3">
        <v>1.4423999999999999</v>
      </c>
      <c r="F312" s="6">
        <f t="shared" si="7"/>
        <v>1.4736447144141412E-2</v>
      </c>
      <c r="G312" s="6">
        <f>_xll.WMA($F$2:F312,1,20,0)</f>
        <v>-2.7020474206768509E-4</v>
      </c>
      <c r="H312" s="6">
        <f>_xll.EWMA($F$2:F312,1,,0)</f>
        <v>6.646875815990637E-3</v>
      </c>
    </row>
    <row r="313" spans="1:8" x14ac:dyDescent="0.25">
      <c r="A313" s="2">
        <v>40746</v>
      </c>
      <c r="B313" s="3">
        <v>1.4422999999999999</v>
      </c>
      <c r="C313" s="3">
        <v>1.4437</v>
      </c>
      <c r="D313" s="3">
        <v>1.4328000000000001</v>
      </c>
      <c r="E313" s="3">
        <v>1.4359</v>
      </c>
      <c r="F313" s="6">
        <f t="shared" si="7"/>
        <v>-4.4472312891333235E-3</v>
      </c>
      <c r="G313" s="6">
        <f>_xll.WMA($F$2:F313,1,20,0)</f>
        <v>8.1273653739964181E-4</v>
      </c>
      <c r="H313" s="6">
        <f>_xll.EWMA($F$2:F313,1,,0)</f>
        <v>7.386465534498456E-3</v>
      </c>
    </row>
    <row r="314" spans="1:8" x14ac:dyDescent="0.25">
      <c r="A314" s="2">
        <v>40749</v>
      </c>
      <c r="B314" s="3">
        <v>1.4399</v>
      </c>
      <c r="C314" s="3">
        <v>1.4404999999999999</v>
      </c>
      <c r="D314" s="3">
        <v>1.4329000000000001</v>
      </c>
      <c r="E314" s="3">
        <v>1.4374</v>
      </c>
      <c r="F314" s="6">
        <f t="shared" si="7"/>
        <v>-1.7377406798825168E-3</v>
      </c>
      <c r="G314" s="6">
        <f>_xll.WMA($F$2:F314,1,20,0)</f>
        <v>8.2247554445599681E-4</v>
      </c>
      <c r="H314" s="6">
        <f>_xll.EWMA($F$2:F314,1,,0)</f>
        <v>7.2438216899048755E-3</v>
      </c>
    </row>
    <row r="315" spans="1:8" x14ac:dyDescent="0.25">
      <c r="A315" s="2">
        <v>40750</v>
      </c>
      <c r="B315" s="3">
        <v>1.4376</v>
      </c>
      <c r="C315" s="3">
        <v>1.4523999999999999</v>
      </c>
      <c r="D315" s="3">
        <v>1.4360999999999999</v>
      </c>
      <c r="E315" s="3">
        <v>1.4508000000000001</v>
      </c>
      <c r="F315" s="6">
        <f t="shared" si="7"/>
        <v>9.1400719393979792E-3</v>
      </c>
      <c r="G315" s="6">
        <f>_xll.WMA($F$2:F315,1,20,0)</f>
        <v>3.9846123242039323E-4</v>
      </c>
      <c r="H315" s="6">
        <f>_xll.EWMA($F$2:F315,1,,0)</f>
        <v>7.0360329785227171E-3</v>
      </c>
    </row>
    <row r="316" spans="1:8" x14ac:dyDescent="0.25">
      <c r="A316" s="2">
        <v>40751</v>
      </c>
      <c r="B316" s="3">
        <v>1.4509000000000001</v>
      </c>
      <c r="C316" s="3">
        <v>1.4534</v>
      </c>
      <c r="D316" s="3">
        <v>1.4343999999999999</v>
      </c>
      <c r="E316" s="3">
        <v>1.4367000000000001</v>
      </c>
      <c r="F316" s="6">
        <f t="shared" si="7"/>
        <v>-9.8352365049660263E-3</v>
      </c>
      <c r="G316" s="6">
        <f>_xll.WMA($F$2:F316,1,20,0)</f>
        <v>5.6581125367585056E-4</v>
      </c>
      <c r="H316" s="6">
        <f>_xll.EWMA($F$2:F316,1,,0)</f>
        <v>7.1796844898512025E-3</v>
      </c>
    </row>
    <row r="317" spans="1:8" x14ac:dyDescent="0.25">
      <c r="A317" s="2">
        <v>40752</v>
      </c>
      <c r="B317" s="3">
        <v>1.4366000000000001</v>
      </c>
      <c r="C317" s="3">
        <v>1.4398</v>
      </c>
      <c r="D317" s="3">
        <v>1.4258</v>
      </c>
      <c r="E317" s="3">
        <v>1.4331</v>
      </c>
      <c r="F317" s="6">
        <f t="shared" si="7"/>
        <v>-2.4392805766753952E-3</v>
      </c>
      <c r="G317" s="6">
        <f>_xll.WMA($F$2:F317,1,20,0)</f>
        <v>-1.446781362970882E-4</v>
      </c>
      <c r="H317" s="6">
        <f>_xll.EWMA($F$2:F317,1,,0)</f>
        <v>7.3660647457036588E-3</v>
      </c>
    </row>
    <row r="318" spans="1:8" x14ac:dyDescent="0.25">
      <c r="A318" s="2">
        <v>40753</v>
      </c>
      <c r="B318" s="3">
        <v>1.4331</v>
      </c>
      <c r="C318" s="3">
        <v>1.4411</v>
      </c>
      <c r="D318" s="3">
        <v>1.4234</v>
      </c>
      <c r="E318" s="3">
        <v>1.4396</v>
      </c>
      <c r="F318" s="6">
        <f t="shared" si="7"/>
        <v>4.5253671408496954E-3</v>
      </c>
      <c r="G318" s="6">
        <f>_xll.WMA($F$2:F318,1,20,0)</f>
        <v>-4.9129950917961487E-4</v>
      </c>
      <c r="H318" s="6">
        <f>_xll.EWMA($F$2:F318,1,,0)</f>
        <v>7.1666157027936942E-3</v>
      </c>
    </row>
    <row r="319" spans="1:8" x14ac:dyDescent="0.25">
      <c r="A319" s="2">
        <v>40756</v>
      </c>
      <c r="B319" s="3">
        <v>1.4355</v>
      </c>
      <c r="C319" s="3">
        <v>1.4452</v>
      </c>
      <c r="D319" s="3">
        <v>1.4189000000000001</v>
      </c>
      <c r="E319" s="3">
        <v>1.4248000000000001</v>
      </c>
      <c r="F319" s="6">
        <f t="shared" si="7"/>
        <v>-7.481767585666709E-3</v>
      </c>
      <c r="G319" s="6">
        <f>_xll.WMA($F$2:F319,1,20,0)</f>
        <v>-3.4083572871344294E-4</v>
      </c>
      <c r="H319" s="6">
        <f>_xll.EWMA($F$2:F319,1,,0)</f>
        <v>7.0361562418131633E-3</v>
      </c>
    </row>
    <row r="320" spans="1:8" x14ac:dyDescent="0.25">
      <c r="A320" s="2">
        <v>40757</v>
      </c>
      <c r="B320" s="3">
        <v>1.4249000000000001</v>
      </c>
      <c r="C320" s="3">
        <v>1.4280999999999999</v>
      </c>
      <c r="D320" s="3">
        <v>1.4154</v>
      </c>
      <c r="E320" s="3">
        <v>1.42</v>
      </c>
      <c r="F320" s="6">
        <f t="shared" si="7"/>
        <v>-3.4447642064368263E-3</v>
      </c>
      <c r="G320" s="6">
        <f>_xll.WMA($F$2:F320,1,20,0)</f>
        <v>-6.9772956881291985E-4</v>
      </c>
      <c r="H320" s="6">
        <f>_xll.EWMA($F$2:F320,1,,0)</f>
        <v>7.0636857059193916E-3</v>
      </c>
    </row>
    <row r="321" spans="1:8" x14ac:dyDescent="0.25">
      <c r="A321" s="2">
        <v>40758</v>
      </c>
      <c r="B321" s="3">
        <v>1.4198</v>
      </c>
      <c r="C321" s="3">
        <v>1.4341999999999999</v>
      </c>
      <c r="D321" s="3">
        <v>1.4149</v>
      </c>
      <c r="E321" s="3">
        <v>1.4321999999999999</v>
      </c>
      <c r="F321" s="6">
        <f t="shared" si="7"/>
        <v>8.695706967553913E-3</v>
      </c>
      <c r="G321" s="6">
        <f>_xll.WMA($F$2:F321,1,20,0)</f>
        <v>-4.9362377262302697E-4</v>
      </c>
      <c r="H321" s="6">
        <f>_xll.EWMA($F$2:F321,1,,0)</f>
        <v>6.9002826342959489E-3</v>
      </c>
    </row>
    <row r="322" spans="1:8" x14ac:dyDescent="0.25">
      <c r="A322" s="2">
        <v>40759</v>
      </c>
      <c r="B322" s="3">
        <v>1.4320999999999999</v>
      </c>
      <c r="C322" s="3">
        <v>1.4370000000000001</v>
      </c>
      <c r="D322" s="3">
        <v>1.4089</v>
      </c>
      <c r="E322" s="3">
        <v>1.4089</v>
      </c>
      <c r="F322" s="6">
        <f t="shared" si="7"/>
        <v>-1.6332640425425756E-2</v>
      </c>
      <c r="G322" s="6">
        <f>_xll.WMA($F$2:F322,1,20,0)</f>
        <v>3.169200765533072E-4</v>
      </c>
      <c r="H322" s="6">
        <f>_xll.EWMA($F$2:F322,1,,0)</f>
        <v>7.0209675677295512E-3</v>
      </c>
    </row>
    <row r="323" spans="1:8" x14ac:dyDescent="0.25">
      <c r="A323" s="2">
        <v>40760</v>
      </c>
      <c r="B323" s="3">
        <v>1.4092</v>
      </c>
      <c r="C323" s="3">
        <v>1.4297</v>
      </c>
      <c r="D323" s="3">
        <v>1.4058999999999999</v>
      </c>
      <c r="E323" s="3">
        <v>1.4277</v>
      </c>
      <c r="F323" s="6">
        <f t="shared" ref="F323:F386" si="8">LN(E323/B323)</f>
        <v>1.3042590328091901E-2</v>
      </c>
      <c r="G323" s="6">
        <f>_xll.WMA($F$2:F323,1,20,0)</f>
        <v>-6.5661036850260285E-4</v>
      </c>
      <c r="H323" s="6">
        <f>_xll.EWMA($F$2:F323,1,,0)</f>
        <v>7.8956731852235819E-3</v>
      </c>
    </row>
    <row r="324" spans="1:8" x14ac:dyDescent="0.25">
      <c r="A324" s="2">
        <v>40763</v>
      </c>
      <c r="B324" s="3">
        <v>1.4373</v>
      </c>
      <c r="C324" s="3">
        <v>1.4399</v>
      </c>
      <c r="D324" s="3">
        <v>1.4135</v>
      </c>
      <c r="E324" s="3">
        <v>1.4177999999999999</v>
      </c>
      <c r="F324" s="6">
        <f t="shared" si="8"/>
        <v>-1.3659979136269044E-2</v>
      </c>
      <c r="G324" s="6">
        <f>_xll.WMA($F$2:F324,1,20,0)</f>
        <v>3.4838369457678716E-4</v>
      </c>
      <c r="H324" s="6">
        <f>_xll.EWMA($F$2:F324,1,,0)</f>
        <v>8.2950410181609931E-3</v>
      </c>
    </row>
    <row r="325" spans="1:8" x14ac:dyDescent="0.25">
      <c r="A325" s="2">
        <v>40764</v>
      </c>
      <c r="B325" s="3">
        <v>1.4176</v>
      </c>
      <c r="C325" s="3">
        <v>1.4375</v>
      </c>
      <c r="D325" s="3">
        <v>1.4155</v>
      </c>
      <c r="E325" s="3">
        <v>1.4374</v>
      </c>
      <c r="F325" s="6">
        <f t="shared" si="8"/>
        <v>1.3870625183525689E-2</v>
      </c>
      <c r="G325" s="6">
        <f>_xll.WMA($F$2:F325,1,20,0)</f>
        <v>3.2047006171048606E-4</v>
      </c>
      <c r="H325" s="6">
        <f>_xll.EWMA($F$2:F325,1,,0)</f>
        <v>8.7106225359381353E-3</v>
      </c>
    </row>
    <row r="326" spans="1:8" x14ac:dyDescent="0.25">
      <c r="A326" s="2">
        <v>40765</v>
      </c>
      <c r="B326" s="3">
        <v>1.4374</v>
      </c>
      <c r="C326" s="3">
        <v>1.4399</v>
      </c>
      <c r="D326" s="3">
        <v>1.4167000000000001</v>
      </c>
      <c r="E326" s="3">
        <v>1.4176</v>
      </c>
      <c r="F326" s="6">
        <f t="shared" si="8"/>
        <v>-1.3870625183525734E-2</v>
      </c>
      <c r="G326" s="6">
        <f>_xll.WMA($F$2:F326,1,20,0)</f>
        <v>1.2139730200923056E-3</v>
      </c>
      <c r="H326" s="6">
        <f>_xll.EWMA($F$2:F326,1,,0)</f>
        <v>9.1030820519585089E-3</v>
      </c>
    </row>
    <row r="327" spans="1:8" x14ac:dyDescent="0.25">
      <c r="A327" s="2">
        <v>40766</v>
      </c>
      <c r="B327" s="3">
        <v>1.4177</v>
      </c>
      <c r="C327" s="3">
        <v>1.4287000000000001</v>
      </c>
      <c r="D327" s="3">
        <v>1.4107000000000001</v>
      </c>
      <c r="E327" s="3">
        <v>1.4238</v>
      </c>
      <c r="F327" s="6">
        <f t="shared" si="8"/>
        <v>4.293513546187116E-3</v>
      </c>
      <c r="G327" s="6">
        <f>_xll.WMA($F$2:F327,1,20,0)</f>
        <v>-1.5485994578140231E-4</v>
      </c>
      <c r="H327" s="6">
        <f>_xll.EWMA($F$2:F327,1,,0)</f>
        <v>9.4571555582489645E-3</v>
      </c>
    </row>
    <row r="328" spans="1:8" x14ac:dyDescent="0.25">
      <c r="A328" s="2">
        <v>40767</v>
      </c>
      <c r="B328" s="3">
        <v>1.4237</v>
      </c>
      <c r="C328" s="3">
        <v>1.4289000000000001</v>
      </c>
      <c r="D328" s="3">
        <v>1.4153</v>
      </c>
      <c r="E328" s="3">
        <v>1.4246000000000001</v>
      </c>
      <c r="F328" s="6">
        <f t="shared" si="8"/>
        <v>6.3195592455333332E-4</v>
      </c>
      <c r="G328" s="6">
        <f>_xll.WMA($F$2:F328,1,20,0)</f>
        <v>1.5167556516677735E-4</v>
      </c>
      <c r="H328" s="6">
        <f>_xll.EWMA($F$2:F328,1,,0)</f>
        <v>9.2291700218395407E-3</v>
      </c>
    </row>
    <row r="329" spans="1:8" x14ac:dyDescent="0.25">
      <c r="A329" s="2">
        <v>40770</v>
      </c>
      <c r="B329" s="3">
        <v>1.4261999999999999</v>
      </c>
      <c r="C329" s="3">
        <v>1.4471000000000001</v>
      </c>
      <c r="D329" s="3">
        <v>1.4261999999999999</v>
      </c>
      <c r="E329" s="3">
        <v>1.4441999999999999</v>
      </c>
      <c r="F329" s="6">
        <f t="shared" si="8"/>
        <v>1.2541970422878013E-2</v>
      </c>
      <c r="G329" s="6">
        <f>_xll.WMA($F$2:F329,1,20,0)</f>
        <v>1.26728260654925E-4</v>
      </c>
      <c r="H329" s="6">
        <f>_xll.EWMA($F$2:F329,1,,0)</f>
        <v>8.9493511849706199E-3</v>
      </c>
    </row>
    <row r="330" spans="1:8" x14ac:dyDescent="0.25">
      <c r="A330" s="2">
        <v>40771</v>
      </c>
      <c r="B330" s="3">
        <v>1.4440999999999999</v>
      </c>
      <c r="C330" s="3">
        <v>1.4466000000000001</v>
      </c>
      <c r="D330" s="3">
        <v>1.4357</v>
      </c>
      <c r="E330" s="3">
        <v>1.4404999999999999</v>
      </c>
      <c r="F330" s="6">
        <f t="shared" si="8"/>
        <v>-2.4960146079363475E-3</v>
      </c>
      <c r="G330" s="6">
        <f>_xll.WMA($F$2:F330,1,20,0)</f>
        <v>7.8924507328480341E-4</v>
      </c>
      <c r="H330" s="6">
        <f>_xll.EWMA($F$2:F330,1,,0)</f>
        <v>9.2045366401204455E-3</v>
      </c>
    </row>
    <row r="331" spans="1:8" x14ac:dyDescent="0.25">
      <c r="A331" s="2">
        <v>40772</v>
      </c>
      <c r="B331" s="3">
        <v>1.4403999999999999</v>
      </c>
      <c r="C331" s="3">
        <v>1.4515</v>
      </c>
      <c r="D331" s="3">
        <v>1.4328000000000001</v>
      </c>
      <c r="E331" s="3">
        <v>1.4423999999999999</v>
      </c>
      <c r="F331" s="6">
        <f t="shared" si="8"/>
        <v>1.3875401143874321E-3</v>
      </c>
      <c r="G331" s="6">
        <f>_xll.WMA($F$2:F331,1,20,0)</f>
        <v>5.0876915344447485E-4</v>
      </c>
      <c r="H331" s="6">
        <f>_xll.EWMA($F$2:F331,1,,0)</f>
        <v>8.9450483737731953E-3</v>
      </c>
    </row>
    <row r="332" spans="1:8" x14ac:dyDescent="0.25">
      <c r="A332" s="2">
        <v>40773</v>
      </c>
      <c r="B332" s="3">
        <v>1.4424999999999999</v>
      </c>
      <c r="C332" s="3">
        <v>1.4450000000000001</v>
      </c>
      <c r="D332" s="3">
        <v>1.4275</v>
      </c>
      <c r="E332" s="3">
        <v>1.4333</v>
      </c>
      <c r="F332" s="6">
        <f t="shared" si="8"/>
        <v>-6.3982414530845454E-3</v>
      </c>
      <c r="G332" s="6">
        <f>_xll.WMA($F$2:F332,1,20,0)</f>
        <v>3.5602542578244022E-4</v>
      </c>
      <c r="H332" s="6">
        <f>_xll.EWMA($F$2:F332,1,,0)</f>
        <v>8.6792034795098554E-3</v>
      </c>
    </row>
    <row r="333" spans="1:8" x14ac:dyDescent="0.25">
      <c r="A333" s="2">
        <v>40774</v>
      </c>
      <c r="B333" s="3">
        <v>1.4330000000000001</v>
      </c>
      <c r="C333" s="3">
        <v>1.4449000000000001</v>
      </c>
      <c r="D333" s="3">
        <v>1.4262999999999999</v>
      </c>
      <c r="E333" s="3">
        <v>1.4393</v>
      </c>
      <c r="F333" s="6">
        <f t="shared" si="8"/>
        <v>4.386735440453227E-3</v>
      </c>
      <c r="G333" s="6">
        <f>_xll.WMA($F$2:F333,1,20,0)</f>
        <v>-7.0070900407885768E-4</v>
      </c>
      <c r="H333" s="6">
        <f>_xll.EWMA($F$2:F333,1,,0)</f>
        <v>8.5595039738252353E-3</v>
      </c>
    </row>
    <row r="334" spans="1:8" x14ac:dyDescent="0.25">
      <c r="A334" s="2">
        <v>40777</v>
      </c>
      <c r="B334" s="3">
        <v>1.4375</v>
      </c>
      <c r="C334" s="3">
        <v>1.4433</v>
      </c>
      <c r="D334" s="3">
        <v>1.4350000000000001</v>
      </c>
      <c r="E334" s="3">
        <v>1.4355</v>
      </c>
      <c r="F334" s="6">
        <f t="shared" si="8"/>
        <v>-1.3922731103868571E-3</v>
      </c>
      <c r="G334" s="6">
        <f>_xll.WMA($F$2:F334,1,20,0)</f>
        <v>-2.5901066759953013E-4</v>
      </c>
      <c r="H334" s="6">
        <f>_xll.EWMA($F$2:F334,1,,0)</f>
        <v>8.3680229834009103E-3</v>
      </c>
    </row>
    <row r="335" spans="1:8" x14ac:dyDescent="0.25">
      <c r="A335" s="2">
        <v>40778</v>
      </c>
      <c r="B335" s="3">
        <v>1.4356</v>
      </c>
      <c r="C335" s="3">
        <v>1.4498</v>
      </c>
      <c r="D335" s="3">
        <v>1.4356</v>
      </c>
      <c r="E335" s="3">
        <v>1.4439</v>
      </c>
      <c r="F335" s="6">
        <f t="shared" si="8"/>
        <v>5.7649057037210639E-3</v>
      </c>
      <c r="G335" s="6">
        <f>_xll.WMA($F$2:F335,1,20,0)</f>
        <v>-2.4173728912474713E-4</v>
      </c>
      <c r="H335" s="6">
        <f>_xll.EWMA($F$2:F335,1,,0)</f>
        <v>8.1202638871231709E-3</v>
      </c>
    </row>
    <row r="336" spans="1:8" x14ac:dyDescent="0.25">
      <c r="A336" s="2">
        <v>40779</v>
      </c>
      <c r="B336" s="3">
        <v>1.444</v>
      </c>
      <c r="C336" s="3">
        <v>1.4479</v>
      </c>
      <c r="D336" s="3">
        <v>1.4383999999999999</v>
      </c>
      <c r="E336" s="3">
        <v>1.4412</v>
      </c>
      <c r="F336" s="6">
        <f t="shared" si="8"/>
        <v>-1.9409405788333308E-3</v>
      </c>
      <c r="G336" s="6">
        <f>_xll.WMA($F$2:F336,1,20,0)</f>
        <v>-4.1049560090859267E-4</v>
      </c>
      <c r="H336" s="6">
        <f>_xll.EWMA($F$2:F336,1,,0)</f>
        <v>7.9985256595883625E-3</v>
      </c>
    </row>
    <row r="337" spans="1:8" x14ac:dyDescent="0.25">
      <c r="A337" s="2">
        <v>40780</v>
      </c>
      <c r="B337" s="3">
        <v>1.4413</v>
      </c>
      <c r="C337" s="3">
        <v>1.4474</v>
      </c>
      <c r="D337" s="3">
        <v>1.4332</v>
      </c>
      <c r="E337" s="3">
        <v>1.4376</v>
      </c>
      <c r="F337" s="6">
        <f t="shared" si="8"/>
        <v>-2.5704276197078212E-3</v>
      </c>
      <c r="G337" s="6">
        <f>_xll.WMA($F$2:F337,1,20,0)</f>
        <v>-1.5780804601958164E-5</v>
      </c>
      <c r="H337" s="6">
        <f>_xll.EWMA($F$2:F337,1,,0)</f>
        <v>7.7694184456303774E-3</v>
      </c>
    </row>
    <row r="338" spans="1:8" x14ac:dyDescent="0.25">
      <c r="A338" s="2">
        <v>40781</v>
      </c>
      <c r="B338" s="3">
        <v>1.4377</v>
      </c>
      <c r="C338" s="3">
        <v>1.45</v>
      </c>
      <c r="D338" s="3">
        <v>1.4333</v>
      </c>
      <c r="E338" s="3">
        <v>1.4497</v>
      </c>
      <c r="F338" s="6">
        <f t="shared" si="8"/>
        <v>8.31202402830491E-3</v>
      </c>
      <c r="G338" s="6">
        <f>_xll.WMA($F$2:F338,1,20,0)</f>
        <v>-2.233815675357953E-5</v>
      </c>
      <c r="H338" s="6">
        <f>_xll.EWMA($F$2:F338,1,,0)</f>
        <v>7.5589984186526229E-3</v>
      </c>
    </row>
    <row r="339" spans="1:8" x14ac:dyDescent="0.25">
      <c r="A339" s="2">
        <v>40784</v>
      </c>
      <c r="B339" s="3">
        <v>1.4492</v>
      </c>
      <c r="C339" s="3">
        <v>1.4547000000000001</v>
      </c>
      <c r="D339" s="3">
        <v>1.4469000000000001</v>
      </c>
      <c r="E339" s="3">
        <v>1.4507000000000001</v>
      </c>
      <c r="F339" s="6">
        <f t="shared" si="8"/>
        <v>1.0345185239343177E-3</v>
      </c>
      <c r="G339" s="6">
        <f>_xll.WMA($F$2:F339,1,20,0)</f>
        <v>1.6699468761918125E-4</v>
      </c>
      <c r="H339" s="6">
        <f>_xll.EWMA($F$2:F339,1,,0)</f>
        <v>7.606282552891943E-3</v>
      </c>
    </row>
    <row r="340" spans="1:8" x14ac:dyDescent="0.25">
      <c r="A340" s="2">
        <v>40785</v>
      </c>
      <c r="B340" s="3">
        <v>1.4507000000000001</v>
      </c>
      <c r="C340" s="3">
        <v>1.4532</v>
      </c>
      <c r="D340" s="3">
        <v>1.4388000000000001</v>
      </c>
      <c r="E340" s="3">
        <v>1.4439</v>
      </c>
      <c r="F340" s="6">
        <f t="shared" si="8"/>
        <v>-4.6984125676831712E-3</v>
      </c>
      <c r="G340" s="6">
        <f>_xll.WMA($F$2:F340,1,20,0)</f>
        <v>5.9280899309923241E-4</v>
      </c>
      <c r="H340" s="6">
        <f>_xll.EWMA($F$2:F340,1,,0)</f>
        <v>7.3789169891349546E-3</v>
      </c>
    </row>
    <row r="341" spans="1:8" x14ac:dyDescent="0.25">
      <c r="A341" s="2">
        <v>40786</v>
      </c>
      <c r="B341" s="3">
        <v>1.4440999999999999</v>
      </c>
      <c r="C341" s="3">
        <v>1.4466000000000001</v>
      </c>
      <c r="D341" s="3">
        <v>1.4361999999999999</v>
      </c>
      <c r="E341" s="3">
        <v>1.4370000000000001</v>
      </c>
      <c r="F341" s="6">
        <f t="shared" si="8"/>
        <v>-4.9286830534944681E-3</v>
      </c>
      <c r="G341" s="6">
        <f>_xll.WMA($F$2:F341,1,20,0)</f>
        <v>5.3012657503691523E-4</v>
      </c>
      <c r="H341" s="6">
        <f>_xll.EWMA($F$2:F341,1,,0)</f>
        <v>7.2461034919439008E-3</v>
      </c>
    </row>
    <row r="342" spans="1:8" x14ac:dyDescent="0.25">
      <c r="A342" s="2">
        <v>40787</v>
      </c>
      <c r="B342" s="3">
        <v>1.4372</v>
      </c>
      <c r="C342" s="3">
        <v>1.4382999999999999</v>
      </c>
      <c r="D342" s="3">
        <v>1.4232</v>
      </c>
      <c r="E342" s="3">
        <v>1.4257</v>
      </c>
      <c r="F342" s="6">
        <f t="shared" si="8"/>
        <v>-8.0338550794484837E-3</v>
      </c>
      <c r="G342" s="6">
        <f>_xll.WMA($F$2:F342,1,20,0)</f>
        <v>-1.5109292601550364E-4</v>
      </c>
      <c r="H342" s="6">
        <f>_xll.EWMA($F$2:F342,1,,0)</f>
        <v>7.1283357009551754E-3</v>
      </c>
    </row>
    <row r="343" spans="1:8" x14ac:dyDescent="0.25">
      <c r="A343" s="2">
        <v>40788</v>
      </c>
      <c r="B343" s="3">
        <v>1.4257</v>
      </c>
      <c r="C343" s="3">
        <v>1.4286000000000001</v>
      </c>
      <c r="D343" s="3">
        <v>1.4187000000000001</v>
      </c>
      <c r="E343" s="3">
        <v>1.4204000000000001</v>
      </c>
      <c r="F343" s="6">
        <f t="shared" si="8"/>
        <v>-3.7243990909823282E-3</v>
      </c>
      <c r="G343" s="6">
        <f>_xll.WMA($F$2:F343,1,20,0)</f>
        <v>2.6384634128336006E-4</v>
      </c>
      <c r="H343" s="6">
        <f>_xll.EWMA($F$2:F343,1,,0)</f>
        <v>7.1858854235115803E-3</v>
      </c>
    </row>
    <row r="344" spans="1:8" x14ac:dyDescent="0.25">
      <c r="A344" s="2">
        <v>40791</v>
      </c>
      <c r="B344" s="3">
        <v>1.4160999999999999</v>
      </c>
      <c r="C344" s="3">
        <v>1.4172</v>
      </c>
      <c r="D344" s="3">
        <v>1.4064000000000001</v>
      </c>
      <c r="E344" s="3">
        <v>1.4097</v>
      </c>
      <c r="F344" s="6">
        <f t="shared" si="8"/>
        <v>-4.5296984521333017E-3</v>
      </c>
      <c r="G344" s="6">
        <f>_xll.WMA($F$2:F344,1,20,0)</f>
        <v>-5.7450312967035136E-4</v>
      </c>
      <c r="H344" s="6">
        <f>_xll.EWMA($F$2:F344,1,,0)</f>
        <v>7.0264501190843605E-3</v>
      </c>
    </row>
    <row r="345" spans="1:8" x14ac:dyDescent="0.25">
      <c r="A345" s="2">
        <v>40792</v>
      </c>
      <c r="B345" s="3">
        <v>1.4095</v>
      </c>
      <c r="C345" s="3">
        <v>1.4246000000000001</v>
      </c>
      <c r="D345" s="3">
        <v>1.3976999999999999</v>
      </c>
      <c r="E345" s="3">
        <v>1.3995</v>
      </c>
      <c r="F345" s="6">
        <f t="shared" si="8"/>
        <v>-7.1200015986590502E-3</v>
      </c>
      <c r="G345" s="6">
        <f>_xll.WMA($F$2:F345,1,20,0)</f>
        <v>-1.179890954635638E-4</v>
      </c>
      <c r="H345" s="6">
        <f>_xll.EWMA($F$2:F345,1,,0)</f>
        <v>6.902161348697762E-3</v>
      </c>
    </row>
    <row r="346" spans="1:8" x14ac:dyDescent="0.25">
      <c r="A346" s="2">
        <v>40793</v>
      </c>
      <c r="B346" s="3">
        <v>1.3996</v>
      </c>
      <c r="C346" s="3">
        <v>1.4147000000000001</v>
      </c>
      <c r="D346" s="3">
        <v>1.3996</v>
      </c>
      <c r="E346" s="3">
        <v>1.4095</v>
      </c>
      <c r="F346" s="6">
        <f t="shared" si="8"/>
        <v>7.048550060634374E-3</v>
      </c>
      <c r="G346" s="6">
        <f>_xll.WMA($F$2:F346,1,20,0)</f>
        <v>-1.1675204345728012E-3</v>
      </c>
      <c r="H346" s="6">
        <f>_xll.EWMA($F$2:F346,1,,0)</f>
        <v>6.9154252777645078E-3</v>
      </c>
    </row>
    <row r="347" spans="1:8" x14ac:dyDescent="0.25">
      <c r="A347" s="2">
        <v>40794</v>
      </c>
      <c r="B347" s="3">
        <v>1.4096</v>
      </c>
      <c r="C347" s="3">
        <v>1.4098999999999999</v>
      </c>
      <c r="D347" s="3">
        <v>1.3875999999999999</v>
      </c>
      <c r="E347" s="3">
        <v>1.3878999999999999</v>
      </c>
      <c r="F347" s="6">
        <f t="shared" si="8"/>
        <v>-1.5514162820121019E-2</v>
      </c>
      <c r="G347" s="6">
        <f>_xll.WMA($F$2:F347,1,20,0)</f>
        <v>-1.215616723647955E-4</v>
      </c>
      <c r="H347" s="6">
        <f>_xll.EWMA($F$2:F347,1,,0)</f>
        <v>6.9234849493185003E-3</v>
      </c>
    </row>
    <row r="348" spans="1:8" x14ac:dyDescent="0.25">
      <c r="A348" s="2">
        <v>40795</v>
      </c>
      <c r="B348" s="3">
        <v>1.3879999999999999</v>
      </c>
      <c r="C348" s="3">
        <v>1.3935999999999999</v>
      </c>
      <c r="D348" s="3">
        <v>1.3631</v>
      </c>
      <c r="E348" s="3">
        <v>1.3655999999999999</v>
      </c>
      <c r="F348" s="6">
        <f t="shared" si="8"/>
        <v>-1.6269969586518905E-2</v>
      </c>
      <c r="G348" s="6">
        <f>_xll.WMA($F$2:F348,1,20,0)</f>
        <v>-1.1119454906802024E-3</v>
      </c>
      <c r="H348" s="6">
        <f>_xll.EWMA($F$2:F348,1,,0)</f>
        <v>7.7136191306926049E-3</v>
      </c>
    </row>
    <row r="349" spans="1:8" x14ac:dyDescent="0.25">
      <c r="A349" s="2">
        <v>40798</v>
      </c>
      <c r="B349" s="3">
        <v>1.357</v>
      </c>
      <c r="C349" s="3">
        <v>1.3692</v>
      </c>
      <c r="D349" s="3">
        <v>1.3501000000000001</v>
      </c>
      <c r="E349" s="3">
        <v>1.3676999999999999</v>
      </c>
      <c r="F349" s="6">
        <f t="shared" si="8"/>
        <v>7.8541160526362525E-3</v>
      </c>
      <c r="G349" s="6">
        <f>_xll.WMA($F$2:F349,1,20,0)</f>
        <v>-1.9570417662338143E-3</v>
      </c>
      <c r="H349" s="6">
        <f>_xll.EWMA($F$2:F349,1,,0)</f>
        <v>8.4742338596806924E-3</v>
      </c>
    </row>
    <row r="350" spans="1:8" x14ac:dyDescent="0.25">
      <c r="A350" s="2">
        <v>40799</v>
      </c>
      <c r="B350" s="3">
        <v>1.3677999999999999</v>
      </c>
      <c r="C350" s="3">
        <v>1.3737999999999999</v>
      </c>
      <c r="D350" s="3">
        <v>1.3562000000000001</v>
      </c>
      <c r="E350" s="3">
        <v>1.3675999999999999</v>
      </c>
      <c r="F350" s="6">
        <f t="shared" si="8"/>
        <v>-1.4623089884941757E-4</v>
      </c>
      <c r="G350" s="6">
        <f>_xll.WMA($F$2:F350,1,20,0)</f>
        <v>-2.1914344847459022E-3</v>
      </c>
      <c r="H350" s="6">
        <f>_xll.EWMA($F$2:F350,1,,0)</f>
        <v>8.4383120039580144E-3</v>
      </c>
    </row>
    <row r="351" spans="1:8" x14ac:dyDescent="0.25">
      <c r="A351" s="2">
        <v>40800</v>
      </c>
      <c r="B351" s="3">
        <v>1.3674999999999999</v>
      </c>
      <c r="C351" s="3">
        <v>1.3782000000000001</v>
      </c>
      <c r="D351" s="3">
        <v>1.3593999999999999</v>
      </c>
      <c r="E351" s="3">
        <v>1.3753</v>
      </c>
      <c r="F351" s="6">
        <f t="shared" si="8"/>
        <v>5.6876338245259233E-3</v>
      </c>
      <c r="G351" s="6">
        <f>_xll.WMA($F$2:F351,1,20,0)</f>
        <v>-2.0739452992915557E-3</v>
      </c>
      <c r="H351" s="6">
        <f>_xll.EWMA($F$2:F351,1,,0)</f>
        <v>8.1813254376121771E-3</v>
      </c>
    </row>
    <row r="352" spans="1:8" x14ac:dyDescent="0.25">
      <c r="A352" s="2">
        <v>40801</v>
      </c>
      <c r="B352" s="3">
        <v>1.3754</v>
      </c>
      <c r="C352" s="3">
        <v>1.3934</v>
      </c>
      <c r="D352" s="3">
        <v>1.3706</v>
      </c>
      <c r="E352" s="3">
        <v>1.3875</v>
      </c>
      <c r="F352" s="6">
        <f t="shared" si="8"/>
        <v>8.7589687348537549E-3</v>
      </c>
      <c r="G352" s="6">
        <f>_xll.WMA($F$2:F352,1,20,0)</f>
        <v>-1.8589406137846309E-3</v>
      </c>
      <c r="H352" s="6">
        <f>_xll.EWMA($F$2:F352,1,,0)</f>
        <v>8.0535080227479971E-3</v>
      </c>
    </row>
    <row r="353" spans="1:8" x14ac:dyDescent="0.25">
      <c r="A353" s="2">
        <v>40802</v>
      </c>
      <c r="B353" s="3">
        <v>1.3874</v>
      </c>
      <c r="C353" s="3">
        <v>1.3892</v>
      </c>
      <c r="D353" s="3">
        <v>1.3756999999999999</v>
      </c>
      <c r="E353" s="3">
        <v>1.3794999999999999</v>
      </c>
      <c r="F353" s="6">
        <f t="shared" si="8"/>
        <v>-5.7103772938601124E-3</v>
      </c>
      <c r="G353" s="6">
        <f>_xll.WMA($F$2:F353,1,20,0)</f>
        <v>-1.1010801043877161E-3</v>
      </c>
      <c r="H353" s="6">
        <f>_xll.EWMA($F$2:F353,1,,0)</f>
        <v>8.097569016810361E-3</v>
      </c>
    </row>
    <row r="354" spans="1:8" x14ac:dyDescent="0.25">
      <c r="A354" s="2">
        <v>40805</v>
      </c>
      <c r="B354" s="3">
        <v>1.3666</v>
      </c>
      <c r="C354" s="3">
        <v>1.3717999999999999</v>
      </c>
      <c r="D354" s="3">
        <v>1.359</v>
      </c>
      <c r="E354" s="3">
        <v>1.3683000000000001</v>
      </c>
      <c r="F354" s="6">
        <f t="shared" si="8"/>
        <v>1.2431900390865039E-3</v>
      </c>
      <c r="G354" s="6">
        <f>_xll.WMA($F$2:F354,1,20,0)</f>
        <v>-1.6059357411033826E-3</v>
      </c>
      <c r="H354" s="6">
        <f>_xll.EWMA($F$2:F354,1,,0)</f>
        <v>7.9745150995769436E-3</v>
      </c>
    </row>
    <row r="355" spans="1:8" x14ac:dyDescent="0.25">
      <c r="A355" s="2">
        <v>40806</v>
      </c>
      <c r="B355" s="3">
        <v>1.3682000000000001</v>
      </c>
      <c r="C355" s="3">
        <v>1.3742000000000001</v>
      </c>
      <c r="D355" s="3">
        <v>1.3596999999999999</v>
      </c>
      <c r="E355" s="3">
        <v>1.3702000000000001</v>
      </c>
      <c r="F355" s="6">
        <f t="shared" si="8"/>
        <v>1.4607072419009868E-3</v>
      </c>
      <c r="G355" s="6">
        <f>_xll.WMA($F$2:F355,1,20,0)</f>
        <v>-1.4741625836297147E-3</v>
      </c>
      <c r="H355" s="6">
        <f>_xll.EWMA($F$2:F355,1,,0)</f>
        <v>7.7375738379271619E-3</v>
      </c>
    </row>
    <row r="356" spans="1:8" x14ac:dyDescent="0.25">
      <c r="A356" s="2">
        <v>40807</v>
      </c>
      <c r="B356" s="3">
        <v>1.3701000000000001</v>
      </c>
      <c r="C356" s="3">
        <v>1.3789</v>
      </c>
      <c r="D356" s="3">
        <v>1.3567</v>
      </c>
      <c r="E356" s="3">
        <v>1.3571</v>
      </c>
      <c r="F356" s="6">
        <f t="shared" si="8"/>
        <v>-9.5336597717380952E-3</v>
      </c>
      <c r="G356" s="6">
        <f>_xll.WMA($F$2:F356,1,20,0)</f>
        <v>-1.6893725067207192E-3</v>
      </c>
      <c r="H356" s="6">
        <f>_xll.EWMA($F$2:F356,1,,0)</f>
        <v>7.5103838718353737E-3</v>
      </c>
    </row>
    <row r="357" spans="1:8" x14ac:dyDescent="0.25">
      <c r="A357" s="2">
        <v>40808</v>
      </c>
      <c r="B357" s="3">
        <v>1.3572</v>
      </c>
      <c r="C357" s="3">
        <v>1.36</v>
      </c>
      <c r="D357" s="3">
        <v>1.3389</v>
      </c>
      <c r="E357" s="3">
        <v>1.3461000000000001</v>
      </c>
      <c r="F357" s="6">
        <f t="shared" si="8"/>
        <v>-8.2122312600276266E-3</v>
      </c>
      <c r="G357" s="6">
        <f>_xll.WMA($F$2:F357,1,20,0)</f>
        <v>-2.0690084663659569E-3</v>
      </c>
      <c r="H357" s="6">
        <f>_xll.EWMA($F$2:F357,1,,0)</f>
        <v>7.6468917912300054E-3</v>
      </c>
    </row>
    <row r="358" spans="1:8" x14ac:dyDescent="0.25">
      <c r="A358" s="2">
        <v>40809</v>
      </c>
      <c r="B358" s="3">
        <v>1.3460000000000001</v>
      </c>
      <c r="C358" s="3">
        <v>1.3565</v>
      </c>
      <c r="D358" s="3">
        <v>1.3422000000000001</v>
      </c>
      <c r="E358" s="3">
        <v>1.3499000000000001</v>
      </c>
      <c r="F358" s="6">
        <f t="shared" si="8"/>
        <v>2.8932844101082211E-3</v>
      </c>
      <c r="G358" s="6">
        <f>_xll.WMA($F$2:F358,1,20,0)</f>
        <v>-2.3510986483819469E-3</v>
      </c>
      <c r="H358" s="6">
        <f>_xll.EWMA($F$2:F358,1,,0)</f>
        <v>7.6819855088944601E-3</v>
      </c>
    </row>
    <row r="359" spans="1:8" x14ac:dyDescent="0.25">
      <c r="A359" s="2">
        <v>40812</v>
      </c>
      <c r="B359" s="3">
        <v>1.3511</v>
      </c>
      <c r="C359" s="3">
        <v>1.3548</v>
      </c>
      <c r="D359" s="3">
        <v>1.3365</v>
      </c>
      <c r="E359" s="3">
        <v>1.353</v>
      </c>
      <c r="F359" s="6">
        <f t="shared" si="8"/>
        <v>1.405273704874667E-3</v>
      </c>
      <c r="G359" s="6">
        <f>_xll.WMA($F$2:F359,1,20,0)</f>
        <v>-2.6220356292917832E-3</v>
      </c>
      <c r="H359" s="6">
        <f>_xll.EWMA($F$2:F359,1,,0)</f>
        <v>7.4816036354513676E-3</v>
      </c>
    </row>
    <row r="360" spans="1:8" x14ac:dyDescent="0.25">
      <c r="A360" s="2">
        <v>40813</v>
      </c>
      <c r="B360" s="3">
        <v>1.353</v>
      </c>
      <c r="C360" s="3">
        <v>1.3667</v>
      </c>
      <c r="D360" s="3">
        <v>1.3483000000000001</v>
      </c>
      <c r="E360" s="3">
        <v>1.3582000000000001</v>
      </c>
      <c r="F360" s="6">
        <f t="shared" si="8"/>
        <v>3.8359445089030438E-3</v>
      </c>
      <c r="G360" s="6">
        <f>_xll.WMA($F$2:F360,1,20,0)</f>
        <v>-2.6034978702447645E-3</v>
      </c>
      <c r="H360" s="6">
        <f>_xll.EWMA($F$2:F360,1,,0)</f>
        <v>7.2618466681455005E-3</v>
      </c>
    </row>
    <row r="361" spans="1:8" x14ac:dyDescent="0.25">
      <c r="A361" s="2">
        <v>40814</v>
      </c>
      <c r="B361" s="3">
        <v>1.3587</v>
      </c>
      <c r="C361" s="3">
        <v>1.3688</v>
      </c>
      <c r="D361" s="3">
        <v>1.3535999999999999</v>
      </c>
      <c r="E361" s="3">
        <v>1.3540000000000001</v>
      </c>
      <c r="F361" s="6">
        <f t="shared" si="8"/>
        <v>-3.4651857580575325E-3</v>
      </c>
      <c r="G361" s="6">
        <f>_xll.WMA($F$2:F361,1,20,0)</f>
        <v>-2.1767800164154538E-3</v>
      </c>
      <c r="H361" s="6">
        <f>_xll.EWMA($F$2:F361,1,,0)</f>
        <v>7.1030430257939137E-3</v>
      </c>
    </row>
    <row r="362" spans="1:8" x14ac:dyDescent="0.25">
      <c r="A362" s="2">
        <v>40815</v>
      </c>
      <c r="B362" s="3">
        <v>1.3540000000000001</v>
      </c>
      <c r="C362" s="3">
        <v>1.3676999999999999</v>
      </c>
      <c r="D362" s="3">
        <v>1.3523000000000001</v>
      </c>
      <c r="E362" s="3">
        <v>1.3594999999999999</v>
      </c>
      <c r="F362" s="6">
        <f t="shared" si="8"/>
        <v>4.0538106003048862E-3</v>
      </c>
      <c r="G362" s="6">
        <f>_xll.WMA($F$2:F362,1,20,0)</f>
        <v>-2.1036051516436067E-3</v>
      </c>
      <c r="H362" s="6">
        <f>_xll.EWMA($F$2:F362,1,,0)</f>
        <v>6.9387662990601914E-3</v>
      </c>
    </row>
    <row r="363" spans="1:8" x14ac:dyDescent="0.25">
      <c r="A363" s="2">
        <v>40816</v>
      </c>
      <c r="B363" s="3">
        <v>1.3593999999999999</v>
      </c>
      <c r="C363" s="3">
        <v>1.3599000000000001</v>
      </c>
      <c r="D363" s="3">
        <v>1.3388</v>
      </c>
      <c r="E363" s="3">
        <v>1.3388</v>
      </c>
      <c r="F363" s="6">
        <f t="shared" si="8"/>
        <v>-1.5269735575366317E-2</v>
      </c>
      <c r="G363" s="6">
        <f>_xll.WMA($F$2:F363,1,20,0)</f>
        <v>-1.4992218676559382E-3</v>
      </c>
      <c r="H363" s="6">
        <f>_xll.EWMA($F$2:F363,1,,0)</f>
        <v>6.8002714586098481E-3</v>
      </c>
    </row>
    <row r="364" spans="1:8" x14ac:dyDescent="0.25">
      <c r="A364" s="2">
        <v>40819</v>
      </c>
      <c r="B364" s="3">
        <v>1.3342000000000001</v>
      </c>
      <c r="C364" s="3">
        <v>1.3380000000000001</v>
      </c>
      <c r="D364" s="3">
        <v>1.3169999999999999</v>
      </c>
      <c r="E364" s="3">
        <v>1.3173999999999999</v>
      </c>
      <c r="F364" s="6">
        <f t="shared" si="8"/>
        <v>-1.2671764068822561E-2</v>
      </c>
      <c r="G364" s="6">
        <f>_xll.WMA($F$2:F364,1,20,0)</f>
        <v>-2.0764886918751375E-3</v>
      </c>
      <c r="H364" s="6">
        <f>_xll.EWMA($F$2:F364,1,,0)</f>
        <v>7.5801688548892609E-3</v>
      </c>
    </row>
    <row r="365" spans="1:8" x14ac:dyDescent="0.25">
      <c r="A365" s="2">
        <v>40820</v>
      </c>
      <c r="B365" s="3">
        <v>1.3174999999999999</v>
      </c>
      <c r="C365" s="3">
        <v>1.3369</v>
      </c>
      <c r="D365" s="3">
        <v>1.3149</v>
      </c>
      <c r="E365" s="3">
        <v>1.335</v>
      </c>
      <c r="F365" s="6">
        <f t="shared" si="8"/>
        <v>1.3195290418832642E-2</v>
      </c>
      <c r="G365" s="6">
        <f>_xll.WMA($F$2:F365,1,20,0)</f>
        <v>-2.4835919727096006E-3</v>
      </c>
      <c r="H365" s="6">
        <f>_xll.EWMA($F$2:F365,1,,0)</f>
        <v>7.9778342019290755E-3</v>
      </c>
    </row>
    <row r="366" spans="1:8" x14ac:dyDescent="0.25">
      <c r="A366" s="2">
        <v>40821</v>
      </c>
      <c r="B366" s="3">
        <v>1.335</v>
      </c>
      <c r="C366" s="3">
        <v>1.3383</v>
      </c>
      <c r="D366" s="3">
        <v>1.3264</v>
      </c>
      <c r="E366" s="3">
        <v>1.3345</v>
      </c>
      <c r="F366" s="6">
        <f t="shared" si="8"/>
        <v>-3.7460198977105473E-4</v>
      </c>
      <c r="G366" s="6">
        <f>_xll.WMA($F$2:F366,1,20,0)</f>
        <v>-1.467827371835016E-3</v>
      </c>
      <c r="H366" s="6">
        <f>_xll.EWMA($F$2:F366,1,,0)</f>
        <v>8.3829606699841654E-3</v>
      </c>
    </row>
    <row r="367" spans="1:8" x14ac:dyDescent="0.25">
      <c r="A367" s="2">
        <v>40822</v>
      </c>
      <c r="B367" s="3">
        <v>1.3345</v>
      </c>
      <c r="C367" s="3">
        <v>1.3449</v>
      </c>
      <c r="D367" s="3">
        <v>1.3246</v>
      </c>
      <c r="E367" s="3">
        <v>1.3434999999999999</v>
      </c>
      <c r="F367" s="6">
        <f t="shared" si="8"/>
        <v>6.7214592109669825E-3</v>
      </c>
      <c r="G367" s="6">
        <f>_xll.WMA($F$2:F367,1,20,0)</f>
        <v>-1.8389849743552877E-3</v>
      </c>
      <c r="H367" s="6">
        <f>_xll.EWMA($F$2:F367,1,,0)</f>
        <v>8.1280998651514919E-3</v>
      </c>
    </row>
    <row r="368" spans="1:8" x14ac:dyDescent="0.25">
      <c r="A368" s="2">
        <v>40823</v>
      </c>
      <c r="B368" s="3">
        <v>1.3434999999999999</v>
      </c>
      <c r="C368" s="3">
        <v>1.3523000000000001</v>
      </c>
      <c r="D368" s="3">
        <v>1.3364</v>
      </c>
      <c r="E368" s="3">
        <v>1.3375999999999999</v>
      </c>
      <c r="F368" s="6">
        <f t="shared" si="8"/>
        <v>-4.4011857251087987E-3</v>
      </c>
      <c r="G368" s="6">
        <f>_xll.WMA($F$2:F368,1,20,0)</f>
        <v>-7.2720387280088793E-4</v>
      </c>
      <c r="H368" s="6">
        <f>_xll.EWMA($F$2:F368,1,,0)</f>
        <v>8.0506352425311588E-3</v>
      </c>
    </row>
    <row r="369" spans="1:8" x14ac:dyDescent="0.25">
      <c r="A369" s="2">
        <v>40826</v>
      </c>
      <c r="B369" s="3">
        <v>1.3388</v>
      </c>
      <c r="C369" s="3">
        <v>1.3696999999999999</v>
      </c>
      <c r="D369" s="3">
        <v>1.3381000000000001</v>
      </c>
      <c r="E369" s="3">
        <v>1.3642000000000001</v>
      </c>
      <c r="F369" s="6">
        <f t="shared" si="8"/>
        <v>1.8794485883447405E-2</v>
      </c>
      <c r="G369" s="6">
        <f>_xll.WMA($F$2:F369,1,20,0)</f>
        <v>-1.3376467973038263E-4</v>
      </c>
      <c r="H369" s="6">
        <f>_xll.EWMA($F$2:F369,1,,0)</f>
        <v>7.8794790619051546E-3</v>
      </c>
    </row>
    <row r="370" spans="1:8" x14ac:dyDescent="0.25">
      <c r="A370" s="2">
        <v>40827</v>
      </c>
      <c r="B370" s="3">
        <v>1.3640000000000001</v>
      </c>
      <c r="C370" s="3">
        <v>1.3683000000000001</v>
      </c>
      <c r="D370" s="3">
        <v>1.3568</v>
      </c>
      <c r="E370" s="3">
        <v>1.3637999999999999</v>
      </c>
      <c r="F370" s="6">
        <f t="shared" si="8"/>
        <v>-1.466383168550864E-4</v>
      </c>
      <c r="G370" s="6">
        <f>_xll.WMA($F$2:F370,1,20,0)</f>
        <v>4.13253811810175E-4</v>
      </c>
      <c r="H370" s="6">
        <f>_xll.EWMA($F$2:F370,1,,0)</f>
        <v>8.9193598899903054E-3</v>
      </c>
    </row>
    <row r="371" spans="1:8" x14ac:dyDescent="0.25">
      <c r="A371" s="2">
        <v>40828</v>
      </c>
      <c r="B371" s="3">
        <v>1.3637999999999999</v>
      </c>
      <c r="C371" s="3">
        <v>1.3832</v>
      </c>
      <c r="D371" s="3">
        <v>1.3586</v>
      </c>
      <c r="E371" s="3">
        <v>1.3789</v>
      </c>
      <c r="F371" s="6">
        <f t="shared" si="8"/>
        <v>1.101115876114314E-2</v>
      </c>
      <c r="G371" s="6">
        <f>_xll.WMA($F$2:F371,1,20,0)</f>
        <v>4.1323344090989149E-4</v>
      </c>
      <c r="H371" s="6">
        <f>_xll.EWMA($F$2:F371,1,,0)</f>
        <v>8.647714852150018E-3</v>
      </c>
    </row>
    <row r="372" spans="1:8" x14ac:dyDescent="0.25">
      <c r="A372" s="2">
        <v>40829</v>
      </c>
      <c r="B372" s="3">
        <v>1.3788</v>
      </c>
      <c r="C372" s="3">
        <v>1.3825000000000001</v>
      </c>
      <c r="D372" s="3">
        <v>1.3689</v>
      </c>
      <c r="E372" s="3">
        <v>1.3777999999999999</v>
      </c>
      <c r="F372" s="6">
        <f t="shared" si="8"/>
        <v>-7.2553148361491912E-4</v>
      </c>
      <c r="G372" s="6">
        <f>_xll.WMA($F$2:F372,1,20,0)</f>
        <v>6.7940968774075265E-4</v>
      </c>
      <c r="H372" s="6">
        <f>_xll.EWMA($F$2:F372,1,,0)</f>
        <v>8.8074247581251715E-3</v>
      </c>
    </row>
    <row r="373" spans="1:8" x14ac:dyDescent="0.25">
      <c r="A373" s="2">
        <v>40830</v>
      </c>
      <c r="B373" s="3">
        <v>1.3775999999999999</v>
      </c>
      <c r="C373" s="3">
        <v>1.3892</v>
      </c>
      <c r="D373" s="3">
        <v>1.3726</v>
      </c>
      <c r="E373" s="3">
        <v>1.3876999999999999</v>
      </c>
      <c r="F373" s="6">
        <f t="shared" si="8"/>
        <v>7.3048457034983307E-3</v>
      </c>
      <c r="G373" s="6">
        <f>_xll.WMA($F$2:F373,1,20,0)</f>
        <v>2.0518467681731882E-4</v>
      </c>
      <c r="H373" s="6">
        <f>_xll.EWMA($F$2:F373,1,,0)</f>
        <v>8.5409642765824183E-3</v>
      </c>
    </row>
    <row r="374" spans="1:8" x14ac:dyDescent="0.25">
      <c r="A374" s="2">
        <v>40833</v>
      </c>
      <c r="B374" s="3">
        <v>1.3883000000000001</v>
      </c>
      <c r="C374" s="3">
        <v>1.3913</v>
      </c>
      <c r="D374" s="3">
        <v>1.3729</v>
      </c>
      <c r="E374" s="3">
        <v>1.3735999999999999</v>
      </c>
      <c r="F374" s="6">
        <f t="shared" si="8"/>
        <v>-1.0644946457490995E-2</v>
      </c>
      <c r="G374" s="6">
        <f>_xll.WMA($F$2:F374,1,20,0)</f>
        <v>8.5594582668524065E-4</v>
      </c>
      <c r="H374" s="6">
        <f>_xll.EWMA($F$2:F374,1,,0)</f>
        <v>8.4718848417893802E-3</v>
      </c>
    </row>
    <row r="375" spans="1:8" x14ac:dyDescent="0.25">
      <c r="A375" s="2">
        <v>40834</v>
      </c>
      <c r="B375" s="3">
        <v>1.3734999999999999</v>
      </c>
      <c r="C375" s="3">
        <v>1.3815999999999999</v>
      </c>
      <c r="D375" s="3">
        <v>1.3655999999999999</v>
      </c>
      <c r="E375" s="3">
        <v>1.3751</v>
      </c>
      <c r="F375" s="6">
        <f t="shared" si="8"/>
        <v>1.1642291935706249E-3</v>
      </c>
      <c r="G375" s="6">
        <f>_xll.WMA($F$2:F375,1,20,0)</f>
        <v>2.61539001856366E-4</v>
      </c>
      <c r="H375" s="6">
        <f>_xll.EWMA($F$2:F375,1,,0)</f>
        <v>8.6177349640818753E-3</v>
      </c>
    </row>
    <row r="376" spans="1:8" x14ac:dyDescent="0.25">
      <c r="A376" s="2">
        <v>40835</v>
      </c>
      <c r="B376" s="3">
        <v>1.3751</v>
      </c>
      <c r="C376" s="3">
        <v>1.3868</v>
      </c>
      <c r="D376" s="3">
        <v>1.3728</v>
      </c>
      <c r="E376" s="3">
        <v>1.3756999999999999</v>
      </c>
      <c r="F376" s="6">
        <f t="shared" si="8"/>
        <v>4.3623673805071256E-4</v>
      </c>
      <c r="G376" s="6">
        <f>_xll.WMA($F$2:F376,1,20,0)</f>
        <v>2.4671509943984763E-4</v>
      </c>
      <c r="H376" s="6">
        <f>_xll.EWMA($F$2:F376,1,,0)</f>
        <v>8.3600693976425468E-3</v>
      </c>
    </row>
    <row r="377" spans="1:8" x14ac:dyDescent="0.25">
      <c r="A377" s="2">
        <v>40836</v>
      </c>
      <c r="B377" s="3">
        <v>1.3756999999999999</v>
      </c>
      <c r="C377" s="3">
        <v>1.3838999999999999</v>
      </c>
      <c r="D377" s="3">
        <v>1.3660000000000001</v>
      </c>
      <c r="E377" s="3">
        <v>1.3777999999999999</v>
      </c>
      <c r="F377" s="6">
        <f t="shared" si="8"/>
        <v>1.5253316921456557E-3</v>
      </c>
      <c r="G377" s="6">
        <f>_xll.WMA($F$2:F377,1,20,0)</f>
        <v>7.4520992492928826E-4</v>
      </c>
      <c r="H377" s="6">
        <f>_xll.EWMA($F$2:F377,1,,0)</f>
        <v>8.1060923300251744E-3</v>
      </c>
    </row>
    <row r="378" spans="1:8" x14ac:dyDescent="0.25">
      <c r="A378" s="2">
        <v>40837</v>
      </c>
      <c r="B378" s="3">
        <v>1.3774</v>
      </c>
      <c r="C378" s="3">
        <v>1.3900999999999999</v>
      </c>
      <c r="D378" s="3">
        <v>1.3707</v>
      </c>
      <c r="E378" s="3">
        <v>1.3895</v>
      </c>
      <c r="F378" s="6">
        <f t="shared" si="8"/>
        <v>8.7463060719605891E-3</v>
      </c>
      <c r="G378" s="6">
        <f>_xll.WMA($F$2:F378,1,20,0)</f>
        <v>1.2320880725379521E-3</v>
      </c>
      <c r="H378" s="6">
        <f>_xll.EWMA($F$2:F378,1,,0)</f>
        <v>7.8680243452459667E-3</v>
      </c>
    </row>
    <row r="379" spans="1:8" x14ac:dyDescent="0.25">
      <c r="A379" s="2">
        <v>40840</v>
      </c>
      <c r="B379" s="3">
        <v>1.3869</v>
      </c>
      <c r="C379" s="3">
        <v>1.3954</v>
      </c>
      <c r="D379" s="3">
        <v>1.3825000000000001</v>
      </c>
      <c r="E379" s="3">
        <v>1.3926000000000001</v>
      </c>
      <c r="F379" s="6">
        <f t="shared" si="8"/>
        <v>4.1014628461570378E-3</v>
      </c>
      <c r="G379" s="6">
        <f>_xll.WMA($F$2:F379,1,20,0)</f>
        <v>1.5247391556305705E-3</v>
      </c>
      <c r="H379" s="6">
        <f>_xll.EWMA($F$2:F379,1,,0)</f>
        <v>7.923467098802461E-3</v>
      </c>
    </row>
    <row r="380" spans="1:8" x14ac:dyDescent="0.25">
      <c r="A380" s="2">
        <v>40841</v>
      </c>
      <c r="B380" s="3">
        <v>1.3927</v>
      </c>
      <c r="C380" s="3">
        <v>1.3958999999999999</v>
      </c>
      <c r="D380" s="3">
        <v>1.3852</v>
      </c>
      <c r="E380" s="3">
        <v>1.3905000000000001</v>
      </c>
      <c r="F380" s="6">
        <f t="shared" si="8"/>
        <v>-1.5809143850267168E-3</v>
      </c>
      <c r="G380" s="6">
        <f>_xll.WMA($F$2:F380,1,20,0)</f>
        <v>1.6595486126946891E-3</v>
      </c>
      <c r="H380" s="6">
        <f>_xll.EWMA($F$2:F380,1,,0)</f>
        <v>7.7475009430500357E-3</v>
      </c>
    </row>
    <row r="381" spans="1:8" x14ac:dyDescent="0.25">
      <c r="A381" s="2">
        <v>40842</v>
      </c>
      <c r="B381" s="3">
        <v>1.3903000000000001</v>
      </c>
      <c r="C381" s="3">
        <v>1.3968</v>
      </c>
      <c r="D381" s="3">
        <v>1.3802000000000001</v>
      </c>
      <c r="E381" s="3">
        <v>1.39</v>
      </c>
      <c r="F381" s="6">
        <f t="shared" si="8"/>
        <v>-2.1580405076031741E-4</v>
      </c>
      <c r="G381" s="6">
        <f>_xll.WMA($F$2:F381,1,20,0)</f>
        <v>1.3887056679982015E-3</v>
      </c>
      <c r="H381" s="6">
        <f>_xll.EWMA($F$2:F381,1,,0)</f>
        <v>7.5214561109119404E-3</v>
      </c>
    </row>
    <row r="382" spans="1:8" x14ac:dyDescent="0.25">
      <c r="A382" s="2">
        <v>40843</v>
      </c>
      <c r="B382" s="3">
        <v>1.3903000000000001</v>
      </c>
      <c r="C382" s="3">
        <v>1.4245000000000001</v>
      </c>
      <c r="D382" s="3">
        <v>1.3867</v>
      </c>
      <c r="E382" s="3">
        <v>1.4188000000000001</v>
      </c>
      <c r="F382" s="6">
        <f t="shared" si="8"/>
        <v>2.0291892723969016E-2</v>
      </c>
      <c r="G382" s="6">
        <f>_xll.WMA($F$2:F382,1,20,0)</f>
        <v>1.5511747533630614E-3</v>
      </c>
      <c r="H382" s="6">
        <f>_xll.EWMA($F$2:F382,1,,0)</f>
        <v>7.2925138457168234E-3</v>
      </c>
    </row>
    <row r="383" spans="1:8" x14ac:dyDescent="0.25">
      <c r="A383" s="2">
        <v>40844</v>
      </c>
      <c r="B383" s="3">
        <v>1.4185000000000001</v>
      </c>
      <c r="C383" s="3">
        <v>1.4198999999999999</v>
      </c>
      <c r="D383" s="3">
        <v>1.4137</v>
      </c>
      <c r="E383" s="3">
        <v>1.4148000000000001</v>
      </c>
      <c r="F383" s="6">
        <f t="shared" si="8"/>
        <v>-2.6117969175804812E-3</v>
      </c>
      <c r="G383" s="6">
        <f>_xll.WMA($F$2:F383,1,20,0)</f>
        <v>2.3630788595462682E-3</v>
      </c>
      <c r="H383" s="6">
        <f>_xll.EWMA($F$2:F383,1,,0)</f>
        <v>8.6426597363217592E-3</v>
      </c>
    </row>
    <row r="384" spans="1:8" x14ac:dyDescent="0.25">
      <c r="A384" s="2">
        <v>40847</v>
      </c>
      <c r="B384" s="3">
        <v>1.415</v>
      </c>
      <c r="C384" s="3">
        <v>1.4169</v>
      </c>
      <c r="D384" s="3">
        <v>1.3832</v>
      </c>
      <c r="E384" s="3">
        <v>1.3855</v>
      </c>
      <c r="F384" s="6">
        <f t="shared" si="8"/>
        <v>-2.1068445774304955E-2</v>
      </c>
      <c r="G384" s="6">
        <f>_xll.WMA($F$2:F384,1,20,0)</f>
        <v>2.9959757924355596E-3</v>
      </c>
      <c r="H384" s="6">
        <f>_xll.EWMA($F$2:F384,1,,0)</f>
        <v>8.4037564378727711E-3</v>
      </c>
    </row>
    <row r="385" spans="1:8" x14ac:dyDescent="0.25">
      <c r="A385" s="2">
        <v>40848</v>
      </c>
      <c r="B385" s="3">
        <v>1.3855999999999999</v>
      </c>
      <c r="C385" s="3">
        <v>1.3869</v>
      </c>
      <c r="D385" s="3">
        <v>1.3612</v>
      </c>
      <c r="E385" s="3">
        <v>1.3701000000000001</v>
      </c>
      <c r="F385" s="6">
        <f t="shared" si="8"/>
        <v>-1.1249528949107652E-2</v>
      </c>
      <c r="G385" s="6">
        <f>_xll.WMA($F$2:F385,1,20,0)</f>
        <v>2.5761417071614406E-3</v>
      </c>
      <c r="H385" s="6">
        <f>_xll.EWMA($F$2:F385,1,,0)</f>
        <v>9.6446098610442742E-3</v>
      </c>
    </row>
    <row r="386" spans="1:8" x14ac:dyDescent="0.25">
      <c r="A386" s="2">
        <v>40849</v>
      </c>
      <c r="B386" s="3">
        <v>1.3697999999999999</v>
      </c>
      <c r="C386" s="3">
        <v>1.3826000000000001</v>
      </c>
      <c r="D386" s="3">
        <v>1.3640000000000001</v>
      </c>
      <c r="E386" s="3">
        <v>1.3745000000000001</v>
      </c>
      <c r="F386" s="6">
        <f t="shared" si="8"/>
        <v>3.4252848414956516E-3</v>
      </c>
      <c r="G386" s="6">
        <f>_xll.WMA($F$2:F386,1,20,0)</f>
        <v>1.3539007387644256E-3</v>
      </c>
      <c r="H386" s="6">
        <f>_xll.EWMA($F$2:F386,1,,0)</f>
        <v>9.748359015960377E-3</v>
      </c>
    </row>
    <row r="387" spans="1:8" x14ac:dyDescent="0.25">
      <c r="A387" s="2">
        <v>40850</v>
      </c>
      <c r="B387" s="3">
        <v>1.3743000000000001</v>
      </c>
      <c r="C387" s="3">
        <v>1.3853</v>
      </c>
      <c r="D387" s="3">
        <v>1.3658999999999999</v>
      </c>
      <c r="E387" s="3">
        <v>1.3819999999999999</v>
      </c>
      <c r="F387" s="6">
        <f t="shared" ref="F387:F450" si="9">LN(E387/B387)</f>
        <v>5.5872147668089558E-3</v>
      </c>
      <c r="G387" s="6">
        <f>_xll.WMA($F$2:F387,1,20,0)</f>
        <v>1.5438950803277605E-3</v>
      </c>
      <c r="H387" s="6">
        <f>_xll.EWMA($F$2:F387,1,,0)</f>
        <v>9.4885524643401435E-3</v>
      </c>
    </row>
    <row r="388" spans="1:8" x14ac:dyDescent="0.25">
      <c r="A388" s="2">
        <v>40851</v>
      </c>
      <c r="B388" s="3">
        <v>1.3821000000000001</v>
      </c>
      <c r="C388" s="3">
        <v>1.3865000000000001</v>
      </c>
      <c r="D388" s="3">
        <v>1.3715999999999999</v>
      </c>
      <c r="E388" s="3">
        <v>1.379</v>
      </c>
      <c r="F388" s="6">
        <f t="shared" si="9"/>
        <v>-2.2454828166792893E-3</v>
      </c>
      <c r="G388" s="6">
        <f>_xll.WMA($F$2:F388,1,20,0)</f>
        <v>1.4871828581198598E-3</v>
      </c>
      <c r="H388" s="6">
        <f>_xll.EWMA($F$2:F388,1,,0)</f>
        <v>9.3007359024676207E-3</v>
      </c>
    </row>
    <row r="389" spans="1:8" x14ac:dyDescent="0.25">
      <c r="A389" s="2">
        <v>40854</v>
      </c>
      <c r="B389" s="3">
        <v>1.3815</v>
      </c>
      <c r="C389" s="3">
        <v>1.3816999999999999</v>
      </c>
      <c r="D389" s="3">
        <v>1.3685</v>
      </c>
      <c r="E389" s="3">
        <v>1.3772</v>
      </c>
      <c r="F389" s="6">
        <f t="shared" si="9"/>
        <v>-3.1174128991025107E-3</v>
      </c>
      <c r="G389" s="6">
        <f>_xll.WMA($F$2:F389,1,20,0)</f>
        <v>1.5949680035413352E-3</v>
      </c>
      <c r="H389" s="6">
        <f>_xll.EWMA($F$2:F389,1,,0)</f>
        <v>9.0341573272001013E-3</v>
      </c>
    </row>
    <row r="390" spans="1:8" x14ac:dyDescent="0.25">
      <c r="A390" s="2">
        <v>40855</v>
      </c>
      <c r="B390" s="3">
        <v>1.3774</v>
      </c>
      <c r="C390" s="3">
        <v>1.3846000000000001</v>
      </c>
      <c r="D390" s="3">
        <v>1.3728</v>
      </c>
      <c r="E390" s="3">
        <v>1.3832</v>
      </c>
      <c r="F390" s="6">
        <f t="shared" si="9"/>
        <v>4.2019912584829646E-3</v>
      </c>
      <c r="G390" s="6">
        <f>_xll.WMA($F$2:F390,1,20,0)</f>
        <v>4.9937306441383928E-4</v>
      </c>
      <c r="H390" s="6">
        <f>_xll.EWMA($F$2:F390,1,,0)</f>
        <v>8.7921632427325029E-3</v>
      </c>
    </row>
    <row r="391" spans="1:8" x14ac:dyDescent="0.25">
      <c r="A391" s="2">
        <v>40856</v>
      </c>
      <c r="B391" s="3">
        <v>1.3831</v>
      </c>
      <c r="C391" s="3">
        <v>1.3855999999999999</v>
      </c>
      <c r="D391" s="3">
        <v>1.3527</v>
      </c>
      <c r="E391" s="3">
        <v>1.3541000000000001</v>
      </c>
      <c r="F391" s="6">
        <f t="shared" si="9"/>
        <v>-2.1190329641883797E-2</v>
      </c>
      <c r="G391" s="6">
        <f>_xll.WMA($F$2:F391,1,20,0)</f>
        <v>7.1680454318074174E-4</v>
      </c>
      <c r="H391" s="6">
        <f>_xll.EWMA($F$2:F391,1,,0)</f>
        <v>8.5862337639868135E-3</v>
      </c>
    </row>
    <row r="392" spans="1:8" x14ac:dyDescent="0.25">
      <c r="A392" s="2">
        <v>40857</v>
      </c>
      <c r="B392" s="3">
        <v>1.3542000000000001</v>
      </c>
      <c r="C392" s="3">
        <v>1.3651</v>
      </c>
      <c r="D392" s="3">
        <v>1.3488</v>
      </c>
      <c r="E392" s="3">
        <v>1.3606</v>
      </c>
      <c r="F392" s="6">
        <f t="shared" si="9"/>
        <v>4.7149048594154084E-3</v>
      </c>
      <c r="G392" s="6">
        <f>_xll.WMA($F$2:F392,1,20,0)</f>
        <v>-8.9326987697060456E-4</v>
      </c>
      <c r="H392" s="6">
        <f>_xll.EWMA($F$2:F392,1,,0)</f>
        <v>9.8102910178413921E-3</v>
      </c>
    </row>
    <row r="393" spans="1:8" x14ac:dyDescent="0.25">
      <c r="A393" s="2">
        <v>40858</v>
      </c>
      <c r="B393" s="3">
        <v>1.3606</v>
      </c>
      <c r="C393" s="3">
        <v>1.3794</v>
      </c>
      <c r="D393" s="3">
        <v>1.3581000000000001</v>
      </c>
      <c r="E393" s="3">
        <v>1.3749</v>
      </c>
      <c r="F393" s="6">
        <f t="shared" si="9"/>
        <v>1.0455222272227577E-2</v>
      </c>
      <c r="G393" s="6">
        <f>_xll.WMA($F$2:F393,1,20,0)</f>
        <v>-6.2124805981908829E-4</v>
      </c>
      <c r="H393" s="6">
        <f>_xll.EWMA($F$2:F393,1,,0)</f>
        <v>9.5812901497374283E-3</v>
      </c>
    </row>
    <row r="394" spans="1:8" x14ac:dyDescent="0.25">
      <c r="A394" s="2">
        <v>40861</v>
      </c>
      <c r="B394" s="3">
        <v>1.3778999999999999</v>
      </c>
      <c r="C394" s="3">
        <v>1.3791</v>
      </c>
      <c r="D394" s="3">
        <v>1.3594999999999999</v>
      </c>
      <c r="E394" s="3">
        <v>1.3629</v>
      </c>
      <c r="F394" s="6">
        <f t="shared" si="9"/>
        <v>-1.094581856639011E-2</v>
      </c>
      <c r="G394" s="6">
        <f>_xll.WMA($F$2:F394,1,20,0)</f>
        <v>-4.637292313826257E-4</v>
      </c>
      <c r="H394" s="6">
        <f>_xll.EWMA($F$2:F394,1,,0)</f>
        <v>9.6359615007091618E-3</v>
      </c>
    </row>
    <row r="395" spans="1:8" x14ac:dyDescent="0.25">
      <c r="A395" s="2">
        <v>40862</v>
      </c>
      <c r="B395" s="3">
        <v>1.363</v>
      </c>
      <c r="C395" s="3">
        <v>1.3640000000000001</v>
      </c>
      <c r="D395" s="3">
        <v>1.35</v>
      </c>
      <c r="E395" s="3">
        <v>1.3537999999999999</v>
      </c>
      <c r="F395" s="6">
        <f t="shared" si="9"/>
        <v>-6.7726996220254026E-3</v>
      </c>
      <c r="G395" s="6">
        <f>_xll.WMA($F$2:F395,1,20,0)</f>
        <v>-4.7877283682758154E-4</v>
      </c>
      <c r="H395" s="6">
        <f>_xll.EWMA($F$2:F395,1,,0)</f>
        <v>9.7195321618820749E-3</v>
      </c>
    </row>
    <row r="396" spans="1:8" x14ac:dyDescent="0.25">
      <c r="A396" s="2">
        <v>40863</v>
      </c>
      <c r="B396" s="3">
        <v>1.3535999999999999</v>
      </c>
      <c r="C396" s="3">
        <v>1.3554999999999999</v>
      </c>
      <c r="D396" s="3">
        <v>1.3431999999999999</v>
      </c>
      <c r="E396" s="3">
        <v>1.3460000000000001</v>
      </c>
      <c r="F396" s="6">
        <f t="shared" si="9"/>
        <v>-5.6304786472856014E-3</v>
      </c>
      <c r="G396" s="6">
        <f>_xll.WMA($F$2:F396,1,20,0)</f>
        <v>-8.7561927760738283E-4</v>
      </c>
      <c r="H396" s="6">
        <f>_xll.EWMA($F$2:F396,1,,0)</f>
        <v>9.5683496345670502E-3</v>
      </c>
    </row>
    <row r="397" spans="1:8" x14ac:dyDescent="0.25">
      <c r="A397" s="2">
        <v>40864</v>
      </c>
      <c r="B397" s="3">
        <v>1.3460000000000001</v>
      </c>
      <c r="C397" s="3">
        <v>1.3537999999999999</v>
      </c>
      <c r="D397" s="3">
        <v>1.3425</v>
      </c>
      <c r="E397" s="3">
        <v>1.3455999999999999</v>
      </c>
      <c r="F397" s="6">
        <f t="shared" si="9"/>
        <v>-2.9722098598961597E-4</v>
      </c>
      <c r="G397" s="6">
        <f>_xll.WMA($F$2:F397,1,20,0)</f>
        <v>-1.1789550468741985E-3</v>
      </c>
      <c r="H397" s="6">
        <f>_xll.EWMA($F$2:F397,1,,0)</f>
        <v>9.378819394434067E-3</v>
      </c>
    </row>
    <row r="398" spans="1:8" x14ac:dyDescent="0.25">
      <c r="A398" s="2">
        <v>40865</v>
      </c>
      <c r="B398" s="3">
        <v>1.3454999999999999</v>
      </c>
      <c r="C398" s="3">
        <v>1.3612</v>
      </c>
      <c r="D398" s="3">
        <v>1.3451</v>
      </c>
      <c r="E398" s="3">
        <v>1.3522000000000001</v>
      </c>
      <c r="F398" s="6">
        <f t="shared" si="9"/>
        <v>4.9672044896170199E-3</v>
      </c>
      <c r="G398" s="6">
        <f>_xll.WMA($F$2:F398,1,20,0)</f>
        <v>-1.2700826807809623E-3</v>
      </c>
      <c r="H398" s="6">
        <f>_xll.EWMA($F$2:F398,1,,0)</f>
        <v>9.0933942209869348E-3</v>
      </c>
    </row>
    <row r="399" spans="1:8" x14ac:dyDescent="0.25">
      <c r="A399" s="2">
        <v>40868</v>
      </c>
      <c r="B399" s="3">
        <v>1.3523000000000001</v>
      </c>
      <c r="C399" s="3">
        <v>1.3540000000000001</v>
      </c>
      <c r="D399" s="3">
        <v>1.3433999999999999</v>
      </c>
      <c r="E399" s="3">
        <v>1.3487</v>
      </c>
      <c r="F399" s="6">
        <f t="shared" si="9"/>
        <v>-2.6656809565022152E-3</v>
      </c>
      <c r="G399" s="6">
        <f>_xll.WMA($F$2:F399,1,20,0)</f>
        <v>-1.4590377598981406E-3</v>
      </c>
      <c r="H399" s="6">
        <f>_xll.EWMA($F$2:F399,1,,0)</f>
        <v>8.8999335153293214E-3</v>
      </c>
    </row>
    <row r="400" spans="1:8" x14ac:dyDescent="0.25">
      <c r="A400" s="2">
        <v>40869</v>
      </c>
      <c r="B400" s="3">
        <v>1.3488</v>
      </c>
      <c r="C400" s="3">
        <v>1.3567</v>
      </c>
      <c r="D400" s="3">
        <v>1.3472</v>
      </c>
      <c r="E400" s="3">
        <v>1.3503000000000001</v>
      </c>
      <c r="F400" s="6">
        <f t="shared" si="9"/>
        <v>1.1114817194056376E-3</v>
      </c>
      <c r="G400" s="6">
        <f>_xll.WMA($F$2:F400,1,20,0)</f>
        <v>-1.797394950031103E-3</v>
      </c>
      <c r="H400" s="6">
        <f>_xll.EWMA($F$2:F400,1,,0)</f>
        <v>8.6534755376297626E-3</v>
      </c>
    </row>
    <row r="401" spans="1:8" x14ac:dyDescent="0.25">
      <c r="A401" s="2">
        <v>40870</v>
      </c>
      <c r="B401" s="3">
        <v>1.3501000000000001</v>
      </c>
      <c r="C401" s="3">
        <v>1.353</v>
      </c>
      <c r="D401" s="3">
        <v>1.3323</v>
      </c>
      <c r="E401" s="3">
        <v>1.3340000000000001</v>
      </c>
      <c r="F401" s="6">
        <f t="shared" si="9"/>
        <v>-1.1996716287631437E-2</v>
      </c>
      <c r="G401" s="6">
        <f>_xll.WMA($F$2:F401,1,20,0)</f>
        <v>-1.6627751448094856E-3</v>
      </c>
      <c r="H401" s="6">
        <f>_xll.EWMA($F$2:F401,1,,0)</f>
        <v>8.3942720973464811E-3</v>
      </c>
    </row>
    <row r="402" spans="1:8" x14ac:dyDescent="0.25">
      <c r="A402" s="2">
        <v>40871</v>
      </c>
      <c r="B402" s="3">
        <v>1.3342000000000001</v>
      </c>
      <c r="C402" s="3">
        <v>1.341</v>
      </c>
      <c r="D402" s="3">
        <v>1.3320000000000001</v>
      </c>
      <c r="E402" s="3">
        <v>1.3345</v>
      </c>
      <c r="F402" s="6">
        <f t="shared" si="9"/>
        <v>2.2482856916374133E-4</v>
      </c>
      <c r="G402" s="6">
        <f>_xll.WMA($F$2:F402,1,20,0)</f>
        <v>-2.2518207566530417E-3</v>
      </c>
      <c r="H402" s="6">
        <f>_xll.EWMA($F$2:F402,1,,0)</f>
        <v>8.6528173390397877E-3</v>
      </c>
    </row>
    <row r="403" spans="1:8" x14ac:dyDescent="0.25">
      <c r="A403" s="2">
        <v>40872</v>
      </c>
      <c r="B403" s="3">
        <v>1.3346</v>
      </c>
      <c r="C403" s="3">
        <v>1.3351</v>
      </c>
      <c r="D403" s="3">
        <v>1.3214999999999999</v>
      </c>
      <c r="E403" s="3">
        <v>1.3236000000000001</v>
      </c>
      <c r="F403" s="6">
        <f t="shared" si="9"/>
        <v>-8.2763244220490154E-3</v>
      </c>
      <c r="G403" s="6">
        <f>_xll.WMA($F$2:F403,1,20,0)</f>
        <v>-3.2551739643933045E-3</v>
      </c>
      <c r="H403" s="6">
        <f>_xll.EWMA($F$2:F403,1,,0)</f>
        <v>8.3893984231142027E-3</v>
      </c>
    </row>
    <row r="404" spans="1:8" x14ac:dyDescent="0.25">
      <c r="A404" s="2">
        <v>40875</v>
      </c>
      <c r="B404" s="3">
        <v>1.3308</v>
      </c>
      <c r="C404" s="3">
        <v>1.3398000000000001</v>
      </c>
      <c r="D404" s="3">
        <v>1.3275999999999999</v>
      </c>
      <c r="E404" s="3">
        <v>1.3318000000000001</v>
      </c>
      <c r="F404" s="6">
        <f t="shared" si="9"/>
        <v>7.5114553220041725E-4</v>
      </c>
      <c r="G404" s="6">
        <f>_xll.WMA($F$2:F404,1,20,0)</f>
        <v>-3.5384003396167311E-3</v>
      </c>
      <c r="H404" s="6">
        <f>_xll.EWMA($F$2:F404,1,,0)</f>
        <v>8.3826569954869503E-3</v>
      </c>
    </row>
    <row r="405" spans="1:8" x14ac:dyDescent="0.25">
      <c r="A405" s="2">
        <v>40876</v>
      </c>
      <c r="B405" s="3">
        <v>1.3320000000000001</v>
      </c>
      <c r="C405" s="3">
        <v>1.3441000000000001</v>
      </c>
      <c r="D405" s="3">
        <v>1.3289</v>
      </c>
      <c r="E405" s="3">
        <v>1.3312999999999999</v>
      </c>
      <c r="F405" s="6">
        <f t="shared" si="9"/>
        <v>-5.2566366246308363E-4</v>
      </c>
      <c r="G405" s="6">
        <f>_xll.WMA($F$2:F405,1,20,0)</f>
        <v>-2.4474207742914635E-3</v>
      </c>
      <c r="H405" s="6">
        <f>_xll.EWMA($F$2:F405,1,,0)</f>
        <v>8.1293699129993957E-3</v>
      </c>
    </row>
    <row r="406" spans="1:8" x14ac:dyDescent="0.25">
      <c r="A406" s="2">
        <v>40877</v>
      </c>
      <c r="B406" s="3">
        <v>1.3314999999999999</v>
      </c>
      <c r="C406" s="3">
        <v>1.353</v>
      </c>
      <c r="D406" s="3">
        <v>1.3262</v>
      </c>
      <c r="E406" s="3">
        <v>1.3444</v>
      </c>
      <c r="F406" s="6">
        <f t="shared" si="9"/>
        <v>9.6416905969636778E-3</v>
      </c>
      <c r="G406" s="6">
        <f>_xll.WMA($F$2:F406,1,20,0)</f>
        <v>-1.9112275099592349E-3</v>
      </c>
      <c r="H406" s="6">
        <f>_xll.EWMA($F$2:F406,1,,0)</f>
        <v>7.8827682452675876E-3</v>
      </c>
    </row>
    <row r="407" spans="1:8" x14ac:dyDescent="0.25">
      <c r="A407" s="2">
        <v>40878</v>
      </c>
      <c r="B407" s="3">
        <v>1.3445</v>
      </c>
      <c r="C407" s="3">
        <v>1.3519000000000001</v>
      </c>
      <c r="D407" s="3">
        <v>1.3421000000000001</v>
      </c>
      <c r="E407" s="3">
        <v>1.3460000000000001</v>
      </c>
      <c r="F407" s="6">
        <f t="shared" si="9"/>
        <v>1.115034495753744E-3</v>
      </c>
      <c r="G407" s="6">
        <f>_xll.WMA($F$2:F407,1,20,0)</f>
        <v>-1.6004072221858334E-3</v>
      </c>
      <c r="H407" s="6">
        <f>_xll.EWMA($F$2:F407,1,,0)</f>
        <v>7.9992177711409873E-3</v>
      </c>
    </row>
    <row r="408" spans="1:8" x14ac:dyDescent="0.25">
      <c r="A408" s="2">
        <v>40879</v>
      </c>
      <c r="B408" s="3">
        <v>1.3459000000000001</v>
      </c>
      <c r="C408" s="3">
        <v>1.3536999999999999</v>
      </c>
      <c r="D408" s="3">
        <v>1.3366</v>
      </c>
      <c r="E408" s="3">
        <v>1.3387</v>
      </c>
      <c r="F408" s="6">
        <f t="shared" si="9"/>
        <v>-5.3639404478179826E-3</v>
      </c>
      <c r="G408" s="6">
        <f>_xll.WMA($F$2:F408,1,20,0)</f>
        <v>-1.8240162357385937E-3</v>
      </c>
      <c r="H408" s="6">
        <f>_xll.EWMA($F$2:F408,1,,0)</f>
        <v>7.7603372329256909E-3</v>
      </c>
    </row>
    <row r="409" spans="1:8" x14ac:dyDescent="0.25">
      <c r="A409" s="2">
        <v>40882</v>
      </c>
      <c r="B409" s="3">
        <v>1.3407</v>
      </c>
      <c r="C409" s="3">
        <v>1.3485</v>
      </c>
      <c r="D409" s="3">
        <v>1.3379000000000001</v>
      </c>
      <c r="E409" s="3">
        <v>1.3398000000000001</v>
      </c>
      <c r="F409" s="6">
        <f t="shared" si="9"/>
        <v>-6.7151653334824668E-4</v>
      </c>
      <c r="G409" s="6">
        <f>_xll.WMA($F$2:F409,1,20,0)</f>
        <v>-1.9799391172955288E-3</v>
      </c>
      <c r="H409" s="6">
        <f>_xll.EWMA($F$2:F409,1,,0)</f>
        <v>7.6377860246456932E-3</v>
      </c>
    </row>
    <row r="410" spans="1:8" x14ac:dyDescent="0.25">
      <c r="A410" s="2">
        <v>40883</v>
      </c>
      <c r="B410" s="3">
        <v>1.34</v>
      </c>
      <c r="C410" s="3">
        <v>1.3424</v>
      </c>
      <c r="D410" s="3">
        <v>1.3335999999999999</v>
      </c>
      <c r="E410" s="3">
        <v>1.3401000000000001</v>
      </c>
      <c r="F410" s="6">
        <f t="shared" si="9"/>
        <v>7.4624081225711848E-5</v>
      </c>
      <c r="G410" s="6">
        <f>_xll.WMA($F$2:F410,1,20,0)</f>
        <v>-1.8576442990078156E-3</v>
      </c>
      <c r="H410" s="6">
        <f>_xll.EWMA($F$2:F410,1,,0)</f>
        <v>7.4069349196580819E-3</v>
      </c>
    </row>
    <row r="411" spans="1:8" x14ac:dyDescent="0.25">
      <c r="A411" s="2">
        <v>40884</v>
      </c>
      <c r="B411" s="3">
        <v>1.34</v>
      </c>
      <c r="C411" s="3">
        <v>1.3452</v>
      </c>
      <c r="D411" s="3">
        <v>1.3353999999999999</v>
      </c>
      <c r="E411" s="3">
        <v>1.3409</v>
      </c>
      <c r="F411" s="6">
        <f t="shared" si="9"/>
        <v>6.7141634063917516E-4</v>
      </c>
      <c r="G411" s="6">
        <f>_xll.WMA($F$2:F411,1,20,0)</f>
        <v>-2.0640126578706781E-3</v>
      </c>
      <c r="H411" s="6">
        <f>_xll.EWMA($F$2:F411,1,,0)</f>
        <v>7.1813131065994592E-3</v>
      </c>
    </row>
    <row r="412" spans="1:8" x14ac:dyDescent="0.25">
      <c r="A412" s="2">
        <v>40885</v>
      </c>
      <c r="B412" s="3">
        <v>1.3411</v>
      </c>
      <c r="C412" s="3">
        <v>1.3455999999999999</v>
      </c>
      <c r="D412" s="3">
        <v>1.3292999999999999</v>
      </c>
      <c r="E412" s="3">
        <v>1.3341000000000001</v>
      </c>
      <c r="F412" s="6">
        <f t="shared" si="9"/>
        <v>-5.2332655321339801E-3</v>
      </c>
      <c r="G412" s="6">
        <f>_xll.WMA($F$2:F412,1,20,0)</f>
        <v>-9.7092535874453026E-4</v>
      </c>
      <c r="H412" s="6">
        <f>_xll.EWMA($F$2:F412,1,,0)</f>
        <v>6.9644835022465799E-3</v>
      </c>
    </row>
    <row r="413" spans="1:8" x14ac:dyDescent="0.25">
      <c r="A413" s="2">
        <v>40886</v>
      </c>
      <c r="B413" s="3">
        <v>1.3340000000000001</v>
      </c>
      <c r="C413" s="3">
        <v>1.343</v>
      </c>
      <c r="D413" s="3">
        <v>1.3285</v>
      </c>
      <c r="E413" s="3">
        <v>1.3384</v>
      </c>
      <c r="F413" s="6">
        <f t="shared" si="9"/>
        <v>3.2929231970451091E-3</v>
      </c>
      <c r="G413" s="6">
        <f>_xll.WMA($F$2:F413,1,20,0)</f>
        <v>-1.4683338783219992E-3</v>
      </c>
      <c r="H413" s="6">
        <f>_xll.EWMA($F$2:F413,1,,0)</f>
        <v>6.8729187914357169E-3</v>
      </c>
    </row>
    <row r="414" spans="1:8" x14ac:dyDescent="0.25">
      <c r="A414" s="2">
        <v>40889</v>
      </c>
      <c r="B414" s="3">
        <v>1.3348</v>
      </c>
      <c r="C414" s="3">
        <v>1.3355999999999999</v>
      </c>
      <c r="D414" s="3">
        <v>1.3168</v>
      </c>
      <c r="E414" s="3">
        <v>1.3186</v>
      </c>
      <c r="F414" s="6">
        <f t="shared" si="9"/>
        <v>-1.2210900198019658E-2</v>
      </c>
      <c r="G414" s="6">
        <f>_xll.WMA($F$2:F414,1,20,0)</f>
        <v>-1.8264488320811222E-3</v>
      </c>
      <c r="H414" s="6">
        <f>_xll.EWMA($F$2:F414,1,,0)</f>
        <v>6.7121823978306969E-3</v>
      </c>
    </row>
    <row r="415" spans="1:8" x14ac:dyDescent="0.25">
      <c r="A415" s="2">
        <v>40890</v>
      </c>
      <c r="B415" s="3">
        <v>1.3185</v>
      </c>
      <c r="C415" s="3">
        <v>1.3234999999999999</v>
      </c>
      <c r="D415" s="3">
        <v>1.3012999999999999</v>
      </c>
      <c r="E415" s="3">
        <v>1.3032999999999999</v>
      </c>
      <c r="F415" s="6">
        <f t="shared" si="9"/>
        <v>-1.1595217256667409E-2</v>
      </c>
      <c r="G415" s="6">
        <f>_xll.WMA($F$2:F415,1,20,0)</f>
        <v>-1.8897029136626001E-3</v>
      </c>
      <c r="H415" s="6">
        <f>_xll.EWMA($F$2:F415,1,,0)</f>
        <v>7.1621612665453954E-3</v>
      </c>
    </row>
    <row r="416" spans="1:8" x14ac:dyDescent="0.25">
      <c r="A416" s="2">
        <v>40891</v>
      </c>
      <c r="B416" s="3">
        <v>1.3036000000000001</v>
      </c>
      <c r="C416" s="3">
        <v>1.3062</v>
      </c>
      <c r="D416" s="3">
        <v>1.2949999999999999</v>
      </c>
      <c r="E416" s="3">
        <v>1.2982</v>
      </c>
      <c r="F416" s="6">
        <f t="shared" si="9"/>
        <v>-4.150978364038313E-3</v>
      </c>
      <c r="G416" s="6">
        <f>_xll.WMA($F$2:F416,1,20,0)</f>
        <v>-2.1308287953947006E-3</v>
      </c>
      <c r="H416" s="6">
        <f>_xll.EWMA($F$2:F416,1,,0)</f>
        <v>7.5023799264821306E-3</v>
      </c>
    </row>
    <row r="417" spans="1:8" x14ac:dyDescent="0.25">
      <c r="A417" s="2">
        <v>40892</v>
      </c>
      <c r="B417" s="3">
        <v>1.2981</v>
      </c>
      <c r="C417" s="3">
        <v>1.3047</v>
      </c>
      <c r="D417" s="3">
        <v>1.296</v>
      </c>
      <c r="E417" s="3">
        <v>1.3011999999999999</v>
      </c>
      <c r="F417" s="6">
        <f t="shared" si="9"/>
        <v>2.3852587002475591E-3</v>
      </c>
      <c r="G417" s="6">
        <f>_xll.WMA($F$2:F417,1,20,0)</f>
        <v>-2.0568537812323362E-3</v>
      </c>
      <c r="H417" s="6">
        <f>_xll.EWMA($F$2:F417,1,,0)</f>
        <v>7.3445489698366062E-3</v>
      </c>
    </row>
    <row r="418" spans="1:8" x14ac:dyDescent="0.25">
      <c r="A418" s="2">
        <v>40893</v>
      </c>
      <c r="B418" s="3">
        <v>1.3013999999999999</v>
      </c>
      <c r="C418" s="3">
        <v>1.3083</v>
      </c>
      <c r="D418" s="3">
        <v>1.3</v>
      </c>
      <c r="E418" s="3">
        <v>1.3042</v>
      </c>
      <c r="F418" s="6">
        <f t="shared" si="9"/>
        <v>2.1492178982183505E-3</v>
      </c>
      <c r="G418" s="6">
        <f>_xll.WMA($F$2:F418,1,20,0)</f>
        <v>-1.9227297969204773E-3</v>
      </c>
      <c r="H418" s="6">
        <f>_xll.EWMA($F$2:F418,1,,0)</f>
        <v>7.1447339446710448E-3</v>
      </c>
    </row>
    <row r="419" spans="1:8" x14ac:dyDescent="0.25">
      <c r="A419" s="2">
        <v>40896</v>
      </c>
      <c r="B419" s="3">
        <v>1.3033999999999999</v>
      </c>
      <c r="C419" s="3">
        <v>1.304</v>
      </c>
      <c r="D419" s="3">
        <v>1.2986</v>
      </c>
      <c r="E419" s="3">
        <v>1.2996000000000001</v>
      </c>
      <c r="F419" s="6">
        <f t="shared" si="9"/>
        <v>-2.9197101033346393E-3</v>
      </c>
      <c r="G419" s="6">
        <f>_xll.WMA($F$2:F419,1,20,0)</f>
        <v>-2.0636291264904106E-3</v>
      </c>
      <c r="H419" s="6">
        <f>_xll.EWMA($F$2:F419,1,,0)</f>
        <v>6.9470524689373052E-3</v>
      </c>
    </row>
    <row r="420" spans="1:8" x14ac:dyDescent="0.25">
      <c r="A420" s="2">
        <v>40897</v>
      </c>
      <c r="B420" s="3">
        <v>1.2995000000000001</v>
      </c>
      <c r="C420" s="3">
        <v>1.3130999999999999</v>
      </c>
      <c r="D420" s="3">
        <v>1.2995000000000001</v>
      </c>
      <c r="E420" s="3">
        <v>1.3080000000000001</v>
      </c>
      <c r="F420" s="6">
        <f t="shared" si="9"/>
        <v>6.5196779355990034E-3</v>
      </c>
      <c r="G420" s="6">
        <f>_xll.WMA($F$2:F420,1,20,0)</f>
        <v>-2.0763305838320317E-3</v>
      </c>
      <c r="H420" s="6">
        <f>_xll.EWMA($F$2:F420,1,,0)</f>
        <v>6.7732804571380848E-3</v>
      </c>
    </row>
    <row r="421" spans="1:8" x14ac:dyDescent="0.25">
      <c r="A421" s="2">
        <v>40898</v>
      </c>
      <c r="B421" s="3">
        <v>1.3080000000000001</v>
      </c>
      <c r="C421" s="3">
        <v>1.3196000000000001</v>
      </c>
      <c r="D421" s="3">
        <v>1.3028999999999999</v>
      </c>
      <c r="E421" s="3">
        <v>1.3046</v>
      </c>
      <c r="F421" s="6">
        <f t="shared" si="9"/>
        <v>-2.6027726551484213E-3</v>
      </c>
      <c r="G421" s="6">
        <f>_xll.WMA($F$2:F421,1,20,0)</f>
        <v>-1.8059207730223633E-3</v>
      </c>
      <c r="H421" s="6">
        <f>_xll.EWMA($F$2:F421,1,,0)</f>
        <v>6.7583326704907009E-3</v>
      </c>
    </row>
    <row r="422" spans="1:8" x14ac:dyDescent="0.25">
      <c r="A422" s="2">
        <v>40899</v>
      </c>
      <c r="B422" s="3">
        <v>1.3045</v>
      </c>
      <c r="C422" s="3">
        <v>1.3119000000000001</v>
      </c>
      <c r="D422" s="3">
        <v>1.3021</v>
      </c>
      <c r="E422" s="3">
        <v>1.3047</v>
      </c>
      <c r="F422" s="6">
        <f t="shared" si="9"/>
        <v>1.5330369491923598E-4</v>
      </c>
      <c r="G422" s="6">
        <f>_xll.WMA($F$2:F422,1,20,0)</f>
        <v>-1.3362235913982128E-3</v>
      </c>
      <c r="H422" s="6">
        <f>_xll.EWMA($F$2:F422,1,,0)</f>
        <v>6.5833898855820437E-3</v>
      </c>
    </row>
    <row r="423" spans="1:8" x14ac:dyDescent="0.25">
      <c r="A423" s="2">
        <v>40900</v>
      </c>
      <c r="B423" s="3">
        <v>1.3048</v>
      </c>
      <c r="C423" s="3">
        <v>1.3092999999999999</v>
      </c>
      <c r="D423" s="3">
        <v>1.3028999999999999</v>
      </c>
      <c r="E423" s="3">
        <v>1.3041</v>
      </c>
      <c r="F423" s="6">
        <f t="shared" si="9"/>
        <v>-5.366246439479647E-4</v>
      </c>
      <c r="G423" s="6">
        <f>_xll.WMA($F$2:F423,1,20,0)</f>
        <v>-1.3397998351104379E-3</v>
      </c>
      <c r="H423" s="6">
        <f>_xll.EWMA($F$2:F423,1,,0)</f>
        <v>6.382943769439103E-3</v>
      </c>
    </row>
    <row r="424" spans="1:8" x14ac:dyDescent="0.25">
      <c r="A424" s="2">
        <v>40903</v>
      </c>
      <c r="B424" s="3">
        <v>1.304</v>
      </c>
      <c r="C424" s="3">
        <v>1.3082</v>
      </c>
      <c r="D424" s="3">
        <v>1.304</v>
      </c>
      <c r="E424" s="3">
        <v>1.3056000000000001</v>
      </c>
      <c r="F424" s="6">
        <f t="shared" si="9"/>
        <v>1.2262417232442935E-3</v>
      </c>
      <c r="G424" s="6">
        <f>_xll.WMA($F$2:F424,1,20,0)</f>
        <v>-9.5281484620538546E-4</v>
      </c>
      <c r="H424" s="6">
        <f>_xll.EWMA($F$2:F424,1,,0)</f>
        <v>6.1898894056761399E-3</v>
      </c>
    </row>
    <row r="425" spans="1:8" x14ac:dyDescent="0.25">
      <c r="A425" s="2">
        <v>40904</v>
      </c>
      <c r="B425" s="3">
        <v>1.3055000000000001</v>
      </c>
      <c r="C425" s="3">
        <v>1.3082</v>
      </c>
      <c r="D425" s="3">
        <v>1.3046</v>
      </c>
      <c r="E425" s="3">
        <v>1.3067</v>
      </c>
      <c r="F425" s="6">
        <f t="shared" si="9"/>
        <v>9.1876585591680346E-4</v>
      </c>
      <c r="G425" s="6">
        <f>_xll.WMA($F$2:F425,1,20,0)</f>
        <v>-9.2906003665319155E-4</v>
      </c>
      <c r="H425" s="6">
        <f>_xll.EWMA($F$2:F425,1,,0)</f>
        <v>6.0088324264420219E-3</v>
      </c>
    </row>
    <row r="426" spans="1:8" x14ac:dyDescent="0.25">
      <c r="A426" s="2">
        <v>40905</v>
      </c>
      <c r="B426" s="3">
        <v>1.3066</v>
      </c>
      <c r="C426" s="3">
        <v>1.3078000000000001</v>
      </c>
      <c r="D426" s="3">
        <v>1.2915000000000001</v>
      </c>
      <c r="E426" s="3">
        <v>1.2938000000000001</v>
      </c>
      <c r="F426" s="6">
        <f t="shared" si="9"/>
        <v>-9.844718796764856E-3</v>
      </c>
      <c r="G426" s="6">
        <f>_xll.WMA($F$2:F426,1,20,0)</f>
        <v>-8.568385607341971E-4</v>
      </c>
      <c r="H426" s="6">
        <f>_xll.EWMA($F$2:F426,1,,0)</f>
        <v>5.8301244363390186E-3</v>
      </c>
    </row>
    <row r="427" spans="1:8" x14ac:dyDescent="0.25">
      <c r="A427" s="2">
        <v>40906</v>
      </c>
      <c r="B427" s="3">
        <v>1.294</v>
      </c>
      <c r="C427" s="3">
        <v>1.2964</v>
      </c>
      <c r="D427" s="3">
        <v>1.2861</v>
      </c>
      <c r="E427" s="3">
        <v>1.2962</v>
      </c>
      <c r="F427" s="6">
        <f t="shared" si="9"/>
        <v>1.6987109327697843E-3</v>
      </c>
      <c r="G427" s="6">
        <f>_xll.WMA($F$2:F427,1,20,0)</f>
        <v>-1.8311590304206237E-3</v>
      </c>
      <c r="H427" s="6">
        <f>_xll.EWMA($F$2:F427,1,,0)</f>
        <v>6.1454079748905236E-3</v>
      </c>
    </row>
    <row r="428" spans="1:8" x14ac:dyDescent="0.25">
      <c r="A428" s="2">
        <v>40907</v>
      </c>
      <c r="B428" s="3">
        <v>1.2961</v>
      </c>
      <c r="C428" s="3">
        <v>1.2998000000000001</v>
      </c>
      <c r="D428" s="3">
        <v>1.2907</v>
      </c>
      <c r="E428" s="3">
        <v>1.2954000000000001</v>
      </c>
      <c r="F428" s="6">
        <f t="shared" si="9"/>
        <v>-5.402276805126638E-4</v>
      </c>
      <c r="G428" s="6">
        <f>_xll.WMA($F$2:F428,1,20,0)</f>
        <v>-1.8019752085698219E-3</v>
      </c>
      <c r="H428" s="6">
        <f>_xll.EWMA($F$2:F428,1,,0)</f>
        <v>5.9727057484161945E-3</v>
      </c>
    </row>
    <row r="429" spans="1:8" x14ac:dyDescent="0.25">
      <c r="A429" s="2">
        <v>40910</v>
      </c>
      <c r="B429" s="3">
        <v>1.2943</v>
      </c>
      <c r="C429" s="3">
        <v>1.2966</v>
      </c>
      <c r="D429" s="3">
        <v>1.2921</v>
      </c>
      <c r="E429" s="3">
        <v>1.2932999999999999</v>
      </c>
      <c r="F429" s="6">
        <f t="shared" si="9"/>
        <v>-7.7291702719398472E-4</v>
      </c>
      <c r="G429" s="6">
        <f>_xll.WMA($F$2:F429,1,20,0)</f>
        <v>-1.5607895702045556E-3</v>
      </c>
      <c r="H429" s="6">
        <f>_xll.EWMA($F$2:F429,1,,0)</f>
        <v>5.7922648313541002E-3</v>
      </c>
    </row>
    <row r="430" spans="1:8" x14ac:dyDescent="0.25">
      <c r="A430" s="2">
        <v>40911</v>
      </c>
      <c r="B430" s="3">
        <v>1.2931999999999999</v>
      </c>
      <c r="C430" s="3">
        <v>1.3075000000000001</v>
      </c>
      <c r="D430" s="3">
        <v>1.2931999999999999</v>
      </c>
      <c r="E430" s="3">
        <v>1.3049999999999999</v>
      </c>
      <c r="F430" s="6">
        <f t="shared" si="9"/>
        <v>9.0832739055157121E-3</v>
      </c>
      <c r="G430" s="6">
        <f>_xll.WMA($F$2:F430,1,20,0)</f>
        <v>-1.5658595948968427E-3</v>
      </c>
      <c r="H430" s="6">
        <f>_xll.EWMA($F$2:F430,1,,0)</f>
        <v>5.6189995557754434E-3</v>
      </c>
    </row>
    <row r="431" spans="1:8" x14ac:dyDescent="0.25">
      <c r="A431" s="2">
        <v>40912</v>
      </c>
      <c r="B431" s="3">
        <v>1.3048999999999999</v>
      </c>
      <c r="C431" s="3">
        <v>1.3071999999999999</v>
      </c>
      <c r="D431" s="3">
        <v>1.2901</v>
      </c>
      <c r="E431" s="3">
        <v>1.2941</v>
      </c>
      <c r="F431" s="6">
        <f t="shared" si="9"/>
        <v>-8.3109366405766712E-3</v>
      </c>
      <c r="G431" s="6">
        <f>_xll.WMA($F$2:F431,1,20,0)</f>
        <v>-1.1154271036823429E-3</v>
      </c>
      <c r="H431" s="6">
        <f>_xll.EWMA($F$2:F431,1,,0)</f>
        <v>5.8846510973798371E-3</v>
      </c>
    </row>
    <row r="432" spans="1:8" x14ac:dyDescent="0.25">
      <c r="A432" s="2">
        <v>40913</v>
      </c>
      <c r="B432" s="3">
        <v>1.294</v>
      </c>
      <c r="C432" s="3">
        <v>1.2945</v>
      </c>
      <c r="D432" s="3">
        <v>1.2773000000000001</v>
      </c>
      <c r="E432" s="3">
        <v>1.2786</v>
      </c>
      <c r="F432" s="6">
        <f t="shared" si="9"/>
        <v>-1.1972466728219489E-2</v>
      </c>
      <c r="G432" s="6">
        <f>_xll.WMA($F$2:F432,1,20,0)</f>
        <v>-1.5645447527431349E-3</v>
      </c>
      <c r="H432" s="6">
        <f>_xll.EWMA($F$2:F432,1,,0)</f>
        <v>6.0576952297256492E-3</v>
      </c>
    </row>
    <row r="433" spans="1:8" x14ac:dyDescent="0.25">
      <c r="A433" s="2">
        <v>40914</v>
      </c>
      <c r="B433" s="3">
        <v>1.2784</v>
      </c>
      <c r="C433" s="3">
        <v>1.2810999999999999</v>
      </c>
      <c r="D433" s="3">
        <v>1.2702</v>
      </c>
      <c r="E433" s="3">
        <v>1.2718</v>
      </c>
      <c r="F433" s="6">
        <f t="shared" si="9"/>
        <v>-5.1760761787027574E-3</v>
      </c>
      <c r="G433" s="6">
        <f>_xll.WMA($F$2:F433,1,20,0)</f>
        <v>-1.9015048125474105E-3</v>
      </c>
      <c r="H433" s="6">
        <f>_xll.EWMA($F$2:F433,1,,0)</f>
        <v>6.5646270861310779E-3</v>
      </c>
    </row>
    <row r="434" spans="1:8" x14ac:dyDescent="0.25">
      <c r="A434" s="2">
        <v>40917</v>
      </c>
      <c r="B434" s="3">
        <v>1.2693000000000001</v>
      </c>
      <c r="C434" s="3">
        <v>1.2785</v>
      </c>
      <c r="D434" s="3">
        <v>1.2669999999999999</v>
      </c>
      <c r="E434" s="3">
        <v>1.2762</v>
      </c>
      <c r="F434" s="6">
        <f t="shared" si="9"/>
        <v>5.4213450401149176E-3</v>
      </c>
      <c r="G434" s="6">
        <f>_xll.WMA($F$2:F434,1,20,0)</f>
        <v>-2.3249547813348039E-3</v>
      </c>
      <c r="H434" s="6">
        <f>_xll.EWMA($F$2:F434,1,,0)</f>
        <v>6.4896975992438898E-3</v>
      </c>
    </row>
    <row r="435" spans="1:8" x14ac:dyDescent="0.25">
      <c r="A435" s="2">
        <v>40918</v>
      </c>
      <c r="B435" s="3">
        <v>1.2763</v>
      </c>
      <c r="C435" s="3">
        <v>1.2816000000000001</v>
      </c>
      <c r="D435" s="3">
        <v>1.2746</v>
      </c>
      <c r="E435" s="3">
        <v>1.2777000000000001</v>
      </c>
      <c r="F435" s="6">
        <f t="shared" si="9"/>
        <v>1.0963196086324347E-3</v>
      </c>
      <c r="G435" s="6">
        <f>_xll.WMA($F$2:F435,1,20,0)</f>
        <v>-1.4433425194280752E-3</v>
      </c>
      <c r="H435" s="6">
        <f>_xll.EWMA($F$2:F435,1,,0)</f>
        <v>6.4306036541286471E-3</v>
      </c>
    </row>
    <row r="436" spans="1:8" x14ac:dyDescent="0.25">
      <c r="A436" s="2">
        <v>40919</v>
      </c>
      <c r="B436" s="3">
        <v>1.2774000000000001</v>
      </c>
      <c r="C436" s="3">
        <v>1.2787999999999999</v>
      </c>
      <c r="D436" s="3">
        <v>1.2665999999999999</v>
      </c>
      <c r="E436" s="3">
        <v>1.2704</v>
      </c>
      <c r="F436" s="6">
        <f t="shared" si="9"/>
        <v>-5.4949506346176217E-3</v>
      </c>
      <c r="G436" s="6">
        <f>_xll.WMA($F$2:F436,1,20,0)</f>
        <v>-8.0876567616308334E-4</v>
      </c>
      <c r="H436" s="6">
        <f>_xll.EWMA($F$2:F436,1,,0)</f>
        <v>6.2404822374684688E-3</v>
      </c>
    </row>
    <row r="437" spans="1:8" x14ac:dyDescent="0.25">
      <c r="A437" s="2">
        <v>40920</v>
      </c>
      <c r="B437" s="3">
        <v>1.2706</v>
      </c>
      <c r="C437" s="3">
        <v>1.2843</v>
      </c>
      <c r="D437" s="3">
        <v>1.2703</v>
      </c>
      <c r="E437" s="3">
        <v>1.2810999999999999</v>
      </c>
      <c r="F437" s="6">
        <f t="shared" si="9"/>
        <v>8.229854029955205E-3</v>
      </c>
      <c r="G437" s="6">
        <f>_xll.WMA($F$2:F437,1,20,0)</f>
        <v>-8.759642896920488E-4</v>
      </c>
      <c r="H437" s="6">
        <f>_xll.EWMA($F$2:F437,1,,0)</f>
        <v>6.1982796315915734E-3</v>
      </c>
    </row>
    <row r="438" spans="1:8" x14ac:dyDescent="0.25">
      <c r="A438" s="2">
        <v>40921</v>
      </c>
      <c r="B438" s="3">
        <v>1.2811999999999999</v>
      </c>
      <c r="C438" s="3">
        <v>1.2879</v>
      </c>
      <c r="D438" s="3">
        <v>1.2628999999999999</v>
      </c>
      <c r="E438" s="3">
        <v>1.2678</v>
      </c>
      <c r="F438" s="6">
        <f t="shared" si="9"/>
        <v>-1.0514023884936914E-2</v>
      </c>
      <c r="G438" s="6">
        <f>_xll.WMA($F$2:F438,1,20,0)</f>
        <v>-5.837345232066665E-4</v>
      </c>
      <c r="H438" s="6">
        <f>_xll.EWMA($F$2:F438,1,,0)</f>
        <v>6.3385629293382416E-3</v>
      </c>
    </row>
    <row r="439" spans="1:8" x14ac:dyDescent="0.25">
      <c r="A439" s="2">
        <v>40924</v>
      </c>
      <c r="B439" s="3">
        <v>1.2637</v>
      </c>
      <c r="C439" s="3">
        <v>1.2685999999999999</v>
      </c>
      <c r="D439" s="3">
        <v>1.2627999999999999</v>
      </c>
      <c r="E439" s="3">
        <v>1.2665</v>
      </c>
      <c r="F439" s="6">
        <f t="shared" si="9"/>
        <v>2.2132646770947123E-3</v>
      </c>
      <c r="G439" s="6">
        <f>_xll.WMA($F$2:F439,1,20,0)</f>
        <v>-1.2168966123644294E-3</v>
      </c>
      <c r="H439" s="6">
        <f>_xll.EWMA($F$2:F439,1,,0)</f>
        <v>6.6632889104264095E-3</v>
      </c>
    </row>
    <row r="440" spans="1:8" x14ac:dyDescent="0.25">
      <c r="A440" s="2">
        <v>40925</v>
      </c>
      <c r="B440" s="3">
        <v>1.2665999999999999</v>
      </c>
      <c r="C440" s="3">
        <v>1.2806</v>
      </c>
      <c r="D440" s="3">
        <v>1.2652000000000001</v>
      </c>
      <c r="E440" s="3">
        <v>1.2735000000000001</v>
      </c>
      <c r="F440" s="6">
        <f t="shared" si="9"/>
        <v>5.4328703371817862E-3</v>
      </c>
      <c r="G440" s="6">
        <f>_xll.WMA($F$2:F440,1,20,0)</f>
        <v>-9.602478733429623E-4</v>
      </c>
      <c r="H440" s="6">
        <f>_xll.EWMA($F$2:F440,1,,0)</f>
        <v>6.4830059686410424E-3</v>
      </c>
    </row>
    <row r="441" spans="1:8" x14ac:dyDescent="0.25">
      <c r="A441" s="2">
        <v>40926</v>
      </c>
      <c r="B441" s="3">
        <v>1.2734000000000001</v>
      </c>
      <c r="C441" s="3">
        <v>1.2867</v>
      </c>
      <c r="D441" s="3">
        <v>1.2734000000000001</v>
      </c>
      <c r="E441" s="3">
        <v>1.286</v>
      </c>
      <c r="F441" s="6">
        <f t="shared" si="9"/>
        <v>9.8461372146396685E-3</v>
      </c>
      <c r="G441" s="6">
        <f>_xll.WMA($F$2:F441,1,20,0)</f>
        <v>-1.0145882532638225E-3</v>
      </c>
      <c r="H441" s="6">
        <f>_xll.EWMA($F$2:F441,1,,0)</f>
        <v>6.4248400145145278E-3</v>
      </c>
    </row>
    <row r="442" spans="1:8" x14ac:dyDescent="0.25">
      <c r="A442" s="2">
        <v>40927</v>
      </c>
      <c r="B442" s="3">
        <v>1.2861</v>
      </c>
      <c r="C442" s="3">
        <v>1.2969999999999999</v>
      </c>
      <c r="D442" s="3">
        <v>1.2842</v>
      </c>
      <c r="E442" s="3">
        <v>1.2966</v>
      </c>
      <c r="F442" s="6">
        <f t="shared" si="9"/>
        <v>8.1310704688541922E-3</v>
      </c>
      <c r="G442" s="6">
        <f>_xll.WMA($F$2:F442,1,20,0)</f>
        <v>-3.9214275977441835E-4</v>
      </c>
      <c r="H442" s="6">
        <f>_xll.EWMA($F$2:F442,1,,0)</f>
        <v>6.6797185676008355E-3</v>
      </c>
    </row>
    <row r="443" spans="1:8" x14ac:dyDescent="0.25">
      <c r="A443" s="2">
        <v>40928</v>
      </c>
      <c r="B443" s="3">
        <v>1.2965</v>
      </c>
      <c r="C443" s="3">
        <v>1.2985</v>
      </c>
      <c r="D443" s="3">
        <v>1.2890999999999999</v>
      </c>
      <c r="E443" s="3">
        <v>1.2930999999999999</v>
      </c>
      <c r="F443" s="6">
        <f t="shared" si="9"/>
        <v>-2.6258896769132492E-3</v>
      </c>
      <c r="G443" s="6">
        <f>_xll.WMA($F$2:F443,1,20,0)</f>
        <v>6.7455789223295651E-6</v>
      </c>
      <c r="H443" s="6">
        <f>_xll.EWMA($F$2:F443,1,,0)</f>
        <v>6.7755723117666339E-3</v>
      </c>
    </row>
    <row r="444" spans="1:8" x14ac:dyDescent="0.25">
      <c r="A444" s="2">
        <v>40931</v>
      </c>
      <c r="B444" s="3">
        <v>1.2879</v>
      </c>
      <c r="C444" s="3">
        <v>1.3050999999999999</v>
      </c>
      <c r="D444" s="3">
        <v>1.2879</v>
      </c>
      <c r="E444" s="3">
        <v>1.3010999999999999</v>
      </c>
      <c r="F444" s="6">
        <f t="shared" si="9"/>
        <v>1.0197075610805545E-2</v>
      </c>
      <c r="G444" s="6">
        <f>_xll.WMA($F$2:F444,1,20,0)</f>
        <v>-9.7717672725934678E-5</v>
      </c>
      <c r="H444" s="6">
        <f>_xll.EWMA($F$2:F444,1,,0)</f>
        <v>6.6005753642072061E-3</v>
      </c>
    </row>
    <row r="445" spans="1:8" x14ac:dyDescent="0.25">
      <c r="A445" s="2">
        <v>40932</v>
      </c>
      <c r="B445" s="3">
        <v>1.3011999999999999</v>
      </c>
      <c r="C445" s="3">
        <v>1.3061</v>
      </c>
      <c r="D445" s="3">
        <v>1.2956000000000001</v>
      </c>
      <c r="E445" s="3">
        <v>1.3032999999999999</v>
      </c>
      <c r="F445" s="6">
        <f t="shared" si="9"/>
        <v>1.6125939374775885E-3</v>
      </c>
      <c r="G445" s="6">
        <f>_xll.WMA($F$2:F445,1,20,0)</f>
        <v>3.5082402165212797E-4</v>
      </c>
      <c r="H445" s="6">
        <f>_xll.EWMA($F$2:F445,1,,0)</f>
        <v>6.8696696056661614E-3</v>
      </c>
    </row>
    <row r="446" spans="1:8" x14ac:dyDescent="0.25">
      <c r="A446" s="2">
        <v>40933</v>
      </c>
      <c r="B446" s="3">
        <v>1.3031999999999999</v>
      </c>
      <c r="C446" s="3">
        <v>1.3120000000000001</v>
      </c>
      <c r="D446" s="3">
        <v>1.2934000000000001</v>
      </c>
      <c r="E446" s="3">
        <v>1.3105</v>
      </c>
      <c r="F446" s="6">
        <f t="shared" si="9"/>
        <v>5.5859654756257957E-3</v>
      </c>
      <c r="G446" s="6">
        <f>_xll.WMA($F$2:F446,1,20,0)</f>
        <v>3.8551542573016711E-4</v>
      </c>
      <c r="H446" s="6">
        <f>_xll.EWMA($F$2:F446,1,,0)</f>
        <v>6.6720946046937932E-3</v>
      </c>
    </row>
    <row r="447" spans="1:8" x14ac:dyDescent="0.25">
      <c r="A447" s="2">
        <v>40934</v>
      </c>
      <c r="B447" s="3">
        <v>1.3103</v>
      </c>
      <c r="C447" s="3">
        <v>1.3183</v>
      </c>
      <c r="D447" s="3">
        <v>1.3092999999999999</v>
      </c>
      <c r="E447" s="3">
        <v>1.3106</v>
      </c>
      <c r="F447" s="6">
        <f t="shared" si="9"/>
        <v>2.2892899485690697E-4</v>
      </c>
      <c r="G447" s="6">
        <f>_xll.WMA($F$2:F447,1,20,0)</f>
        <v>1.1570496393496995E-3</v>
      </c>
      <c r="H447" s="6">
        <f>_xll.EWMA($F$2:F447,1,,0)</f>
        <v>6.6119600911407495E-3</v>
      </c>
    </row>
    <row r="448" spans="1:8" x14ac:dyDescent="0.25">
      <c r="A448" s="2">
        <v>40935</v>
      </c>
      <c r="B448" s="3">
        <v>1.3105</v>
      </c>
      <c r="C448" s="3">
        <v>1.3232999999999999</v>
      </c>
      <c r="D448" s="3">
        <v>1.3080000000000001</v>
      </c>
      <c r="E448" s="3">
        <v>1.3217000000000001</v>
      </c>
      <c r="F448" s="6">
        <f t="shared" si="9"/>
        <v>8.5100430002999945E-3</v>
      </c>
      <c r="G448" s="6">
        <f>_xll.WMA($F$2:F448,1,20,0)</f>
        <v>1.0835605424540553E-3</v>
      </c>
      <c r="H448" s="6">
        <f>_xll.EWMA($F$2:F448,1,,0)</f>
        <v>6.410778406801227E-3</v>
      </c>
    </row>
    <row r="449" spans="1:8" x14ac:dyDescent="0.25">
      <c r="A449" s="2">
        <v>40938</v>
      </c>
      <c r="B449" s="3">
        <v>1.3212999999999999</v>
      </c>
      <c r="C449" s="3">
        <v>1.3219000000000001</v>
      </c>
      <c r="D449" s="3">
        <v>1.3080000000000001</v>
      </c>
      <c r="E449" s="3">
        <v>1.3141</v>
      </c>
      <c r="F449" s="6">
        <f t="shared" si="9"/>
        <v>-5.4640797705787312E-3</v>
      </c>
      <c r="G449" s="6">
        <f>_xll.WMA($F$2:F449,1,20,0)</f>
        <v>1.5360740764946879E-3</v>
      </c>
      <c r="H449" s="6">
        <f>_xll.EWMA($F$2:F449,1,,0)</f>
        <v>6.5557184889422793E-3</v>
      </c>
    </row>
    <row r="450" spans="1:8" x14ac:dyDescent="0.25">
      <c r="A450" s="2">
        <v>40939</v>
      </c>
      <c r="B450" s="3">
        <v>1.3142</v>
      </c>
      <c r="C450" s="3">
        <v>1.3211999999999999</v>
      </c>
      <c r="D450" s="3">
        <v>1.3045</v>
      </c>
      <c r="E450" s="3">
        <v>1.3083</v>
      </c>
      <c r="F450" s="6">
        <f t="shared" si="9"/>
        <v>-4.4995309469370876E-3</v>
      </c>
      <c r="G450" s="6">
        <f>_xll.WMA($F$2:F450,1,20,0)</f>
        <v>1.3015159393254508E-3</v>
      </c>
      <c r="H450" s="6">
        <f>_xll.EWMA($F$2:F450,1,,0)</f>
        <v>6.4953959291361848E-3</v>
      </c>
    </row>
    <row r="451" spans="1:8" x14ac:dyDescent="0.25">
      <c r="A451" s="2">
        <v>40940</v>
      </c>
      <c r="B451" s="3">
        <v>1.3081</v>
      </c>
      <c r="C451" s="3">
        <v>1.3216000000000001</v>
      </c>
      <c r="D451" s="3">
        <v>1.3028999999999999</v>
      </c>
      <c r="E451" s="3">
        <v>1.3158000000000001</v>
      </c>
      <c r="F451" s="6">
        <f t="shared" ref="F451:F499" si="10">LN(E451/B451)</f>
        <v>5.8691429577162378E-3</v>
      </c>
      <c r="G451" s="6">
        <f>_xll.WMA($F$2:F451,1,20,0)</f>
        <v>6.2237569670281164E-4</v>
      </c>
      <c r="H451" s="6">
        <f>_xll.EWMA($F$2:F451,1,,0)</f>
        <v>6.3932389994596061E-3</v>
      </c>
    </row>
    <row r="452" spans="1:8" x14ac:dyDescent="0.25">
      <c r="A452" s="2">
        <v>40941</v>
      </c>
      <c r="B452" s="3">
        <v>1.3159000000000001</v>
      </c>
      <c r="C452" s="3">
        <v>1.3196000000000001</v>
      </c>
      <c r="D452" s="3">
        <v>1.3089</v>
      </c>
      <c r="E452" s="3">
        <v>1.3143</v>
      </c>
      <c r="F452" s="6">
        <f t="shared" si="10"/>
        <v>-1.2166376681324829E-3</v>
      </c>
      <c r="G452" s="6">
        <f>_xll.WMA($F$2:F452,1,20,0)</f>
        <v>1.3313796766174562E-3</v>
      </c>
      <c r="H452" s="6">
        <f>_xll.EWMA($F$2:F452,1,,0)</f>
        <v>6.3630106831157529E-3</v>
      </c>
    </row>
    <row r="453" spans="1:8" x14ac:dyDescent="0.25">
      <c r="A453" s="2">
        <v>40942</v>
      </c>
      <c r="B453" s="3">
        <v>1.3143</v>
      </c>
      <c r="C453" s="3">
        <v>1.3192999999999999</v>
      </c>
      <c r="D453" s="3">
        <v>1.3069999999999999</v>
      </c>
      <c r="E453" s="3">
        <v>1.3156000000000001</v>
      </c>
      <c r="F453" s="6">
        <f t="shared" si="10"/>
        <v>9.88630826939435E-4</v>
      </c>
      <c r="G453" s="6">
        <f>_xll.WMA($F$2:F453,1,20,0)</f>
        <v>1.8691711296218065E-3</v>
      </c>
      <c r="H453" s="6">
        <f>_xll.EWMA($F$2:F453,1,,0)</f>
        <v>6.1763616384704692E-3</v>
      </c>
    </row>
    <row r="454" spans="1:8" x14ac:dyDescent="0.25">
      <c r="A454" s="2">
        <v>40945</v>
      </c>
      <c r="B454" s="3">
        <v>1.3120000000000001</v>
      </c>
      <c r="C454" s="3">
        <v>1.3141</v>
      </c>
      <c r="D454" s="3">
        <v>1.3030999999999999</v>
      </c>
      <c r="E454" s="3">
        <v>1.3128</v>
      </c>
      <c r="F454" s="6">
        <f t="shared" si="10"/>
        <v>6.0957027184667986E-4</v>
      </c>
      <c r="G454" s="6">
        <f>_xll.WMA($F$2:F454,1,20,0)</f>
        <v>2.1774064799039159E-3</v>
      </c>
      <c r="H454" s="6">
        <f>_xll.EWMA($F$2:F454,1,,0)</f>
        <v>5.9930993616440177E-3</v>
      </c>
    </row>
    <row r="455" spans="1:8" x14ac:dyDescent="0.25">
      <c r="A455" s="2">
        <v>40946</v>
      </c>
      <c r="B455" s="3">
        <v>1.3129</v>
      </c>
      <c r="C455" s="3">
        <v>1.3268</v>
      </c>
      <c r="D455" s="3">
        <v>1.3091999999999999</v>
      </c>
      <c r="E455" s="3">
        <v>1.3259000000000001</v>
      </c>
      <c r="F455" s="6">
        <f t="shared" si="10"/>
        <v>9.8530431806085738E-3</v>
      </c>
      <c r="G455" s="6">
        <f>_xll.WMA($F$2:F455,1,20,0)</f>
        <v>1.9368177414905046E-3</v>
      </c>
      <c r="H455" s="6">
        <f>_xll.EWMA($F$2:F455,1,,0)</f>
        <v>5.8124435580919672E-3</v>
      </c>
    </row>
    <row r="456" spans="1:8" x14ac:dyDescent="0.25">
      <c r="A456" s="2">
        <v>40947</v>
      </c>
      <c r="B456" s="3">
        <v>1.3261000000000001</v>
      </c>
      <c r="C456" s="3">
        <v>1.3286</v>
      </c>
      <c r="D456" s="3">
        <v>1.3225</v>
      </c>
      <c r="E456" s="3">
        <v>1.3259000000000001</v>
      </c>
      <c r="F456" s="6">
        <f t="shared" si="10"/>
        <v>-1.5082956288023036E-4</v>
      </c>
      <c r="G456" s="6">
        <f>_xll.WMA($F$2:F456,1,20,0)</f>
        <v>2.3746539200893116E-3</v>
      </c>
      <c r="H456" s="6">
        <f>_xll.EWMA($F$2:F456,1,,0)</f>
        <v>6.1304467785130269E-3</v>
      </c>
    </row>
    <row r="457" spans="1:8" x14ac:dyDescent="0.25">
      <c r="A457" s="2">
        <v>40948</v>
      </c>
      <c r="B457" s="3">
        <v>1.3258000000000001</v>
      </c>
      <c r="C457" s="3">
        <v>1.3320000000000001</v>
      </c>
      <c r="D457" s="3">
        <v>1.3219000000000001</v>
      </c>
      <c r="E457" s="3">
        <v>1.3284</v>
      </c>
      <c r="F457" s="6">
        <f t="shared" si="10"/>
        <v>1.959159695300315E-3</v>
      </c>
      <c r="G457" s="6">
        <f>_xll.WMA($F$2:F457,1,20,0)</f>
        <v>2.6418599736761804E-3</v>
      </c>
      <c r="H457" s="6">
        <f>_xll.EWMA($F$2:F457,1,,0)</f>
        <v>5.9438034973703681E-3</v>
      </c>
    </row>
    <row r="458" spans="1:8" x14ac:dyDescent="0.25">
      <c r="A458" s="2">
        <v>40949</v>
      </c>
      <c r="B458" s="3">
        <v>1.3283</v>
      </c>
      <c r="C458" s="3">
        <v>1.329</v>
      </c>
      <c r="D458" s="3">
        <v>1.3158000000000001</v>
      </c>
      <c r="E458" s="3">
        <v>1.3194999999999999</v>
      </c>
      <c r="F458" s="6">
        <f t="shared" si="10"/>
        <v>-6.6470521950789396E-3</v>
      </c>
      <c r="G458" s="6">
        <f>_xll.WMA($F$2:F458,1,20,0)</f>
        <v>2.3283252569434366E-3</v>
      </c>
      <c r="H458" s="6">
        <f>_xll.EWMA($F$2:F458,1,,0)</f>
        <v>5.7826784812171983E-3</v>
      </c>
    </row>
    <row r="459" spans="1:8" x14ac:dyDescent="0.25">
      <c r="A459" s="2">
        <v>40952</v>
      </c>
      <c r="B459" s="3">
        <v>1.3236000000000001</v>
      </c>
      <c r="C459" s="3">
        <v>1.3282</v>
      </c>
      <c r="D459" s="3">
        <v>1.3182</v>
      </c>
      <c r="E459" s="3">
        <v>1.3182</v>
      </c>
      <c r="F459" s="6">
        <f t="shared" si="10"/>
        <v>-4.0881274288376394E-3</v>
      </c>
      <c r="G459" s="6">
        <f>_xll.WMA($F$2:F459,1,20,0)</f>
        <v>2.5216738414363346E-3</v>
      </c>
      <c r="H459" s="6">
        <f>_xll.EWMA($F$2:F459,1,,0)</f>
        <v>5.8381509371675825E-3</v>
      </c>
    </row>
    <row r="460" spans="1:8" x14ac:dyDescent="0.25">
      <c r="A460" s="2">
        <v>40953</v>
      </c>
      <c r="B460" s="3">
        <v>1.3182</v>
      </c>
      <c r="C460" s="3">
        <v>1.3214999999999999</v>
      </c>
      <c r="D460" s="3">
        <v>1.3083</v>
      </c>
      <c r="E460" s="3">
        <v>1.3130999999999999</v>
      </c>
      <c r="F460" s="6">
        <f t="shared" si="10"/>
        <v>-3.8764157536603028E-3</v>
      </c>
      <c r="G460" s="6">
        <f>_xll.WMA($F$2:F460,1,20,0)</f>
        <v>2.2066042361397172E-3</v>
      </c>
      <c r="H460" s="6">
        <f>_xll.EWMA($F$2:F460,1,,0)</f>
        <v>5.7481939020623306E-3</v>
      </c>
    </row>
    <row r="461" spans="1:8" x14ac:dyDescent="0.25">
      <c r="A461" s="2">
        <v>40954</v>
      </c>
      <c r="B461" s="3">
        <v>1.3131999999999999</v>
      </c>
      <c r="C461" s="3">
        <v>1.3189</v>
      </c>
      <c r="D461" s="3">
        <v>1.3048</v>
      </c>
      <c r="E461" s="3">
        <v>1.3064</v>
      </c>
      <c r="F461" s="6">
        <f t="shared" si="10"/>
        <v>-5.1916439711822042E-3</v>
      </c>
      <c r="G461" s="6">
        <f>_xll.WMA($F$2:F461,1,20,0)</f>
        <v>1.7411399315976133E-3</v>
      </c>
      <c r="H461" s="6">
        <f>_xll.EWMA($F$2:F461,1,,0)</f>
        <v>5.6533905838246938E-3</v>
      </c>
    </row>
    <row r="462" spans="1:8" x14ac:dyDescent="0.25">
      <c r="A462" s="2">
        <v>40955</v>
      </c>
      <c r="B462" s="3">
        <v>1.3064</v>
      </c>
      <c r="C462" s="3">
        <v>1.3156000000000001</v>
      </c>
      <c r="D462" s="3">
        <v>1.2978000000000001</v>
      </c>
      <c r="E462" s="3">
        <v>1.3128</v>
      </c>
      <c r="F462" s="6">
        <f t="shared" si="10"/>
        <v>4.8869981196256731E-3</v>
      </c>
      <c r="G462" s="6">
        <f>_xll.WMA($F$2:F462,1,20,0)</f>
        <v>9.8925087230651966E-4</v>
      </c>
      <c r="H462" s="6">
        <f>_xll.EWMA($F$2:F462,1,,0)</f>
        <v>5.6267544477337731E-3</v>
      </c>
    </row>
    <row r="463" spans="1:8" x14ac:dyDescent="0.25">
      <c r="A463" s="2">
        <v>40956</v>
      </c>
      <c r="B463" s="3">
        <v>1.3129</v>
      </c>
      <c r="C463" s="3">
        <v>1.3196000000000001</v>
      </c>
      <c r="D463" s="3">
        <v>1.3118000000000001</v>
      </c>
      <c r="E463" s="3">
        <v>1.3139000000000001</v>
      </c>
      <c r="F463" s="6">
        <f t="shared" si="10"/>
        <v>7.6138270771181397E-4</v>
      </c>
      <c r="G463" s="6">
        <f>_xll.WMA($F$2:F463,1,20,0)</f>
        <v>8.2704725484509362E-4</v>
      </c>
      <c r="H463" s="6">
        <f>_xll.EWMA($F$2:F463,1,,0)</f>
        <v>5.5851328288107687E-3</v>
      </c>
    </row>
    <row r="464" spans="1:8" x14ac:dyDescent="0.25">
      <c r="A464" s="2">
        <v>40959</v>
      </c>
      <c r="B464" s="3">
        <v>1.3203</v>
      </c>
      <c r="C464" s="3">
        <v>1.3274999999999999</v>
      </c>
      <c r="D464" s="3">
        <v>1.3185</v>
      </c>
      <c r="E464" s="3">
        <v>1.3242</v>
      </c>
      <c r="F464" s="6">
        <f t="shared" si="10"/>
        <v>2.949520005590317E-3</v>
      </c>
      <c r="G464" s="6">
        <f>_xll.WMA($F$2:F464,1,20,0)</f>
        <v>9.964108740763472E-4</v>
      </c>
      <c r="H464" s="6">
        <f>_xll.EWMA($F$2:F464,1,,0)</f>
        <v>5.4181978932287388E-3</v>
      </c>
    </row>
    <row r="465" spans="1:8" x14ac:dyDescent="0.25">
      <c r="A465" s="2">
        <v>40960</v>
      </c>
      <c r="B465" s="3">
        <v>1.3241000000000001</v>
      </c>
      <c r="C465" s="3">
        <v>1.3291999999999999</v>
      </c>
      <c r="D465" s="3">
        <v>1.319</v>
      </c>
      <c r="E465" s="3">
        <v>1.3229</v>
      </c>
      <c r="F465" s="6">
        <f t="shared" si="10"/>
        <v>-9.0668687737681278E-4</v>
      </c>
      <c r="G465" s="6">
        <f>_xll.WMA($F$2:F465,1,20,0)</f>
        <v>6.3403309381558561E-4</v>
      </c>
      <c r="H465" s="6">
        <f>_xll.EWMA($F$2:F465,1,,0)</f>
        <v>5.3025877080327194E-3</v>
      </c>
    </row>
    <row r="466" spans="1:8" x14ac:dyDescent="0.25">
      <c r="A466" s="2">
        <v>40961</v>
      </c>
      <c r="B466" s="3">
        <v>1.3232999999999999</v>
      </c>
      <c r="C466" s="3">
        <v>1.3264</v>
      </c>
      <c r="D466" s="3">
        <v>1.3213999999999999</v>
      </c>
      <c r="E466" s="3">
        <v>1.3248</v>
      </c>
      <c r="F466" s="6">
        <f t="shared" si="10"/>
        <v>1.1328878519914684E-3</v>
      </c>
      <c r="G466" s="6">
        <f>_xll.WMA($F$2:F466,1,20,0)</f>
        <v>5.0806905307286554E-4</v>
      </c>
      <c r="H466" s="6">
        <f>_xll.EWMA($F$2:F466,1,,0)</f>
        <v>5.1458444479903732E-3</v>
      </c>
    </row>
    <row r="467" spans="1:8" x14ac:dyDescent="0.25">
      <c r="A467" s="2">
        <v>40962</v>
      </c>
      <c r="B467" s="3">
        <v>1.3246</v>
      </c>
      <c r="C467" s="3">
        <v>1.3378000000000001</v>
      </c>
      <c r="D467" s="3">
        <v>1.3233999999999999</v>
      </c>
      <c r="E467" s="3">
        <v>1.3369</v>
      </c>
      <c r="F467" s="6">
        <f t="shared" si="10"/>
        <v>9.2429739381977294E-3</v>
      </c>
      <c r="G467" s="6">
        <f>_xll.WMA($F$2:F467,1,20,0)</f>
        <v>2.8541517189114923E-4</v>
      </c>
      <c r="H467" s="6">
        <f>_xll.EWMA($F$2:F467,1,,0)</f>
        <v>4.9967927984908411E-3</v>
      </c>
    </row>
    <row r="468" spans="1:8" x14ac:dyDescent="0.25">
      <c r="A468" s="2">
        <v>40963</v>
      </c>
      <c r="B468" s="3">
        <v>1.3367</v>
      </c>
      <c r="C468" s="3">
        <v>1.3484</v>
      </c>
      <c r="D468" s="3">
        <v>1.3360000000000001</v>
      </c>
      <c r="E468" s="3">
        <v>1.3446</v>
      </c>
      <c r="F468" s="6">
        <f t="shared" si="10"/>
        <v>5.8926810575089346E-3</v>
      </c>
      <c r="G468" s="6">
        <f>_xll.WMA($F$2:F468,1,20,0)</f>
        <v>7.3611741905819017E-4</v>
      </c>
      <c r="H468" s="6">
        <f>_xll.EWMA($F$2:F468,1,,0)</f>
        <v>5.3475055874789967E-3</v>
      </c>
    </row>
    <row r="469" spans="1:8" x14ac:dyDescent="0.25">
      <c r="A469" s="2">
        <v>40966</v>
      </c>
      <c r="B469" s="3">
        <v>1.3466</v>
      </c>
      <c r="C469" s="3">
        <v>1.347</v>
      </c>
      <c r="D469" s="3">
        <v>1.3369</v>
      </c>
      <c r="E469" s="3">
        <v>1.3395999999999999</v>
      </c>
      <c r="F469" s="6">
        <f t="shared" si="10"/>
        <v>-5.2118351911311211E-3</v>
      </c>
      <c r="G469" s="6">
        <f>_xll.WMA($F$2:F469,1,20,0)</f>
        <v>6.0524932191863723E-4</v>
      </c>
      <c r="H469" s="6">
        <f>_xll.EWMA($F$2:F469,1,,0)</f>
        <v>5.3817737271612803E-3</v>
      </c>
    </row>
    <row r="470" spans="1:8" x14ac:dyDescent="0.25">
      <c r="A470" s="2">
        <v>40967</v>
      </c>
      <c r="B470" s="3">
        <v>1.3394999999999999</v>
      </c>
      <c r="C470" s="3">
        <v>1.3469</v>
      </c>
      <c r="D470" s="3">
        <v>1.3393999999999999</v>
      </c>
      <c r="E470" s="3">
        <v>1.3455999999999999</v>
      </c>
      <c r="F470" s="6">
        <f t="shared" si="10"/>
        <v>4.5436002340202494E-3</v>
      </c>
      <c r="G470" s="6">
        <f>_xll.WMA($F$2:F470,1,20,0)</f>
        <v>6.1786155089101774E-4</v>
      </c>
      <c r="H470" s="6">
        <f>_xll.EWMA($F$2:F470,1,,0)</f>
        <v>5.37172902396541E-3</v>
      </c>
    </row>
    <row r="471" spans="1:8" x14ac:dyDescent="0.25">
      <c r="A471" s="2">
        <v>40968</v>
      </c>
      <c r="B471" s="3">
        <v>1.3456999999999999</v>
      </c>
      <c r="C471" s="3">
        <v>1.3485</v>
      </c>
      <c r="D471" s="3">
        <v>1.3320000000000001</v>
      </c>
      <c r="E471" s="3">
        <v>1.3322000000000001</v>
      </c>
      <c r="F471" s="6">
        <f t="shared" si="10"/>
        <v>-1.008261276841658E-2</v>
      </c>
      <c r="G471" s="6">
        <f>_xll.WMA($F$2:F471,1,20,0)</f>
        <v>1.0700181099388847E-3</v>
      </c>
      <c r="H471" s="6">
        <f>_xll.EWMA($F$2:F471,1,,0)</f>
        <v>5.3256739038071944E-3</v>
      </c>
    </row>
    <row r="472" spans="1:8" x14ac:dyDescent="0.25">
      <c r="A472" s="2">
        <v>40969</v>
      </c>
      <c r="B472" s="3">
        <v>1.3323</v>
      </c>
      <c r="C472" s="3">
        <v>1.3354999999999999</v>
      </c>
      <c r="D472" s="3">
        <v>1.3286</v>
      </c>
      <c r="E472" s="3">
        <v>1.331</v>
      </c>
      <c r="F472" s="6">
        <f t="shared" si="10"/>
        <v>-9.7623257105467647E-4</v>
      </c>
      <c r="G472" s="6">
        <f>_xll.WMA($F$2:F472,1,20,0)</f>
        <v>2.7243032363224383E-4</v>
      </c>
      <c r="H472" s="6">
        <f>_xll.EWMA($F$2:F472,1,,0)</f>
        <v>5.7236858048098352E-3</v>
      </c>
    </row>
    <row r="473" spans="1:8" x14ac:dyDescent="0.25">
      <c r="A473" s="2">
        <v>40970</v>
      </c>
      <c r="B473" s="3">
        <v>1.3308</v>
      </c>
      <c r="C473" s="3">
        <v>1.3331</v>
      </c>
      <c r="D473" s="3">
        <v>1.319</v>
      </c>
      <c r="E473" s="3">
        <v>1.3197000000000001</v>
      </c>
      <c r="F473" s="6">
        <f t="shared" si="10"/>
        <v>-8.3758271215378568E-3</v>
      </c>
      <c r="G473" s="6">
        <f>_xll.WMA($F$2:F473,1,20,0)</f>
        <v>2.8445057848613421E-4</v>
      </c>
      <c r="H473" s="6">
        <f>_xll.EWMA($F$2:F473,1,,0)</f>
        <v>5.5544690333656551E-3</v>
      </c>
    </row>
    <row r="474" spans="1:8" x14ac:dyDescent="0.25">
      <c r="A474" s="2">
        <v>40973</v>
      </c>
      <c r="B474" s="3">
        <v>1.3192999999999999</v>
      </c>
      <c r="C474" s="3">
        <v>1.3237000000000001</v>
      </c>
      <c r="D474" s="3">
        <v>1.3163</v>
      </c>
      <c r="E474" s="3">
        <v>1.3214999999999999</v>
      </c>
      <c r="F474" s="6">
        <f t="shared" si="10"/>
        <v>1.6661621546130057E-3</v>
      </c>
      <c r="G474" s="6">
        <f>_xll.WMA($F$2:F474,1,20,0)</f>
        <v>-1.8377231893773027E-4</v>
      </c>
      <c r="H474" s="6">
        <f>_xll.EWMA($F$2:F474,1,,0)</f>
        <v>5.7628350198712323E-3</v>
      </c>
    </row>
    <row r="475" spans="1:8" x14ac:dyDescent="0.25">
      <c r="A475" s="2">
        <v>40974</v>
      </c>
      <c r="B475" s="3">
        <v>1.3213999999999999</v>
      </c>
      <c r="C475" s="3">
        <v>1.3225</v>
      </c>
      <c r="D475" s="3">
        <v>1.3106</v>
      </c>
      <c r="E475" s="3">
        <v>1.3110999999999999</v>
      </c>
      <c r="F475" s="6">
        <f t="shared" si="10"/>
        <v>-7.825301090429157E-3</v>
      </c>
      <c r="G475" s="6">
        <f>_xll.WMA($F$2:F475,1,20,0)</f>
        <v>-1.3094272479941427E-4</v>
      </c>
      <c r="H475" s="6">
        <f>_xll.EWMA($F$2:F475,1,,0)</f>
        <v>5.602161832525627E-3</v>
      </c>
    </row>
    <row r="476" spans="1:8" x14ac:dyDescent="0.25">
      <c r="A476" s="2">
        <v>40975</v>
      </c>
      <c r="B476" s="3">
        <v>1.3109999999999999</v>
      </c>
      <c r="C476" s="3">
        <v>1.3163</v>
      </c>
      <c r="D476" s="3">
        <v>1.31</v>
      </c>
      <c r="E476" s="3">
        <v>1.3147</v>
      </c>
      <c r="F476" s="6">
        <f t="shared" si="10"/>
        <v>2.8182979388587108E-3</v>
      </c>
      <c r="G476" s="6">
        <f>_xll.WMA($F$2:F476,1,20,0)</f>
        <v>-1.0148599383513004E-3</v>
      </c>
      <c r="H476" s="6">
        <f>_xll.EWMA($F$2:F476,1,,0)</f>
        <v>5.759798989139359E-3</v>
      </c>
    </row>
    <row r="477" spans="1:8" x14ac:dyDescent="0.25">
      <c r="A477" s="2">
        <v>40976</v>
      </c>
      <c r="B477" s="3">
        <v>1.3148</v>
      </c>
      <c r="C477" s="3">
        <v>1.3289</v>
      </c>
      <c r="D477" s="3">
        <v>1.3138000000000001</v>
      </c>
      <c r="E477" s="3">
        <v>1.3272999999999999</v>
      </c>
      <c r="F477" s="6">
        <f t="shared" si="10"/>
        <v>9.4622408420922798E-3</v>
      </c>
      <c r="G477" s="6">
        <f>_xll.WMA($F$2:F477,1,20,0)</f>
        <v>-8.6640356326435374E-4</v>
      </c>
      <c r="H477" s="6">
        <f>_xll.EWMA($F$2:F477,1,,0)</f>
        <v>5.6268406346638121E-3</v>
      </c>
    </row>
    <row r="478" spans="1:8" x14ac:dyDescent="0.25">
      <c r="A478" s="2">
        <v>40977</v>
      </c>
      <c r="B478" s="3">
        <v>1.3272999999999999</v>
      </c>
      <c r="C478" s="3">
        <v>1.3275999999999999</v>
      </c>
      <c r="D478" s="3">
        <v>1.31</v>
      </c>
      <c r="E478" s="3">
        <v>1.3121</v>
      </c>
      <c r="F478" s="6">
        <f t="shared" si="10"/>
        <v>-1.1517896520486468E-2</v>
      </c>
      <c r="G478" s="6">
        <f>_xll.WMA($F$2:F478,1,20,0)</f>
        <v>-4.9124950592475557E-4</v>
      </c>
      <c r="H478" s="6">
        <f>_xll.EWMA($F$2:F478,1,,0)</f>
        <v>5.9273683453498292E-3</v>
      </c>
    </row>
    <row r="479" spans="1:8" x14ac:dyDescent="0.25">
      <c r="A479" s="2">
        <v>40980</v>
      </c>
      <c r="B479" s="3">
        <v>1.3110999999999999</v>
      </c>
      <c r="C479" s="3">
        <v>1.3158000000000001</v>
      </c>
      <c r="D479" s="3">
        <v>1.3082</v>
      </c>
      <c r="E479" s="3">
        <v>1.3150999999999999</v>
      </c>
      <c r="F479" s="6">
        <f t="shared" si="10"/>
        <v>3.0462288425630352E-3</v>
      </c>
      <c r="G479" s="6">
        <f>_xll.WMA($F$2:F479,1,20,0)</f>
        <v>-7.3479172219513176E-4</v>
      </c>
      <c r="H479" s="6">
        <f>_xll.EWMA($F$2:F479,1,,0)</f>
        <v>6.4019833010377277E-3</v>
      </c>
    </row>
    <row r="480" spans="1:8" x14ac:dyDescent="0.25">
      <c r="A480" s="2">
        <v>40981</v>
      </c>
      <c r="B480" s="3">
        <v>1.3154999999999999</v>
      </c>
      <c r="C480" s="3">
        <v>1.3189</v>
      </c>
      <c r="D480" s="3">
        <v>1.3055000000000001</v>
      </c>
      <c r="E480" s="3">
        <v>1.3082</v>
      </c>
      <c r="F480" s="6">
        <f t="shared" si="10"/>
        <v>-5.5646749532349904E-3</v>
      </c>
      <c r="G480" s="6">
        <f>_xll.WMA($F$2:F480,1,20,0)</f>
        <v>-3.78073908625098E-4</v>
      </c>
      <c r="H480" s="6">
        <f>_xll.EWMA($F$2:F480,1,,0)</f>
        <v>6.2516427749221039E-3</v>
      </c>
    </row>
    <row r="481" spans="1:8" x14ac:dyDescent="0.25">
      <c r="A481" s="2">
        <v>40982</v>
      </c>
      <c r="B481" s="3">
        <v>1.3082</v>
      </c>
      <c r="C481" s="3">
        <v>1.3089</v>
      </c>
      <c r="D481" s="3">
        <v>1.3013999999999999</v>
      </c>
      <c r="E481" s="3">
        <v>1.3028999999999999</v>
      </c>
      <c r="F481" s="6">
        <f t="shared" si="10"/>
        <v>-4.0595973182265613E-3</v>
      </c>
      <c r="G481" s="6">
        <f>_xll.WMA($F$2:F481,1,20,0)</f>
        <v>-4.6248686860383243E-4</v>
      </c>
      <c r="H481" s="6">
        <f>_xll.EWMA($F$2:F481,1,,0)</f>
        <v>6.212567229594481E-3</v>
      </c>
    </row>
    <row r="482" spans="1:8" x14ac:dyDescent="0.25">
      <c r="A482" s="2">
        <v>40983</v>
      </c>
      <c r="B482" s="3">
        <v>1.3029999999999999</v>
      </c>
      <c r="C482" s="3">
        <v>1.3118000000000001</v>
      </c>
      <c r="D482" s="3">
        <v>1.3006</v>
      </c>
      <c r="E482" s="3">
        <v>1.3079000000000001</v>
      </c>
      <c r="F482" s="6">
        <f t="shared" si="10"/>
        <v>3.7534993702616113E-3</v>
      </c>
      <c r="G482" s="6">
        <f>_xll.WMA($F$2:F482,1,20,0)</f>
        <v>-4.0588453595605007E-4</v>
      </c>
      <c r="H482" s="6">
        <f>_xll.EWMA($F$2:F482,1,,0)</f>
        <v>6.1048384016668704E-3</v>
      </c>
    </row>
    <row r="483" spans="1:8" x14ac:dyDescent="0.25">
      <c r="A483" s="2">
        <v>40984</v>
      </c>
      <c r="B483" s="3">
        <v>1.3080000000000001</v>
      </c>
      <c r="C483" s="3">
        <v>1.3185</v>
      </c>
      <c r="D483" s="3">
        <v>1.3050999999999999</v>
      </c>
      <c r="E483" s="3">
        <v>1.3172999999999999</v>
      </c>
      <c r="F483" s="6">
        <f t="shared" si="10"/>
        <v>7.0849342186372292E-3</v>
      </c>
      <c r="G483" s="6">
        <f>_xll.WMA($F$2:F483,1,20,0)</f>
        <v>-4.6255947342425333E-4</v>
      </c>
      <c r="H483" s="6">
        <f>_xll.EWMA($F$2:F483,1,,0)</f>
        <v>5.9898442590097262E-3</v>
      </c>
    </row>
    <row r="484" spans="1:8" x14ac:dyDescent="0.25">
      <c r="A484" s="2">
        <v>40987</v>
      </c>
      <c r="B484" s="3">
        <v>1.3182</v>
      </c>
      <c r="C484" s="3">
        <v>1.3263</v>
      </c>
      <c r="D484" s="3">
        <v>1.3145</v>
      </c>
      <c r="E484" s="3">
        <v>1.3237000000000001</v>
      </c>
      <c r="F484" s="6">
        <f t="shared" si="10"/>
        <v>4.1636761011056376E-3</v>
      </c>
      <c r="G484" s="6">
        <f>_xll.WMA($F$2:F484,1,20,0)</f>
        <v>-1.4638189787798266E-4</v>
      </c>
      <c r="H484" s="6">
        <f>_xll.EWMA($F$2:F484,1,,0)</f>
        <v>6.0611317231442242E-3</v>
      </c>
    </row>
    <row r="485" spans="1:8" x14ac:dyDescent="0.25">
      <c r="A485" s="2">
        <v>40988</v>
      </c>
      <c r="B485" s="3">
        <v>1.3236000000000001</v>
      </c>
      <c r="C485" s="3">
        <v>1.325</v>
      </c>
      <c r="D485" s="3">
        <v>1.3176000000000001</v>
      </c>
      <c r="E485" s="3">
        <v>1.3222</v>
      </c>
      <c r="F485" s="6">
        <f t="shared" si="10"/>
        <v>-1.0582811479793533E-3</v>
      </c>
      <c r="G485" s="6">
        <f>_xll.WMA($F$2:F485,1,20,0)</f>
        <v>-8.5674093102216671E-5</v>
      </c>
      <c r="H485" s="6">
        <f>_xll.EWMA($F$2:F485,1,,0)</f>
        <v>5.9643315316875245E-3</v>
      </c>
    </row>
    <row r="486" spans="1:8" x14ac:dyDescent="0.25">
      <c r="A486" s="2">
        <v>40989</v>
      </c>
      <c r="B486" s="3">
        <v>1.3222</v>
      </c>
      <c r="C486" s="3">
        <v>1.3283</v>
      </c>
      <c r="D486" s="3">
        <v>1.3183</v>
      </c>
      <c r="E486" s="3">
        <v>1.3213999999999999</v>
      </c>
      <c r="F486" s="6">
        <f t="shared" si="10"/>
        <v>-6.0523530369253854E-4</v>
      </c>
      <c r="G486" s="6">
        <f>_xll.WMA($F$2:F486,1,20,0)</f>
        <v>-9.3253806632343639E-5</v>
      </c>
      <c r="H486" s="6">
        <f>_xll.EWMA($F$2:F486,1,,0)</f>
        <v>5.7884413378714687E-3</v>
      </c>
    </row>
    <row r="487" spans="1:8" x14ac:dyDescent="0.25">
      <c r="A487" s="2">
        <v>40990</v>
      </c>
      <c r="B487" s="3">
        <v>1.3213999999999999</v>
      </c>
      <c r="C487" s="3">
        <v>1.3253999999999999</v>
      </c>
      <c r="D487" s="3">
        <v>1.3138000000000001</v>
      </c>
      <c r="E487" s="3">
        <v>1.3198000000000001</v>
      </c>
      <c r="F487" s="6">
        <f t="shared" si="10"/>
        <v>-1.2115706464639353E-3</v>
      </c>
      <c r="G487" s="6">
        <f>_xll.WMA($F$2:F487,1,20,0)</f>
        <v>-1.801599644165441E-4</v>
      </c>
      <c r="H487" s="6">
        <f>_xll.EWMA($F$2:F487,1,,0)</f>
        <v>5.6140598964591242E-3</v>
      </c>
    </row>
    <row r="488" spans="1:8" x14ac:dyDescent="0.25">
      <c r="A488" s="2">
        <v>40991</v>
      </c>
      <c r="B488" s="3">
        <v>1.3198000000000001</v>
      </c>
      <c r="C488" s="3">
        <v>1.3291999999999999</v>
      </c>
      <c r="D488" s="3">
        <v>1.3193999999999999</v>
      </c>
      <c r="E488" s="3">
        <v>1.3267</v>
      </c>
      <c r="F488" s="6">
        <f t="shared" si="10"/>
        <v>5.2144459735498213E-3</v>
      </c>
      <c r="G488" s="6">
        <f>_xll.WMA($F$2:F488,1,20,0)</f>
        <v>-7.0288719364962706E-4</v>
      </c>
      <c r="H488" s="6">
        <f>_xll.EWMA($F$2:F488,1,,0)</f>
        <v>5.4511175565796757E-3</v>
      </c>
    </row>
    <row r="489" spans="1:8" x14ac:dyDescent="0.25">
      <c r="A489" s="2">
        <v>40994</v>
      </c>
      <c r="B489" s="3">
        <v>1.3270999999999999</v>
      </c>
      <c r="C489" s="3">
        <v>1.3366</v>
      </c>
      <c r="D489" s="3">
        <v>1.3194999999999999</v>
      </c>
      <c r="E489" s="3">
        <v>1.3357000000000001</v>
      </c>
      <c r="F489" s="6">
        <f t="shared" si="10"/>
        <v>6.4593885398561536E-3</v>
      </c>
      <c r="G489" s="6">
        <f>_xll.WMA($F$2:F489,1,20,0)</f>
        <v>-7.3679894784758285E-4</v>
      </c>
      <c r="H489" s="6">
        <f>_xll.EWMA($F$2:F489,1,,0)</f>
        <v>5.4372077822515026E-3</v>
      </c>
    </row>
    <row r="490" spans="1:8" x14ac:dyDescent="0.25">
      <c r="A490" s="2">
        <v>40995</v>
      </c>
      <c r="B490" s="3">
        <v>1.3358000000000001</v>
      </c>
      <c r="C490" s="3">
        <v>1.3384</v>
      </c>
      <c r="D490" s="3">
        <v>1.3312999999999999</v>
      </c>
      <c r="E490" s="3">
        <v>1.3312999999999999</v>
      </c>
      <c r="F490" s="6">
        <f t="shared" si="10"/>
        <v>-3.3744548536642025E-3</v>
      </c>
      <c r="G490" s="6">
        <f>_xll.WMA($F$2:F490,1,20,0)</f>
        <v>-1.5323776129821945E-4</v>
      </c>
      <c r="H490" s="6">
        <f>_xll.EWMA($F$2:F490,1,,0)</f>
        <v>5.503894691749037E-3</v>
      </c>
    </row>
    <row r="491" spans="1:8" x14ac:dyDescent="0.25">
      <c r="A491" s="2">
        <v>40996</v>
      </c>
      <c r="B491" s="3">
        <v>1.3312999999999999</v>
      </c>
      <c r="C491" s="3">
        <v>1.3371999999999999</v>
      </c>
      <c r="D491" s="3">
        <v>1.3280000000000001</v>
      </c>
      <c r="E491" s="3">
        <v>1.3314999999999999</v>
      </c>
      <c r="F491" s="6">
        <f t="shared" si="10"/>
        <v>1.5021781611533879E-4</v>
      </c>
      <c r="G491" s="6">
        <f>_xll.WMA($F$2:F491,1,20,0)</f>
        <v>-5.4914051568244156E-4</v>
      </c>
      <c r="H491" s="6">
        <f>_xll.EWMA($F$2:F491,1,,0)</f>
        <v>5.3998613042148128E-3</v>
      </c>
    </row>
    <row r="492" spans="1:8" x14ac:dyDescent="0.25">
      <c r="A492" s="2">
        <v>40997</v>
      </c>
      <c r="B492" s="3">
        <v>1.3314999999999999</v>
      </c>
      <c r="C492" s="3">
        <v>1.3344</v>
      </c>
      <c r="D492" s="3">
        <v>1.3254999999999999</v>
      </c>
      <c r="E492" s="3">
        <v>1.3301000000000001</v>
      </c>
      <c r="F492" s="6">
        <f t="shared" si="10"/>
        <v>-1.0519988947363071E-3</v>
      </c>
      <c r="G492" s="6">
        <f>_xll.WMA($F$2:F492,1,20,0)</f>
        <v>-3.7498986455846112E-5</v>
      </c>
      <c r="H492" s="6">
        <f>_xll.EWMA($F$2:F492,1,,0)</f>
        <v>5.2354890795424085E-3</v>
      </c>
    </row>
    <row r="493" spans="1:8" x14ac:dyDescent="0.25">
      <c r="A493" s="2">
        <v>40998</v>
      </c>
      <c r="B493" s="3">
        <v>1.33</v>
      </c>
      <c r="C493" s="3">
        <v>1.3374999999999999</v>
      </c>
      <c r="D493" s="3">
        <v>1.3297000000000001</v>
      </c>
      <c r="E493" s="3">
        <v>1.3339000000000001</v>
      </c>
      <c r="F493" s="6">
        <f t="shared" si="10"/>
        <v>2.9280399311989243E-3</v>
      </c>
      <c r="G493" s="6">
        <f>_xll.WMA($F$2:F493,1,20,0)</f>
        <v>-4.128730263992757E-5</v>
      </c>
      <c r="H493" s="6">
        <f>_xll.EWMA($F$2:F493,1,,0)</f>
        <v>5.0825315786878229E-3</v>
      </c>
    </row>
    <row r="494" spans="1:8" x14ac:dyDescent="0.25">
      <c r="A494" s="2">
        <v>41001</v>
      </c>
      <c r="B494" s="3">
        <v>1.3357000000000001</v>
      </c>
      <c r="C494" s="3">
        <v>1.3378000000000001</v>
      </c>
      <c r="D494" s="3">
        <v>1.3282</v>
      </c>
      <c r="E494" s="3">
        <v>1.3318000000000001</v>
      </c>
      <c r="F494" s="6">
        <f t="shared" si="10"/>
        <v>-2.9240883065377388E-3</v>
      </c>
      <c r="G494" s="6">
        <f>_xll.WMA($F$2:F494,1,20,0)</f>
        <v>5.2390604999691154E-4</v>
      </c>
      <c r="H494" s="6">
        <f>_xll.EWMA($F$2:F494,1,,0)</f>
        <v>4.9796189295747443E-3</v>
      </c>
    </row>
    <row r="495" spans="1:8" x14ac:dyDescent="0.25">
      <c r="A495" s="2">
        <v>41002</v>
      </c>
      <c r="B495" s="3">
        <v>1.3319000000000001</v>
      </c>
      <c r="C495" s="3">
        <v>1.3366</v>
      </c>
      <c r="D495" s="3">
        <v>1.3217000000000001</v>
      </c>
      <c r="E495" s="3">
        <v>1.3231999999999999</v>
      </c>
      <c r="F495" s="6">
        <f t="shared" si="10"/>
        <v>-6.5534489375581066E-3</v>
      </c>
      <c r="G495" s="6">
        <f>_xll.WMA($F$2:F495,1,20,0)</f>
        <v>2.9439352693937435E-4</v>
      </c>
      <c r="H495" s="6">
        <f>_xll.EWMA($F$2:F495,1,,0)</f>
        <v>4.8807607960458599E-3</v>
      </c>
    </row>
    <row r="496" spans="1:8" x14ac:dyDescent="0.25">
      <c r="A496" s="2">
        <v>41003</v>
      </c>
      <c r="B496" s="3">
        <v>1.3230999999999999</v>
      </c>
      <c r="C496" s="3">
        <v>1.3238000000000001</v>
      </c>
      <c r="D496" s="3">
        <v>1.3109999999999999</v>
      </c>
      <c r="E496" s="3">
        <v>1.3141</v>
      </c>
      <c r="F496" s="6">
        <f t="shared" si="10"/>
        <v>-6.82544739877283E-3</v>
      </c>
      <c r="G496" s="6">
        <f>_xll.WMA($F$2:F496,1,20,0)</f>
        <v>3.5798613458292691E-4</v>
      </c>
      <c r="H496" s="6">
        <f>_xll.EWMA($F$2:F496,1,,0)</f>
        <v>4.9969368587121461E-3</v>
      </c>
    </row>
    <row r="497" spans="1:8" x14ac:dyDescent="0.25">
      <c r="A497" s="2">
        <v>41004</v>
      </c>
      <c r="B497" s="3">
        <v>1.3140000000000001</v>
      </c>
      <c r="C497" s="3">
        <v>1.3163</v>
      </c>
      <c r="D497" s="3">
        <v>1.3038000000000001</v>
      </c>
      <c r="E497" s="3">
        <v>1.3063</v>
      </c>
      <c r="F497" s="6">
        <f t="shared" si="10"/>
        <v>-5.8772065520382227E-3</v>
      </c>
      <c r="G497" s="6">
        <f>_xll.WMA($F$2:F497,1,20,0)</f>
        <v>-1.2420113229865003E-4</v>
      </c>
      <c r="H497" s="6">
        <f>_xll.EWMA($F$2:F497,1,,0)</f>
        <v>5.1250774846204562E-3</v>
      </c>
    </row>
    <row r="498" spans="1:8" x14ac:dyDescent="0.25">
      <c r="A498" s="2">
        <v>41005</v>
      </c>
      <c r="B498" s="3">
        <v>1.3063</v>
      </c>
      <c r="C498" s="3">
        <v>1.3110999999999999</v>
      </c>
      <c r="D498" s="3">
        <v>1.3055000000000001</v>
      </c>
      <c r="E498" s="3">
        <v>1.3095000000000001</v>
      </c>
      <c r="F498" s="6">
        <f t="shared" si="10"/>
        <v>2.4466714552490321E-3</v>
      </c>
      <c r="G498" s="6">
        <f>_xll.WMA($F$2:F498,1,20,0)</f>
        <v>-8.9117350200517505E-4</v>
      </c>
      <c r="H498" s="6">
        <f>_xll.EWMA($F$2:F498,1,,0)</f>
        <v>5.1732898122259681E-3</v>
      </c>
    </row>
    <row r="499" spans="1:8" x14ac:dyDescent="0.25">
      <c r="A499" s="2">
        <v>41008</v>
      </c>
      <c r="B499" s="3">
        <v>1.3098000000000001</v>
      </c>
      <c r="C499" s="3">
        <v>1.3131999999999999</v>
      </c>
      <c r="D499" s="3">
        <v>1.3038000000000001</v>
      </c>
      <c r="E499" s="3">
        <v>1.3104</v>
      </c>
      <c r="F499" s="6">
        <f t="shared" si="10"/>
        <v>4.579803148516746E-4</v>
      </c>
      <c r="G499" s="6">
        <f>_xll.WMA($F$2:F499,1,20,0)</f>
        <v>-1.9294510321840019E-4</v>
      </c>
      <c r="H499" s="6">
        <f>_xll.EWMA($F$2:F499,1,,0)</f>
        <v>5.0513685180354788E-3</v>
      </c>
    </row>
  </sheetData>
  <sortState ref="O77:O98">
    <sortCondition ref="O77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1"/>
  <sheetViews>
    <sheetView topLeftCell="A76" zoomScale="80" zoomScaleNormal="80" workbookViewId="0">
      <selection activeCell="F26" sqref="F26"/>
    </sheetView>
  </sheetViews>
  <sheetFormatPr defaultRowHeight="15" x14ac:dyDescent="0.25"/>
  <cols>
    <col min="1" max="1" width="14.28515625" style="3" customWidth="1"/>
    <col min="2" max="5" width="9.140625" style="3"/>
    <col min="10" max="10" width="9.140625" style="3"/>
  </cols>
  <sheetData>
    <row r="1" spans="1:10" x14ac:dyDescent="0.25">
      <c r="G1" t="s">
        <v>45</v>
      </c>
      <c r="I1" s="20">
        <v>7.4999999999999997E-3</v>
      </c>
    </row>
    <row r="3" spans="1:10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4" t="s">
        <v>42</v>
      </c>
      <c r="G3" s="4" t="s">
        <v>43</v>
      </c>
      <c r="H3" s="4" t="s">
        <v>46</v>
      </c>
      <c r="I3" s="4" t="s">
        <v>44</v>
      </c>
      <c r="J3" s="4" t="s">
        <v>5</v>
      </c>
    </row>
    <row r="4" spans="1:10" x14ac:dyDescent="0.25">
      <c r="A4" s="2">
        <v>40311</v>
      </c>
      <c r="B4" s="3">
        <v>1.2613000000000001</v>
      </c>
      <c r="C4" s="3">
        <v>1.2683</v>
      </c>
      <c r="D4" s="3">
        <v>1.2521</v>
      </c>
      <c r="E4" s="3">
        <v>1.2533000000000001</v>
      </c>
      <c r="F4" s="5">
        <f>LN(E4/B4)</f>
        <v>-6.3628624756709709E-3</v>
      </c>
      <c r="G4" s="6">
        <f>LN(C4/D4)</f>
        <v>1.2855279398481877E-2</v>
      </c>
      <c r="H4" s="6">
        <f>LN(D4/B4)</f>
        <v>-7.3207934182455241E-3</v>
      </c>
      <c r="I4" s="6">
        <f>LN(1-$I$1)</f>
        <v>-7.5282664207915245E-3</v>
      </c>
      <c r="J4" s="6">
        <f>IF(H4&lt;I4,I4,F4)</f>
        <v>-6.3628624756709709E-3</v>
      </c>
    </row>
    <row r="5" spans="1:10" x14ac:dyDescent="0.25">
      <c r="A5" s="2">
        <v>40312</v>
      </c>
      <c r="B5" s="3">
        <v>1.2532000000000001</v>
      </c>
      <c r="C5" s="3">
        <v>1.2575000000000001</v>
      </c>
      <c r="D5" s="3">
        <v>1.2355</v>
      </c>
      <c r="E5" s="3">
        <v>1.2355</v>
      </c>
      <c r="F5" s="5">
        <f t="shared" ref="F5:F68" si="0">LN(E5/B5)</f>
        <v>-1.4224533649371965E-2</v>
      </c>
      <c r="G5" s="6">
        <f t="shared" ref="G5:G68" si="1">LN(C5/D5)</f>
        <v>1.7649876545229506E-2</v>
      </c>
      <c r="H5" s="6">
        <f t="shared" ref="H5:H68" si="2">LN(D5/B5)</f>
        <v>-1.4224533649371965E-2</v>
      </c>
      <c r="I5" s="6">
        <f t="shared" ref="I5:I68" si="3">LN(1-$I$1)</f>
        <v>-7.5282664207915245E-3</v>
      </c>
      <c r="J5" s="6">
        <f t="shared" ref="J5:J68" si="4">IF(H5&lt;I5,I5,F5)</f>
        <v>-7.5282664207915245E-3</v>
      </c>
    </row>
    <row r="6" spans="1:10" x14ac:dyDescent="0.25">
      <c r="A6" s="2">
        <v>40315</v>
      </c>
      <c r="B6" s="3">
        <v>1.2349000000000001</v>
      </c>
      <c r="C6" s="3">
        <v>1.2413000000000001</v>
      </c>
      <c r="D6" s="3">
        <v>1.2237</v>
      </c>
      <c r="E6" s="3">
        <v>1.2393000000000001</v>
      </c>
      <c r="F6" s="5">
        <f t="shared" si="0"/>
        <v>3.5567089470518757E-3</v>
      </c>
      <c r="G6" s="6">
        <f t="shared" si="1"/>
        <v>1.4280161530279684E-2</v>
      </c>
      <c r="H6" s="6">
        <f t="shared" si="2"/>
        <v>-9.1109391321543449E-3</v>
      </c>
      <c r="I6" s="6">
        <f t="shared" si="3"/>
        <v>-7.5282664207915245E-3</v>
      </c>
      <c r="J6" s="6">
        <f t="shared" si="4"/>
        <v>-7.5282664207915245E-3</v>
      </c>
    </row>
    <row r="7" spans="1:10" x14ac:dyDescent="0.25">
      <c r="A7" s="2">
        <v>40316</v>
      </c>
      <c r="B7" s="3">
        <v>1.2395</v>
      </c>
      <c r="C7" s="3">
        <v>1.2442</v>
      </c>
      <c r="D7" s="3">
        <v>1.2163999999999999</v>
      </c>
      <c r="E7" s="3">
        <v>1.2201</v>
      </c>
      <c r="F7" s="5">
        <f t="shared" si="0"/>
        <v>-1.5775249893956705E-2</v>
      </c>
      <c r="G7" s="6">
        <f t="shared" si="1"/>
        <v>2.2597076277709821E-2</v>
      </c>
      <c r="H7" s="6">
        <f t="shared" si="2"/>
        <v>-1.8812395672035697E-2</v>
      </c>
      <c r="I7" s="6">
        <f t="shared" si="3"/>
        <v>-7.5282664207915245E-3</v>
      </c>
      <c r="J7" s="6">
        <f t="shared" si="4"/>
        <v>-7.5282664207915245E-3</v>
      </c>
    </row>
    <row r="8" spans="1:10" x14ac:dyDescent="0.25">
      <c r="A8" s="2">
        <v>40317</v>
      </c>
      <c r="B8" s="3">
        <v>1.22</v>
      </c>
      <c r="C8" s="3">
        <v>1.2422</v>
      </c>
      <c r="D8" s="3">
        <v>1.2146999999999999</v>
      </c>
      <c r="E8" s="3">
        <v>1.2413000000000001</v>
      </c>
      <c r="F8" s="5">
        <f t="shared" si="0"/>
        <v>1.7308358794599996E-2</v>
      </c>
      <c r="G8" s="6">
        <f t="shared" si="1"/>
        <v>2.2386868418977537E-2</v>
      </c>
      <c r="H8" s="6">
        <f t="shared" si="2"/>
        <v>-4.3537260210771474E-3</v>
      </c>
      <c r="I8" s="6">
        <f t="shared" si="3"/>
        <v>-7.5282664207915245E-3</v>
      </c>
      <c r="J8" s="6">
        <f t="shared" si="4"/>
        <v>1.7308358794599996E-2</v>
      </c>
    </row>
    <row r="9" spans="1:10" x14ac:dyDescent="0.25">
      <c r="A9" s="2">
        <v>40318</v>
      </c>
      <c r="B9" s="3">
        <v>1.2412000000000001</v>
      </c>
      <c r="C9" s="3">
        <v>1.2597</v>
      </c>
      <c r="D9" s="3">
        <v>1.23</v>
      </c>
      <c r="E9" s="3">
        <v>1.2484</v>
      </c>
      <c r="F9" s="5">
        <f t="shared" si="0"/>
        <v>5.7840778223991005E-3</v>
      </c>
      <c r="G9" s="6">
        <f t="shared" si="1"/>
        <v>2.3859427991794125E-2</v>
      </c>
      <c r="H9" s="6">
        <f t="shared" si="2"/>
        <v>-9.0644842077620257E-3</v>
      </c>
      <c r="I9" s="6">
        <f t="shared" si="3"/>
        <v>-7.5282664207915245E-3</v>
      </c>
      <c r="J9" s="6">
        <f t="shared" si="4"/>
        <v>-7.5282664207915245E-3</v>
      </c>
    </row>
    <row r="10" spans="1:10" x14ac:dyDescent="0.25">
      <c r="A10" s="2">
        <v>40319</v>
      </c>
      <c r="B10" s="3">
        <v>1.2482</v>
      </c>
      <c r="C10" s="3">
        <v>1.2670999999999999</v>
      </c>
      <c r="D10" s="3">
        <v>1.2458</v>
      </c>
      <c r="E10" s="3">
        <v>1.2568999999999999</v>
      </c>
      <c r="F10" s="5">
        <f t="shared" si="0"/>
        <v>6.945858430849064E-3</v>
      </c>
      <c r="G10" s="6">
        <f t="shared" si="1"/>
        <v>1.6952930984817302E-2</v>
      </c>
      <c r="H10" s="6">
        <f t="shared" si="2"/>
        <v>-1.924619679897437E-3</v>
      </c>
      <c r="I10" s="6">
        <f t="shared" si="3"/>
        <v>-7.5282664207915245E-3</v>
      </c>
      <c r="J10" s="6">
        <f t="shared" si="4"/>
        <v>6.945858430849064E-3</v>
      </c>
    </row>
    <row r="11" spans="1:10" x14ac:dyDescent="0.25">
      <c r="A11" s="2">
        <v>40322</v>
      </c>
      <c r="B11" s="3">
        <v>1.2544999999999999</v>
      </c>
      <c r="C11" s="3">
        <v>1.256</v>
      </c>
      <c r="D11" s="3">
        <v>1.2350000000000001</v>
      </c>
      <c r="E11" s="3">
        <v>1.2369000000000001</v>
      </c>
      <c r="F11" s="5">
        <f t="shared" si="0"/>
        <v>-1.4128837425512858E-2</v>
      </c>
      <c r="G11" s="6">
        <f t="shared" si="1"/>
        <v>1.6861097966066333E-2</v>
      </c>
      <c r="H11" s="6">
        <f t="shared" si="2"/>
        <v>-1.5666116744399237E-2</v>
      </c>
      <c r="I11" s="6">
        <f t="shared" si="3"/>
        <v>-7.5282664207915245E-3</v>
      </c>
      <c r="J11" s="6">
        <f t="shared" si="4"/>
        <v>-7.5282664207915245E-3</v>
      </c>
    </row>
    <row r="12" spans="1:10" x14ac:dyDescent="0.25">
      <c r="A12" s="2">
        <v>40323</v>
      </c>
      <c r="B12" s="3">
        <v>1.2370000000000001</v>
      </c>
      <c r="C12" s="3">
        <v>1.2370000000000001</v>
      </c>
      <c r="D12" s="3">
        <v>1.2181</v>
      </c>
      <c r="E12" s="3">
        <v>1.2342</v>
      </c>
      <c r="F12" s="5">
        <f t="shared" si="0"/>
        <v>-2.2661065055215221E-3</v>
      </c>
      <c r="G12" s="6">
        <f t="shared" si="1"/>
        <v>1.5396825686574826E-2</v>
      </c>
      <c r="H12" s="6">
        <f t="shared" si="2"/>
        <v>-1.5396825686574777E-2</v>
      </c>
      <c r="I12" s="6">
        <f t="shared" si="3"/>
        <v>-7.5282664207915245E-3</v>
      </c>
      <c r="J12" s="6">
        <f t="shared" si="4"/>
        <v>-7.5282664207915245E-3</v>
      </c>
    </row>
    <row r="13" spans="1:10" x14ac:dyDescent="0.25">
      <c r="A13" s="2">
        <v>40324</v>
      </c>
      <c r="B13" s="3">
        <v>1.2343</v>
      </c>
      <c r="C13" s="3">
        <v>1.2385999999999999</v>
      </c>
      <c r="D13" s="3">
        <v>1.2170000000000001</v>
      </c>
      <c r="E13" s="3">
        <v>1.2176</v>
      </c>
      <c r="F13" s="5">
        <f t="shared" si="0"/>
        <v>-1.3622299642461524E-2</v>
      </c>
      <c r="G13" s="6">
        <f t="shared" si="1"/>
        <v>1.7592895516433251E-2</v>
      </c>
      <c r="H13" s="6">
        <f t="shared" si="2"/>
        <v>-1.4115193762355661E-2</v>
      </c>
      <c r="I13" s="6">
        <f t="shared" si="3"/>
        <v>-7.5282664207915245E-3</v>
      </c>
      <c r="J13" s="6">
        <f t="shared" si="4"/>
        <v>-7.5282664207915245E-3</v>
      </c>
    </row>
    <row r="14" spans="1:10" x14ac:dyDescent="0.25">
      <c r="A14" s="2">
        <v>40325</v>
      </c>
      <c r="B14" s="3">
        <v>1.2174</v>
      </c>
      <c r="C14" s="3">
        <v>1.2394000000000001</v>
      </c>
      <c r="D14" s="3">
        <v>1.2157</v>
      </c>
      <c r="E14" s="3">
        <v>1.236</v>
      </c>
      <c r="F14" s="5">
        <f t="shared" si="0"/>
        <v>1.5162921957812076E-2</v>
      </c>
      <c r="G14" s="6">
        <f t="shared" si="1"/>
        <v>1.9307348966258967E-2</v>
      </c>
      <c r="H14" s="6">
        <f t="shared" si="2"/>
        <v>-1.397394498075777E-3</v>
      </c>
      <c r="I14" s="6">
        <f t="shared" si="3"/>
        <v>-7.5282664207915245E-3</v>
      </c>
      <c r="J14" s="6">
        <f t="shared" si="4"/>
        <v>1.5162921957812076E-2</v>
      </c>
    </row>
    <row r="15" spans="1:10" x14ac:dyDescent="0.25">
      <c r="A15" s="2">
        <v>40326</v>
      </c>
      <c r="B15" s="3">
        <v>1.2357</v>
      </c>
      <c r="C15" s="3">
        <v>1.2451000000000001</v>
      </c>
      <c r="D15" s="3">
        <v>1.2267999999999999</v>
      </c>
      <c r="E15" s="3">
        <v>1.2271000000000001</v>
      </c>
      <c r="F15" s="5">
        <f t="shared" si="0"/>
        <v>-6.9839491276426175E-3</v>
      </c>
      <c r="G15" s="6">
        <f t="shared" si="1"/>
        <v>1.4806694718270582E-2</v>
      </c>
      <c r="H15" s="6">
        <f t="shared" si="2"/>
        <v>-7.2284578700483743E-3</v>
      </c>
      <c r="I15" s="6">
        <f t="shared" si="3"/>
        <v>-7.5282664207915245E-3</v>
      </c>
      <c r="J15" s="6">
        <f t="shared" si="4"/>
        <v>-6.9839491276426175E-3</v>
      </c>
    </row>
    <row r="16" spans="1:10" x14ac:dyDescent="0.25">
      <c r="A16" s="2">
        <v>40329</v>
      </c>
      <c r="B16" s="3">
        <v>1.2277</v>
      </c>
      <c r="C16" s="3">
        <v>1.2334000000000001</v>
      </c>
      <c r="D16" s="3">
        <v>1.2270000000000001</v>
      </c>
      <c r="E16" s="3">
        <v>1.2302999999999999</v>
      </c>
      <c r="F16" s="5">
        <f t="shared" si="0"/>
        <v>2.1155418793288895E-3</v>
      </c>
      <c r="G16" s="6">
        <f t="shared" si="1"/>
        <v>5.2024178464808932E-3</v>
      </c>
      <c r="H16" s="6">
        <f t="shared" si="2"/>
        <v>-5.7033447588271575E-4</v>
      </c>
      <c r="I16" s="6">
        <f t="shared" si="3"/>
        <v>-7.5282664207915245E-3</v>
      </c>
      <c r="J16" s="6">
        <f t="shared" si="4"/>
        <v>2.1155418793288895E-3</v>
      </c>
    </row>
    <row r="17" spans="1:24" x14ac:dyDescent="0.25">
      <c r="A17" s="2">
        <v>40330</v>
      </c>
      <c r="B17" s="3">
        <v>1.2302</v>
      </c>
      <c r="C17" s="3">
        <v>1.2352000000000001</v>
      </c>
      <c r="D17" s="3">
        <v>1.2114</v>
      </c>
      <c r="E17" s="3">
        <v>1.2224999999999999</v>
      </c>
      <c r="F17" s="5">
        <f t="shared" si="0"/>
        <v>-6.2788154252407932E-3</v>
      </c>
      <c r="G17" s="6">
        <f t="shared" si="1"/>
        <v>1.9456184723664845E-2</v>
      </c>
      <c r="H17" s="6">
        <f t="shared" si="2"/>
        <v>-1.5400042227421069E-2</v>
      </c>
      <c r="I17" s="6">
        <f t="shared" si="3"/>
        <v>-7.5282664207915245E-3</v>
      </c>
      <c r="J17" s="6">
        <f t="shared" si="4"/>
        <v>-7.5282664207915245E-3</v>
      </c>
    </row>
    <row r="18" spans="1:24" x14ac:dyDescent="0.25">
      <c r="A18" s="2">
        <v>40331</v>
      </c>
      <c r="B18" s="3">
        <v>1.2225999999999999</v>
      </c>
      <c r="C18" s="3">
        <v>1.2271000000000001</v>
      </c>
      <c r="D18" s="3">
        <v>1.2178</v>
      </c>
      <c r="E18" s="3">
        <v>1.2245999999999999</v>
      </c>
      <c r="F18" s="5">
        <f t="shared" si="0"/>
        <v>1.6345214492289979E-3</v>
      </c>
      <c r="G18" s="6">
        <f t="shared" si="1"/>
        <v>7.6077098080284504E-3</v>
      </c>
      <c r="H18" s="6">
        <f t="shared" si="2"/>
        <v>-3.9337864201512236E-3</v>
      </c>
      <c r="I18" s="6">
        <f t="shared" si="3"/>
        <v>-7.5282664207915245E-3</v>
      </c>
      <c r="J18" s="6">
        <f t="shared" si="4"/>
        <v>1.6345214492289979E-3</v>
      </c>
    </row>
    <row r="19" spans="1:24" ht="15.75" thickBot="1" x14ac:dyDescent="0.3">
      <c r="A19" s="2">
        <v>40332</v>
      </c>
      <c r="B19" s="3">
        <v>1.2248000000000001</v>
      </c>
      <c r="C19" s="3">
        <v>1.2324999999999999</v>
      </c>
      <c r="D19" s="3">
        <v>1.2156</v>
      </c>
      <c r="E19" s="3">
        <v>1.2161</v>
      </c>
      <c r="F19" s="5">
        <f t="shared" si="0"/>
        <v>-7.1285483565202892E-3</v>
      </c>
      <c r="G19" s="6">
        <f t="shared" si="1"/>
        <v>1.3806844874207068E-2</v>
      </c>
      <c r="H19" s="6">
        <f t="shared" si="2"/>
        <v>-7.5397833008361143E-3</v>
      </c>
      <c r="I19" s="6">
        <f t="shared" si="3"/>
        <v>-7.5282664207915245E-3</v>
      </c>
      <c r="J19" s="6">
        <f t="shared" si="4"/>
        <v>-7.5282664207915245E-3</v>
      </c>
    </row>
    <row r="20" spans="1:24" ht="15.75" thickBot="1" x14ac:dyDescent="0.3">
      <c r="A20" s="2">
        <v>40333</v>
      </c>
      <c r="B20" s="3">
        <v>1.2159</v>
      </c>
      <c r="C20" s="3">
        <v>1.2214</v>
      </c>
      <c r="D20" s="3">
        <v>1.1959</v>
      </c>
      <c r="E20" s="3">
        <v>1.1964999999999999</v>
      </c>
      <c r="F20" s="5">
        <f t="shared" si="0"/>
        <v>-1.608391495394457E-2</v>
      </c>
      <c r="G20" s="6">
        <f t="shared" si="1"/>
        <v>2.1098701814272668E-2</v>
      </c>
      <c r="H20" s="6">
        <f t="shared" si="2"/>
        <v>-1.6585503327610742E-2</v>
      </c>
      <c r="I20" s="6">
        <f t="shared" si="3"/>
        <v>-7.5282664207915245E-3</v>
      </c>
      <c r="J20" s="6">
        <f t="shared" si="4"/>
        <v>-7.5282664207915245E-3</v>
      </c>
      <c r="M20" s="9" t="s">
        <v>8</v>
      </c>
      <c r="N20" s="10"/>
      <c r="O20" s="10"/>
      <c r="Q20" s="9" t="s">
        <v>18</v>
      </c>
      <c r="R20" s="10"/>
      <c r="S20" s="17"/>
      <c r="T20" s="16">
        <f>0.05</f>
        <v>0.05</v>
      </c>
      <c r="V20" s="19" t="s">
        <v>22</v>
      </c>
      <c r="W20" s="19" t="s">
        <v>23</v>
      </c>
      <c r="X20" s="19" t="s">
        <v>21</v>
      </c>
    </row>
    <row r="21" spans="1:24" x14ac:dyDescent="0.25">
      <c r="A21" s="2">
        <v>40336</v>
      </c>
      <c r="B21" s="3">
        <v>1.1946000000000001</v>
      </c>
      <c r="C21" s="3">
        <v>1.1989000000000001</v>
      </c>
      <c r="D21" s="3">
        <v>1.1879999999999999</v>
      </c>
      <c r="E21" s="3">
        <v>1.1921999999999999</v>
      </c>
      <c r="F21" s="5">
        <f t="shared" si="0"/>
        <v>-2.0110615123795587E-3</v>
      </c>
      <c r="G21" s="6">
        <f t="shared" si="1"/>
        <v>9.133248791017911E-3</v>
      </c>
      <c r="H21" s="6">
        <f t="shared" si="2"/>
        <v>-5.540180375615468E-3</v>
      </c>
      <c r="I21" s="6">
        <f t="shared" si="3"/>
        <v>-7.5282664207915245E-3</v>
      </c>
      <c r="J21" s="6">
        <f t="shared" si="4"/>
        <v>-2.0110615123795587E-3</v>
      </c>
      <c r="Q21" s="15" t="s">
        <v>19</v>
      </c>
      <c r="R21" s="15" t="s">
        <v>20</v>
      </c>
      <c r="S21" s="15" t="s">
        <v>21</v>
      </c>
      <c r="V21" s="12" t="s">
        <v>24</v>
      </c>
      <c r="W21" s="13">
        <f>_xll.WNTest('Stop-loss(%Fixed)'!$J$4:$J$501, 1)</f>
        <v>0.40576840900930783</v>
      </c>
      <c r="X21" s="18" t="b">
        <f>IF($W21 &gt; $T$20, TRUE, FALSE)</f>
        <v>1</v>
      </c>
    </row>
    <row r="22" spans="1:24" x14ac:dyDescent="0.25">
      <c r="A22" s="2">
        <v>40337</v>
      </c>
      <c r="B22" s="3">
        <v>1.1920999999999999</v>
      </c>
      <c r="C22" s="3">
        <v>1.2010000000000001</v>
      </c>
      <c r="D22" s="3">
        <v>1.1904999999999999</v>
      </c>
      <c r="E22" s="3">
        <v>1.1973</v>
      </c>
      <c r="F22" s="5">
        <f t="shared" si="0"/>
        <v>4.3525639988421612E-3</v>
      </c>
      <c r="G22" s="6">
        <f t="shared" si="1"/>
        <v>8.7811561530663149E-3</v>
      </c>
      <c r="H22" s="6">
        <f t="shared" si="2"/>
        <v>-1.3430707970384982E-3</v>
      </c>
      <c r="I22" s="6">
        <f t="shared" si="3"/>
        <v>-7.5282664207915245E-3</v>
      </c>
      <c r="J22" s="6">
        <f t="shared" si="4"/>
        <v>4.3525639988421612E-3</v>
      </c>
      <c r="N22" s="12" t="s">
        <v>9</v>
      </c>
      <c r="O22" s="13">
        <f>AVERAGE(_xll.RMNA('Stop-loss(%Fixed)'!$J$4:$J$501))</f>
        <v>4.6310800619329284E-4</v>
      </c>
      <c r="Q22" s="18">
        <v>0</v>
      </c>
      <c r="R22" s="13">
        <f>_xll.TEST_MEAN('Stop-loss(%Fixed)'!$J$4:$J$501,$Q22)</f>
        <v>5.4665443134545758E-2</v>
      </c>
      <c r="S22" s="18" t="b">
        <f>IF($R22 &gt; $T$20/2, FALSE, TRUE)</f>
        <v>0</v>
      </c>
      <c r="V22" s="12" t="s">
        <v>25</v>
      </c>
      <c r="W22" s="13">
        <f>_xll.NormalityTest('Stop-loss(%Fixed)'!$J$4:$J$501, 1)</f>
        <v>2.2227219066337562E-5</v>
      </c>
      <c r="X22" s="18" t="b">
        <f>IF($W22 &gt; $T$20, TRUE, FALSE)</f>
        <v>0</v>
      </c>
    </row>
    <row r="23" spans="1:24" x14ac:dyDescent="0.25">
      <c r="A23" s="2">
        <v>40338</v>
      </c>
      <c r="B23" s="3">
        <v>1.1971000000000001</v>
      </c>
      <c r="C23" s="3">
        <v>1.2072000000000001</v>
      </c>
      <c r="D23" s="3">
        <v>1.1927000000000001</v>
      </c>
      <c r="E23" s="3">
        <v>1.1976</v>
      </c>
      <c r="F23" s="5">
        <f t="shared" si="0"/>
        <v>4.1758884809443608E-4</v>
      </c>
      <c r="G23" s="6">
        <f t="shared" si="1"/>
        <v>1.2083983869015677E-2</v>
      </c>
      <c r="H23" s="6">
        <f t="shared" si="2"/>
        <v>-3.682320672700756E-3</v>
      </c>
      <c r="I23" s="6">
        <f t="shared" si="3"/>
        <v>-7.5282664207915245E-3</v>
      </c>
      <c r="J23" s="6">
        <f t="shared" si="4"/>
        <v>4.1758884809443608E-4</v>
      </c>
      <c r="N23" s="12" t="s">
        <v>10</v>
      </c>
      <c r="O23" s="13">
        <f>STDEV(_xll.RMNA('Stop-loss(%Fixed)'!$J$4:$J$501))</f>
        <v>6.4427307017696327E-3</v>
      </c>
      <c r="Q23" s="18"/>
      <c r="R23" s="13"/>
      <c r="S23" s="18"/>
      <c r="V23" s="12" t="s">
        <v>26</v>
      </c>
      <c r="W23" s="13">
        <f>_xll.ARCHTest('Stop-loss(%Fixed)'!$J$4:$J$501,1)</f>
        <v>0.30930173822479728</v>
      </c>
      <c r="X23" s="18" t="b">
        <f>IF($W23 &lt; $T$20, TRUE, FALSE)</f>
        <v>0</v>
      </c>
    </row>
    <row r="24" spans="1:24" x14ac:dyDescent="0.25">
      <c r="A24" s="2">
        <v>40339</v>
      </c>
      <c r="B24" s="3">
        <v>1.1978</v>
      </c>
      <c r="C24" s="3">
        <v>1.214</v>
      </c>
      <c r="D24" s="3">
        <v>1.196</v>
      </c>
      <c r="E24" s="3">
        <v>1.2121999999999999</v>
      </c>
      <c r="F24" s="5">
        <f t="shared" si="0"/>
        <v>1.1950349686822652E-2</v>
      </c>
      <c r="G24" s="6">
        <f t="shared" si="1"/>
        <v>1.4938037108866625E-2</v>
      </c>
      <c r="H24" s="6">
        <f t="shared" si="2"/>
        <v>-1.5038853197849576E-3</v>
      </c>
      <c r="I24" s="6">
        <f t="shared" si="3"/>
        <v>-7.5282664207915245E-3</v>
      </c>
      <c r="J24" s="6">
        <f t="shared" si="4"/>
        <v>1.1950349686822652E-2</v>
      </c>
      <c r="N24" s="12" t="s">
        <v>11</v>
      </c>
      <c r="O24" s="14">
        <f>SKEW(_xll.RMNA('Stop-loss(%Fixed)'!$J$4:$J$501))</f>
        <v>0.48828103366811354</v>
      </c>
      <c r="Q24" s="18">
        <v>0</v>
      </c>
      <c r="R24" s="13">
        <f>_xll.TEST_SKEW('Stop-loss(%Fixed)'!$J$4:$J$501)</f>
        <v>4.6027224141625357E-6</v>
      </c>
      <c r="S24" s="18" t="b">
        <f>IF($R24 &gt; $T$20/2, FALSE, TRUE)</f>
        <v>1</v>
      </c>
    </row>
    <row r="25" spans="1:24" x14ac:dyDescent="0.25">
      <c r="A25" s="2">
        <v>40340</v>
      </c>
      <c r="B25" s="3">
        <v>1.2121999999999999</v>
      </c>
      <c r="C25" s="3">
        <v>1.2150000000000001</v>
      </c>
      <c r="D25" s="3">
        <v>1.2049000000000001</v>
      </c>
      <c r="E25" s="3">
        <v>1.2110000000000001</v>
      </c>
      <c r="F25" s="5">
        <f t="shared" si="0"/>
        <v>-9.9042596409229869E-4</v>
      </c>
      <c r="G25" s="6">
        <f t="shared" si="1"/>
        <v>8.3475008454179846E-3</v>
      </c>
      <c r="H25" s="6">
        <f t="shared" si="2"/>
        <v>-6.0403145879537748E-3</v>
      </c>
      <c r="I25" s="6">
        <f t="shared" si="3"/>
        <v>-7.5282664207915245E-3</v>
      </c>
      <c r="J25" s="6">
        <f t="shared" si="4"/>
        <v>-9.9042596409229869E-4</v>
      </c>
      <c r="N25" s="12" t="s">
        <v>12</v>
      </c>
      <c r="O25" s="14">
        <f>KURT(_xll.RMNA('Stop-loss(%Fixed)'!$J$4:$J$501))</f>
        <v>-0.28193609919484253</v>
      </c>
      <c r="Q25" s="18">
        <v>0</v>
      </c>
      <c r="R25" s="13">
        <f>_xll.TEST_XKURT('Stop-loss(%Fixed)'!$J$4:$J$501)</f>
        <v>9.2387720154478409E-2</v>
      </c>
      <c r="S25" s="18" t="b">
        <f>IF($R25 &gt; $T$20/2, FALSE, TRUE)</f>
        <v>0</v>
      </c>
    </row>
    <row r="26" spans="1:24" x14ac:dyDescent="0.25">
      <c r="A26" s="2">
        <v>40343</v>
      </c>
      <c r="B26" s="3">
        <v>1.2119</v>
      </c>
      <c r="C26" s="3">
        <v>1.2298</v>
      </c>
      <c r="D26" s="3">
        <v>1.2119</v>
      </c>
      <c r="E26" s="3">
        <v>1.2219</v>
      </c>
      <c r="F26" s="5">
        <f t="shared" si="0"/>
        <v>8.2176483480348624E-3</v>
      </c>
      <c r="G26" s="6">
        <f t="shared" si="1"/>
        <v>1.4662178544927604E-2</v>
      </c>
      <c r="H26" s="6">
        <f t="shared" si="2"/>
        <v>0</v>
      </c>
      <c r="I26" s="6">
        <f t="shared" si="3"/>
        <v>-7.5282664207915245E-3</v>
      </c>
      <c r="J26" s="6">
        <f t="shared" si="4"/>
        <v>8.2176483480348624E-3</v>
      </c>
      <c r="N26" s="12"/>
      <c r="O26" s="13"/>
    </row>
    <row r="27" spans="1:24" x14ac:dyDescent="0.25">
      <c r="A27" s="2">
        <v>40344</v>
      </c>
      <c r="B27" s="3">
        <v>1.2219</v>
      </c>
      <c r="C27" s="3">
        <v>1.2347999999999999</v>
      </c>
      <c r="D27" s="3">
        <v>1.2171000000000001</v>
      </c>
      <c r="E27" s="3">
        <v>1.2332000000000001</v>
      </c>
      <c r="F27" s="5">
        <f t="shared" si="0"/>
        <v>9.2053926895186988E-3</v>
      </c>
      <c r="G27" s="6">
        <f t="shared" si="1"/>
        <v>1.443803374749293E-2</v>
      </c>
      <c r="H27" s="6">
        <f t="shared" si="2"/>
        <v>-3.9360444419652731E-3</v>
      </c>
      <c r="I27" s="6">
        <f t="shared" si="3"/>
        <v>-7.5282664207915245E-3</v>
      </c>
      <c r="J27" s="6">
        <f t="shared" si="4"/>
        <v>9.2053926895186988E-3</v>
      </c>
      <c r="N27" s="12" t="s">
        <v>13</v>
      </c>
      <c r="O27" s="13">
        <f>MEDIAN(_xll.RMNA('Stop-loss(%Fixed)'!$J$4:$J$501))</f>
        <v>4.269127930725743E-4</v>
      </c>
    </row>
    <row r="28" spans="1:24" ht="15.75" thickBot="1" x14ac:dyDescent="0.3">
      <c r="A28" s="2">
        <v>40345</v>
      </c>
      <c r="B28" s="3">
        <v>1.2330000000000001</v>
      </c>
      <c r="C28" s="3">
        <v>1.2352000000000001</v>
      </c>
      <c r="D28" s="3">
        <v>1.2258</v>
      </c>
      <c r="E28" s="3">
        <v>1.2307999999999999</v>
      </c>
      <c r="F28" s="5">
        <f t="shared" si="0"/>
        <v>-1.7858597164577491E-3</v>
      </c>
      <c r="G28" s="6">
        <f t="shared" si="1"/>
        <v>7.6392082188805072E-3</v>
      </c>
      <c r="H28" s="6">
        <f t="shared" si="2"/>
        <v>-5.8565321127129833E-3</v>
      </c>
      <c r="I28" s="6">
        <f t="shared" si="3"/>
        <v>-7.5282664207915245E-3</v>
      </c>
      <c r="J28" s="6">
        <f t="shared" si="4"/>
        <v>-1.7858597164577491E-3</v>
      </c>
      <c r="N28" s="12" t="s">
        <v>14</v>
      </c>
      <c r="O28" s="13">
        <f>MIN(_xll.RMNA('Stop-loss(%Fixed)'!$J$4:$J$501))</f>
        <v>-7.5282664207915245E-3</v>
      </c>
      <c r="Q28" s="30" t="s">
        <v>58</v>
      </c>
    </row>
    <row r="29" spans="1:24" x14ac:dyDescent="0.25">
      <c r="A29" s="2">
        <v>40346</v>
      </c>
      <c r="B29" s="3">
        <v>1.2309000000000001</v>
      </c>
      <c r="C29" s="3">
        <v>1.2407999999999999</v>
      </c>
      <c r="D29" s="3">
        <v>1.2244999999999999</v>
      </c>
      <c r="E29" s="3">
        <v>1.2386999999999999</v>
      </c>
      <c r="F29" s="5">
        <f t="shared" si="0"/>
        <v>6.3168334439040533E-3</v>
      </c>
      <c r="G29" s="6">
        <f t="shared" si="1"/>
        <v>1.3223735470106685E-2</v>
      </c>
      <c r="H29" s="6">
        <f t="shared" si="2"/>
        <v>-5.2130117240278316E-3</v>
      </c>
      <c r="I29" s="6">
        <f t="shared" si="3"/>
        <v>-7.5282664207915245E-3</v>
      </c>
      <c r="J29" s="6">
        <f t="shared" si="4"/>
        <v>6.3168334439040533E-3</v>
      </c>
      <c r="N29" s="12" t="s">
        <v>15</v>
      </c>
      <c r="O29" s="13">
        <f>MAX(_xll.RMNA('Stop-loss(%Fixed)'!$J$4:$J$501))</f>
        <v>2.3587523282847932E-2</v>
      </c>
      <c r="Q29" s="47" t="s">
        <v>5</v>
      </c>
      <c r="R29" s="61">
        <f>$O$22*250</f>
        <v>0.11577700154832321</v>
      </c>
    </row>
    <row r="30" spans="1:24" ht="15.75" thickBot="1" x14ac:dyDescent="0.3">
      <c r="A30" s="2">
        <v>40347</v>
      </c>
      <c r="B30" s="3">
        <v>1.2385999999999999</v>
      </c>
      <c r="C30" s="3">
        <v>1.2416</v>
      </c>
      <c r="D30" s="3">
        <v>1.2357</v>
      </c>
      <c r="E30" s="3">
        <v>1.2384999999999999</v>
      </c>
      <c r="F30" s="5">
        <f t="shared" si="0"/>
        <v>-8.073957454629162E-5</v>
      </c>
      <c r="G30" s="6">
        <f t="shared" si="1"/>
        <v>4.7632593188095948E-3</v>
      </c>
      <c r="H30" s="6">
        <f t="shared" si="2"/>
        <v>-2.3440983938156855E-3</v>
      </c>
      <c r="I30" s="6">
        <f t="shared" si="3"/>
        <v>-7.5282664207915245E-3</v>
      </c>
      <c r="J30" s="6">
        <f t="shared" si="4"/>
        <v>-8.073957454629162E-5</v>
      </c>
      <c r="N30" s="12" t="s">
        <v>16</v>
      </c>
      <c r="O30" s="13">
        <f>QUARTILE(_xll.RMNA('Stop-loss(%Fixed)'!$J$4:$J$501),1)</f>
        <v>-5.4337647092480628E-3</v>
      </c>
      <c r="Q30" s="62" t="s">
        <v>57</v>
      </c>
      <c r="R30" s="63">
        <f>$O$23*SQRT(250)</f>
        <v>0.10186851684343527</v>
      </c>
    </row>
    <row r="31" spans="1:24" x14ac:dyDescent="0.25">
      <c r="A31" s="2">
        <v>40350</v>
      </c>
      <c r="B31" s="3">
        <v>1.2428999999999999</v>
      </c>
      <c r="C31" s="3">
        <v>1.2465999999999999</v>
      </c>
      <c r="D31" s="3">
        <v>1.2307999999999999</v>
      </c>
      <c r="E31" s="3">
        <v>1.2311000000000001</v>
      </c>
      <c r="F31" s="5">
        <f t="shared" si="0"/>
        <v>-9.5392800978963913E-3</v>
      </c>
      <c r="G31" s="6">
        <f t="shared" si="1"/>
        <v>1.2755480926863502E-2</v>
      </c>
      <c r="H31" s="6">
        <f t="shared" si="2"/>
        <v>-9.7829943035790349E-3</v>
      </c>
      <c r="I31" s="6">
        <f t="shared" si="3"/>
        <v>-7.5282664207915245E-3</v>
      </c>
      <c r="J31" s="6">
        <f t="shared" si="4"/>
        <v>-7.5282664207915245E-3</v>
      </c>
      <c r="N31" s="12" t="s">
        <v>17</v>
      </c>
      <c r="O31" s="13">
        <f>QUARTILE(_xll.RMNA('Stop-loss(%Fixed)'!$J$4:$J$501),3)</f>
        <v>4.5390419607276109E-3</v>
      </c>
    </row>
    <row r="32" spans="1:24" x14ac:dyDescent="0.25">
      <c r="A32" s="2">
        <v>40351</v>
      </c>
      <c r="B32" s="3">
        <v>1.2312000000000001</v>
      </c>
      <c r="C32" s="3">
        <v>1.2352000000000001</v>
      </c>
      <c r="D32" s="3">
        <v>1.2255</v>
      </c>
      <c r="E32" s="3">
        <v>1.2270000000000001</v>
      </c>
      <c r="F32" s="5">
        <f t="shared" si="0"/>
        <v>-3.4171378137580186E-3</v>
      </c>
      <c r="G32" s="6">
        <f t="shared" si="1"/>
        <v>7.8839763023444212E-3</v>
      </c>
      <c r="H32" s="6">
        <f t="shared" si="2"/>
        <v>-4.6403795565022254E-3</v>
      </c>
      <c r="I32" s="6">
        <f t="shared" si="3"/>
        <v>-7.5282664207915245E-3</v>
      </c>
      <c r="J32" s="6">
        <f t="shared" si="4"/>
        <v>-3.4171378137580186E-3</v>
      </c>
    </row>
    <row r="33" spans="1:17" x14ac:dyDescent="0.25">
      <c r="A33" s="2">
        <v>40352</v>
      </c>
      <c r="B33" s="3">
        <v>1.2273000000000001</v>
      </c>
      <c r="C33" s="3">
        <v>1.2341</v>
      </c>
      <c r="D33" s="3">
        <v>1.2213000000000001</v>
      </c>
      <c r="E33" s="3">
        <v>1.2307999999999999</v>
      </c>
      <c r="F33" s="5">
        <f t="shared" si="0"/>
        <v>2.8477298444240747E-3</v>
      </c>
      <c r="G33" s="6">
        <f t="shared" si="1"/>
        <v>1.0426094282094869E-2</v>
      </c>
      <c r="H33" s="6">
        <f t="shared" si="2"/>
        <v>-4.9007694264197573E-3</v>
      </c>
      <c r="I33" s="6">
        <f t="shared" si="3"/>
        <v>-7.5282664207915245E-3</v>
      </c>
      <c r="J33" s="6">
        <f t="shared" si="4"/>
        <v>2.8477298444240747E-3</v>
      </c>
    </row>
    <row r="34" spans="1:17" x14ac:dyDescent="0.25">
      <c r="A34" s="2">
        <v>40353</v>
      </c>
      <c r="B34" s="3">
        <v>1.2310000000000001</v>
      </c>
      <c r="C34" s="3">
        <v>1.2387999999999999</v>
      </c>
      <c r="D34" s="3">
        <v>1.2264999999999999</v>
      </c>
      <c r="E34" s="3">
        <v>1.2330000000000001</v>
      </c>
      <c r="F34" s="5">
        <f t="shared" si="0"/>
        <v>1.62337697989077E-3</v>
      </c>
      <c r="G34" s="6">
        <f t="shared" si="1"/>
        <v>9.9785844005037486E-3</v>
      </c>
      <c r="H34" s="6">
        <f t="shared" si="2"/>
        <v>-3.662262485909644E-3</v>
      </c>
      <c r="I34" s="6">
        <f t="shared" si="3"/>
        <v>-7.5282664207915245E-3</v>
      </c>
      <c r="J34" s="6">
        <f t="shared" si="4"/>
        <v>1.62337697989077E-3</v>
      </c>
      <c r="N34" s="15" t="s">
        <v>47</v>
      </c>
      <c r="O34" s="15" t="s">
        <v>48</v>
      </c>
      <c r="P34" s="15" t="s">
        <v>49</v>
      </c>
      <c r="Q34" s="15" t="s">
        <v>50</v>
      </c>
    </row>
    <row r="35" spans="1:17" ht="15.75" thickBot="1" x14ac:dyDescent="0.3">
      <c r="A35" s="2">
        <v>40354</v>
      </c>
      <c r="B35" s="3">
        <v>1.2329000000000001</v>
      </c>
      <c r="C35" s="3">
        <v>1.2394000000000001</v>
      </c>
      <c r="D35" s="3">
        <v>1.2257</v>
      </c>
      <c r="E35" s="3">
        <v>1.2369000000000001</v>
      </c>
      <c r="F35" s="5">
        <f t="shared" si="0"/>
        <v>3.2391315064568852E-3</v>
      </c>
      <c r="G35" s="6">
        <f t="shared" si="1"/>
        <v>1.1115282180887606E-2</v>
      </c>
      <c r="H35" s="6">
        <f t="shared" si="2"/>
        <v>-5.8570085273876877E-3</v>
      </c>
      <c r="I35" s="6">
        <f t="shared" si="3"/>
        <v>-7.5282664207915245E-3</v>
      </c>
      <c r="J35" s="6">
        <f t="shared" si="4"/>
        <v>3.2391315064568852E-3</v>
      </c>
      <c r="N35" s="21">
        <f>$O$22</f>
        <v>4.6310800619329284E-4</v>
      </c>
      <c r="O35" s="21">
        <f>$O$23</f>
        <v>6.4427307017696327E-3</v>
      </c>
      <c r="P35" s="29">
        <f>$O$24</f>
        <v>0.48828103366811354</v>
      </c>
      <c r="Q35" s="29">
        <f>$O$25</f>
        <v>-0.28193609919484253</v>
      </c>
    </row>
    <row r="36" spans="1:17" x14ac:dyDescent="0.25">
      <c r="A36" s="2">
        <v>40357</v>
      </c>
      <c r="B36" s="3">
        <v>1.2377</v>
      </c>
      <c r="C36" s="3">
        <v>1.2396</v>
      </c>
      <c r="D36" s="3">
        <v>1.2267999999999999</v>
      </c>
      <c r="E36" s="3">
        <v>1.2274</v>
      </c>
      <c r="F36" s="5">
        <f t="shared" si="0"/>
        <v>-8.3567075909800007E-3</v>
      </c>
      <c r="G36" s="6">
        <f t="shared" si="1"/>
        <v>1.0379593673496878E-2</v>
      </c>
      <c r="H36" s="6">
        <f t="shared" si="2"/>
        <v>-8.8456653058802872E-3</v>
      </c>
      <c r="I36" s="6">
        <f t="shared" si="3"/>
        <v>-7.5282664207915245E-3</v>
      </c>
      <c r="J36" s="6">
        <f t="shared" si="4"/>
        <v>-7.5282664207915245E-3</v>
      </c>
      <c r="M36" s="20">
        <v>1E-3</v>
      </c>
      <c r="N36" s="31">
        <f t="dataTable" ref="N36:Q55" dt2D="0" dtr="0" r1="I1"/>
        <v>1.1686154829847943E-4</v>
      </c>
      <c r="O36" s="32">
        <v>3.2112773041454478E-3</v>
      </c>
      <c r="P36" s="33">
        <v>3.0383022899315</v>
      </c>
      <c r="Q36" s="34">
        <v>8.7515108551786174</v>
      </c>
    </row>
    <row r="37" spans="1:17" x14ac:dyDescent="0.25">
      <c r="A37" s="2">
        <v>40358</v>
      </c>
      <c r="B37" s="3">
        <v>1.2276</v>
      </c>
      <c r="C37" s="3">
        <v>1.2290000000000001</v>
      </c>
      <c r="D37" s="3">
        <v>1.2154</v>
      </c>
      <c r="E37" s="3">
        <v>1.2184999999999999</v>
      </c>
      <c r="F37" s="5">
        <f t="shared" si="0"/>
        <v>-7.4404496803202602E-3</v>
      </c>
      <c r="G37" s="6">
        <f t="shared" si="1"/>
        <v>1.1127589864779991E-2</v>
      </c>
      <c r="H37" s="6">
        <f t="shared" si="2"/>
        <v>-9.9878030443262891E-3</v>
      </c>
      <c r="I37" s="6">
        <f t="shared" si="3"/>
        <v>-7.5282664207915245E-3</v>
      </c>
      <c r="J37" s="6">
        <f t="shared" si="4"/>
        <v>-7.5282664207915245E-3</v>
      </c>
      <c r="M37" s="20">
        <v>2E-3</v>
      </c>
      <c r="N37" s="35">
        <v>1.5299123970577376E-4</v>
      </c>
      <c r="O37" s="36">
        <v>4.2869492822425219E-3</v>
      </c>
      <c r="P37" s="37">
        <v>2.0100567540676422</v>
      </c>
      <c r="Q37" s="38">
        <v>3.1175141615263029</v>
      </c>
    </row>
    <row r="38" spans="1:17" x14ac:dyDescent="0.25">
      <c r="A38" s="2">
        <v>40359</v>
      </c>
      <c r="B38" s="3">
        <v>1.2184999999999999</v>
      </c>
      <c r="C38" s="3">
        <v>1.2302</v>
      </c>
      <c r="D38" s="3">
        <v>1.2169000000000001</v>
      </c>
      <c r="E38" s="3">
        <v>1.2236</v>
      </c>
      <c r="F38" s="5">
        <f t="shared" si="0"/>
        <v>4.1767392114875719E-3</v>
      </c>
      <c r="G38" s="6">
        <f t="shared" si="1"/>
        <v>1.0870116431513343E-2</v>
      </c>
      <c r="H38" s="6">
        <f t="shared" si="2"/>
        <v>-1.3139527225063902E-3</v>
      </c>
      <c r="I38" s="6">
        <f t="shared" si="3"/>
        <v>-7.5282664207915245E-3</v>
      </c>
      <c r="J38" s="6">
        <f t="shared" si="4"/>
        <v>4.1767392114875719E-3</v>
      </c>
      <c r="M38" s="20">
        <v>3.0000000000000001E-3</v>
      </c>
      <c r="N38" s="35">
        <v>2.1214974979753137E-4</v>
      </c>
      <c r="O38" s="36">
        <v>5.0238648209441497E-3</v>
      </c>
      <c r="P38" s="37">
        <v>1.5355864163949253</v>
      </c>
      <c r="Q38" s="38">
        <v>1.5203842919460411</v>
      </c>
    </row>
    <row r="39" spans="1:17" x14ac:dyDescent="0.25">
      <c r="A39" s="2">
        <v>40360</v>
      </c>
      <c r="B39" s="3">
        <v>1.2234</v>
      </c>
      <c r="C39" s="3">
        <v>1.2538</v>
      </c>
      <c r="D39" s="3">
        <v>1.2197</v>
      </c>
      <c r="E39" s="3">
        <v>1.2525999999999999</v>
      </c>
      <c r="F39" s="5">
        <f t="shared" si="0"/>
        <v>2.3587523282847932E-2</v>
      </c>
      <c r="G39" s="6">
        <f t="shared" si="1"/>
        <v>2.7574012990675471E-2</v>
      </c>
      <c r="H39" s="6">
        <f t="shared" si="2"/>
        <v>-3.0289409592718841E-3</v>
      </c>
      <c r="I39" s="6">
        <f t="shared" si="3"/>
        <v>-7.5282664207915245E-3</v>
      </c>
      <c r="J39" s="6">
        <f t="shared" si="4"/>
        <v>2.3587523282847932E-2</v>
      </c>
      <c r="M39" s="20">
        <v>4.0000000000000001E-3</v>
      </c>
      <c r="N39" s="35">
        <v>2.4688790939738422E-4</v>
      </c>
      <c r="O39" s="36">
        <v>5.5856056917969864E-3</v>
      </c>
      <c r="P39" s="37">
        <v>1.2272357319354277</v>
      </c>
      <c r="Q39" s="38">
        <v>0.79460528804880015</v>
      </c>
    </row>
    <row r="40" spans="1:17" x14ac:dyDescent="0.25">
      <c r="A40" s="2">
        <v>40361</v>
      </c>
      <c r="B40" s="3">
        <v>1.2524999999999999</v>
      </c>
      <c r="C40" s="3">
        <v>1.2607999999999999</v>
      </c>
      <c r="D40" s="3">
        <v>1.2484999999999999</v>
      </c>
      <c r="E40" s="3">
        <v>1.2566999999999999</v>
      </c>
      <c r="F40" s="5">
        <f t="shared" si="0"/>
        <v>3.3476836620790597E-3</v>
      </c>
      <c r="G40" s="6">
        <f t="shared" si="1"/>
        <v>9.8036093837867693E-3</v>
      </c>
      <c r="H40" s="6">
        <f t="shared" si="2"/>
        <v>-3.1987232391919277E-3</v>
      </c>
      <c r="I40" s="6">
        <f t="shared" si="3"/>
        <v>-7.5282664207915245E-3</v>
      </c>
      <c r="J40" s="6">
        <f t="shared" si="4"/>
        <v>3.3476836620790597E-3</v>
      </c>
      <c r="M40" s="20">
        <v>5.0000000000000001E-3</v>
      </c>
      <c r="N40" s="35">
        <v>2.6166841803427305E-4</v>
      </c>
      <c r="O40" s="36">
        <v>5.9963057417258625E-3</v>
      </c>
      <c r="P40" s="37">
        <v>0.97063863765999825</v>
      </c>
      <c r="Q40" s="38">
        <v>0.20850009300541616</v>
      </c>
    </row>
    <row r="41" spans="1:17" x14ac:dyDescent="0.25">
      <c r="A41" s="2">
        <v>40364</v>
      </c>
      <c r="B41" s="3">
        <v>1.2554000000000001</v>
      </c>
      <c r="C41" s="3">
        <v>1.2562</v>
      </c>
      <c r="D41" s="3">
        <v>1.2512000000000001</v>
      </c>
      <c r="E41" s="3">
        <v>1.2536</v>
      </c>
      <c r="F41" s="5">
        <f t="shared" si="0"/>
        <v>-1.434834841620336E-3</v>
      </c>
      <c r="G41" s="6">
        <f t="shared" si="1"/>
        <v>3.9882002292335652E-3</v>
      </c>
      <c r="H41" s="6">
        <f t="shared" si="2"/>
        <v>-3.3511560923846989E-3</v>
      </c>
      <c r="I41" s="6">
        <f t="shared" si="3"/>
        <v>-7.5282664207915245E-3</v>
      </c>
      <c r="J41" s="6">
        <f t="shared" si="4"/>
        <v>-1.434834841620336E-3</v>
      </c>
      <c r="M41" s="20">
        <v>6.0000000000000001E-3</v>
      </c>
      <c r="N41" s="35">
        <v>3.5362118042022594E-4</v>
      </c>
      <c r="O41" s="36">
        <v>6.2328407084282327E-3</v>
      </c>
      <c r="P41" s="37">
        <v>0.73883864556164158</v>
      </c>
      <c r="Q41" s="38">
        <v>-0.12973372492694724</v>
      </c>
    </row>
    <row r="42" spans="1:17" x14ac:dyDescent="0.25">
      <c r="A42" s="2">
        <v>40365</v>
      </c>
      <c r="B42" s="3">
        <v>1.2536</v>
      </c>
      <c r="C42" s="3">
        <v>1.2661</v>
      </c>
      <c r="D42" s="3">
        <v>1.2483</v>
      </c>
      <c r="E42" s="3">
        <v>1.2623</v>
      </c>
      <c r="F42" s="5">
        <f t="shared" si="0"/>
        <v>6.916041717004771E-3</v>
      </c>
      <c r="G42" s="6">
        <f t="shared" si="1"/>
        <v>1.4158683869202325E-2</v>
      </c>
      <c r="H42" s="6">
        <f t="shared" si="2"/>
        <v>-4.2367863848058922E-3</v>
      </c>
      <c r="I42" s="6">
        <f t="shared" si="3"/>
        <v>-7.5282664207915245E-3</v>
      </c>
      <c r="J42" s="6">
        <f t="shared" si="4"/>
        <v>6.916041717004771E-3</v>
      </c>
      <c r="M42" s="20">
        <v>7.0000000000000001E-3</v>
      </c>
      <c r="N42" s="35">
        <v>3.8817085865943882E-4</v>
      </c>
      <c r="O42" s="36">
        <v>6.4140523965838508E-3</v>
      </c>
      <c r="P42" s="37">
        <v>0.56113462123996083</v>
      </c>
      <c r="Q42" s="38">
        <v>-0.28128775738809697</v>
      </c>
    </row>
    <row r="43" spans="1:17" x14ac:dyDescent="0.25">
      <c r="A43" s="2">
        <v>40366</v>
      </c>
      <c r="B43" s="3">
        <v>1.2623</v>
      </c>
      <c r="C43" s="3">
        <v>1.2662</v>
      </c>
      <c r="D43" s="3">
        <v>1.2558</v>
      </c>
      <c r="E43" s="3">
        <v>1.2637</v>
      </c>
      <c r="F43" s="5">
        <f t="shared" si="0"/>
        <v>1.1084720058191367E-3</v>
      </c>
      <c r="G43" s="6">
        <f t="shared" si="1"/>
        <v>8.2474694300170449E-3</v>
      </c>
      <c r="H43" s="6">
        <f t="shared" si="2"/>
        <v>-5.162634078806831E-3</v>
      </c>
      <c r="I43" s="6">
        <f t="shared" si="3"/>
        <v>-7.5282664207915245E-3</v>
      </c>
      <c r="J43" s="6">
        <f t="shared" si="4"/>
        <v>1.1084720058191367E-3</v>
      </c>
      <c r="M43" s="20">
        <v>8.0000000000000002E-3</v>
      </c>
      <c r="N43" s="35">
        <v>4.2091819529928927E-4</v>
      </c>
      <c r="O43" s="36">
        <v>6.5377544629173171E-3</v>
      </c>
      <c r="P43" s="37">
        <v>0.42815296041255546</v>
      </c>
      <c r="Q43" s="38">
        <v>-0.31752409481229149</v>
      </c>
    </row>
    <row r="44" spans="1:17" x14ac:dyDescent="0.25">
      <c r="A44" s="2">
        <v>40367</v>
      </c>
      <c r="B44" s="3">
        <v>1.2637</v>
      </c>
      <c r="C44" s="3">
        <v>1.2709999999999999</v>
      </c>
      <c r="D44" s="3">
        <v>1.2623</v>
      </c>
      <c r="E44" s="3">
        <v>1.2695000000000001</v>
      </c>
      <c r="F44" s="5">
        <f t="shared" si="0"/>
        <v>4.5791963800981402E-3</v>
      </c>
      <c r="G44" s="6">
        <f t="shared" si="1"/>
        <v>6.8685384306380985E-3</v>
      </c>
      <c r="H44" s="6">
        <f t="shared" si="2"/>
        <v>-1.1084720058191376E-3</v>
      </c>
      <c r="I44" s="6">
        <f t="shared" si="3"/>
        <v>-7.5282664207915245E-3</v>
      </c>
      <c r="J44" s="6">
        <f t="shared" si="4"/>
        <v>4.5791963800981402E-3</v>
      </c>
      <c r="M44" s="20">
        <v>8.9999999999999993E-3</v>
      </c>
      <c r="N44" s="35">
        <v>3.094564570431363E-4</v>
      </c>
      <c r="O44" s="36">
        <v>6.7235398176682367E-3</v>
      </c>
      <c r="P44" s="37">
        <v>0.32397719675138864</v>
      </c>
      <c r="Q44" s="38">
        <v>-0.35827851210743278</v>
      </c>
    </row>
    <row r="45" spans="1:17" x14ac:dyDescent="0.25">
      <c r="A45" s="2">
        <v>40368</v>
      </c>
      <c r="B45" s="3">
        <v>1.2696000000000001</v>
      </c>
      <c r="C45" s="3">
        <v>1.272</v>
      </c>
      <c r="D45" s="3">
        <v>1.2612000000000001</v>
      </c>
      <c r="E45" s="3">
        <v>1.264</v>
      </c>
      <c r="F45" s="5">
        <f t="shared" si="0"/>
        <v>-4.4205945053965908E-3</v>
      </c>
      <c r="G45" s="6">
        <f t="shared" si="1"/>
        <v>8.5268162291615782E-3</v>
      </c>
      <c r="H45" s="6">
        <f t="shared" si="2"/>
        <v>-6.6382415412935174E-3</v>
      </c>
      <c r="I45" s="6">
        <f t="shared" si="3"/>
        <v>-7.5282664207915245E-3</v>
      </c>
      <c r="J45" s="6">
        <f t="shared" si="4"/>
        <v>-4.4205945053965908E-3</v>
      </c>
      <c r="M45" s="20">
        <v>0.01</v>
      </c>
      <c r="N45" s="35">
        <v>3.0741824444504613E-4</v>
      </c>
      <c r="O45" s="36">
        <v>6.8246870190348712E-3</v>
      </c>
      <c r="P45" s="37">
        <v>0.23290312728028312</v>
      </c>
      <c r="Q45" s="38">
        <v>-0.33524160880961995</v>
      </c>
    </row>
    <row r="46" spans="1:17" x14ac:dyDescent="0.25">
      <c r="A46" s="2">
        <v>40371</v>
      </c>
      <c r="B46" s="3">
        <v>1.2641</v>
      </c>
      <c r="C46" s="3">
        <v>1.2645999999999999</v>
      </c>
      <c r="D46" s="3">
        <v>1.2554000000000001</v>
      </c>
      <c r="E46" s="3">
        <v>1.2594000000000001</v>
      </c>
      <c r="F46" s="5">
        <f t="shared" si="0"/>
        <v>-3.7249894468695515E-3</v>
      </c>
      <c r="G46" s="6">
        <f t="shared" si="1"/>
        <v>7.3016197410814849E-3</v>
      </c>
      <c r="H46" s="6">
        <f t="shared" si="2"/>
        <v>-6.9061596180805167E-3</v>
      </c>
      <c r="I46" s="6">
        <f t="shared" si="3"/>
        <v>-7.5282664207915245E-3</v>
      </c>
      <c r="J46" s="6">
        <f t="shared" si="4"/>
        <v>-3.7249894468695515E-3</v>
      </c>
      <c r="M46" s="20">
        <v>1.0999999999999999E-2</v>
      </c>
      <c r="N46" s="35">
        <v>2.7210123522613497E-4</v>
      </c>
      <c r="O46" s="36">
        <v>6.9297202089166881E-3</v>
      </c>
      <c r="P46" s="37">
        <v>0.15143839990646052</v>
      </c>
      <c r="Q46" s="38">
        <v>-0.28885249923151246</v>
      </c>
    </row>
    <row r="47" spans="1:17" x14ac:dyDescent="0.25">
      <c r="A47" s="2">
        <v>40372</v>
      </c>
      <c r="B47" s="3">
        <v>1.2595000000000001</v>
      </c>
      <c r="C47" s="3">
        <v>1.2737000000000001</v>
      </c>
      <c r="D47" s="3">
        <v>1.2525999999999999</v>
      </c>
      <c r="E47" s="3">
        <v>1.2722</v>
      </c>
      <c r="F47" s="5">
        <f t="shared" si="0"/>
        <v>1.0032868452038822E-2</v>
      </c>
      <c r="G47" s="6">
        <f t="shared" si="1"/>
        <v>1.6704659504401444E-2</v>
      </c>
      <c r="H47" s="6">
        <f t="shared" si="2"/>
        <v>-5.4934257013524706E-3</v>
      </c>
      <c r="I47" s="6">
        <f t="shared" si="3"/>
        <v>-7.5282664207915245E-3</v>
      </c>
      <c r="J47" s="6">
        <f t="shared" si="4"/>
        <v>1.0032868452038822E-2</v>
      </c>
      <c r="M47" s="20">
        <v>1.2E-2</v>
      </c>
      <c r="N47" s="35">
        <v>2.3240405985779515E-4</v>
      </c>
      <c r="O47" s="36">
        <v>7.0121059181675379E-3</v>
      </c>
      <c r="P47" s="37">
        <v>9.5332369244267301E-2</v>
      </c>
      <c r="Q47" s="38">
        <v>-0.24364305878170001</v>
      </c>
    </row>
    <row r="48" spans="1:17" x14ac:dyDescent="0.25">
      <c r="A48" s="2">
        <v>40373</v>
      </c>
      <c r="B48" s="3">
        <v>1.2723</v>
      </c>
      <c r="C48" s="3">
        <v>1.2776000000000001</v>
      </c>
      <c r="D48" s="3">
        <v>1.2685999999999999</v>
      </c>
      <c r="E48" s="3">
        <v>1.2741</v>
      </c>
      <c r="F48" s="5">
        <f t="shared" si="0"/>
        <v>1.4137608386803567E-3</v>
      </c>
      <c r="G48" s="6">
        <f t="shared" si="1"/>
        <v>7.0693877010059199E-3</v>
      </c>
      <c r="H48" s="6">
        <f t="shared" si="2"/>
        <v>-2.9123559488580162E-3</v>
      </c>
      <c r="I48" s="6">
        <f t="shared" si="3"/>
        <v>-7.5282664207915245E-3</v>
      </c>
      <c r="J48" s="6">
        <f t="shared" si="4"/>
        <v>1.4137608386803567E-3</v>
      </c>
      <c r="M48" s="20">
        <v>1.2999999999999999E-2</v>
      </c>
      <c r="N48" s="35">
        <v>1.6747977397850816E-4</v>
      </c>
      <c r="O48" s="36">
        <v>7.1334625966387637E-3</v>
      </c>
      <c r="P48" s="37">
        <v>2.4112031623437686E-2</v>
      </c>
      <c r="Q48" s="38">
        <v>-0.19590424529848249</v>
      </c>
    </row>
    <row r="49" spans="1:17" x14ac:dyDescent="0.25">
      <c r="A49" s="2">
        <v>40374</v>
      </c>
      <c r="B49" s="3">
        <v>1.274</v>
      </c>
      <c r="C49" s="3">
        <v>1.2952999999999999</v>
      </c>
      <c r="D49" s="3">
        <v>1.2713000000000001</v>
      </c>
      <c r="E49" s="3">
        <v>1.2947</v>
      </c>
      <c r="F49" s="5">
        <f t="shared" si="0"/>
        <v>1.6117450932492804E-2</v>
      </c>
      <c r="G49" s="6">
        <f t="shared" si="1"/>
        <v>1.8702329580133358E-2</v>
      </c>
      <c r="H49" s="6">
        <f t="shared" si="2"/>
        <v>-2.1215581760317755E-3</v>
      </c>
      <c r="I49" s="6">
        <f t="shared" si="3"/>
        <v>-7.5282664207915245E-3</v>
      </c>
      <c r="J49" s="6">
        <f t="shared" si="4"/>
        <v>1.6117450932492804E-2</v>
      </c>
      <c r="M49" s="20">
        <v>1.4E-2</v>
      </c>
      <c r="N49" s="35">
        <v>1.5350868792576915E-4</v>
      </c>
      <c r="O49" s="36">
        <v>7.180246704947971E-3</v>
      </c>
      <c r="P49" s="37">
        <v>-1.8052068430018244E-2</v>
      </c>
      <c r="Q49" s="38">
        <v>-0.12842791480042148</v>
      </c>
    </row>
    <row r="50" spans="1:17" x14ac:dyDescent="0.25">
      <c r="A50" s="2">
        <v>40375</v>
      </c>
      <c r="B50" s="3">
        <v>1.2948</v>
      </c>
      <c r="C50" s="3">
        <v>1.3006</v>
      </c>
      <c r="D50" s="3">
        <v>1.2891999999999999</v>
      </c>
      <c r="E50" s="3">
        <v>1.2927999999999999</v>
      </c>
      <c r="F50" s="5">
        <f t="shared" si="0"/>
        <v>-1.5458342852584064E-3</v>
      </c>
      <c r="G50" s="6">
        <f t="shared" si="1"/>
        <v>8.8038254937687632E-3</v>
      </c>
      <c r="H50" s="6">
        <f t="shared" si="2"/>
        <v>-4.3343721108064946E-3</v>
      </c>
      <c r="I50" s="6">
        <f t="shared" si="3"/>
        <v>-7.5282664207915245E-3</v>
      </c>
      <c r="J50" s="6">
        <f t="shared" si="4"/>
        <v>-1.5458342852584064E-3</v>
      </c>
      <c r="M50" s="20">
        <v>1.4999999999999999E-2</v>
      </c>
      <c r="N50" s="35">
        <v>1.1093113650819316E-4</v>
      </c>
      <c r="O50" s="36">
        <v>7.2696960346767198E-3</v>
      </c>
      <c r="P50" s="37">
        <v>-7.6333922117231529E-2</v>
      </c>
      <c r="Q50" s="38">
        <v>-5.7154721158624522E-2</v>
      </c>
    </row>
    <row r="51" spans="1:17" x14ac:dyDescent="0.25">
      <c r="A51" s="2">
        <v>40378</v>
      </c>
      <c r="B51" s="3">
        <v>1.2896000000000001</v>
      </c>
      <c r="C51" s="3">
        <v>1.2989999999999999</v>
      </c>
      <c r="D51" s="3">
        <v>1.2874000000000001</v>
      </c>
      <c r="E51" s="3">
        <v>1.294</v>
      </c>
      <c r="F51" s="5">
        <f t="shared" si="0"/>
        <v>3.4061033084821024E-3</v>
      </c>
      <c r="G51" s="6">
        <f t="shared" si="1"/>
        <v>8.9700570520839535E-3</v>
      </c>
      <c r="H51" s="6">
        <f t="shared" si="2"/>
        <v>-1.7074121338483954E-3</v>
      </c>
      <c r="I51" s="6">
        <f t="shared" si="3"/>
        <v>-7.5282664207915245E-3</v>
      </c>
      <c r="J51" s="6">
        <f t="shared" si="4"/>
        <v>3.4061033084821024E-3</v>
      </c>
      <c r="M51" s="20">
        <v>1.6E-2</v>
      </c>
      <c r="N51" s="35">
        <v>1.5622795221079252E-4</v>
      </c>
      <c r="O51" s="36">
        <v>7.2212826026522882E-3</v>
      </c>
      <c r="P51" s="37">
        <v>-7.7561016344051673E-2</v>
      </c>
      <c r="Q51" s="38">
        <v>1.3511628710476398E-2</v>
      </c>
    </row>
    <row r="52" spans="1:17" x14ac:dyDescent="0.25">
      <c r="A52" s="2">
        <v>40379</v>
      </c>
      <c r="B52" s="3">
        <v>1.2939000000000001</v>
      </c>
      <c r="C52" s="3">
        <v>1.3028999999999999</v>
      </c>
      <c r="D52" s="3">
        <v>1.2843</v>
      </c>
      <c r="E52" s="3">
        <v>1.2881</v>
      </c>
      <c r="F52" s="5">
        <f t="shared" si="0"/>
        <v>-4.4926489198649465E-3</v>
      </c>
      <c r="G52" s="6">
        <f t="shared" si="1"/>
        <v>1.4378726389875638E-2</v>
      </c>
      <c r="H52" s="6">
        <f t="shared" si="2"/>
        <v>-7.4470905028970556E-3</v>
      </c>
      <c r="I52" s="6">
        <f t="shared" si="3"/>
        <v>-7.5282664207915245E-3</v>
      </c>
      <c r="J52" s="6">
        <f t="shared" si="4"/>
        <v>-4.4926489198649465E-3</v>
      </c>
      <c r="M52" s="20">
        <v>1.7000000000000001E-2</v>
      </c>
      <c r="N52" s="35">
        <v>1.4045253498818806E-4</v>
      </c>
      <c r="O52" s="36">
        <v>7.2591108143212207E-3</v>
      </c>
      <c r="P52" s="37">
        <v>-0.10704982216012232</v>
      </c>
      <c r="Q52" s="38">
        <v>6.8443133653728783E-2</v>
      </c>
    </row>
    <row r="53" spans="1:17" x14ac:dyDescent="0.25">
      <c r="A53" s="2">
        <v>40380</v>
      </c>
      <c r="B53" s="3">
        <v>1.288</v>
      </c>
      <c r="C53" s="3">
        <v>1.2910999999999999</v>
      </c>
      <c r="D53" s="3">
        <v>1.2736000000000001</v>
      </c>
      <c r="E53" s="3">
        <v>1.2751999999999999</v>
      </c>
      <c r="F53" s="5">
        <f t="shared" si="0"/>
        <v>-9.987598628348417E-3</v>
      </c>
      <c r="G53" s="6">
        <f t="shared" si="1"/>
        <v>1.3647032090554182E-2</v>
      </c>
      <c r="H53" s="6">
        <f t="shared" si="2"/>
        <v>-1.1243091574180354E-2</v>
      </c>
      <c r="I53" s="6">
        <f t="shared" si="3"/>
        <v>-7.5282664207915245E-3</v>
      </c>
      <c r="J53" s="6">
        <f t="shared" si="4"/>
        <v>-7.5282664207915245E-3</v>
      </c>
      <c r="M53" s="20">
        <v>1.7999999999999999E-2</v>
      </c>
      <c r="N53" s="35">
        <v>1.4894210887415256E-4</v>
      </c>
      <c r="O53" s="36">
        <v>7.2476762293934649E-3</v>
      </c>
      <c r="P53" s="37">
        <v>-0.10695833517323095</v>
      </c>
      <c r="Q53" s="38">
        <v>9.4567687927996413E-2</v>
      </c>
    </row>
    <row r="54" spans="1:17" x14ac:dyDescent="0.25">
      <c r="A54" s="2">
        <v>40381</v>
      </c>
      <c r="B54" s="3">
        <v>1.2750999999999999</v>
      </c>
      <c r="C54" s="3">
        <v>1.2929999999999999</v>
      </c>
      <c r="D54" s="3">
        <v>1.2741</v>
      </c>
      <c r="E54" s="3">
        <v>1.2890999999999999</v>
      </c>
      <c r="F54" s="5">
        <f t="shared" si="0"/>
        <v>1.091969355956293E-2</v>
      </c>
      <c r="G54" s="6">
        <f t="shared" si="1"/>
        <v>1.4725052784522311E-2</v>
      </c>
      <c r="H54" s="6">
        <f t="shared" si="2"/>
        <v>-7.845599021609475E-4</v>
      </c>
      <c r="I54" s="6">
        <f t="shared" si="3"/>
        <v>-7.5282664207915245E-3</v>
      </c>
      <c r="J54" s="6">
        <f t="shared" si="4"/>
        <v>1.091969355956293E-2</v>
      </c>
      <c r="M54" s="20">
        <v>1.9E-2</v>
      </c>
      <c r="N54" s="35">
        <v>1.4146345023780243E-4</v>
      </c>
      <c r="O54" s="36">
        <v>7.26823434844807E-3</v>
      </c>
      <c r="P54" s="37">
        <v>-0.12608023144004799</v>
      </c>
      <c r="Q54" s="38">
        <v>0.14289890446261566</v>
      </c>
    </row>
    <row r="55" spans="1:17" ht="15.75" thickBot="1" x14ac:dyDescent="0.3">
      <c r="A55" s="2">
        <v>40382</v>
      </c>
      <c r="B55" s="3">
        <v>1.2891999999999999</v>
      </c>
      <c r="C55" s="3">
        <v>1.2965</v>
      </c>
      <c r="D55" s="3">
        <v>1.2797000000000001</v>
      </c>
      <c r="E55" s="3">
        <v>1.2907999999999999</v>
      </c>
      <c r="F55" s="5">
        <f t="shared" si="0"/>
        <v>1.2403102365240927E-3</v>
      </c>
      <c r="G55" s="6">
        <f t="shared" si="1"/>
        <v>1.3042650535168782E-2</v>
      </c>
      <c r="H55" s="6">
        <f t="shared" si="2"/>
        <v>-7.3961954977323973E-3</v>
      </c>
      <c r="I55" s="6">
        <f t="shared" si="3"/>
        <v>-7.5282664207915245E-3</v>
      </c>
      <c r="J55" s="6">
        <f t="shared" si="4"/>
        <v>1.2403102365240927E-3</v>
      </c>
      <c r="M55" s="20">
        <v>0.02</v>
      </c>
      <c r="N55" s="39">
        <v>1.3500468297220151E-4</v>
      </c>
      <c r="O55" s="40">
        <v>7.2860967804295714E-3</v>
      </c>
      <c r="P55" s="41">
        <v>-0.14281236057329938</v>
      </c>
      <c r="Q55" s="42">
        <v>0.18675318615470848</v>
      </c>
    </row>
    <row r="56" spans="1:17" x14ac:dyDescent="0.25">
      <c r="A56" s="2">
        <v>40385</v>
      </c>
      <c r="B56" s="3">
        <v>1.2894000000000001</v>
      </c>
      <c r="C56" s="3">
        <v>1.3004</v>
      </c>
      <c r="D56" s="3">
        <v>1.2879</v>
      </c>
      <c r="E56" s="3">
        <v>1.2991999999999999</v>
      </c>
      <c r="F56" s="5">
        <f t="shared" si="0"/>
        <v>7.5716965308935125E-3</v>
      </c>
      <c r="G56" s="6">
        <f t="shared" si="1"/>
        <v>9.6589245311257104E-3</v>
      </c>
      <c r="H56" s="6">
        <f t="shared" si="2"/>
        <v>-1.1640089778952641E-3</v>
      </c>
      <c r="I56" s="6">
        <f t="shared" si="3"/>
        <v>-7.5282664207915245E-3</v>
      </c>
      <c r="J56" s="6">
        <f t="shared" si="4"/>
        <v>7.5716965308935125E-3</v>
      </c>
    </row>
    <row r="57" spans="1:17" x14ac:dyDescent="0.25">
      <c r="A57" s="2">
        <v>40386</v>
      </c>
      <c r="B57" s="3">
        <v>1.2992999999999999</v>
      </c>
      <c r="C57" s="3">
        <v>1.3044</v>
      </c>
      <c r="D57" s="3">
        <v>1.2955000000000001</v>
      </c>
      <c r="E57" s="3">
        <v>1.2995000000000001</v>
      </c>
      <c r="F57" s="5">
        <f t="shared" si="0"/>
        <v>1.5391719285448219E-4</v>
      </c>
      <c r="G57" s="6">
        <f t="shared" si="1"/>
        <v>6.8464439129993252E-3</v>
      </c>
      <c r="H57" s="6">
        <f t="shared" si="2"/>
        <v>-2.9289368865258914E-3</v>
      </c>
      <c r="I57" s="6">
        <f t="shared" si="3"/>
        <v>-7.5282664207915245E-3</v>
      </c>
      <c r="J57" s="6">
        <f t="shared" si="4"/>
        <v>1.5391719285448219E-4</v>
      </c>
    </row>
    <row r="58" spans="1:17" x14ac:dyDescent="0.25">
      <c r="A58" s="2">
        <v>40387</v>
      </c>
      <c r="B58" s="3">
        <v>1.2992999999999999</v>
      </c>
      <c r="C58" s="3">
        <v>1.3041</v>
      </c>
      <c r="D58" s="3">
        <v>1.2969999999999999</v>
      </c>
      <c r="E58" s="3">
        <v>1.2994000000000001</v>
      </c>
      <c r="F58" s="5">
        <f t="shared" si="0"/>
        <v>7.6961557740131203E-5</v>
      </c>
      <c r="G58" s="6">
        <f t="shared" si="1"/>
        <v>5.4592423464122769E-3</v>
      </c>
      <c r="H58" s="6">
        <f t="shared" si="2"/>
        <v>-1.7717525722467644E-3</v>
      </c>
      <c r="I58" s="6">
        <f t="shared" si="3"/>
        <v>-7.5282664207915245E-3</v>
      </c>
      <c r="J58" s="6">
        <f t="shared" si="4"/>
        <v>7.6961557740131203E-5</v>
      </c>
    </row>
    <row r="59" spans="1:17" ht="15.75" thickBot="1" x14ac:dyDescent="0.3">
      <c r="A59" s="2">
        <v>40388</v>
      </c>
      <c r="B59" s="3">
        <v>1.2994000000000001</v>
      </c>
      <c r="C59" s="3">
        <v>1.3105</v>
      </c>
      <c r="D59" s="3">
        <v>1.2982</v>
      </c>
      <c r="E59" s="3">
        <v>1.3078000000000001</v>
      </c>
      <c r="F59" s="5">
        <f t="shared" si="0"/>
        <v>6.4437166807449634E-3</v>
      </c>
      <c r="G59" s="6">
        <f t="shared" si="1"/>
        <v>9.4300541640928385E-3</v>
      </c>
      <c r="H59" s="6">
        <f t="shared" si="2"/>
        <v>-9.2392984706248578E-4</v>
      </c>
      <c r="I59" s="6">
        <f t="shared" si="3"/>
        <v>-7.5282664207915245E-3</v>
      </c>
      <c r="J59" s="6">
        <f t="shared" si="4"/>
        <v>6.4437166807449634E-3</v>
      </c>
      <c r="M59" s="1" t="s">
        <v>40</v>
      </c>
      <c r="N59" s="1" t="s">
        <v>38</v>
      </c>
      <c r="O59" s="1" t="s">
        <v>38</v>
      </c>
    </row>
    <row r="60" spans="1:17" x14ac:dyDescent="0.25">
      <c r="A60" s="2">
        <v>40389</v>
      </c>
      <c r="B60" s="3">
        <v>1.3078000000000001</v>
      </c>
      <c r="C60" s="3">
        <v>1.3091999999999999</v>
      </c>
      <c r="D60" s="3">
        <v>1.2983</v>
      </c>
      <c r="E60" s="3">
        <v>1.3048</v>
      </c>
      <c r="F60" s="5">
        <f t="shared" si="0"/>
        <v>-2.2965638203714996E-3</v>
      </c>
      <c r="G60" s="6">
        <f t="shared" si="1"/>
        <v>8.3605472608175389E-3</v>
      </c>
      <c r="H60" s="6">
        <f t="shared" si="2"/>
        <v>-7.2906197609678746E-3</v>
      </c>
      <c r="I60" s="6">
        <f t="shared" si="3"/>
        <v>-7.5282664207915245E-3</v>
      </c>
      <c r="J60" s="6">
        <f t="shared" si="4"/>
        <v>-2.2965638203714996E-3</v>
      </c>
      <c r="M60" s="43">
        <v>0.01</v>
      </c>
      <c r="N60" s="3">
        <f>(_xll.Quantile($J$4:$J$501,$M60)-$O$22)/$O$23</f>
        <v>-1.2403707056682995</v>
      </c>
      <c r="O60" s="3">
        <f>_xlfn.NORM.S.INV(M60)</f>
        <v>-2.3263478740408408</v>
      </c>
    </row>
    <row r="61" spans="1:17" x14ac:dyDescent="0.25">
      <c r="A61" s="2">
        <v>40392</v>
      </c>
      <c r="B61" s="3">
        <v>1.306</v>
      </c>
      <c r="C61" s="3">
        <v>1.3193999999999999</v>
      </c>
      <c r="D61" s="3">
        <v>1.3056000000000001</v>
      </c>
      <c r="E61" s="3">
        <v>1.3179000000000001</v>
      </c>
      <c r="F61" s="5">
        <f t="shared" si="0"/>
        <v>9.0705298134672943E-3</v>
      </c>
      <c r="G61" s="6">
        <f t="shared" si="1"/>
        <v>1.0514382578927874E-2</v>
      </c>
      <c r="H61" s="6">
        <f t="shared" si="2"/>
        <v>-3.0632562653372055E-4</v>
      </c>
      <c r="I61" s="6">
        <f t="shared" si="3"/>
        <v>-7.5282664207915245E-3</v>
      </c>
      <c r="J61" s="6">
        <f t="shared" si="4"/>
        <v>9.0705298134672943E-3</v>
      </c>
      <c r="M61" s="43">
        <v>0.02</v>
      </c>
      <c r="N61" s="3">
        <f>(_xll.Quantile($J$4:$J$501,$M61)-$O$22)/$O$23</f>
        <v>-1.2403707056682995</v>
      </c>
      <c r="O61" s="3">
        <f t="shared" ref="O61:O77" si="5">_xlfn.NORM.S.INV(M61)</f>
        <v>-2.0537489106318225</v>
      </c>
    </row>
    <row r="62" spans="1:17" x14ac:dyDescent="0.25">
      <c r="A62" s="2">
        <v>40393</v>
      </c>
      <c r="B62" s="3">
        <v>1.3178000000000001</v>
      </c>
      <c r="C62" s="3">
        <v>1.3260000000000001</v>
      </c>
      <c r="D62" s="3">
        <v>1.3149</v>
      </c>
      <c r="E62" s="3">
        <v>1.3228</v>
      </c>
      <c r="F62" s="5">
        <f t="shared" si="0"/>
        <v>3.7870226279180432E-3</v>
      </c>
      <c r="G62" s="6">
        <f t="shared" si="1"/>
        <v>8.4062746529348278E-3</v>
      </c>
      <c r="H62" s="6">
        <f t="shared" si="2"/>
        <v>-2.2030623868464602E-3</v>
      </c>
      <c r="I62" s="6">
        <f t="shared" si="3"/>
        <v>-7.5282664207915245E-3</v>
      </c>
      <c r="J62" s="6">
        <f t="shared" si="4"/>
        <v>3.7870226279180432E-3</v>
      </c>
      <c r="M62" s="43">
        <v>0.05</v>
      </c>
      <c r="N62" s="3">
        <f>(_xll.Quantile($J$4:$J$501,$M62)-$O$22)/$O$23</f>
        <v>-1.2403707056682995</v>
      </c>
      <c r="O62" s="3">
        <f t="shared" si="5"/>
        <v>-1.6448536269514726</v>
      </c>
    </row>
    <row r="63" spans="1:17" x14ac:dyDescent="0.25">
      <c r="A63" s="2">
        <v>40394</v>
      </c>
      <c r="B63" s="3">
        <v>1.323</v>
      </c>
      <c r="C63" s="3">
        <v>1.3238000000000001</v>
      </c>
      <c r="D63" s="3">
        <v>1.3134999999999999</v>
      </c>
      <c r="E63" s="3">
        <v>1.3158000000000001</v>
      </c>
      <c r="F63" s="5">
        <f t="shared" si="0"/>
        <v>-5.4570394630580896E-3</v>
      </c>
      <c r="G63" s="6">
        <f t="shared" si="1"/>
        <v>7.8110585592280199E-3</v>
      </c>
      <c r="H63" s="6">
        <f t="shared" si="2"/>
        <v>-7.2065549893611238E-3</v>
      </c>
      <c r="I63" s="6">
        <f t="shared" si="3"/>
        <v>-7.5282664207915245E-3</v>
      </c>
      <c r="J63" s="6">
        <f t="shared" si="4"/>
        <v>-5.4570394630580896E-3</v>
      </c>
      <c r="M63" s="43">
        <v>0.1</v>
      </c>
      <c r="N63" s="3">
        <f>(_xll.Quantile($J$4:$J$501,$M63)-$O$22)/$O$23</f>
        <v>-1.2403707056682995</v>
      </c>
      <c r="O63" s="3">
        <f t="shared" si="5"/>
        <v>-1.2815515655446006</v>
      </c>
    </row>
    <row r="64" spans="1:17" x14ac:dyDescent="0.25">
      <c r="A64" s="2">
        <v>40395</v>
      </c>
      <c r="B64" s="3">
        <v>1.3163</v>
      </c>
      <c r="C64" s="3">
        <v>1.3233999999999999</v>
      </c>
      <c r="D64" s="3">
        <v>1.3122</v>
      </c>
      <c r="E64" s="3">
        <v>1.3187</v>
      </c>
      <c r="F64" s="5">
        <f t="shared" si="0"/>
        <v>1.8216323822913085E-3</v>
      </c>
      <c r="G64" s="6">
        <f t="shared" si="1"/>
        <v>8.4990646671817792E-3</v>
      </c>
      <c r="H64" s="6">
        <f t="shared" si="2"/>
        <v>-3.1196525205849143E-3</v>
      </c>
      <c r="I64" s="6">
        <f t="shared" si="3"/>
        <v>-7.5282664207915245E-3</v>
      </c>
      <c r="J64" s="6">
        <f t="shared" si="4"/>
        <v>1.8216323822913085E-3</v>
      </c>
      <c r="M64" s="43">
        <v>0.15</v>
      </c>
      <c r="N64" s="3">
        <f>(_xll.Quantile($J$4:$J$501,$M64)-$O$22)/$O$23</f>
        <v>-1.2403707056682995</v>
      </c>
      <c r="O64" s="3">
        <f t="shared" si="5"/>
        <v>-1.0364333894937898</v>
      </c>
    </row>
    <row r="65" spans="1:17" x14ac:dyDescent="0.25">
      <c r="A65" s="2">
        <v>40396</v>
      </c>
      <c r="B65" s="3">
        <v>1.3186</v>
      </c>
      <c r="C65" s="3">
        <v>1.3333999999999999</v>
      </c>
      <c r="D65" s="3">
        <v>1.3161</v>
      </c>
      <c r="E65" s="3">
        <v>1.3279000000000001</v>
      </c>
      <c r="F65" s="5">
        <f t="shared" si="0"/>
        <v>7.0281793170827124E-3</v>
      </c>
      <c r="G65" s="6">
        <f t="shared" si="1"/>
        <v>1.3059253343681637E-2</v>
      </c>
      <c r="H65" s="6">
        <f t="shared" si="2"/>
        <v>-1.8977498389212036E-3</v>
      </c>
      <c r="I65" s="6">
        <f t="shared" si="3"/>
        <v>-7.5282664207915245E-3</v>
      </c>
      <c r="J65" s="6">
        <f t="shared" si="4"/>
        <v>7.0281793170827124E-3</v>
      </c>
      <c r="M65" s="43">
        <v>0.2</v>
      </c>
      <c r="N65" s="3">
        <f>(_xll.Quantile($J$4:$J$501,$M65)-$O$22)/$O$23</f>
        <v>-1.2403707056682995</v>
      </c>
      <c r="O65" s="3">
        <f t="shared" si="5"/>
        <v>-0.84162123357291452</v>
      </c>
    </row>
    <row r="66" spans="1:17" x14ac:dyDescent="0.25">
      <c r="A66" s="2">
        <v>40399</v>
      </c>
      <c r="B66" s="3">
        <v>1.3289</v>
      </c>
      <c r="C66" s="3">
        <v>1.3306</v>
      </c>
      <c r="D66" s="3">
        <v>1.3219000000000001</v>
      </c>
      <c r="E66" s="3">
        <v>1.3219000000000001</v>
      </c>
      <c r="F66" s="5">
        <f t="shared" si="0"/>
        <v>-5.2814367521079909E-3</v>
      </c>
      <c r="G66" s="6">
        <f t="shared" si="1"/>
        <v>6.5598727224330826E-3</v>
      </c>
      <c r="H66" s="6">
        <f t="shared" si="2"/>
        <v>-5.2814367521079909E-3</v>
      </c>
      <c r="I66" s="6">
        <f t="shared" si="3"/>
        <v>-7.5282664207915245E-3</v>
      </c>
      <c r="J66" s="6">
        <f t="shared" si="4"/>
        <v>-5.2814367521079909E-3</v>
      </c>
      <c r="M66" s="43">
        <v>0.3</v>
      </c>
      <c r="N66" s="3">
        <f>(_xll.Quantile($J$4:$J$501,$M66)-$O$22)/$O$23</f>
        <v>-0.67386744613735394</v>
      </c>
      <c r="O66" s="3">
        <f t="shared" si="5"/>
        <v>-0.52440051270804089</v>
      </c>
    </row>
    <row r="67" spans="1:17" x14ac:dyDescent="0.25">
      <c r="A67" s="2">
        <v>40400</v>
      </c>
      <c r="B67" s="3">
        <v>1.3220000000000001</v>
      </c>
      <c r="C67" s="3">
        <v>1.3230999999999999</v>
      </c>
      <c r="D67" s="3">
        <v>1.3078000000000001</v>
      </c>
      <c r="E67" s="3">
        <v>1.3174999999999999</v>
      </c>
      <c r="F67" s="5">
        <f t="shared" si="0"/>
        <v>-3.4097399961143487E-3</v>
      </c>
      <c r="G67" s="6">
        <f t="shared" si="1"/>
        <v>1.1631131921189549E-2</v>
      </c>
      <c r="H67" s="6">
        <f t="shared" si="2"/>
        <v>-1.0799405284456021E-2</v>
      </c>
      <c r="I67" s="6">
        <f t="shared" si="3"/>
        <v>-7.5282664207915245E-3</v>
      </c>
      <c r="J67" s="6">
        <f t="shared" si="4"/>
        <v>-7.5282664207915245E-3</v>
      </c>
      <c r="M67" s="43">
        <v>0.4</v>
      </c>
      <c r="N67" s="3">
        <f>(_xll.Quantile($J$4:$J$501,$M67)-$O$22)/$O$23</f>
        <v>-0.28930178042594384</v>
      </c>
      <c r="O67" s="3">
        <f t="shared" si="5"/>
        <v>-0.25334710313579978</v>
      </c>
    </row>
    <row r="68" spans="1:17" x14ac:dyDescent="0.25">
      <c r="A68" s="2">
        <v>40401</v>
      </c>
      <c r="B68" s="3">
        <v>1.3173999999999999</v>
      </c>
      <c r="C68" s="3">
        <v>1.3185</v>
      </c>
      <c r="D68" s="3">
        <v>1.2861</v>
      </c>
      <c r="E68" s="3">
        <v>1.2861</v>
      </c>
      <c r="F68" s="5">
        <f t="shared" si="0"/>
        <v>-2.4045713934551387E-2</v>
      </c>
      <c r="G68" s="6">
        <f t="shared" si="1"/>
        <v>2.4880343521300231E-2</v>
      </c>
      <c r="H68" s="6">
        <f t="shared" si="2"/>
        <v>-2.4045713934551387E-2</v>
      </c>
      <c r="I68" s="6">
        <f t="shared" si="3"/>
        <v>-7.5282664207915245E-3</v>
      </c>
      <c r="J68" s="6">
        <f t="shared" si="4"/>
        <v>-7.5282664207915245E-3</v>
      </c>
      <c r="M68" s="43">
        <v>0.5</v>
      </c>
      <c r="N68" s="3">
        <f>(_xll.Quantile($J$4:$J$501,$M68)-$O$22)/$O$23</f>
        <v>-5.6179925556684778E-3</v>
      </c>
      <c r="O68" s="3">
        <f t="shared" si="5"/>
        <v>0</v>
      </c>
    </row>
    <row r="69" spans="1:17" x14ac:dyDescent="0.25">
      <c r="A69" s="2">
        <v>40402</v>
      </c>
      <c r="B69" s="3">
        <v>1.2861</v>
      </c>
      <c r="C69" s="3">
        <v>1.2930999999999999</v>
      </c>
      <c r="D69" s="3">
        <v>1.2784</v>
      </c>
      <c r="E69" s="3">
        <v>1.2827</v>
      </c>
      <c r="F69" s="5">
        <f t="shared" ref="F69:F132" si="6">LN(E69/B69)</f>
        <v>-2.6471519662360989E-3</v>
      </c>
      <c r="G69" s="6">
        <f t="shared" ref="G69:G132" si="7">LN(C69/D69)</f>
        <v>1.1433140289795713E-2</v>
      </c>
      <c r="H69" s="6">
        <f t="shared" ref="H69:H132" si="8">LN(D69/B69)</f>
        <v>-6.0050872600308893E-3</v>
      </c>
      <c r="I69" s="6">
        <f t="shared" ref="I69:I132" si="9">LN(1-$I$1)</f>
        <v>-7.5282664207915245E-3</v>
      </c>
      <c r="J69" s="6">
        <f t="shared" ref="J69:J132" si="10">IF(H69&lt;I69,I69,F69)</f>
        <v>-2.6471519662360989E-3</v>
      </c>
      <c r="M69" s="43">
        <v>0.6</v>
      </c>
      <c r="N69" s="3">
        <f>(_xll.Quantile($J$4:$J$501,$M69)-$O$22)/$O$23</f>
        <v>0.18714440855847425</v>
      </c>
      <c r="O69" s="3">
        <f t="shared" si="5"/>
        <v>0.25334710313579978</v>
      </c>
    </row>
    <row r="70" spans="1:17" x14ac:dyDescent="0.25">
      <c r="A70" s="2">
        <v>40403</v>
      </c>
      <c r="B70" s="3">
        <v>1.2826</v>
      </c>
      <c r="C70" s="3">
        <v>1.2904</v>
      </c>
      <c r="D70" s="3">
        <v>1.2750999999999999</v>
      </c>
      <c r="E70" s="3">
        <v>1.2750999999999999</v>
      </c>
      <c r="F70" s="5">
        <f t="shared" si="6"/>
        <v>-5.86466082526631E-3</v>
      </c>
      <c r="G70" s="6">
        <f t="shared" si="7"/>
        <v>1.1927640921503006E-2</v>
      </c>
      <c r="H70" s="6">
        <f t="shared" si="8"/>
        <v>-5.86466082526631E-3</v>
      </c>
      <c r="I70" s="6">
        <f t="shared" si="9"/>
        <v>-7.5282664207915245E-3</v>
      </c>
      <c r="J70" s="6">
        <f t="shared" si="10"/>
        <v>-5.86466082526631E-3</v>
      </c>
      <c r="M70" s="43">
        <v>0.7</v>
      </c>
      <c r="N70" s="3">
        <f>(_xll.Quantile($J$4:$J$501,$M70)-$O$22)/$O$23</f>
        <v>0.50432423916212588</v>
      </c>
      <c r="O70" s="3">
        <f t="shared" si="5"/>
        <v>0.52440051270804078</v>
      </c>
    </row>
    <row r="71" spans="1:17" x14ac:dyDescent="0.25">
      <c r="A71" s="2">
        <v>40406</v>
      </c>
      <c r="B71" s="3">
        <v>1.2765</v>
      </c>
      <c r="C71" s="3">
        <v>1.2870999999999999</v>
      </c>
      <c r="D71" s="3">
        <v>1.2737000000000001</v>
      </c>
      <c r="E71" s="3">
        <v>1.2822</v>
      </c>
      <c r="F71" s="5">
        <f t="shared" si="6"/>
        <v>4.4553948716184897E-3</v>
      </c>
      <c r="G71" s="6">
        <f t="shared" si="7"/>
        <v>1.0465575059618247E-2</v>
      </c>
      <c r="H71" s="6">
        <f t="shared" si="8"/>
        <v>-2.1959070858246434E-3</v>
      </c>
      <c r="I71" s="6">
        <f t="shared" si="9"/>
        <v>-7.5282664207915245E-3</v>
      </c>
      <c r="J71" s="6">
        <f t="shared" si="10"/>
        <v>4.4553948716184897E-3</v>
      </c>
      <c r="M71" s="43">
        <v>0.8</v>
      </c>
      <c r="N71" s="3">
        <f>(_xll.Quantile($J$4:$J$501,$M71)-$O$22)/$O$23</f>
        <v>0.84482161063107974</v>
      </c>
      <c r="O71" s="3">
        <f t="shared" si="5"/>
        <v>0.84162123357291474</v>
      </c>
    </row>
    <row r="72" spans="1:17" x14ac:dyDescent="0.25">
      <c r="A72" s="2">
        <v>40407</v>
      </c>
      <c r="B72" s="3">
        <v>1.2823</v>
      </c>
      <c r="C72" s="3">
        <v>1.2914000000000001</v>
      </c>
      <c r="D72" s="3">
        <v>1.2806</v>
      </c>
      <c r="E72" s="3">
        <v>1.2884</v>
      </c>
      <c r="F72" s="5">
        <f t="shared" si="6"/>
        <v>4.7457979919736061E-3</v>
      </c>
      <c r="G72" s="6">
        <f t="shared" si="7"/>
        <v>8.3981831076650158E-3</v>
      </c>
      <c r="H72" s="6">
        <f t="shared" si="8"/>
        <v>-1.3266223803683598E-3</v>
      </c>
      <c r="I72" s="6">
        <f t="shared" si="9"/>
        <v>-7.5282664207915245E-3</v>
      </c>
      <c r="J72" s="6">
        <f t="shared" si="10"/>
        <v>4.7457979919736061E-3</v>
      </c>
      <c r="M72" s="43">
        <v>0.85</v>
      </c>
      <c r="N72" s="3">
        <f>(_xll.Quantile($J$4:$J$501,$M72)-$O$22)/$O$23</f>
        <v>1.0849056441143294</v>
      </c>
      <c r="O72" s="3">
        <f t="shared" si="5"/>
        <v>1.0364333894937898</v>
      </c>
    </row>
    <row r="73" spans="1:17" x14ac:dyDescent="0.25">
      <c r="A73" s="2">
        <v>40408</v>
      </c>
      <c r="B73" s="3">
        <v>1.2885</v>
      </c>
      <c r="C73" s="3">
        <v>1.2921</v>
      </c>
      <c r="D73" s="3">
        <v>1.2826</v>
      </c>
      <c r="E73" s="3">
        <v>1.2851999999999999</v>
      </c>
      <c r="F73" s="5">
        <f t="shared" si="6"/>
        <v>-2.5644028507164122E-3</v>
      </c>
      <c r="G73" s="6">
        <f t="shared" si="7"/>
        <v>7.379534013412163E-3</v>
      </c>
      <c r="H73" s="6">
        <f t="shared" si="8"/>
        <v>-4.5894833776571687E-3</v>
      </c>
      <c r="I73" s="6">
        <f t="shared" si="9"/>
        <v>-7.5282664207915245E-3</v>
      </c>
      <c r="J73" s="6">
        <f t="shared" si="10"/>
        <v>-2.5644028507164122E-3</v>
      </c>
      <c r="M73" s="43">
        <v>0.9</v>
      </c>
      <c r="N73" s="3">
        <f>(_xll.Quantile($J$4:$J$501,$M73)-$O$22)/$O$23</f>
        <v>1.3531238482664545</v>
      </c>
      <c r="O73" s="3">
        <f t="shared" si="5"/>
        <v>1.2815515655446006</v>
      </c>
    </row>
    <row r="74" spans="1:17" x14ac:dyDescent="0.25">
      <c r="A74" s="2">
        <v>40409</v>
      </c>
      <c r="B74" s="3">
        <v>1.2851999999999999</v>
      </c>
      <c r="C74" s="3">
        <v>1.2901</v>
      </c>
      <c r="D74" s="3">
        <v>1.2775000000000001</v>
      </c>
      <c r="E74" s="3">
        <v>1.2821</v>
      </c>
      <c r="F74" s="5">
        <f t="shared" si="6"/>
        <v>-2.4149896830483381E-3</v>
      </c>
      <c r="G74" s="6">
        <f t="shared" si="7"/>
        <v>9.814691653231452E-3</v>
      </c>
      <c r="H74" s="6">
        <f t="shared" si="8"/>
        <v>-6.0093051638437246E-3</v>
      </c>
      <c r="I74" s="6">
        <f t="shared" si="9"/>
        <v>-7.5282664207915245E-3</v>
      </c>
      <c r="J74" s="6">
        <f t="shared" si="10"/>
        <v>-2.4149896830483381E-3</v>
      </c>
      <c r="M74" s="43">
        <v>0.95</v>
      </c>
      <c r="N74" s="3">
        <f>(_xll.Quantile($J$4:$J$501,$M74)-$O$22)/$O$23</f>
        <v>1.7556536589914622</v>
      </c>
      <c r="O74" s="3">
        <f t="shared" si="5"/>
        <v>1.6448536269514715</v>
      </c>
    </row>
    <row r="75" spans="1:17" x14ac:dyDescent="0.25">
      <c r="A75" s="2">
        <v>40410</v>
      </c>
      <c r="B75" s="3">
        <v>1.2821</v>
      </c>
      <c r="C75" s="3">
        <v>1.2830999999999999</v>
      </c>
      <c r="D75" s="3">
        <v>1.2666999999999999</v>
      </c>
      <c r="E75" s="3">
        <v>1.2707999999999999</v>
      </c>
      <c r="F75" s="5">
        <f t="shared" si="6"/>
        <v>-8.8527351632939639E-3</v>
      </c>
      <c r="G75" s="6">
        <f t="shared" si="7"/>
        <v>1.2863931411385872E-2</v>
      </c>
      <c r="H75" s="6">
        <f t="shared" si="8"/>
        <v>-1.2084265069068194E-2</v>
      </c>
      <c r="I75" s="6">
        <f t="shared" si="9"/>
        <v>-7.5282664207915245E-3</v>
      </c>
      <c r="J75" s="6">
        <f t="shared" si="10"/>
        <v>-7.5282664207915245E-3</v>
      </c>
      <c r="M75" s="43">
        <v>0.97</v>
      </c>
      <c r="N75" s="3">
        <f>(_xll.Quantile($J$4:$J$501,$M75)-$O$22)/$O$23</f>
        <v>1.9805498534177313</v>
      </c>
      <c r="O75" s="3">
        <f t="shared" si="5"/>
        <v>1.8807936081512504</v>
      </c>
    </row>
    <row r="76" spans="1:17" x14ac:dyDescent="0.25">
      <c r="A76" s="2">
        <v>40413</v>
      </c>
      <c r="B76" s="3">
        <v>1.2705</v>
      </c>
      <c r="C76" s="3">
        <v>1.2730999999999999</v>
      </c>
      <c r="D76" s="3">
        <v>1.2648999999999999</v>
      </c>
      <c r="E76" s="3">
        <v>1.2655000000000001</v>
      </c>
      <c r="F76" s="5">
        <f t="shared" si="6"/>
        <v>-3.9432227750399278E-3</v>
      </c>
      <c r="G76" s="6">
        <f t="shared" si="7"/>
        <v>6.4618034141034784E-3</v>
      </c>
      <c r="H76" s="6">
        <f t="shared" si="8"/>
        <v>-4.4174561067227506E-3</v>
      </c>
      <c r="I76" s="6">
        <f t="shared" si="9"/>
        <v>-7.5282664207915245E-3</v>
      </c>
      <c r="J76" s="6">
        <f t="shared" si="10"/>
        <v>-3.9432227750399278E-3</v>
      </c>
      <c r="M76" s="43">
        <v>0.98</v>
      </c>
      <c r="N76" s="3">
        <f>(_xll.Quantile($J$4:$J$501,$M76)-$O$22)/$O$23</f>
        <v>2.2193893069038033</v>
      </c>
      <c r="O76" s="3">
        <f t="shared" si="5"/>
        <v>2.0537489106318221</v>
      </c>
    </row>
    <row r="77" spans="1:17" x14ac:dyDescent="0.25">
      <c r="A77" s="2">
        <v>40414</v>
      </c>
      <c r="B77" s="3">
        <v>1.2654000000000001</v>
      </c>
      <c r="C77" s="3">
        <v>1.2718</v>
      </c>
      <c r="D77" s="3">
        <v>1.2591000000000001</v>
      </c>
      <c r="E77" s="3">
        <v>1.2626999999999999</v>
      </c>
      <c r="F77" s="5">
        <f t="shared" si="6"/>
        <v>-2.1359922681494221E-3</v>
      </c>
      <c r="G77" s="6">
        <f t="shared" si="7"/>
        <v>1.0036039825652479E-2</v>
      </c>
      <c r="H77" s="6">
        <f t="shared" si="8"/>
        <v>-4.9910977051289759E-3</v>
      </c>
      <c r="I77" s="6">
        <f t="shared" si="9"/>
        <v>-7.5282664207915245E-3</v>
      </c>
      <c r="J77" s="6">
        <f t="shared" si="10"/>
        <v>-2.1359922681494221E-3</v>
      </c>
      <c r="M77" s="43">
        <v>0.99</v>
      </c>
      <c r="N77" s="3">
        <f>(_xll.Quantile($J$4:$J$501,$M77)-$O$22)/$O$23</f>
        <v>2.5974668397194205</v>
      </c>
      <c r="O77" s="3">
        <f t="shared" si="5"/>
        <v>2.3263478740408408</v>
      </c>
    </row>
    <row r="78" spans="1:17" x14ac:dyDescent="0.25">
      <c r="A78" s="2">
        <v>40415</v>
      </c>
      <c r="B78" s="3">
        <v>1.2625</v>
      </c>
      <c r="C78" s="3">
        <v>1.2723</v>
      </c>
      <c r="D78" s="3">
        <v>1.2611000000000001</v>
      </c>
      <c r="E78" s="3">
        <v>1.2657</v>
      </c>
      <c r="F78" s="5">
        <f t="shared" si="6"/>
        <v>2.5314466488877909E-3</v>
      </c>
      <c r="G78" s="6">
        <f t="shared" si="7"/>
        <v>8.8419301868257315E-3</v>
      </c>
      <c r="H78" s="6">
        <f t="shared" si="8"/>
        <v>-1.1095261876859779E-3</v>
      </c>
      <c r="I78" s="6">
        <f t="shared" si="9"/>
        <v>-7.5282664207915245E-3</v>
      </c>
      <c r="J78" s="6">
        <f t="shared" si="10"/>
        <v>2.5314466488877909E-3</v>
      </c>
    </row>
    <row r="79" spans="1:17" ht="15.75" thickBot="1" x14ac:dyDescent="0.3">
      <c r="A79" s="2">
        <v>40416</v>
      </c>
      <c r="B79" s="3">
        <v>1.2655000000000001</v>
      </c>
      <c r="C79" s="3">
        <v>1.2762</v>
      </c>
      <c r="D79" s="3">
        <v>1.2653000000000001</v>
      </c>
      <c r="E79" s="3">
        <v>1.2714000000000001</v>
      </c>
      <c r="F79" s="5">
        <f t="shared" si="6"/>
        <v>4.6513545171296463E-3</v>
      </c>
      <c r="G79" s="6">
        <f t="shared" si="7"/>
        <v>8.5776642390284225E-3</v>
      </c>
      <c r="H79" s="6">
        <f t="shared" si="8"/>
        <v>-1.5805278996074051E-4</v>
      </c>
      <c r="I79" s="6">
        <f t="shared" si="9"/>
        <v>-7.5282664207915245E-3</v>
      </c>
      <c r="J79" s="6">
        <f t="shared" si="10"/>
        <v>4.6513545171296463E-3</v>
      </c>
    </row>
    <row r="80" spans="1:17" x14ac:dyDescent="0.25">
      <c r="A80" s="2">
        <v>40417</v>
      </c>
      <c r="B80" s="3">
        <v>1.2713000000000001</v>
      </c>
      <c r="C80" s="3">
        <v>1.2778</v>
      </c>
      <c r="D80" s="3">
        <v>1.2682</v>
      </c>
      <c r="E80" s="3">
        <v>1.2761</v>
      </c>
      <c r="F80" s="5">
        <f t="shared" si="6"/>
        <v>3.7685527838538487E-3</v>
      </c>
      <c r="G80" s="6">
        <f t="shared" si="7"/>
        <v>7.5412769023117969E-3</v>
      </c>
      <c r="H80" s="6">
        <f t="shared" si="8"/>
        <v>-2.4414266901456524E-3</v>
      </c>
      <c r="I80" s="6">
        <f t="shared" si="9"/>
        <v>-7.5282664207915245E-3</v>
      </c>
      <c r="J80" s="6">
        <f t="shared" si="10"/>
        <v>3.7685527838538487E-3</v>
      </c>
      <c r="M80" t="s">
        <v>59</v>
      </c>
      <c r="O80" s="25" t="s">
        <v>34</v>
      </c>
      <c r="P80" s="25" t="s">
        <v>36</v>
      </c>
      <c r="Q80" s="25" t="s">
        <v>37</v>
      </c>
    </row>
    <row r="81" spans="1:17" x14ac:dyDescent="0.25">
      <c r="A81" s="2">
        <v>40420</v>
      </c>
      <c r="B81" s="3">
        <v>1.2765</v>
      </c>
      <c r="C81" s="3">
        <v>1.2765</v>
      </c>
      <c r="D81" s="3">
        <v>1.266</v>
      </c>
      <c r="E81" s="3">
        <v>1.266</v>
      </c>
      <c r="F81" s="5">
        <f t="shared" si="6"/>
        <v>-8.2596339774170333E-3</v>
      </c>
      <c r="G81" s="6">
        <f t="shared" si="7"/>
        <v>8.2596339774170784E-3</v>
      </c>
      <c r="H81" s="6">
        <f t="shared" si="8"/>
        <v>-8.2596339774170333E-3</v>
      </c>
      <c r="I81" s="6">
        <f t="shared" si="9"/>
        <v>-7.5282664207915245E-3</v>
      </c>
      <c r="J81" s="6">
        <f t="shared" si="10"/>
        <v>-7.5282664207915245E-3</v>
      </c>
      <c r="M81" s="20">
        <v>-7.4999999999999997E-3</v>
      </c>
      <c r="O81" s="22">
        <v>-7.4999999999999997E-3</v>
      </c>
      <c r="P81" s="7">
        <v>119</v>
      </c>
      <c r="Q81" s="22">
        <v>0.23895582329317269</v>
      </c>
    </row>
    <row r="82" spans="1:17" x14ac:dyDescent="0.25">
      <c r="A82" s="2">
        <v>40421</v>
      </c>
      <c r="B82" s="3">
        <v>1.2661</v>
      </c>
      <c r="C82" s="3">
        <v>1.2742</v>
      </c>
      <c r="D82" s="3">
        <v>1.2627999999999999</v>
      </c>
      <c r="E82" s="3">
        <v>1.2679</v>
      </c>
      <c r="F82" s="5">
        <f t="shared" si="6"/>
        <v>1.4206790076948539E-3</v>
      </c>
      <c r="G82" s="6">
        <f t="shared" si="7"/>
        <v>8.9870529985512648E-3</v>
      </c>
      <c r="H82" s="6">
        <f t="shared" si="8"/>
        <v>-2.6098318423710084E-3</v>
      </c>
      <c r="I82" s="6">
        <f t="shared" si="9"/>
        <v>-7.5282664207915245E-3</v>
      </c>
      <c r="J82" s="6">
        <f t="shared" si="10"/>
        <v>1.4206790076948539E-3</v>
      </c>
      <c r="M82" s="20">
        <v>-6.0000000000000001E-3</v>
      </c>
      <c r="O82" s="22">
        <v>-6.0000000000000001E-3</v>
      </c>
      <c r="P82" s="7">
        <v>4</v>
      </c>
      <c r="Q82" s="22">
        <v>0.24698795180722891</v>
      </c>
    </row>
    <row r="83" spans="1:17" x14ac:dyDescent="0.25">
      <c r="A83" s="2">
        <v>40422</v>
      </c>
      <c r="B83" s="3">
        <v>1.2678</v>
      </c>
      <c r="C83" s="3">
        <v>1.2854000000000001</v>
      </c>
      <c r="D83" s="3">
        <v>1.2666999999999999</v>
      </c>
      <c r="E83" s="3">
        <v>1.2806999999999999</v>
      </c>
      <c r="F83" s="5">
        <f t="shared" si="6"/>
        <v>1.0123688581959918E-2</v>
      </c>
      <c r="G83" s="6">
        <f t="shared" si="7"/>
        <v>1.4654860447599203E-2</v>
      </c>
      <c r="H83" s="6">
        <f t="shared" si="8"/>
        <v>-8.6802136047926077E-4</v>
      </c>
      <c r="I83" s="6">
        <f t="shared" si="9"/>
        <v>-7.5282664207915245E-3</v>
      </c>
      <c r="J83" s="6">
        <f t="shared" si="10"/>
        <v>1.0123688581959918E-2</v>
      </c>
      <c r="M83" s="20">
        <v>-4.4999999999999997E-3</v>
      </c>
      <c r="O83" s="22">
        <v>-4.4999999999999997E-3</v>
      </c>
      <c r="P83" s="7">
        <v>14</v>
      </c>
      <c r="Q83" s="22">
        <v>0.27510040160642568</v>
      </c>
    </row>
    <row r="84" spans="1:17" x14ac:dyDescent="0.25">
      <c r="A84" s="2">
        <v>40423</v>
      </c>
      <c r="B84" s="3">
        <v>1.2806</v>
      </c>
      <c r="C84" s="3">
        <v>1.2847</v>
      </c>
      <c r="D84" s="3">
        <v>1.2779</v>
      </c>
      <c r="E84" s="3">
        <v>1.2823</v>
      </c>
      <c r="F84" s="5">
        <f t="shared" si="6"/>
        <v>1.3266223803683509E-3</v>
      </c>
      <c r="G84" s="6">
        <f t="shared" si="7"/>
        <v>5.30712242290642E-3</v>
      </c>
      <c r="H84" s="6">
        <f t="shared" si="8"/>
        <v>-2.1106124700441468E-3</v>
      </c>
      <c r="I84" s="6">
        <f t="shared" si="9"/>
        <v>-7.5282664207915245E-3</v>
      </c>
      <c r="J84" s="6">
        <f t="shared" si="10"/>
        <v>1.3266223803683509E-3</v>
      </c>
      <c r="M84" s="20">
        <v>-3.0000000000000001E-3</v>
      </c>
      <c r="O84" s="22">
        <v>-3.0000000000000001E-3</v>
      </c>
      <c r="P84" s="7">
        <v>26</v>
      </c>
      <c r="Q84" s="22">
        <v>0.32730923694779118</v>
      </c>
    </row>
    <row r="85" spans="1:17" x14ac:dyDescent="0.25">
      <c r="A85" s="2">
        <v>40424</v>
      </c>
      <c r="B85" s="3">
        <v>1.2822</v>
      </c>
      <c r="C85" s="3">
        <v>1.2897000000000001</v>
      </c>
      <c r="D85" s="3">
        <v>1.2810999999999999</v>
      </c>
      <c r="E85" s="3">
        <v>1.2894000000000001</v>
      </c>
      <c r="F85" s="5">
        <f t="shared" si="6"/>
        <v>5.5996413233629638E-3</v>
      </c>
      <c r="G85" s="6">
        <f t="shared" si="7"/>
        <v>6.6905493079575775E-3</v>
      </c>
      <c r="H85" s="6">
        <f t="shared" si="8"/>
        <v>-8.5826869076894869E-4</v>
      </c>
      <c r="I85" s="6">
        <f t="shared" si="9"/>
        <v>-7.5282664207915245E-3</v>
      </c>
      <c r="J85" s="6">
        <f t="shared" si="10"/>
        <v>5.5996413233629638E-3</v>
      </c>
      <c r="M85" s="20">
        <v>-1.5E-3</v>
      </c>
      <c r="O85" s="22">
        <v>-1.5E-3</v>
      </c>
      <c r="P85" s="7">
        <v>34</v>
      </c>
      <c r="Q85" s="22">
        <v>0.39558232931726905</v>
      </c>
    </row>
    <row r="86" spans="1:17" x14ac:dyDescent="0.25">
      <c r="A86" s="2">
        <v>40427</v>
      </c>
      <c r="B86" s="3">
        <v>1.2892999999999999</v>
      </c>
      <c r="C86" s="3">
        <v>1.2915000000000001</v>
      </c>
      <c r="D86" s="3">
        <v>1.2867999999999999</v>
      </c>
      <c r="E86" s="3">
        <v>1.2874000000000001</v>
      </c>
      <c r="F86" s="5">
        <f t="shared" si="6"/>
        <v>-1.4747547982762441E-3</v>
      </c>
      <c r="G86" s="6">
        <f t="shared" si="7"/>
        <v>3.6458171710240881E-3</v>
      </c>
      <c r="H86" s="6">
        <f t="shared" si="8"/>
        <v>-1.9409190519205392E-3</v>
      </c>
      <c r="I86" s="6">
        <f t="shared" si="9"/>
        <v>-7.5282664207915245E-3</v>
      </c>
      <c r="J86" s="6">
        <f t="shared" si="10"/>
        <v>-1.4747547982762441E-3</v>
      </c>
      <c r="M86" s="20">
        <v>0</v>
      </c>
      <c r="O86" s="22">
        <v>0</v>
      </c>
      <c r="P86" s="7">
        <v>39</v>
      </c>
      <c r="Q86" s="22">
        <v>0.47389558232931728</v>
      </c>
    </row>
    <row r="87" spans="1:17" x14ac:dyDescent="0.25">
      <c r="A87" s="2">
        <v>40428</v>
      </c>
      <c r="B87" s="3">
        <v>1.2873000000000001</v>
      </c>
      <c r="C87" s="3">
        <v>1.2876000000000001</v>
      </c>
      <c r="D87" s="3">
        <v>1.2679</v>
      </c>
      <c r="E87" s="3">
        <v>1.268</v>
      </c>
      <c r="F87" s="5">
        <f t="shared" si="6"/>
        <v>-1.5106145668417521E-2</v>
      </c>
      <c r="G87" s="6">
        <f t="shared" si="7"/>
        <v>1.5418031890750842E-2</v>
      </c>
      <c r="H87" s="6">
        <f t="shared" si="8"/>
        <v>-1.5185013131686475E-2</v>
      </c>
      <c r="I87" s="6">
        <f t="shared" si="9"/>
        <v>-7.5282664207915245E-3</v>
      </c>
      <c r="J87" s="6">
        <f t="shared" si="10"/>
        <v>-7.5282664207915245E-3</v>
      </c>
      <c r="M87" s="20">
        <v>1.5E-3</v>
      </c>
      <c r="O87" s="22">
        <v>1.5E-3</v>
      </c>
      <c r="P87" s="7">
        <v>53</v>
      </c>
      <c r="Q87" s="22">
        <v>0.58032128514056225</v>
      </c>
    </row>
    <row r="88" spans="1:17" x14ac:dyDescent="0.25">
      <c r="A88" s="2">
        <v>40429</v>
      </c>
      <c r="B88" s="3">
        <v>1.2681</v>
      </c>
      <c r="C88" s="3">
        <v>1.2762</v>
      </c>
      <c r="D88" s="3">
        <v>1.2662</v>
      </c>
      <c r="E88" s="3">
        <v>1.272</v>
      </c>
      <c r="F88" s="5">
        <f t="shared" si="6"/>
        <v>3.0707476592135999E-3</v>
      </c>
      <c r="G88" s="6">
        <f t="shared" si="7"/>
        <v>7.8666233242202597E-3</v>
      </c>
      <c r="H88" s="6">
        <f t="shared" si="8"/>
        <v>-1.499428130827768E-3</v>
      </c>
      <c r="I88" s="6">
        <f t="shared" si="9"/>
        <v>-7.5282664207915245E-3</v>
      </c>
      <c r="J88" s="6">
        <f t="shared" si="10"/>
        <v>3.0707476592135999E-3</v>
      </c>
      <c r="M88" s="20">
        <v>3.0000000000000001E-3</v>
      </c>
      <c r="O88" s="22">
        <v>3.0000000000000001E-3</v>
      </c>
      <c r="P88" s="7">
        <v>42</v>
      </c>
      <c r="Q88" s="22">
        <v>0.66465863453815266</v>
      </c>
    </row>
    <row r="89" spans="1:17" x14ac:dyDescent="0.25">
      <c r="A89" s="2">
        <v>40430</v>
      </c>
      <c r="B89" s="3">
        <v>1.2719</v>
      </c>
      <c r="C89" s="3">
        <v>1.2763</v>
      </c>
      <c r="D89" s="3">
        <v>1.2667999999999999</v>
      </c>
      <c r="E89" s="3">
        <v>1.2693000000000001</v>
      </c>
      <c r="F89" s="5">
        <f t="shared" si="6"/>
        <v>-2.0462780633072972E-3</v>
      </c>
      <c r="G89" s="6">
        <f t="shared" si="7"/>
        <v>7.4712313241604121E-3</v>
      </c>
      <c r="H89" s="6">
        <f t="shared" si="8"/>
        <v>-4.0178097929541579E-3</v>
      </c>
      <c r="I89" s="6">
        <f t="shared" si="9"/>
        <v>-7.5282664207915245E-3</v>
      </c>
      <c r="J89" s="6">
        <f t="shared" si="10"/>
        <v>-2.0462780633072972E-3</v>
      </c>
      <c r="M89" s="20">
        <v>4.4999999999999997E-3</v>
      </c>
      <c r="O89" s="22">
        <v>4.4999999999999997E-3</v>
      </c>
      <c r="P89" s="7">
        <v>41</v>
      </c>
      <c r="Q89" s="22">
        <v>0.74698795180722888</v>
      </c>
    </row>
    <row r="90" spans="1:17" x14ac:dyDescent="0.25">
      <c r="A90" s="2">
        <v>40431</v>
      </c>
      <c r="B90" s="3">
        <v>1.2694000000000001</v>
      </c>
      <c r="C90" s="3">
        <v>1.2745</v>
      </c>
      <c r="D90" s="3">
        <v>1.2646999999999999</v>
      </c>
      <c r="E90" s="3">
        <v>1.2678</v>
      </c>
      <c r="F90" s="5">
        <f t="shared" si="6"/>
        <v>-1.2612330223037143E-3</v>
      </c>
      <c r="G90" s="6">
        <f t="shared" si="7"/>
        <v>7.7190049302394512E-3</v>
      </c>
      <c r="H90" s="6">
        <f t="shared" si="8"/>
        <v>-3.7094079864391648E-3</v>
      </c>
      <c r="I90" s="6">
        <f t="shared" si="9"/>
        <v>-7.5282664207915245E-3</v>
      </c>
      <c r="J90" s="6">
        <f t="shared" si="10"/>
        <v>-1.2612330223037143E-3</v>
      </c>
      <c r="M90" s="20">
        <v>6.0000000000000001E-3</v>
      </c>
      <c r="O90" s="22">
        <v>6.0000000000000001E-3</v>
      </c>
      <c r="P90" s="7">
        <v>27</v>
      </c>
      <c r="Q90" s="22">
        <v>0.8012048192771084</v>
      </c>
    </row>
    <row r="91" spans="1:17" x14ac:dyDescent="0.25">
      <c r="A91" s="2">
        <v>40434</v>
      </c>
      <c r="B91" s="3">
        <v>1.2705</v>
      </c>
      <c r="C91" s="3">
        <v>1.2891999999999999</v>
      </c>
      <c r="D91" s="3">
        <v>1.2705</v>
      </c>
      <c r="E91" s="3">
        <v>1.2879</v>
      </c>
      <c r="F91" s="5">
        <f t="shared" si="6"/>
        <v>1.3602461138405957E-2</v>
      </c>
      <c r="G91" s="6">
        <f t="shared" si="7"/>
        <v>1.4611347181063978E-2</v>
      </c>
      <c r="H91" s="6">
        <f t="shared" si="8"/>
        <v>0</v>
      </c>
      <c r="I91" s="6">
        <f t="shared" si="9"/>
        <v>-7.5282664207915245E-3</v>
      </c>
      <c r="J91" s="6">
        <f t="shared" si="10"/>
        <v>1.3602461138405957E-2</v>
      </c>
      <c r="M91" s="20">
        <v>7.4999999999999997E-3</v>
      </c>
      <c r="O91" s="22">
        <v>7.4999999999999997E-3</v>
      </c>
      <c r="P91" s="7">
        <v>25</v>
      </c>
      <c r="Q91" s="22">
        <v>0.85140562248995988</v>
      </c>
    </row>
    <row r="92" spans="1:17" x14ac:dyDescent="0.25">
      <c r="A92" s="2">
        <v>40435</v>
      </c>
      <c r="B92" s="3">
        <v>1.2877000000000001</v>
      </c>
      <c r="C92" s="3">
        <v>1.3032999999999999</v>
      </c>
      <c r="D92" s="3">
        <v>1.2831999999999999</v>
      </c>
      <c r="E92" s="3">
        <v>1.2997000000000001</v>
      </c>
      <c r="F92" s="5">
        <f t="shared" si="6"/>
        <v>9.2757873078045776E-3</v>
      </c>
      <c r="G92" s="6">
        <f t="shared" si="7"/>
        <v>1.55425514244241E-2</v>
      </c>
      <c r="H92" s="6">
        <f t="shared" si="8"/>
        <v>-3.5007231674882302E-3</v>
      </c>
      <c r="I92" s="6">
        <f t="shared" si="9"/>
        <v>-7.5282664207915245E-3</v>
      </c>
      <c r="J92" s="6">
        <f t="shared" si="10"/>
        <v>9.2757873078045776E-3</v>
      </c>
      <c r="M92" s="20">
        <v>8.9999999999999993E-3</v>
      </c>
      <c r="O92" s="22">
        <v>8.9999999999999993E-3</v>
      </c>
      <c r="P92" s="7">
        <v>20</v>
      </c>
      <c r="Q92" s="22">
        <v>0.89156626506024095</v>
      </c>
    </row>
    <row r="93" spans="1:17" x14ac:dyDescent="0.25">
      <c r="A93" s="2">
        <v>40436</v>
      </c>
      <c r="B93" s="3">
        <v>1.2997000000000001</v>
      </c>
      <c r="C93" s="3">
        <v>1.3035000000000001</v>
      </c>
      <c r="D93" s="3">
        <v>1.2959000000000001</v>
      </c>
      <c r="E93" s="3">
        <v>1.3007</v>
      </c>
      <c r="F93" s="5">
        <f t="shared" si="6"/>
        <v>7.6911248215234048E-4</v>
      </c>
      <c r="G93" s="6">
        <f t="shared" si="7"/>
        <v>5.847519932187668E-3</v>
      </c>
      <c r="H93" s="6">
        <f t="shared" si="8"/>
        <v>-2.928034146173944E-3</v>
      </c>
      <c r="I93" s="6">
        <f t="shared" si="9"/>
        <v>-7.5282664207915245E-3</v>
      </c>
      <c r="J93" s="6">
        <f t="shared" si="10"/>
        <v>7.6911248215234048E-4</v>
      </c>
      <c r="M93" s="20">
        <v>1.0500000000000001E-2</v>
      </c>
      <c r="O93" s="22">
        <v>1.0500000000000001E-2</v>
      </c>
      <c r="P93" s="7">
        <v>20</v>
      </c>
      <c r="Q93" s="22">
        <v>0.93172690763052213</v>
      </c>
    </row>
    <row r="94" spans="1:17" x14ac:dyDescent="0.25">
      <c r="A94" s="2">
        <v>40437</v>
      </c>
      <c r="B94" s="3">
        <v>1.3008</v>
      </c>
      <c r="C94" s="3">
        <v>1.3115000000000001</v>
      </c>
      <c r="D94" s="3">
        <v>1.2979000000000001</v>
      </c>
      <c r="E94" s="3">
        <v>1.3075000000000001</v>
      </c>
      <c r="F94" s="5">
        <f t="shared" si="6"/>
        <v>5.1374571455320142E-3</v>
      </c>
      <c r="G94" s="6">
        <f t="shared" si="7"/>
        <v>1.0423946613215159E-2</v>
      </c>
      <c r="H94" s="6">
        <f t="shared" si="8"/>
        <v>-2.2318860998327889E-3</v>
      </c>
      <c r="I94" s="6">
        <f t="shared" si="9"/>
        <v>-7.5282664207915245E-3</v>
      </c>
      <c r="J94" s="6">
        <f t="shared" si="10"/>
        <v>5.1374571455320142E-3</v>
      </c>
      <c r="M94" s="20">
        <v>1.2E-2</v>
      </c>
      <c r="O94" s="22">
        <v>1.2E-2</v>
      </c>
      <c r="P94" s="7">
        <v>11</v>
      </c>
      <c r="Q94" s="22">
        <v>0.95381526104417669</v>
      </c>
    </row>
    <row r="95" spans="1:17" x14ac:dyDescent="0.25">
      <c r="A95" s="2">
        <v>40438</v>
      </c>
      <c r="B95" s="3">
        <v>1.3076000000000001</v>
      </c>
      <c r="C95" s="3">
        <v>1.3159000000000001</v>
      </c>
      <c r="D95" s="3">
        <v>1.3024</v>
      </c>
      <c r="E95" s="3">
        <v>1.3047</v>
      </c>
      <c r="F95" s="5">
        <f t="shared" si="6"/>
        <v>-2.2202665783531915E-3</v>
      </c>
      <c r="G95" s="6">
        <f t="shared" si="7"/>
        <v>1.0312125907819176E-2</v>
      </c>
      <c r="H95" s="6">
        <f t="shared" si="8"/>
        <v>-3.9846796017798253E-3</v>
      </c>
      <c r="I95" s="6">
        <f t="shared" si="9"/>
        <v>-7.5282664207915245E-3</v>
      </c>
      <c r="J95" s="6">
        <f t="shared" si="10"/>
        <v>-2.2202665783531915E-3</v>
      </c>
      <c r="M95" s="20">
        <v>1.35E-2</v>
      </c>
      <c r="O95" s="22">
        <v>1.35E-2</v>
      </c>
      <c r="P95" s="7">
        <v>8</v>
      </c>
      <c r="Q95" s="22">
        <v>0.96987951807228912</v>
      </c>
    </row>
    <row r="96" spans="1:17" x14ac:dyDescent="0.25">
      <c r="A96" s="2">
        <v>40441</v>
      </c>
      <c r="B96" s="3">
        <v>1.3049999999999999</v>
      </c>
      <c r="C96" s="3">
        <v>1.3119000000000001</v>
      </c>
      <c r="D96" s="3">
        <v>1.3032999999999999</v>
      </c>
      <c r="E96" s="3">
        <v>1.3058000000000001</v>
      </c>
      <c r="F96" s="5">
        <f t="shared" si="6"/>
        <v>6.1283899573931662E-4</v>
      </c>
      <c r="G96" s="6">
        <f t="shared" si="7"/>
        <v>6.5769585503106937E-3</v>
      </c>
      <c r="H96" s="6">
        <f t="shared" si="8"/>
        <v>-1.3035312201197088E-3</v>
      </c>
      <c r="I96" s="6">
        <f t="shared" si="9"/>
        <v>-7.5282664207915245E-3</v>
      </c>
      <c r="J96" s="6">
        <f t="shared" si="10"/>
        <v>6.1283899573931662E-4</v>
      </c>
      <c r="M96" s="20">
        <v>1.4999999999999999E-2</v>
      </c>
      <c r="O96" s="22">
        <v>1.4999999999999999E-2</v>
      </c>
      <c r="P96" s="7">
        <v>5</v>
      </c>
      <c r="Q96" s="22">
        <v>0.97991967871485941</v>
      </c>
    </row>
    <row r="97" spans="1:17" x14ac:dyDescent="0.25">
      <c r="A97" s="2">
        <v>40442</v>
      </c>
      <c r="B97" s="3">
        <v>1.3057000000000001</v>
      </c>
      <c r="C97" s="3">
        <v>1.3269</v>
      </c>
      <c r="D97" s="3">
        <v>1.3057000000000001</v>
      </c>
      <c r="E97" s="3">
        <v>1.3263</v>
      </c>
      <c r="F97" s="5">
        <f t="shared" si="6"/>
        <v>1.5653815086314322E-2</v>
      </c>
      <c r="G97" s="6">
        <f t="shared" si="7"/>
        <v>1.6106099128397874E-2</v>
      </c>
      <c r="H97" s="6">
        <f t="shared" si="8"/>
        <v>0</v>
      </c>
      <c r="I97" s="6">
        <f t="shared" si="9"/>
        <v>-7.5282664207915245E-3</v>
      </c>
      <c r="J97" s="6">
        <f t="shared" si="10"/>
        <v>1.5653815086314322E-2</v>
      </c>
      <c r="M97" s="20">
        <v>1.6500000000000001E-2</v>
      </c>
      <c r="O97" s="22">
        <v>1.6500000000000001E-2</v>
      </c>
      <c r="P97" s="7">
        <v>4</v>
      </c>
      <c r="Q97" s="22">
        <v>0.98795180722891562</v>
      </c>
    </row>
    <row r="98" spans="1:17" x14ac:dyDescent="0.25">
      <c r="A98" s="2">
        <v>40443</v>
      </c>
      <c r="B98" s="3">
        <v>1.3261000000000001</v>
      </c>
      <c r="C98" s="3">
        <v>1.3434999999999999</v>
      </c>
      <c r="D98" s="3">
        <v>1.3249</v>
      </c>
      <c r="E98" s="3">
        <v>1.3404</v>
      </c>
      <c r="F98" s="5">
        <f t="shared" si="6"/>
        <v>1.0725773179602008E-2</v>
      </c>
      <c r="G98" s="6">
        <f t="shared" si="7"/>
        <v>1.3941164181468449E-2</v>
      </c>
      <c r="H98" s="6">
        <f t="shared" si="8"/>
        <v>-9.0531880947594928E-4</v>
      </c>
      <c r="I98" s="6">
        <f t="shared" si="9"/>
        <v>-7.5282664207915245E-3</v>
      </c>
      <c r="J98" s="6">
        <f t="shared" si="10"/>
        <v>1.0725773179602008E-2</v>
      </c>
      <c r="M98" s="20">
        <v>1.7999999999999999E-2</v>
      </c>
      <c r="O98" s="22">
        <v>1.7999999999999999E-2</v>
      </c>
      <c r="P98" s="7">
        <v>3</v>
      </c>
      <c r="Q98" s="22">
        <v>0.99397590361445787</v>
      </c>
    </row>
    <row r="99" spans="1:17" x14ac:dyDescent="0.25">
      <c r="A99" s="2">
        <v>40444</v>
      </c>
      <c r="B99" s="3">
        <v>1.3403</v>
      </c>
      <c r="C99" s="3">
        <v>1.3411999999999999</v>
      </c>
      <c r="D99" s="3">
        <v>1.3307</v>
      </c>
      <c r="E99" s="3">
        <v>1.3311999999999999</v>
      </c>
      <c r="F99" s="5">
        <f t="shared" si="6"/>
        <v>-6.8126784175069309E-3</v>
      </c>
      <c r="G99" s="6">
        <f t="shared" si="7"/>
        <v>7.8596160423767027E-3</v>
      </c>
      <c r="H99" s="6">
        <f t="shared" si="8"/>
        <v>-7.1883499347542524E-3</v>
      </c>
      <c r="I99" s="6">
        <f t="shared" si="9"/>
        <v>-7.5282664207915245E-3</v>
      </c>
      <c r="J99" s="6">
        <f t="shared" si="10"/>
        <v>-6.8126784175069309E-3</v>
      </c>
      <c r="M99" s="20">
        <v>1.95E-2</v>
      </c>
      <c r="O99" s="22">
        <v>1.95E-2</v>
      </c>
      <c r="P99" s="7">
        <v>1</v>
      </c>
      <c r="Q99" s="22">
        <v>0.99598393574297184</v>
      </c>
    </row>
    <row r="100" spans="1:17" x14ac:dyDescent="0.25">
      <c r="A100" s="2">
        <v>40445</v>
      </c>
      <c r="B100" s="3">
        <v>1.3312999999999999</v>
      </c>
      <c r="C100" s="3">
        <v>1.3493999999999999</v>
      </c>
      <c r="D100" s="3">
        <v>1.3288</v>
      </c>
      <c r="E100" s="3">
        <v>1.3489</v>
      </c>
      <c r="F100" s="5">
        <f t="shared" si="6"/>
        <v>1.3133537037762514E-2</v>
      </c>
      <c r="G100" s="6">
        <f t="shared" si="7"/>
        <v>1.5383769894239866E-2</v>
      </c>
      <c r="H100" s="6">
        <f t="shared" si="8"/>
        <v>-1.8796291387862794E-3</v>
      </c>
      <c r="I100" s="6">
        <f t="shared" si="9"/>
        <v>-7.5282664207915245E-3</v>
      </c>
      <c r="J100" s="6">
        <f t="shared" si="10"/>
        <v>1.3133537037762514E-2</v>
      </c>
      <c r="M100" s="20">
        <v>2.1000000000000001E-2</v>
      </c>
      <c r="O100" s="22">
        <v>2.1000000000000001E-2</v>
      </c>
      <c r="P100" s="7">
        <v>1</v>
      </c>
      <c r="Q100" s="22">
        <v>0.99799196787148592</v>
      </c>
    </row>
    <row r="101" spans="1:17" x14ac:dyDescent="0.25">
      <c r="A101" s="2">
        <v>40448</v>
      </c>
      <c r="B101" s="3">
        <v>1.3481000000000001</v>
      </c>
      <c r="C101" s="3">
        <v>1.3504</v>
      </c>
      <c r="D101" s="3">
        <v>1.3429</v>
      </c>
      <c r="E101" s="3">
        <v>1.3451</v>
      </c>
      <c r="F101" s="5">
        <f t="shared" si="6"/>
        <v>-2.2278339824825955E-3</v>
      </c>
      <c r="G101" s="6">
        <f t="shared" si="7"/>
        <v>5.5693902545631167E-3</v>
      </c>
      <c r="H101" s="6">
        <f t="shared" si="8"/>
        <v>-3.8647391098888327E-3</v>
      </c>
      <c r="I101" s="6">
        <f t="shared" si="9"/>
        <v>-7.5282664207915245E-3</v>
      </c>
      <c r="J101" s="6">
        <f t="shared" si="10"/>
        <v>-2.2278339824825955E-3</v>
      </c>
      <c r="M101" s="20">
        <v>2.2499999999999999E-2</v>
      </c>
      <c r="O101" s="22">
        <v>2.2499999999999999E-2</v>
      </c>
      <c r="P101" s="7">
        <v>0</v>
      </c>
      <c r="Q101" s="22">
        <v>0.99799196787148592</v>
      </c>
    </row>
    <row r="102" spans="1:17" ht="15.75" thickBot="1" x14ac:dyDescent="0.3">
      <c r="A102" s="2">
        <v>40449</v>
      </c>
      <c r="B102" s="3">
        <v>1.3451</v>
      </c>
      <c r="C102" s="3">
        <v>1.3593999999999999</v>
      </c>
      <c r="D102" s="3">
        <v>1.3384</v>
      </c>
      <c r="E102" s="3">
        <v>1.3584000000000001</v>
      </c>
      <c r="F102" s="5">
        <f t="shared" si="6"/>
        <v>9.8391768425471499E-3</v>
      </c>
      <c r="G102" s="6">
        <f t="shared" si="7"/>
        <v>1.5568555239923461E-2</v>
      </c>
      <c r="H102" s="6">
        <f t="shared" si="8"/>
        <v>-4.9934890419215368E-3</v>
      </c>
      <c r="I102" s="6">
        <f t="shared" si="9"/>
        <v>-7.5282664207915245E-3</v>
      </c>
      <c r="J102" s="6">
        <f t="shared" si="10"/>
        <v>9.8391768425471499E-3</v>
      </c>
      <c r="O102" s="23" t="s">
        <v>35</v>
      </c>
      <c r="P102" s="23">
        <v>1</v>
      </c>
      <c r="Q102" s="24">
        <v>1</v>
      </c>
    </row>
    <row r="103" spans="1:17" x14ac:dyDescent="0.25">
      <c r="A103" s="2">
        <v>40450</v>
      </c>
      <c r="B103" s="3">
        <v>1.3584000000000001</v>
      </c>
      <c r="C103" s="3">
        <v>1.3646</v>
      </c>
      <c r="D103" s="3">
        <v>1.3569</v>
      </c>
      <c r="E103" s="3">
        <v>1.3625</v>
      </c>
      <c r="F103" s="5">
        <f t="shared" si="6"/>
        <v>3.0137109803162919E-3</v>
      </c>
      <c r="G103" s="6">
        <f t="shared" si="7"/>
        <v>5.6586592294160954E-3</v>
      </c>
      <c r="H103" s="6">
        <f t="shared" si="8"/>
        <v>-1.1048504051757151E-3</v>
      </c>
      <c r="I103" s="6">
        <f t="shared" si="9"/>
        <v>-7.5282664207915245E-3</v>
      </c>
      <c r="J103" s="6">
        <f t="shared" si="10"/>
        <v>3.0137109803162919E-3</v>
      </c>
    </row>
    <row r="104" spans="1:17" x14ac:dyDescent="0.25">
      <c r="A104" s="2">
        <v>40451</v>
      </c>
      <c r="B104" s="3">
        <v>1.3626</v>
      </c>
      <c r="C104" s="3">
        <v>1.3681000000000001</v>
      </c>
      <c r="D104" s="3">
        <v>1.3562000000000001</v>
      </c>
      <c r="E104" s="3">
        <v>1.3633</v>
      </c>
      <c r="F104" s="5">
        <f t="shared" si="6"/>
        <v>5.1359185251612267E-4</v>
      </c>
      <c r="G104" s="6">
        <f t="shared" si="7"/>
        <v>8.7362446763267626E-3</v>
      </c>
      <c r="H104" s="6">
        <f t="shared" si="8"/>
        <v>-4.7079680898260068E-3</v>
      </c>
      <c r="I104" s="6">
        <f t="shared" si="9"/>
        <v>-7.5282664207915245E-3</v>
      </c>
      <c r="J104" s="6">
        <f t="shared" si="10"/>
        <v>5.1359185251612267E-4</v>
      </c>
    </row>
    <row r="105" spans="1:17" x14ac:dyDescent="0.25">
      <c r="A105" s="2">
        <v>40452</v>
      </c>
      <c r="B105" s="3">
        <v>1.3634999999999999</v>
      </c>
      <c r="C105" s="3">
        <v>1.3791</v>
      </c>
      <c r="D105" s="3">
        <v>1.3620000000000001</v>
      </c>
      <c r="E105" s="3">
        <v>1.3789</v>
      </c>
      <c r="F105" s="5">
        <f t="shared" si="6"/>
        <v>1.1231156562052423E-2</v>
      </c>
      <c r="G105" s="6">
        <f t="shared" si="7"/>
        <v>1.247690477083419E-2</v>
      </c>
      <c r="H105" s="6">
        <f t="shared" si="8"/>
        <v>-1.1007155761854049E-3</v>
      </c>
      <c r="I105" s="6">
        <f t="shared" si="9"/>
        <v>-7.5282664207915245E-3</v>
      </c>
      <c r="J105" s="6">
        <f t="shared" si="10"/>
        <v>1.1231156562052423E-2</v>
      </c>
    </row>
    <row r="106" spans="1:17" x14ac:dyDescent="0.25">
      <c r="A106" s="2">
        <v>40455</v>
      </c>
      <c r="B106" s="3">
        <v>1.3788</v>
      </c>
      <c r="C106" s="3">
        <v>1.3788</v>
      </c>
      <c r="D106" s="3">
        <v>1.3669</v>
      </c>
      <c r="E106" s="3">
        <v>1.3683000000000001</v>
      </c>
      <c r="F106" s="5">
        <f t="shared" si="6"/>
        <v>-7.644462256945859E-3</v>
      </c>
      <c r="G106" s="6">
        <f t="shared" si="7"/>
        <v>8.6681534841030472E-3</v>
      </c>
      <c r="H106" s="6">
        <f t="shared" si="8"/>
        <v>-8.6681534841030698E-3</v>
      </c>
      <c r="I106" s="6">
        <f t="shared" si="9"/>
        <v>-7.5282664207915245E-3</v>
      </c>
      <c r="J106" s="6">
        <f t="shared" si="10"/>
        <v>-7.5282664207915245E-3</v>
      </c>
    </row>
    <row r="107" spans="1:17" x14ac:dyDescent="0.25">
      <c r="A107" s="2">
        <v>40456</v>
      </c>
      <c r="B107" s="3">
        <v>1.3684000000000001</v>
      </c>
      <c r="C107" s="3">
        <v>1.3857999999999999</v>
      </c>
      <c r="D107" s="3">
        <v>1.3640000000000001</v>
      </c>
      <c r="E107" s="3">
        <v>1.3836999999999999</v>
      </c>
      <c r="F107" s="5">
        <f t="shared" si="6"/>
        <v>1.1118896571889074E-2</v>
      </c>
      <c r="G107" s="6">
        <f t="shared" si="7"/>
        <v>1.5856030789873393E-2</v>
      </c>
      <c r="H107" s="6">
        <f t="shared" si="8"/>
        <v>-3.2206147000421719E-3</v>
      </c>
      <c r="I107" s="6">
        <f t="shared" si="9"/>
        <v>-7.5282664207915245E-3</v>
      </c>
      <c r="J107" s="6">
        <f t="shared" si="10"/>
        <v>1.1118896571889074E-2</v>
      </c>
    </row>
    <row r="108" spans="1:17" x14ac:dyDescent="0.25">
      <c r="A108" s="2">
        <v>40457</v>
      </c>
      <c r="B108" s="3">
        <v>1.3837999999999999</v>
      </c>
      <c r="C108" s="3">
        <v>1.3946000000000001</v>
      </c>
      <c r="D108" s="3">
        <v>1.3802000000000001</v>
      </c>
      <c r="E108" s="3">
        <v>1.3931</v>
      </c>
      <c r="F108" s="5">
        <f t="shared" si="6"/>
        <v>6.6981416474685132E-3</v>
      </c>
      <c r="G108" s="6">
        <f t="shared" si="7"/>
        <v>1.0379219600408775E-2</v>
      </c>
      <c r="H108" s="6">
        <f t="shared" si="8"/>
        <v>-2.6049218782091222E-3</v>
      </c>
      <c r="I108" s="6">
        <f t="shared" si="9"/>
        <v>-7.5282664207915245E-3</v>
      </c>
      <c r="J108" s="6">
        <f t="shared" si="10"/>
        <v>6.6981416474685132E-3</v>
      </c>
    </row>
    <row r="109" spans="1:17" x14ac:dyDescent="0.25">
      <c r="A109" s="2">
        <v>40458</v>
      </c>
      <c r="B109" s="3">
        <v>1.3928</v>
      </c>
      <c r="C109" s="3">
        <v>1.4026000000000001</v>
      </c>
      <c r="D109" s="3">
        <v>1.3859999999999999</v>
      </c>
      <c r="E109" s="3">
        <v>1.3923000000000001</v>
      </c>
      <c r="F109" s="5">
        <f t="shared" si="6"/>
        <v>-3.5905353873941183E-4</v>
      </c>
      <c r="G109" s="6">
        <f t="shared" si="7"/>
        <v>1.1905756352961748E-2</v>
      </c>
      <c r="H109" s="6">
        <f t="shared" si="8"/>
        <v>-4.8942087041308965E-3</v>
      </c>
      <c r="I109" s="6">
        <f t="shared" si="9"/>
        <v>-7.5282664207915245E-3</v>
      </c>
      <c r="J109" s="6">
        <f t="shared" si="10"/>
        <v>-3.5905353873941183E-4</v>
      </c>
    </row>
    <row r="110" spans="1:17" x14ac:dyDescent="0.25">
      <c r="A110" s="2">
        <v>40459</v>
      </c>
      <c r="B110" s="3">
        <v>1.3924000000000001</v>
      </c>
      <c r="C110" s="3">
        <v>1.3983000000000001</v>
      </c>
      <c r="D110" s="3">
        <v>1.3837999999999999</v>
      </c>
      <c r="E110" s="3">
        <v>1.3935</v>
      </c>
      <c r="F110" s="5">
        <f t="shared" si="6"/>
        <v>7.8969098471901597E-4</v>
      </c>
      <c r="G110" s="6">
        <f t="shared" si="7"/>
        <v>1.0423874982094366E-2</v>
      </c>
      <c r="H110" s="6">
        <f t="shared" si="8"/>
        <v>-6.1955388725732068E-3</v>
      </c>
      <c r="I110" s="6">
        <f t="shared" si="9"/>
        <v>-7.5282664207915245E-3</v>
      </c>
      <c r="J110" s="6">
        <f t="shared" si="10"/>
        <v>7.8969098471901597E-4</v>
      </c>
    </row>
    <row r="111" spans="1:17" x14ac:dyDescent="0.25">
      <c r="A111" s="2">
        <v>40462</v>
      </c>
      <c r="B111" s="3">
        <v>1.4004000000000001</v>
      </c>
      <c r="C111" s="3">
        <v>1.4006000000000001</v>
      </c>
      <c r="D111" s="3">
        <v>1.3869</v>
      </c>
      <c r="E111" s="3">
        <v>1.3873</v>
      </c>
      <c r="F111" s="5">
        <f t="shared" si="6"/>
        <v>-9.3984979938307872E-3</v>
      </c>
      <c r="G111" s="6">
        <f t="shared" si="7"/>
        <v>9.8296755591280455E-3</v>
      </c>
      <c r="H111" s="6">
        <f t="shared" si="8"/>
        <v>-9.6868694182211737E-3</v>
      </c>
      <c r="I111" s="6">
        <f t="shared" si="9"/>
        <v>-7.5282664207915245E-3</v>
      </c>
      <c r="J111" s="6">
        <f t="shared" si="10"/>
        <v>-7.5282664207915245E-3</v>
      </c>
    </row>
    <row r="112" spans="1:17" x14ac:dyDescent="0.25">
      <c r="A112" s="2">
        <v>40463</v>
      </c>
      <c r="B112" s="3">
        <v>1.3871</v>
      </c>
      <c r="C112" s="3">
        <v>1.3932</v>
      </c>
      <c r="D112" s="3">
        <v>1.3777999999999999</v>
      </c>
      <c r="E112" s="3">
        <v>1.3926000000000001</v>
      </c>
      <c r="F112" s="5">
        <f t="shared" si="6"/>
        <v>3.9572667392019246E-3</v>
      </c>
      <c r="G112" s="6">
        <f t="shared" si="7"/>
        <v>1.1115235332750812E-2</v>
      </c>
      <c r="H112" s="6">
        <f t="shared" si="8"/>
        <v>-6.7272126101490639E-3</v>
      </c>
      <c r="I112" s="6">
        <f t="shared" si="9"/>
        <v>-7.5282664207915245E-3</v>
      </c>
      <c r="J112" s="6">
        <f t="shared" si="10"/>
        <v>3.9572667392019246E-3</v>
      </c>
    </row>
    <row r="113" spans="1:10" x14ac:dyDescent="0.25">
      <c r="A113" s="2">
        <v>40464</v>
      </c>
      <c r="B113" s="3">
        <v>1.3927</v>
      </c>
      <c r="C113" s="3">
        <v>1.4000999999999999</v>
      </c>
      <c r="D113" s="3">
        <v>1.3913</v>
      </c>
      <c r="E113" s="3">
        <v>1.3959999999999999</v>
      </c>
      <c r="F113" s="5">
        <f t="shared" si="6"/>
        <v>2.3666952632713789E-3</v>
      </c>
      <c r="G113" s="6">
        <f t="shared" si="7"/>
        <v>6.3051007760485424E-3</v>
      </c>
      <c r="H113" s="6">
        <f t="shared" si="8"/>
        <v>-1.005747211215233E-3</v>
      </c>
      <c r="I113" s="6">
        <f t="shared" si="9"/>
        <v>-7.5282664207915245E-3</v>
      </c>
      <c r="J113" s="6">
        <f t="shared" si="10"/>
        <v>2.3666952632713789E-3</v>
      </c>
    </row>
    <row r="114" spans="1:10" x14ac:dyDescent="0.25">
      <c r="A114" s="2">
        <v>40465</v>
      </c>
      <c r="B114" s="3">
        <v>1.3958999999999999</v>
      </c>
      <c r="C114" s="3">
        <v>1.4119999999999999</v>
      </c>
      <c r="D114" s="3">
        <v>1.3956999999999999</v>
      </c>
      <c r="E114" s="3">
        <v>1.4083000000000001</v>
      </c>
      <c r="F114" s="5">
        <f t="shared" si="6"/>
        <v>8.8439346852923102E-3</v>
      </c>
      <c r="G114" s="6">
        <f t="shared" si="7"/>
        <v>1.1611057538588824E-2</v>
      </c>
      <c r="H114" s="6">
        <f t="shared" si="8"/>
        <v>-1.4328700411385295E-4</v>
      </c>
      <c r="I114" s="6">
        <f t="shared" si="9"/>
        <v>-7.5282664207915245E-3</v>
      </c>
      <c r="J114" s="6">
        <f t="shared" si="10"/>
        <v>8.8439346852923102E-3</v>
      </c>
    </row>
    <row r="115" spans="1:10" x14ac:dyDescent="0.25">
      <c r="A115" s="2">
        <v>40466</v>
      </c>
      <c r="B115" s="3">
        <v>1.4080999999999999</v>
      </c>
      <c r="C115" s="3">
        <v>1.4154</v>
      </c>
      <c r="D115" s="3">
        <v>1.3939999999999999</v>
      </c>
      <c r="E115" s="3">
        <v>1.3975</v>
      </c>
      <c r="F115" s="5">
        <f t="shared" si="6"/>
        <v>-7.5563518940116462E-3</v>
      </c>
      <c r="G115" s="6">
        <f t="shared" si="7"/>
        <v>1.5234864321215178E-2</v>
      </c>
      <c r="H115" s="6">
        <f t="shared" si="8"/>
        <v>-1.0063965602796741E-2</v>
      </c>
      <c r="I115" s="6">
        <f t="shared" si="9"/>
        <v>-7.5282664207915245E-3</v>
      </c>
      <c r="J115" s="6">
        <f t="shared" si="10"/>
        <v>-7.5282664207915245E-3</v>
      </c>
    </row>
    <row r="116" spans="1:10" x14ac:dyDescent="0.25">
      <c r="A116" s="2">
        <v>40469</v>
      </c>
      <c r="B116" s="3">
        <v>1.397</v>
      </c>
      <c r="C116" s="3">
        <v>1.3996999999999999</v>
      </c>
      <c r="D116" s="3">
        <v>1.3833</v>
      </c>
      <c r="E116" s="3">
        <v>1.3933</v>
      </c>
      <c r="F116" s="5">
        <f t="shared" si="6"/>
        <v>-2.6520461374158217E-3</v>
      </c>
      <c r="G116" s="6">
        <f t="shared" si="7"/>
        <v>1.1785979045830541E-2</v>
      </c>
      <c r="H116" s="6">
        <f t="shared" si="8"/>
        <v>-9.855131376192254E-3</v>
      </c>
      <c r="I116" s="6">
        <f t="shared" si="9"/>
        <v>-7.5282664207915245E-3</v>
      </c>
      <c r="J116" s="6">
        <f t="shared" si="10"/>
        <v>-7.5282664207915245E-3</v>
      </c>
    </row>
    <row r="117" spans="1:10" x14ac:dyDescent="0.25">
      <c r="A117" s="2">
        <v>40470</v>
      </c>
      <c r="B117" s="3">
        <v>1.3931</v>
      </c>
      <c r="C117" s="3">
        <v>1.4000999999999999</v>
      </c>
      <c r="D117" s="3">
        <v>1.3716999999999999</v>
      </c>
      <c r="E117" s="3">
        <v>1.3724000000000001</v>
      </c>
      <c r="F117" s="5">
        <f t="shared" si="6"/>
        <v>-1.4970447727884563E-2</v>
      </c>
      <c r="G117" s="6">
        <f t="shared" si="7"/>
        <v>2.0492816139518311E-2</v>
      </c>
      <c r="H117" s="6">
        <f t="shared" si="8"/>
        <v>-1.5480633227818008E-2</v>
      </c>
      <c r="I117" s="6">
        <f t="shared" si="9"/>
        <v>-7.5282664207915245E-3</v>
      </c>
      <c r="J117" s="6">
        <f t="shared" si="10"/>
        <v>-7.5282664207915245E-3</v>
      </c>
    </row>
    <row r="118" spans="1:10" x14ac:dyDescent="0.25">
      <c r="A118" s="2">
        <v>40471</v>
      </c>
      <c r="B118" s="3">
        <v>1.3723000000000001</v>
      </c>
      <c r="C118" s="3">
        <v>1.399</v>
      </c>
      <c r="D118" s="3">
        <v>1.37</v>
      </c>
      <c r="E118" s="3">
        <v>1.3960999999999999</v>
      </c>
      <c r="F118" s="5">
        <f t="shared" si="6"/>
        <v>1.7194470719014587E-2</v>
      </c>
      <c r="G118" s="6">
        <f t="shared" si="7"/>
        <v>2.0946955843310584E-2</v>
      </c>
      <c r="H118" s="6">
        <f t="shared" si="8"/>
        <v>-1.6774244534169193E-3</v>
      </c>
      <c r="I118" s="6">
        <f t="shared" si="9"/>
        <v>-7.5282664207915245E-3</v>
      </c>
      <c r="J118" s="6">
        <f t="shared" si="10"/>
        <v>1.7194470719014587E-2</v>
      </c>
    </row>
    <row r="119" spans="1:10" x14ac:dyDescent="0.25">
      <c r="A119" s="2">
        <v>40472</v>
      </c>
      <c r="B119" s="3">
        <v>1.3962000000000001</v>
      </c>
      <c r="C119" s="3">
        <v>1.4048</v>
      </c>
      <c r="D119" s="3">
        <v>1.3874</v>
      </c>
      <c r="E119" s="3">
        <v>1.3917999999999999</v>
      </c>
      <c r="F119" s="5">
        <f t="shared" si="6"/>
        <v>-3.156387125551505E-3</v>
      </c>
      <c r="G119" s="6">
        <f t="shared" si="7"/>
        <v>1.2463451929651325E-2</v>
      </c>
      <c r="H119" s="6">
        <f t="shared" si="8"/>
        <v>-6.3227685851002854E-3</v>
      </c>
      <c r="I119" s="6">
        <f t="shared" si="9"/>
        <v>-7.5282664207915245E-3</v>
      </c>
      <c r="J119" s="6">
        <f t="shared" si="10"/>
        <v>-3.156387125551505E-3</v>
      </c>
    </row>
    <row r="120" spans="1:10" x14ac:dyDescent="0.25">
      <c r="A120" s="2">
        <v>40473</v>
      </c>
      <c r="B120" s="3">
        <v>1.3916999999999999</v>
      </c>
      <c r="C120" s="3">
        <v>1.3969</v>
      </c>
      <c r="D120" s="3">
        <v>1.3862000000000001</v>
      </c>
      <c r="E120" s="3">
        <v>1.395</v>
      </c>
      <c r="F120" s="5">
        <f t="shared" si="6"/>
        <v>2.3683938296582721E-3</v>
      </c>
      <c r="G120" s="6">
        <f t="shared" si="7"/>
        <v>7.6893052496208956E-3</v>
      </c>
      <c r="H120" s="6">
        <f t="shared" si="8"/>
        <v>-3.9598309419232791E-3</v>
      </c>
      <c r="I120" s="6">
        <f t="shared" si="9"/>
        <v>-7.5282664207915245E-3</v>
      </c>
      <c r="J120" s="6">
        <f t="shared" si="10"/>
        <v>2.3683938296582721E-3</v>
      </c>
    </row>
    <row r="121" spans="1:10" x14ac:dyDescent="0.25">
      <c r="A121" s="2">
        <v>40476</v>
      </c>
      <c r="B121" s="3">
        <v>1.3949</v>
      </c>
      <c r="C121" s="3">
        <v>1.4078999999999999</v>
      </c>
      <c r="D121" s="3">
        <v>1.3935999999999999</v>
      </c>
      <c r="E121" s="3">
        <v>1.3963000000000001</v>
      </c>
      <c r="F121" s="5">
        <f t="shared" si="6"/>
        <v>1.0031528499595502E-3</v>
      </c>
      <c r="G121" s="6">
        <f t="shared" si="7"/>
        <v>1.0208905370243274E-2</v>
      </c>
      <c r="H121" s="6">
        <f t="shared" si="8"/>
        <v>-9.3240099995124518E-4</v>
      </c>
      <c r="I121" s="6">
        <f t="shared" si="9"/>
        <v>-7.5282664207915245E-3</v>
      </c>
      <c r="J121" s="6">
        <f t="shared" si="10"/>
        <v>1.0031528499595502E-3</v>
      </c>
    </row>
    <row r="122" spans="1:10" x14ac:dyDescent="0.25">
      <c r="A122" s="2">
        <v>40477</v>
      </c>
      <c r="B122" s="3">
        <v>1.3964000000000001</v>
      </c>
      <c r="C122" s="3">
        <v>1.3979999999999999</v>
      </c>
      <c r="D122" s="3">
        <v>1.3827</v>
      </c>
      <c r="E122" s="3">
        <v>1.3857999999999999</v>
      </c>
      <c r="F122" s="5">
        <f t="shared" si="6"/>
        <v>-7.6199060376002329E-3</v>
      </c>
      <c r="G122" s="6">
        <f t="shared" si="7"/>
        <v>1.1004534399183282E-2</v>
      </c>
      <c r="H122" s="6">
        <f t="shared" si="8"/>
        <v>-9.8593868363087301E-3</v>
      </c>
      <c r="I122" s="6">
        <f t="shared" si="9"/>
        <v>-7.5282664207915245E-3</v>
      </c>
      <c r="J122" s="6">
        <f t="shared" si="10"/>
        <v>-7.5282664207915245E-3</v>
      </c>
    </row>
    <row r="123" spans="1:10" x14ac:dyDescent="0.25">
      <c r="A123" s="2">
        <v>40478</v>
      </c>
      <c r="B123" s="3">
        <v>1.3855999999999999</v>
      </c>
      <c r="C123" s="3">
        <v>1.3876999999999999</v>
      </c>
      <c r="D123" s="3">
        <v>1.3735999999999999</v>
      </c>
      <c r="E123" s="3">
        <v>1.3767</v>
      </c>
      <c r="F123" s="5">
        <f t="shared" si="6"/>
        <v>-6.4439277392731881E-3</v>
      </c>
      <c r="G123" s="6">
        <f t="shared" si="7"/>
        <v>1.0212669793698961E-2</v>
      </c>
      <c r="H123" s="6">
        <f t="shared" si="8"/>
        <v>-8.6982282249049511E-3</v>
      </c>
      <c r="I123" s="6">
        <f t="shared" si="9"/>
        <v>-7.5282664207915245E-3</v>
      </c>
      <c r="J123" s="6">
        <f t="shared" si="10"/>
        <v>-7.5282664207915245E-3</v>
      </c>
    </row>
    <row r="124" spans="1:10" x14ac:dyDescent="0.25">
      <c r="A124" s="2">
        <v>40479</v>
      </c>
      <c r="B124" s="3">
        <v>1.3766</v>
      </c>
      <c r="C124" s="3">
        <v>1.3944000000000001</v>
      </c>
      <c r="D124" s="3">
        <v>1.3766</v>
      </c>
      <c r="E124" s="3">
        <v>1.3929</v>
      </c>
      <c r="F124" s="5">
        <f t="shared" si="6"/>
        <v>1.1771213729721846E-2</v>
      </c>
      <c r="G124" s="6">
        <f t="shared" si="7"/>
        <v>1.2847524241547437E-2</v>
      </c>
      <c r="H124" s="6">
        <f t="shared" si="8"/>
        <v>0</v>
      </c>
      <c r="I124" s="6">
        <f t="shared" si="9"/>
        <v>-7.5282664207915245E-3</v>
      </c>
      <c r="J124" s="6">
        <f t="shared" si="10"/>
        <v>1.1771213729721846E-2</v>
      </c>
    </row>
    <row r="125" spans="1:10" x14ac:dyDescent="0.25">
      <c r="A125" s="2">
        <v>40480</v>
      </c>
      <c r="B125" s="3">
        <v>1.3928</v>
      </c>
      <c r="C125" s="3">
        <v>1.395</v>
      </c>
      <c r="D125" s="3">
        <v>1.3809</v>
      </c>
      <c r="E125" s="3">
        <v>1.3944000000000001</v>
      </c>
      <c r="F125" s="5">
        <f t="shared" si="6"/>
        <v>1.1481057518319265E-3</v>
      </c>
      <c r="G125" s="6">
        <f t="shared" si="7"/>
        <v>1.0158954764160602E-2</v>
      </c>
      <c r="H125" s="6">
        <f t="shared" si="8"/>
        <v>-8.5806489626738848E-3</v>
      </c>
      <c r="I125" s="6">
        <f t="shared" si="9"/>
        <v>-7.5282664207915245E-3</v>
      </c>
      <c r="J125" s="6">
        <f t="shared" si="10"/>
        <v>-7.5282664207915245E-3</v>
      </c>
    </row>
    <row r="126" spans="1:10" x14ac:dyDescent="0.25">
      <c r="A126" s="2">
        <v>40483</v>
      </c>
      <c r="B126" s="3">
        <v>1.3964000000000001</v>
      </c>
      <c r="C126" s="3">
        <v>1.401</v>
      </c>
      <c r="D126" s="3">
        <v>1.3865000000000001</v>
      </c>
      <c r="E126" s="3">
        <v>1.3891</v>
      </c>
      <c r="F126" s="5">
        <f t="shared" si="6"/>
        <v>-5.2414408275375012E-3</v>
      </c>
      <c r="G126" s="6">
        <f t="shared" si="7"/>
        <v>1.0403681281174172E-2</v>
      </c>
      <c r="H126" s="6">
        <f t="shared" si="8"/>
        <v>-7.114910175048293E-3</v>
      </c>
      <c r="I126" s="6">
        <f t="shared" si="9"/>
        <v>-7.5282664207915245E-3</v>
      </c>
      <c r="J126" s="6">
        <f t="shared" si="10"/>
        <v>-5.2414408275375012E-3</v>
      </c>
    </row>
    <row r="127" spans="1:10" x14ac:dyDescent="0.25">
      <c r="A127" s="2">
        <v>40484</v>
      </c>
      <c r="B127" s="3">
        <v>1.389</v>
      </c>
      <c r="C127" s="3">
        <v>1.4056</v>
      </c>
      <c r="D127" s="3">
        <v>1.3885000000000001</v>
      </c>
      <c r="E127" s="3">
        <v>1.4031</v>
      </c>
      <c r="F127" s="5">
        <f t="shared" si="6"/>
        <v>1.0100010645606457E-2</v>
      </c>
      <c r="G127" s="6">
        <f t="shared" si="7"/>
        <v>1.2240230126033048E-2</v>
      </c>
      <c r="H127" s="6">
        <f t="shared" si="8"/>
        <v>-3.6003600748951036E-4</v>
      </c>
      <c r="I127" s="6">
        <f t="shared" si="9"/>
        <v>-7.5282664207915245E-3</v>
      </c>
      <c r="J127" s="6">
        <f t="shared" si="10"/>
        <v>1.0100010645606457E-2</v>
      </c>
    </row>
    <row r="128" spans="1:10" x14ac:dyDescent="0.25">
      <c r="A128" s="2">
        <v>40485</v>
      </c>
      <c r="B128" s="3">
        <v>1.403</v>
      </c>
      <c r="C128" s="3">
        <v>1.4145000000000001</v>
      </c>
      <c r="D128" s="3">
        <v>1.3994</v>
      </c>
      <c r="E128" s="3">
        <v>1.4137999999999999</v>
      </c>
      <c r="F128" s="5">
        <f t="shared" si="6"/>
        <v>7.6683136343925831E-3</v>
      </c>
      <c r="G128" s="6">
        <f t="shared" si="7"/>
        <v>1.0732538429825546E-2</v>
      </c>
      <c r="H128" s="6">
        <f t="shared" si="8"/>
        <v>-2.5692277906646434E-3</v>
      </c>
      <c r="I128" s="6">
        <f t="shared" si="9"/>
        <v>-7.5282664207915245E-3</v>
      </c>
      <c r="J128" s="6">
        <f t="shared" si="10"/>
        <v>7.6683136343925831E-3</v>
      </c>
    </row>
    <row r="129" spans="1:10" x14ac:dyDescent="0.25">
      <c r="A129" s="2">
        <v>40486</v>
      </c>
      <c r="B129" s="3">
        <v>1.4136</v>
      </c>
      <c r="C129" s="3">
        <v>1.4280999999999999</v>
      </c>
      <c r="D129" s="3">
        <v>1.4105000000000001</v>
      </c>
      <c r="E129" s="3">
        <v>1.4207000000000001</v>
      </c>
      <c r="F129" s="5">
        <f t="shared" si="6"/>
        <v>5.0100658725447441E-3</v>
      </c>
      <c r="G129" s="6">
        <f t="shared" si="7"/>
        <v>1.2400638016836309E-2</v>
      </c>
      <c r="H129" s="6">
        <f t="shared" si="8"/>
        <v>-2.1953905634356152E-3</v>
      </c>
      <c r="I129" s="6">
        <f t="shared" si="9"/>
        <v>-7.5282664207915245E-3</v>
      </c>
      <c r="J129" s="6">
        <f t="shared" si="10"/>
        <v>5.0100658725447441E-3</v>
      </c>
    </row>
    <row r="130" spans="1:10" x14ac:dyDescent="0.25">
      <c r="A130" s="2">
        <v>40487</v>
      </c>
      <c r="B130" s="3">
        <v>1.4206000000000001</v>
      </c>
      <c r="C130" s="3">
        <v>1.4246000000000001</v>
      </c>
      <c r="D130" s="3">
        <v>1.4027000000000001</v>
      </c>
      <c r="E130" s="3">
        <v>1.4031</v>
      </c>
      <c r="F130" s="5">
        <f t="shared" si="6"/>
        <v>-1.2395243163759419E-2</v>
      </c>
      <c r="G130" s="6">
        <f t="shared" si="7"/>
        <v>1.5492121818627809E-2</v>
      </c>
      <c r="H130" s="6">
        <f t="shared" si="8"/>
        <v>-1.268036683808391E-2</v>
      </c>
      <c r="I130" s="6">
        <f t="shared" si="9"/>
        <v>-7.5282664207915245E-3</v>
      </c>
      <c r="J130" s="6">
        <f t="shared" si="10"/>
        <v>-7.5282664207915245E-3</v>
      </c>
    </row>
    <row r="131" spans="1:10" x14ac:dyDescent="0.25">
      <c r="A131" s="2">
        <v>40490</v>
      </c>
      <c r="B131" s="3">
        <v>1.4056</v>
      </c>
      <c r="C131" s="3">
        <v>1.4081999999999999</v>
      </c>
      <c r="D131" s="3">
        <v>1.3891</v>
      </c>
      <c r="E131" s="3">
        <v>1.3914</v>
      </c>
      <c r="F131" s="5">
        <f t="shared" si="6"/>
        <v>-1.0153823383346441E-2</v>
      </c>
      <c r="G131" s="6">
        <f t="shared" si="7"/>
        <v>1.365623768168909E-2</v>
      </c>
      <c r="H131" s="6">
        <f t="shared" si="8"/>
        <v>-1.1808202469543814E-2</v>
      </c>
      <c r="I131" s="6">
        <f t="shared" si="9"/>
        <v>-7.5282664207915245E-3</v>
      </c>
      <c r="J131" s="6">
        <f t="shared" si="10"/>
        <v>-7.5282664207915245E-3</v>
      </c>
    </row>
    <row r="132" spans="1:10" x14ac:dyDescent="0.25">
      <c r="A132" s="2">
        <v>40491</v>
      </c>
      <c r="B132" s="3">
        <v>1.3916999999999999</v>
      </c>
      <c r="C132" s="3">
        <v>1.3973</v>
      </c>
      <c r="D132" s="3">
        <v>1.3754</v>
      </c>
      <c r="E132" s="3">
        <v>1.3769</v>
      </c>
      <c r="F132" s="5">
        <f t="shared" si="6"/>
        <v>-1.0691425975480919E-2</v>
      </c>
      <c r="G132" s="6">
        <f t="shared" si="7"/>
        <v>1.5797205200666426E-2</v>
      </c>
      <c r="H132" s="6">
        <f t="shared" si="8"/>
        <v>-1.1781423540071967E-2</v>
      </c>
      <c r="I132" s="6">
        <f t="shared" si="9"/>
        <v>-7.5282664207915245E-3</v>
      </c>
      <c r="J132" s="6">
        <f t="shared" si="10"/>
        <v>-7.5282664207915245E-3</v>
      </c>
    </row>
    <row r="133" spans="1:10" x14ac:dyDescent="0.25">
      <c r="A133" s="2">
        <v>40492</v>
      </c>
      <c r="B133" s="3">
        <v>1.3771</v>
      </c>
      <c r="C133" s="3">
        <v>1.3824000000000001</v>
      </c>
      <c r="D133" s="3">
        <v>1.3673</v>
      </c>
      <c r="E133" s="3">
        <v>1.3779999999999999</v>
      </c>
      <c r="F133" s="5">
        <f t="shared" ref="F133:F196" si="11">LN(E133/B133)</f>
        <v>6.5333384052355785E-4</v>
      </c>
      <c r="G133" s="6">
        <f t="shared" ref="G133:G196" si="12">LN(C133/D133)</f>
        <v>1.0983126734755259E-2</v>
      </c>
      <c r="H133" s="6">
        <f t="shared" ref="H133:H196" si="13">LN(D133/B133)</f>
        <v>-7.1418464180442384E-3</v>
      </c>
      <c r="I133" s="6">
        <f t="shared" ref="I133:I196" si="14">LN(1-$I$1)</f>
        <v>-7.5282664207915245E-3</v>
      </c>
      <c r="J133" s="6">
        <f t="shared" ref="J133:J196" si="15">IF(H133&lt;I133,I133,F133)</f>
        <v>6.5333384052355785E-4</v>
      </c>
    </row>
    <row r="134" spans="1:10" x14ac:dyDescent="0.25">
      <c r="A134" s="2">
        <v>40493</v>
      </c>
      <c r="B134" s="3">
        <v>1.3781000000000001</v>
      </c>
      <c r="C134" s="3">
        <v>1.3818999999999999</v>
      </c>
      <c r="D134" s="3">
        <v>1.3640000000000001</v>
      </c>
      <c r="E134" s="3">
        <v>1.3665</v>
      </c>
      <c r="F134" s="5">
        <f t="shared" si="11"/>
        <v>-8.4530125129765026E-3</v>
      </c>
      <c r="G134" s="6">
        <f t="shared" si="12"/>
        <v>1.3037804406031406E-2</v>
      </c>
      <c r="H134" s="6">
        <f t="shared" si="13"/>
        <v>-1.028417947769171E-2</v>
      </c>
      <c r="I134" s="6">
        <f t="shared" si="14"/>
        <v>-7.5282664207915245E-3</v>
      </c>
      <c r="J134" s="6">
        <f t="shared" si="15"/>
        <v>-7.5282664207915245E-3</v>
      </c>
    </row>
    <row r="135" spans="1:10" x14ac:dyDescent="0.25">
      <c r="A135" s="2">
        <v>40494</v>
      </c>
      <c r="B135" s="3">
        <v>1.3666</v>
      </c>
      <c r="C135" s="3">
        <v>1.3774</v>
      </c>
      <c r="D135" s="3">
        <v>1.3576999999999999</v>
      </c>
      <c r="E135" s="3">
        <v>1.369</v>
      </c>
      <c r="F135" s="5">
        <f t="shared" si="11"/>
        <v>1.7546429417708653E-3</v>
      </c>
      <c r="G135" s="6">
        <f t="shared" si="12"/>
        <v>1.4405572504362259E-2</v>
      </c>
      <c r="H135" s="6">
        <f t="shared" si="13"/>
        <v>-6.5338117404424596E-3</v>
      </c>
      <c r="I135" s="6">
        <f t="shared" si="14"/>
        <v>-7.5282664207915245E-3</v>
      </c>
      <c r="J135" s="6">
        <f t="shared" si="15"/>
        <v>1.7546429417708653E-3</v>
      </c>
    </row>
    <row r="136" spans="1:10" x14ac:dyDescent="0.25">
      <c r="A136" s="2">
        <v>40497</v>
      </c>
      <c r="B136" s="3">
        <v>1.3681000000000001</v>
      </c>
      <c r="C136" s="3">
        <v>1.3749</v>
      </c>
      <c r="D136" s="3">
        <v>1.3566</v>
      </c>
      <c r="E136" s="3">
        <v>1.3586</v>
      </c>
      <c r="F136" s="5">
        <f t="shared" si="11"/>
        <v>-6.9681581688668948E-3</v>
      </c>
      <c r="G136" s="6">
        <f t="shared" si="12"/>
        <v>1.3399431671208993E-2</v>
      </c>
      <c r="H136" s="6">
        <f t="shared" si="13"/>
        <v>-8.4413464140893121E-3</v>
      </c>
      <c r="I136" s="6">
        <f t="shared" si="14"/>
        <v>-7.5282664207915245E-3</v>
      </c>
      <c r="J136" s="6">
        <f t="shared" si="15"/>
        <v>-7.5282664207915245E-3</v>
      </c>
    </row>
    <row r="137" spans="1:10" x14ac:dyDescent="0.25">
      <c r="A137" s="2">
        <v>40498</v>
      </c>
      <c r="B137" s="3">
        <v>1.3585</v>
      </c>
      <c r="C137" s="3">
        <v>1.3653</v>
      </c>
      <c r="D137" s="3">
        <v>1.3452</v>
      </c>
      <c r="E137" s="3">
        <v>1.3488</v>
      </c>
      <c r="F137" s="5">
        <f t="shared" si="11"/>
        <v>-7.1658416188114032E-3</v>
      </c>
      <c r="G137" s="6">
        <f t="shared" si="12"/>
        <v>1.4831483824591417E-2</v>
      </c>
      <c r="H137" s="6">
        <f t="shared" si="13"/>
        <v>-9.8384490002879407E-3</v>
      </c>
      <c r="I137" s="6">
        <f t="shared" si="14"/>
        <v>-7.5282664207915245E-3</v>
      </c>
      <c r="J137" s="6">
        <f t="shared" si="15"/>
        <v>-7.5282664207915245E-3</v>
      </c>
    </row>
    <row r="138" spans="1:10" x14ac:dyDescent="0.25">
      <c r="A138" s="2">
        <v>40499</v>
      </c>
      <c r="B138" s="3">
        <v>1.3486</v>
      </c>
      <c r="C138" s="3">
        <v>1.3564000000000001</v>
      </c>
      <c r="D138" s="3">
        <v>1.3464</v>
      </c>
      <c r="E138" s="3">
        <v>1.3528</v>
      </c>
      <c r="F138" s="5">
        <f t="shared" si="11"/>
        <v>3.1095012838889559E-3</v>
      </c>
      <c r="G138" s="6">
        <f t="shared" si="12"/>
        <v>7.399767374887351E-3</v>
      </c>
      <c r="H138" s="6">
        <f t="shared" si="13"/>
        <v>-1.6326534238853348E-3</v>
      </c>
      <c r="I138" s="6">
        <f t="shared" si="14"/>
        <v>-7.5282664207915245E-3</v>
      </c>
      <c r="J138" s="6">
        <f t="shared" si="15"/>
        <v>3.1095012838889559E-3</v>
      </c>
    </row>
    <row r="139" spans="1:10" x14ac:dyDescent="0.25">
      <c r="A139" s="2">
        <v>40500</v>
      </c>
      <c r="B139" s="3">
        <v>1.3526</v>
      </c>
      <c r="C139" s="3">
        <v>1.3666</v>
      </c>
      <c r="D139" s="3">
        <v>1.3526</v>
      </c>
      <c r="E139" s="3">
        <v>1.3638999999999999</v>
      </c>
      <c r="F139" s="5">
        <f t="shared" si="11"/>
        <v>8.3195767919897051E-3</v>
      </c>
      <c r="G139" s="6">
        <f t="shared" si="12"/>
        <v>1.0297237205838297E-2</v>
      </c>
      <c r="H139" s="6">
        <f t="shared" si="13"/>
        <v>0</v>
      </c>
      <c r="I139" s="6">
        <f t="shared" si="14"/>
        <v>-7.5282664207915245E-3</v>
      </c>
      <c r="J139" s="6">
        <f t="shared" si="15"/>
        <v>8.3195767919897051E-3</v>
      </c>
    </row>
    <row r="140" spans="1:10" x14ac:dyDescent="0.25">
      <c r="A140" s="2">
        <v>40501</v>
      </c>
      <c r="B140" s="3">
        <v>1.3641000000000001</v>
      </c>
      <c r="C140" s="3">
        <v>1.373</v>
      </c>
      <c r="D140" s="3">
        <v>1.3611</v>
      </c>
      <c r="E140" s="3">
        <v>1.3671</v>
      </c>
      <c r="F140" s="5">
        <f t="shared" si="11"/>
        <v>2.1968374388719905E-3</v>
      </c>
      <c r="G140" s="6">
        <f t="shared" si="12"/>
        <v>8.7049304299431658E-3</v>
      </c>
      <c r="H140" s="6">
        <f t="shared" si="13"/>
        <v>-2.2016741610467751E-3</v>
      </c>
      <c r="I140" s="6">
        <f t="shared" si="14"/>
        <v>-7.5282664207915245E-3</v>
      </c>
      <c r="J140" s="6">
        <f t="shared" si="15"/>
        <v>2.1968374388719905E-3</v>
      </c>
    </row>
    <row r="141" spans="1:10" x14ac:dyDescent="0.25">
      <c r="A141" s="2">
        <v>40504</v>
      </c>
      <c r="B141" s="3">
        <v>1.3734999999999999</v>
      </c>
      <c r="C141" s="3">
        <v>1.3786</v>
      </c>
      <c r="D141" s="3">
        <v>1.3580000000000001</v>
      </c>
      <c r="E141" s="3">
        <v>1.3626</v>
      </c>
      <c r="F141" s="5">
        <f t="shared" si="11"/>
        <v>-7.9675871957607565E-3</v>
      </c>
      <c r="G141" s="6">
        <f t="shared" si="12"/>
        <v>1.5055462332909953E-2</v>
      </c>
      <c r="H141" s="6">
        <f t="shared" si="13"/>
        <v>-1.1349197416687004E-2</v>
      </c>
      <c r="I141" s="6">
        <f t="shared" si="14"/>
        <v>-7.5282664207915245E-3</v>
      </c>
      <c r="J141" s="6">
        <f t="shared" si="15"/>
        <v>-7.5282664207915245E-3</v>
      </c>
    </row>
    <row r="142" spans="1:10" x14ac:dyDescent="0.25">
      <c r="A142" s="2">
        <v>40505</v>
      </c>
      <c r="B142" s="3">
        <v>1.3627</v>
      </c>
      <c r="C142" s="3">
        <v>1.3631</v>
      </c>
      <c r="D142" s="3">
        <v>1.3365</v>
      </c>
      <c r="E142" s="3">
        <v>1.3368</v>
      </c>
      <c r="F142" s="5">
        <f t="shared" si="11"/>
        <v>-1.9189327474591129E-2</v>
      </c>
      <c r="G142" s="6">
        <f t="shared" si="12"/>
        <v>1.9707260997823529E-2</v>
      </c>
      <c r="H142" s="6">
        <f t="shared" si="13"/>
        <v>-1.9413769176801366E-2</v>
      </c>
      <c r="I142" s="6">
        <f t="shared" si="14"/>
        <v>-7.5282664207915245E-3</v>
      </c>
      <c r="J142" s="6">
        <f t="shared" si="15"/>
        <v>-7.5282664207915245E-3</v>
      </c>
    </row>
    <row r="143" spans="1:10" x14ac:dyDescent="0.25">
      <c r="A143" s="2">
        <v>40506</v>
      </c>
      <c r="B143" s="3">
        <v>1.3366</v>
      </c>
      <c r="C143" s="3">
        <v>1.3418000000000001</v>
      </c>
      <c r="D143" s="3">
        <v>1.3288</v>
      </c>
      <c r="E143" s="3">
        <v>1.3332999999999999</v>
      </c>
      <c r="F143" s="5">
        <f t="shared" si="11"/>
        <v>-2.4720039555570731E-3</v>
      </c>
      <c r="G143" s="6">
        <f t="shared" si="12"/>
        <v>9.735716829702562E-3</v>
      </c>
      <c r="H143" s="6">
        <f t="shared" si="13"/>
        <v>-5.8527967778847162E-3</v>
      </c>
      <c r="I143" s="6">
        <f t="shared" si="14"/>
        <v>-7.5282664207915245E-3</v>
      </c>
      <c r="J143" s="6">
        <f t="shared" si="15"/>
        <v>-2.4720039555570731E-3</v>
      </c>
    </row>
    <row r="144" spans="1:10" x14ac:dyDescent="0.25">
      <c r="A144" s="2">
        <v>40507</v>
      </c>
      <c r="B144" s="3">
        <v>1.3331</v>
      </c>
      <c r="C144" s="3">
        <v>1.3384</v>
      </c>
      <c r="D144" s="3">
        <v>1.329</v>
      </c>
      <c r="E144" s="3">
        <v>1.3358000000000001</v>
      </c>
      <c r="F144" s="5">
        <f t="shared" si="11"/>
        <v>2.0233061719043912E-3</v>
      </c>
      <c r="G144" s="6">
        <f t="shared" si="12"/>
        <v>7.0480909593689149E-3</v>
      </c>
      <c r="H144" s="6">
        <f t="shared" si="13"/>
        <v>-3.0802774063859776E-3</v>
      </c>
      <c r="I144" s="6">
        <f t="shared" si="14"/>
        <v>-7.5282664207915245E-3</v>
      </c>
      <c r="J144" s="6">
        <f t="shared" si="15"/>
        <v>2.0233061719043912E-3</v>
      </c>
    </row>
    <row r="145" spans="1:10" x14ac:dyDescent="0.25">
      <c r="A145" s="2">
        <v>40508</v>
      </c>
      <c r="B145" s="3">
        <v>1.3359000000000001</v>
      </c>
      <c r="C145" s="3">
        <v>1.3361000000000001</v>
      </c>
      <c r="D145" s="3">
        <v>1.3204</v>
      </c>
      <c r="E145" s="3">
        <v>1.3240000000000001</v>
      </c>
      <c r="F145" s="5">
        <f t="shared" si="11"/>
        <v>-8.9477644988128491E-3</v>
      </c>
      <c r="G145" s="6">
        <f t="shared" si="12"/>
        <v>1.1820201615810389E-2</v>
      </c>
      <c r="H145" s="6">
        <f t="shared" si="13"/>
        <v>-1.1670501016728497E-2</v>
      </c>
      <c r="I145" s="6">
        <f t="shared" si="14"/>
        <v>-7.5282664207915245E-3</v>
      </c>
      <c r="J145" s="6">
        <f t="shared" si="15"/>
        <v>-7.5282664207915245E-3</v>
      </c>
    </row>
    <row r="146" spans="1:10" x14ac:dyDescent="0.25">
      <c r="A146" s="2">
        <v>40511</v>
      </c>
      <c r="B146" s="3">
        <v>1.3278000000000001</v>
      </c>
      <c r="C146" s="3">
        <v>1.33</v>
      </c>
      <c r="D146" s="3">
        <v>1.3066</v>
      </c>
      <c r="E146" s="3">
        <v>1.3121</v>
      </c>
      <c r="F146" s="5">
        <f t="shared" si="11"/>
        <v>-1.1894530173388951E-2</v>
      </c>
      <c r="G146" s="6">
        <f t="shared" si="12"/>
        <v>1.7750598809149545E-2</v>
      </c>
      <c r="H146" s="6">
        <f t="shared" si="13"/>
        <v>-1.6095093878409066E-2</v>
      </c>
      <c r="I146" s="6">
        <f t="shared" si="14"/>
        <v>-7.5282664207915245E-3</v>
      </c>
      <c r="J146" s="6">
        <f t="shared" si="15"/>
        <v>-7.5282664207915245E-3</v>
      </c>
    </row>
    <row r="147" spans="1:10" x14ac:dyDescent="0.25">
      <c r="A147" s="2">
        <v>40512</v>
      </c>
      <c r="B147" s="3">
        <v>1.3122</v>
      </c>
      <c r="C147" s="3">
        <v>1.3148</v>
      </c>
      <c r="D147" s="3">
        <v>1.2971999999999999</v>
      </c>
      <c r="E147" s="3">
        <v>1.2982</v>
      </c>
      <c r="F147" s="5">
        <f t="shared" si="11"/>
        <v>-1.0726428311408964E-2</v>
      </c>
      <c r="G147" s="6">
        <f t="shared" si="12"/>
        <v>1.3476467356901591E-2</v>
      </c>
      <c r="H147" s="6">
        <f t="shared" si="13"/>
        <v>-1.1497022477614374E-2</v>
      </c>
      <c r="I147" s="6">
        <f t="shared" si="14"/>
        <v>-7.5282664207915245E-3</v>
      </c>
      <c r="J147" s="6">
        <f t="shared" si="15"/>
        <v>-7.5282664207915245E-3</v>
      </c>
    </row>
    <row r="148" spans="1:10" x14ac:dyDescent="0.25">
      <c r="A148" s="2">
        <v>40513</v>
      </c>
      <c r="B148" s="3">
        <v>1.2983</v>
      </c>
      <c r="C148" s="3">
        <v>1.3179000000000001</v>
      </c>
      <c r="D148" s="3">
        <v>1.2975000000000001</v>
      </c>
      <c r="E148" s="3">
        <v>1.3137000000000001</v>
      </c>
      <c r="F148" s="5">
        <f t="shared" si="11"/>
        <v>1.1791867109254733E-2</v>
      </c>
      <c r="G148" s="6">
        <f t="shared" si="12"/>
        <v>1.5600224609799859E-2</v>
      </c>
      <c r="H148" s="6">
        <f t="shared" si="13"/>
        <v>-6.163803261640177E-4</v>
      </c>
      <c r="I148" s="6">
        <f t="shared" si="14"/>
        <v>-7.5282664207915245E-3</v>
      </c>
      <c r="J148" s="6">
        <f t="shared" si="15"/>
        <v>1.1791867109254733E-2</v>
      </c>
    </row>
    <row r="149" spans="1:10" x14ac:dyDescent="0.25">
      <c r="A149" s="2">
        <v>40514</v>
      </c>
      <c r="B149" s="3">
        <v>1.3138000000000001</v>
      </c>
      <c r="C149" s="3">
        <v>1.3246</v>
      </c>
      <c r="D149" s="3">
        <v>1.3064</v>
      </c>
      <c r="E149" s="3">
        <v>1.3208</v>
      </c>
      <c r="F149" s="5">
        <f t="shared" si="11"/>
        <v>5.3139121475455683E-3</v>
      </c>
      <c r="G149" s="6">
        <f t="shared" si="12"/>
        <v>1.3835264394623716E-2</v>
      </c>
      <c r="H149" s="6">
        <f t="shared" si="13"/>
        <v>-5.6484388021173218E-3</v>
      </c>
      <c r="I149" s="6">
        <f t="shared" si="14"/>
        <v>-7.5282664207915245E-3</v>
      </c>
      <c r="J149" s="6">
        <f t="shared" si="15"/>
        <v>5.3139121475455683E-3</v>
      </c>
    </row>
    <row r="150" spans="1:10" x14ac:dyDescent="0.25">
      <c r="A150" s="2">
        <v>40515</v>
      </c>
      <c r="B150" s="3">
        <v>1.3206</v>
      </c>
      <c r="C150" s="3">
        <v>1.3436999999999999</v>
      </c>
      <c r="D150" s="3">
        <v>1.3194999999999999</v>
      </c>
      <c r="E150" s="3">
        <v>1.3411</v>
      </c>
      <c r="F150" s="5">
        <f t="shared" si="11"/>
        <v>1.5403993956423409E-2</v>
      </c>
      <c r="G150" s="6">
        <f t="shared" si="12"/>
        <v>1.8174125937985248E-2</v>
      </c>
      <c r="H150" s="6">
        <f t="shared" si="13"/>
        <v>-8.3330181709233395E-4</v>
      </c>
      <c r="I150" s="6">
        <f t="shared" si="14"/>
        <v>-7.5282664207915245E-3</v>
      </c>
      <c r="J150" s="6">
        <f t="shared" si="15"/>
        <v>1.5403993956423409E-2</v>
      </c>
    </row>
    <row r="151" spans="1:10" x14ac:dyDescent="0.25">
      <c r="A151" s="2">
        <v>40518</v>
      </c>
      <c r="B151" s="3">
        <v>1.3406</v>
      </c>
      <c r="C151" s="3">
        <v>1.3421000000000001</v>
      </c>
      <c r="D151" s="3">
        <v>1.3249</v>
      </c>
      <c r="E151" s="3">
        <v>1.3306</v>
      </c>
      <c r="F151" s="5">
        <f t="shared" si="11"/>
        <v>-7.4873066160701897E-3</v>
      </c>
      <c r="G151" s="6">
        <f t="shared" si="12"/>
        <v>1.2898566529682956E-2</v>
      </c>
      <c r="H151" s="6">
        <f t="shared" si="13"/>
        <v>-1.1780290049779856E-2</v>
      </c>
      <c r="I151" s="6">
        <f t="shared" si="14"/>
        <v>-7.5282664207915245E-3</v>
      </c>
      <c r="J151" s="6">
        <f t="shared" si="15"/>
        <v>-7.5282664207915245E-3</v>
      </c>
    </row>
    <row r="152" spans="1:10" x14ac:dyDescent="0.25">
      <c r="A152" s="2">
        <v>40519</v>
      </c>
      <c r="B152" s="3">
        <v>1.3305</v>
      </c>
      <c r="C152" s="3">
        <v>1.3399000000000001</v>
      </c>
      <c r="D152" s="3">
        <v>1.3257000000000001</v>
      </c>
      <c r="E152" s="3">
        <v>1.3257000000000001</v>
      </c>
      <c r="F152" s="5">
        <f t="shared" si="11"/>
        <v>-3.6141896129398697E-3</v>
      </c>
      <c r="G152" s="6">
        <f t="shared" si="12"/>
        <v>1.0654362489758444E-2</v>
      </c>
      <c r="H152" s="6">
        <f t="shared" si="13"/>
        <v>-3.6141896129398697E-3</v>
      </c>
      <c r="I152" s="6">
        <f t="shared" si="14"/>
        <v>-7.5282664207915245E-3</v>
      </c>
      <c r="J152" s="6">
        <f t="shared" si="15"/>
        <v>-3.6141896129398697E-3</v>
      </c>
    </row>
    <row r="153" spans="1:10" x14ac:dyDescent="0.25">
      <c r="A153" s="2">
        <v>40520</v>
      </c>
      <c r="B153" s="3">
        <v>1.3258000000000001</v>
      </c>
      <c r="C153" s="3">
        <v>1.3280000000000001</v>
      </c>
      <c r="D153" s="3">
        <v>1.3183</v>
      </c>
      <c r="E153" s="3">
        <v>1.3258000000000001</v>
      </c>
      <c r="F153" s="5">
        <f t="shared" si="11"/>
        <v>0</v>
      </c>
      <c r="G153" s="6">
        <f t="shared" si="12"/>
        <v>7.33102327245495E-3</v>
      </c>
      <c r="H153" s="6">
        <f t="shared" si="13"/>
        <v>-5.6730230433669161E-3</v>
      </c>
      <c r="I153" s="6">
        <f t="shared" si="14"/>
        <v>-7.5282664207915245E-3</v>
      </c>
      <c r="J153" s="6">
        <f t="shared" si="15"/>
        <v>0</v>
      </c>
    </row>
    <row r="154" spans="1:10" x14ac:dyDescent="0.25">
      <c r="A154" s="2">
        <v>40521</v>
      </c>
      <c r="B154" s="3">
        <v>1.3259000000000001</v>
      </c>
      <c r="C154" s="3">
        <v>1.3322000000000001</v>
      </c>
      <c r="D154" s="3">
        <v>1.3168</v>
      </c>
      <c r="E154" s="3">
        <v>1.3236000000000001</v>
      </c>
      <c r="F154" s="5">
        <f t="shared" si="11"/>
        <v>-1.736177073215958E-3</v>
      </c>
      <c r="G154" s="6">
        <f t="shared" si="12"/>
        <v>1.1627160056273756E-2</v>
      </c>
      <c r="H154" s="6">
        <f t="shared" si="13"/>
        <v>-6.8869231978677895E-3</v>
      </c>
      <c r="I154" s="6">
        <f t="shared" si="14"/>
        <v>-7.5282664207915245E-3</v>
      </c>
      <c r="J154" s="6">
        <f t="shared" si="15"/>
        <v>-1.736177073215958E-3</v>
      </c>
    </row>
    <row r="155" spans="1:10" x14ac:dyDescent="0.25">
      <c r="A155" s="2">
        <v>40522</v>
      </c>
      <c r="B155" s="3">
        <v>1.3234999999999999</v>
      </c>
      <c r="C155" s="3">
        <v>1.3281000000000001</v>
      </c>
      <c r="D155" s="3">
        <v>1.3184</v>
      </c>
      <c r="E155" s="3">
        <v>1.3225</v>
      </c>
      <c r="F155" s="5">
        <f t="shared" si="11"/>
        <v>-7.558579347014359E-4</v>
      </c>
      <c r="G155" s="6">
        <f t="shared" si="12"/>
        <v>7.3304692509977461E-3</v>
      </c>
      <c r="H155" s="6">
        <f t="shared" si="13"/>
        <v>-3.8608625119486159E-3</v>
      </c>
      <c r="I155" s="6">
        <f t="shared" si="14"/>
        <v>-7.5282664207915245E-3</v>
      </c>
      <c r="J155" s="6">
        <f t="shared" si="15"/>
        <v>-7.558579347014359E-4</v>
      </c>
    </row>
    <row r="156" spans="1:10" x14ac:dyDescent="0.25">
      <c r="A156" s="2">
        <v>40525</v>
      </c>
      <c r="B156" s="3">
        <v>1.3201000000000001</v>
      </c>
      <c r="C156" s="3">
        <v>1.3431999999999999</v>
      </c>
      <c r="D156" s="3">
        <v>1.3185</v>
      </c>
      <c r="E156" s="3">
        <v>1.339</v>
      </c>
      <c r="F156" s="5">
        <f t="shared" si="11"/>
        <v>1.4215575404458487E-2</v>
      </c>
      <c r="G156" s="6">
        <f t="shared" si="12"/>
        <v>1.8560099969989707E-2</v>
      </c>
      <c r="H156" s="6">
        <f t="shared" si="13"/>
        <v>-1.212764493372597E-3</v>
      </c>
      <c r="I156" s="6">
        <f t="shared" si="14"/>
        <v>-7.5282664207915245E-3</v>
      </c>
      <c r="J156" s="6">
        <f t="shared" si="15"/>
        <v>1.4215575404458487E-2</v>
      </c>
    </row>
    <row r="157" spans="1:10" x14ac:dyDescent="0.25">
      <c r="A157" s="2">
        <v>40526</v>
      </c>
      <c r="B157" s="3">
        <v>1.3391999999999999</v>
      </c>
      <c r="C157" s="3">
        <v>1.3496999999999999</v>
      </c>
      <c r="D157" s="3">
        <v>1.3368</v>
      </c>
      <c r="E157" s="3">
        <v>1.3371</v>
      </c>
      <c r="F157" s="5">
        <f t="shared" si="11"/>
        <v>-1.5693311145910259E-3</v>
      </c>
      <c r="G157" s="6">
        <f t="shared" si="12"/>
        <v>9.6036472340522844E-3</v>
      </c>
      <c r="H157" s="6">
        <f t="shared" si="13"/>
        <v>-1.7937224540268775E-3</v>
      </c>
      <c r="I157" s="6">
        <f t="shared" si="14"/>
        <v>-7.5282664207915245E-3</v>
      </c>
      <c r="J157" s="6">
        <f t="shared" si="15"/>
        <v>-1.5693311145910259E-3</v>
      </c>
    </row>
    <row r="158" spans="1:10" x14ac:dyDescent="0.25">
      <c r="A158" s="2">
        <v>40527</v>
      </c>
      <c r="B158" s="3">
        <v>1.3371999999999999</v>
      </c>
      <c r="C158" s="3">
        <v>1.3380000000000001</v>
      </c>
      <c r="D158" s="3">
        <v>1.3211999999999999</v>
      </c>
      <c r="E158" s="3">
        <v>1.3211999999999999</v>
      </c>
      <c r="F158" s="5">
        <f t="shared" si="11"/>
        <v>-1.2037461029308916E-2</v>
      </c>
      <c r="G158" s="6">
        <f t="shared" si="12"/>
        <v>1.2635547171539356E-2</v>
      </c>
      <c r="H158" s="6">
        <f t="shared" si="13"/>
        <v>-1.2037461029308916E-2</v>
      </c>
      <c r="I158" s="6">
        <f t="shared" si="14"/>
        <v>-7.5282664207915245E-3</v>
      </c>
      <c r="J158" s="6">
        <f t="shared" si="15"/>
        <v>-7.5282664207915245E-3</v>
      </c>
    </row>
    <row r="159" spans="1:10" x14ac:dyDescent="0.25">
      <c r="A159" s="2">
        <v>40528</v>
      </c>
      <c r="B159" s="3">
        <v>1.3212999999999999</v>
      </c>
      <c r="C159" s="3">
        <v>1.3264</v>
      </c>
      <c r="D159" s="3">
        <v>1.3184</v>
      </c>
      <c r="E159" s="3">
        <v>1.3245</v>
      </c>
      <c r="F159" s="5">
        <f t="shared" si="11"/>
        <v>2.4189292919533554E-3</v>
      </c>
      <c r="G159" s="6">
        <f t="shared" si="12"/>
        <v>6.0496252258232181E-3</v>
      </c>
      <c r="H159" s="6">
        <f t="shared" si="13"/>
        <v>-2.1972202649638271E-3</v>
      </c>
      <c r="I159" s="6">
        <f t="shared" si="14"/>
        <v>-7.5282664207915245E-3</v>
      </c>
      <c r="J159" s="6">
        <f t="shared" si="15"/>
        <v>2.4189292919533554E-3</v>
      </c>
    </row>
    <row r="160" spans="1:10" x14ac:dyDescent="0.25">
      <c r="A160" s="2">
        <v>40529</v>
      </c>
      <c r="B160" s="3">
        <v>1.3244</v>
      </c>
      <c r="C160" s="3">
        <v>1.3357000000000001</v>
      </c>
      <c r="D160" s="3">
        <v>1.3137000000000001</v>
      </c>
      <c r="E160" s="3">
        <v>1.3186</v>
      </c>
      <c r="F160" s="5">
        <f t="shared" si="11"/>
        <v>-4.3889589938919636E-3</v>
      </c>
      <c r="G160" s="6">
        <f t="shared" si="12"/>
        <v>1.6607915507597326E-2</v>
      </c>
      <c r="H160" s="6">
        <f t="shared" si="13"/>
        <v>-8.1119431976287518E-3</v>
      </c>
      <c r="I160" s="6">
        <f t="shared" si="14"/>
        <v>-7.5282664207915245E-3</v>
      </c>
      <c r="J160" s="6">
        <f t="shared" si="15"/>
        <v>-7.5282664207915245E-3</v>
      </c>
    </row>
    <row r="161" spans="1:10" x14ac:dyDescent="0.25">
      <c r="A161" s="2">
        <v>40532</v>
      </c>
      <c r="B161" s="3">
        <v>1.3169</v>
      </c>
      <c r="C161" s="3">
        <v>1.3181</v>
      </c>
      <c r="D161" s="3">
        <v>1.3098000000000001</v>
      </c>
      <c r="E161" s="3">
        <v>1.3124</v>
      </c>
      <c r="F161" s="5">
        <f t="shared" si="11"/>
        <v>-3.4229676292277856E-3</v>
      </c>
      <c r="G161" s="6">
        <f t="shared" si="12"/>
        <v>6.3168519344668538E-3</v>
      </c>
      <c r="H161" s="6">
        <f t="shared" si="13"/>
        <v>-5.4060359322211692E-3</v>
      </c>
      <c r="I161" s="6">
        <f t="shared" si="14"/>
        <v>-7.5282664207915245E-3</v>
      </c>
      <c r="J161" s="6">
        <f t="shared" si="15"/>
        <v>-3.4229676292277856E-3</v>
      </c>
    </row>
    <row r="162" spans="1:10" x14ac:dyDescent="0.25">
      <c r="A162" s="2">
        <v>40533</v>
      </c>
      <c r="B162" s="3">
        <v>1.3125</v>
      </c>
      <c r="C162" s="3">
        <v>1.3199000000000001</v>
      </c>
      <c r="D162" s="3">
        <v>1.3076000000000001</v>
      </c>
      <c r="E162" s="3">
        <v>1.31</v>
      </c>
      <c r="F162" s="5">
        <f t="shared" si="11"/>
        <v>-1.9065782705815315E-3</v>
      </c>
      <c r="G162" s="6">
        <f t="shared" si="12"/>
        <v>9.3625802848534175E-3</v>
      </c>
      <c r="H162" s="6">
        <f t="shared" si="13"/>
        <v>-3.740319615723181E-3</v>
      </c>
      <c r="I162" s="6">
        <f t="shared" si="14"/>
        <v>-7.5282664207915245E-3</v>
      </c>
      <c r="J162" s="6">
        <f t="shared" si="15"/>
        <v>-1.9065782705815315E-3</v>
      </c>
    </row>
    <row r="163" spans="1:10" x14ac:dyDescent="0.25">
      <c r="A163" s="2">
        <v>40534</v>
      </c>
      <c r="B163" s="3">
        <v>1.3101</v>
      </c>
      <c r="C163" s="3">
        <v>1.3179000000000001</v>
      </c>
      <c r="D163" s="3">
        <v>1.3081</v>
      </c>
      <c r="E163" s="3">
        <v>1.3098000000000001</v>
      </c>
      <c r="F163" s="5">
        <f t="shared" si="11"/>
        <v>-2.2901637567171953E-4</v>
      </c>
      <c r="G163" s="6">
        <f t="shared" si="12"/>
        <v>7.4638579556621405E-3</v>
      </c>
      <c r="H163" s="6">
        <f t="shared" si="13"/>
        <v>-1.5277674654435684E-3</v>
      </c>
      <c r="I163" s="6">
        <f t="shared" si="14"/>
        <v>-7.5282664207915245E-3</v>
      </c>
      <c r="J163" s="6">
        <f t="shared" si="15"/>
        <v>-2.2901637567171953E-4</v>
      </c>
    </row>
    <row r="164" spans="1:10" x14ac:dyDescent="0.25">
      <c r="A164" s="2">
        <v>40535</v>
      </c>
      <c r="B164" s="3">
        <v>1.3099000000000001</v>
      </c>
      <c r="C164" s="3">
        <v>1.3150999999999999</v>
      </c>
      <c r="D164" s="3">
        <v>1.3058000000000001</v>
      </c>
      <c r="E164" s="3">
        <v>1.3111999999999999</v>
      </c>
      <c r="F164" s="5">
        <f t="shared" si="11"/>
        <v>9.9195002601661433E-4</v>
      </c>
      <c r="G164" s="6">
        <f t="shared" si="12"/>
        <v>7.0968285953861088E-3</v>
      </c>
      <c r="H164" s="6">
        <f t="shared" si="13"/>
        <v>-3.1349186510701041E-3</v>
      </c>
      <c r="I164" s="6">
        <f t="shared" si="14"/>
        <v>-7.5282664207915245E-3</v>
      </c>
      <c r="J164" s="6">
        <f t="shared" si="15"/>
        <v>9.9195002601661433E-4</v>
      </c>
    </row>
    <row r="165" spans="1:10" x14ac:dyDescent="0.25">
      <c r="A165" s="2">
        <v>40536</v>
      </c>
      <c r="B165" s="3">
        <v>1.3112999999999999</v>
      </c>
      <c r="C165" s="3">
        <v>1.3147</v>
      </c>
      <c r="D165" s="3">
        <v>1.3098000000000001</v>
      </c>
      <c r="E165" s="3">
        <v>1.3121</v>
      </c>
      <c r="F165" s="5">
        <f t="shared" si="11"/>
        <v>6.0989557429152541E-4</v>
      </c>
      <c r="G165" s="6">
        <f t="shared" si="12"/>
        <v>3.7340489186053192E-3</v>
      </c>
      <c r="H165" s="6">
        <f t="shared" si="13"/>
        <v>-1.1445577534251817E-3</v>
      </c>
      <c r="I165" s="6">
        <f t="shared" si="14"/>
        <v>-7.5282664207915245E-3</v>
      </c>
      <c r="J165" s="6">
        <f t="shared" si="15"/>
        <v>6.0989557429152541E-4</v>
      </c>
    </row>
    <row r="166" spans="1:10" x14ac:dyDescent="0.25">
      <c r="A166" s="2">
        <v>40539</v>
      </c>
      <c r="B166" s="3">
        <v>1.3113999999999999</v>
      </c>
      <c r="C166" s="3">
        <v>1.3169</v>
      </c>
      <c r="D166" s="3">
        <v>1.3076000000000001</v>
      </c>
      <c r="E166" s="3">
        <v>1.3163</v>
      </c>
      <c r="F166" s="5">
        <f t="shared" si="11"/>
        <v>3.7295016018431527E-3</v>
      </c>
      <c r="G166" s="6">
        <f t="shared" si="12"/>
        <v>7.0870938661188867E-3</v>
      </c>
      <c r="H166" s="6">
        <f t="shared" si="13"/>
        <v>-2.9018729794633219E-3</v>
      </c>
      <c r="I166" s="6">
        <f t="shared" si="14"/>
        <v>-7.5282664207915245E-3</v>
      </c>
      <c r="J166" s="6">
        <f t="shared" si="15"/>
        <v>3.7295016018431527E-3</v>
      </c>
    </row>
    <row r="167" spans="1:10" x14ac:dyDescent="0.25">
      <c r="A167" s="2">
        <v>40540</v>
      </c>
      <c r="B167" s="3">
        <v>1.3162</v>
      </c>
      <c r="C167" s="3">
        <v>1.3274999999999999</v>
      </c>
      <c r="D167" s="3">
        <v>1.3097000000000001</v>
      </c>
      <c r="E167" s="3">
        <v>1.3113999999999999</v>
      </c>
      <c r="F167" s="5">
        <f t="shared" si="11"/>
        <v>-3.6535281924997861E-3</v>
      </c>
      <c r="G167" s="6">
        <f t="shared" si="12"/>
        <v>1.3499370780736543E-2</v>
      </c>
      <c r="H167" s="6">
        <f t="shared" si="13"/>
        <v>-4.9506936866614681E-3</v>
      </c>
      <c r="I167" s="6">
        <f t="shared" si="14"/>
        <v>-7.5282664207915245E-3</v>
      </c>
      <c r="J167" s="6">
        <f t="shared" si="15"/>
        <v>-3.6535281924997861E-3</v>
      </c>
    </row>
    <row r="168" spans="1:10" x14ac:dyDescent="0.25">
      <c r="A168" s="2">
        <v>40541</v>
      </c>
      <c r="B168" s="3">
        <v>1.3112999999999999</v>
      </c>
      <c r="C168" s="3">
        <v>1.3237000000000001</v>
      </c>
      <c r="D168" s="3">
        <v>1.3086</v>
      </c>
      <c r="E168" s="3">
        <v>1.3222</v>
      </c>
      <c r="F168" s="5">
        <f t="shared" si="11"/>
        <v>8.2780043620993681E-3</v>
      </c>
      <c r="G168" s="6">
        <f t="shared" si="12"/>
        <v>1.1472982284086724E-2</v>
      </c>
      <c r="H168" s="6">
        <f t="shared" si="13"/>
        <v>-2.0611481017401533E-3</v>
      </c>
      <c r="I168" s="6">
        <f t="shared" si="14"/>
        <v>-7.5282664207915245E-3</v>
      </c>
      <c r="J168" s="6">
        <f t="shared" si="15"/>
        <v>8.2780043620993681E-3</v>
      </c>
    </row>
    <row r="169" spans="1:10" x14ac:dyDescent="0.25">
      <c r="A169" s="2">
        <v>40542</v>
      </c>
      <c r="B169" s="3">
        <v>1.3225</v>
      </c>
      <c r="C169" s="3">
        <v>1.3312999999999999</v>
      </c>
      <c r="D169" s="3">
        <v>1.3218000000000001</v>
      </c>
      <c r="E169" s="3">
        <v>1.3288</v>
      </c>
      <c r="F169" s="5">
        <f t="shared" si="11"/>
        <v>4.7523945666306452E-3</v>
      </c>
      <c r="G169" s="6">
        <f t="shared" si="12"/>
        <v>7.1614644015190257E-3</v>
      </c>
      <c r="H169" s="6">
        <f t="shared" si="13"/>
        <v>-5.294406961019049E-4</v>
      </c>
      <c r="I169" s="6">
        <f t="shared" si="14"/>
        <v>-7.5282664207915245E-3</v>
      </c>
      <c r="J169" s="6">
        <f t="shared" si="15"/>
        <v>4.7523945666306452E-3</v>
      </c>
    </row>
    <row r="170" spans="1:10" x14ac:dyDescent="0.25">
      <c r="A170" s="2">
        <v>40543</v>
      </c>
      <c r="B170" s="3">
        <v>1.3287</v>
      </c>
      <c r="C170" s="3">
        <v>1.3423</v>
      </c>
      <c r="D170" s="3">
        <v>1.3287</v>
      </c>
      <c r="E170" s="3">
        <v>1.3384</v>
      </c>
      <c r="F170" s="5">
        <f t="shared" si="11"/>
        <v>7.2738500753521005E-3</v>
      </c>
      <c r="G170" s="6">
        <f t="shared" si="12"/>
        <v>1.0183539896328265E-2</v>
      </c>
      <c r="H170" s="6">
        <f t="shared" si="13"/>
        <v>0</v>
      </c>
      <c r="I170" s="6">
        <f t="shared" si="14"/>
        <v>-7.5282664207915245E-3</v>
      </c>
      <c r="J170" s="6">
        <f t="shared" si="15"/>
        <v>7.2738500753521005E-3</v>
      </c>
    </row>
    <row r="171" spans="1:10" x14ac:dyDescent="0.25">
      <c r="A171" s="2">
        <v>40546</v>
      </c>
      <c r="B171" s="3">
        <v>1.3343</v>
      </c>
      <c r="C171" s="3">
        <v>1.3393999999999999</v>
      </c>
      <c r="D171" s="3">
        <v>1.3253999999999999</v>
      </c>
      <c r="E171" s="3">
        <v>1.3359000000000001</v>
      </c>
      <c r="F171" s="5">
        <f t="shared" si="11"/>
        <v>1.198412247391334E-3</v>
      </c>
      <c r="G171" s="6">
        <f t="shared" si="12"/>
        <v>1.0507451821823248E-2</v>
      </c>
      <c r="H171" s="6">
        <f t="shared" si="13"/>
        <v>-6.6925090942485535E-3</v>
      </c>
      <c r="I171" s="6">
        <f t="shared" si="14"/>
        <v>-7.5282664207915245E-3</v>
      </c>
      <c r="J171" s="6">
        <f t="shared" si="15"/>
        <v>1.198412247391334E-3</v>
      </c>
    </row>
    <row r="172" spans="1:10" x14ac:dyDescent="0.25">
      <c r="A172" s="2">
        <v>40547</v>
      </c>
      <c r="B172" s="3">
        <v>1.3358000000000001</v>
      </c>
      <c r="C172" s="3">
        <v>1.3429</v>
      </c>
      <c r="D172" s="3">
        <v>1.3294999999999999</v>
      </c>
      <c r="E172" s="3">
        <v>1.3306</v>
      </c>
      <c r="F172" s="5">
        <f t="shared" si="11"/>
        <v>-3.900394983748493E-3</v>
      </c>
      <c r="G172" s="6">
        <f t="shared" si="12"/>
        <v>1.0028522904055155E-2</v>
      </c>
      <c r="H172" s="6">
        <f t="shared" si="13"/>
        <v>-4.7274316084612673E-3</v>
      </c>
      <c r="I172" s="6">
        <f t="shared" si="14"/>
        <v>-7.5282664207915245E-3</v>
      </c>
      <c r="J172" s="6">
        <f t="shared" si="15"/>
        <v>-3.900394983748493E-3</v>
      </c>
    </row>
    <row r="173" spans="1:10" x14ac:dyDescent="0.25">
      <c r="A173" s="2">
        <v>40548</v>
      </c>
      <c r="B173" s="3">
        <v>1.3308</v>
      </c>
      <c r="C173" s="3">
        <v>1.3324</v>
      </c>
      <c r="D173" s="3">
        <v>1.3129</v>
      </c>
      <c r="E173" s="3">
        <v>1.3149</v>
      </c>
      <c r="F173" s="5">
        <f t="shared" si="11"/>
        <v>-1.2019648051448523E-2</v>
      </c>
      <c r="G173" s="6">
        <f t="shared" si="12"/>
        <v>1.4743396379459938E-2</v>
      </c>
      <c r="H173" s="6">
        <f t="shared" si="13"/>
        <v>-1.3541834204256982E-2</v>
      </c>
      <c r="I173" s="6">
        <f t="shared" si="14"/>
        <v>-7.5282664207915245E-3</v>
      </c>
      <c r="J173" s="6">
        <f t="shared" si="15"/>
        <v>-7.5282664207915245E-3</v>
      </c>
    </row>
    <row r="174" spans="1:10" x14ac:dyDescent="0.25">
      <c r="A174" s="2">
        <v>40549</v>
      </c>
      <c r="B174" s="3">
        <v>1.3149999999999999</v>
      </c>
      <c r="C174" s="3">
        <v>1.3169</v>
      </c>
      <c r="D174" s="3">
        <v>1.3</v>
      </c>
      <c r="E174" s="3">
        <v>1.3</v>
      </c>
      <c r="F174" s="5">
        <f t="shared" si="11"/>
        <v>-1.1472401162236696E-2</v>
      </c>
      <c r="G174" s="6">
        <f t="shared" si="12"/>
        <v>1.2916225266546229E-2</v>
      </c>
      <c r="H174" s="6">
        <f t="shared" si="13"/>
        <v>-1.1472401162236696E-2</v>
      </c>
      <c r="I174" s="6">
        <f t="shared" si="14"/>
        <v>-7.5282664207915245E-3</v>
      </c>
      <c r="J174" s="6">
        <f t="shared" si="15"/>
        <v>-7.5282664207915245E-3</v>
      </c>
    </row>
    <row r="175" spans="1:10" x14ac:dyDescent="0.25">
      <c r="A175" s="2">
        <v>40550</v>
      </c>
      <c r="B175" s="3">
        <v>1.3001</v>
      </c>
      <c r="C175" s="3">
        <v>1.302</v>
      </c>
      <c r="D175" s="3">
        <v>1.2905</v>
      </c>
      <c r="E175" s="3">
        <v>1.2905</v>
      </c>
      <c r="F175" s="5">
        <f t="shared" si="11"/>
        <v>-7.411444409454522E-3</v>
      </c>
      <c r="G175" s="6">
        <f t="shared" si="12"/>
        <v>8.8718036098460636E-3</v>
      </c>
      <c r="H175" s="6">
        <f t="shared" si="13"/>
        <v>-7.411444409454522E-3</v>
      </c>
      <c r="I175" s="6">
        <f t="shared" si="14"/>
        <v>-7.5282664207915245E-3</v>
      </c>
      <c r="J175" s="6">
        <f t="shared" si="15"/>
        <v>-7.411444409454522E-3</v>
      </c>
    </row>
    <row r="176" spans="1:10" x14ac:dyDescent="0.25">
      <c r="A176" s="2">
        <v>40553</v>
      </c>
      <c r="B176" s="3">
        <v>1.2890999999999999</v>
      </c>
      <c r="C176" s="3">
        <v>1.2964</v>
      </c>
      <c r="D176" s="3">
        <v>1.2878000000000001</v>
      </c>
      <c r="E176" s="3">
        <v>1.2949999999999999</v>
      </c>
      <c r="F176" s="5">
        <f t="shared" si="11"/>
        <v>4.5663946845789114E-3</v>
      </c>
      <c r="G176" s="6">
        <f t="shared" si="12"/>
        <v>6.6558561633091248E-3</v>
      </c>
      <c r="H176" s="6">
        <f t="shared" si="13"/>
        <v>-1.0089643449758667E-3</v>
      </c>
      <c r="I176" s="6">
        <f t="shared" si="14"/>
        <v>-7.5282664207915245E-3</v>
      </c>
      <c r="J176" s="6">
        <f t="shared" si="15"/>
        <v>4.5663946845789114E-3</v>
      </c>
    </row>
    <row r="177" spans="1:10" x14ac:dyDescent="0.25">
      <c r="A177" s="2">
        <v>40554</v>
      </c>
      <c r="B177" s="3">
        <v>1.2948999999999999</v>
      </c>
      <c r="C177" s="3">
        <v>1.2991999999999999</v>
      </c>
      <c r="D177" s="3">
        <v>1.2907999999999999</v>
      </c>
      <c r="E177" s="3">
        <v>1.2970999999999999</v>
      </c>
      <c r="F177" s="5">
        <f t="shared" si="11"/>
        <v>1.6975312718331044E-3</v>
      </c>
      <c r="G177" s="6">
        <f t="shared" si="12"/>
        <v>6.486509229606632E-3</v>
      </c>
      <c r="H177" s="6">
        <f t="shared" si="13"/>
        <v>-3.1712908969876398E-3</v>
      </c>
      <c r="I177" s="6">
        <f t="shared" si="14"/>
        <v>-7.5282664207915245E-3</v>
      </c>
      <c r="J177" s="6">
        <f t="shared" si="15"/>
        <v>1.6975312718331044E-3</v>
      </c>
    </row>
    <row r="178" spans="1:10" x14ac:dyDescent="0.25">
      <c r="A178" s="2">
        <v>40555</v>
      </c>
      <c r="B178" s="3">
        <v>1.2971999999999999</v>
      </c>
      <c r="C178" s="3">
        <v>1.3142</v>
      </c>
      <c r="D178" s="3">
        <v>1.2965</v>
      </c>
      <c r="E178" s="3">
        <v>1.3131999999999999</v>
      </c>
      <c r="F178" s="5">
        <f t="shared" si="11"/>
        <v>1.2258811194274681E-2</v>
      </c>
      <c r="G178" s="6">
        <f t="shared" si="12"/>
        <v>1.355978948504841E-2</v>
      </c>
      <c r="H178" s="6">
        <f t="shared" si="13"/>
        <v>-5.3976945444373845E-4</v>
      </c>
      <c r="I178" s="6">
        <f t="shared" si="14"/>
        <v>-7.5282664207915245E-3</v>
      </c>
      <c r="J178" s="6">
        <f t="shared" si="15"/>
        <v>1.2258811194274681E-2</v>
      </c>
    </row>
    <row r="179" spans="1:10" x14ac:dyDescent="0.25">
      <c r="A179" s="2">
        <v>40556</v>
      </c>
      <c r="B179" s="3">
        <v>1.3129</v>
      </c>
      <c r="C179" s="3">
        <v>1.3382000000000001</v>
      </c>
      <c r="D179" s="3">
        <v>1.3090999999999999</v>
      </c>
      <c r="E179" s="3">
        <v>1.3361000000000001</v>
      </c>
      <c r="F179" s="5">
        <f t="shared" si="11"/>
        <v>1.751649165478374E-2</v>
      </c>
      <c r="G179" s="6">
        <f t="shared" si="12"/>
        <v>2.1985549162663324E-2</v>
      </c>
      <c r="H179" s="6">
        <f t="shared" si="13"/>
        <v>-2.8985527540113039E-3</v>
      </c>
      <c r="I179" s="6">
        <f t="shared" si="14"/>
        <v>-7.5282664207915245E-3</v>
      </c>
      <c r="J179" s="6">
        <f t="shared" si="15"/>
        <v>1.751649165478374E-2</v>
      </c>
    </row>
    <row r="180" spans="1:10" x14ac:dyDescent="0.25">
      <c r="A180" s="2">
        <v>40557</v>
      </c>
      <c r="B180" s="3">
        <v>1.3363</v>
      </c>
      <c r="C180" s="3">
        <v>1.3454999999999999</v>
      </c>
      <c r="D180" s="3">
        <v>1.3318000000000001</v>
      </c>
      <c r="E180" s="3">
        <v>1.3387</v>
      </c>
      <c r="F180" s="5">
        <f t="shared" si="11"/>
        <v>1.7943930048368569E-3</v>
      </c>
      <c r="G180" s="6">
        <f t="shared" si="12"/>
        <v>1.0234280490438407E-2</v>
      </c>
      <c r="H180" s="6">
        <f t="shared" si="13"/>
        <v>-3.3731901104932164E-3</v>
      </c>
      <c r="I180" s="6">
        <f t="shared" si="14"/>
        <v>-7.5282664207915245E-3</v>
      </c>
      <c r="J180" s="6">
        <f t="shared" si="15"/>
        <v>1.7943930048368569E-3</v>
      </c>
    </row>
    <row r="181" spans="1:10" x14ac:dyDescent="0.25">
      <c r="A181" s="2">
        <v>40560</v>
      </c>
      <c r="B181" s="3">
        <v>1.3371</v>
      </c>
      <c r="C181" s="3">
        <v>1.3381000000000001</v>
      </c>
      <c r="D181" s="3">
        <v>1.3248</v>
      </c>
      <c r="E181" s="3">
        <v>1.3291999999999999</v>
      </c>
      <c r="F181" s="5">
        <f t="shared" si="11"/>
        <v>-5.9258321401806776E-3</v>
      </c>
      <c r="G181" s="6">
        <f t="shared" si="12"/>
        <v>9.9891926799480432E-3</v>
      </c>
      <c r="H181" s="6">
        <f t="shared" si="13"/>
        <v>-9.241584989624619E-3</v>
      </c>
      <c r="I181" s="6">
        <f t="shared" si="14"/>
        <v>-7.5282664207915245E-3</v>
      </c>
      <c r="J181" s="6">
        <f t="shared" si="15"/>
        <v>-7.5282664207915245E-3</v>
      </c>
    </row>
    <row r="182" spans="1:10" x14ac:dyDescent="0.25">
      <c r="A182" s="2">
        <v>40561</v>
      </c>
      <c r="B182" s="3">
        <v>1.3291999999999999</v>
      </c>
      <c r="C182" s="3">
        <v>1.3465</v>
      </c>
      <c r="D182" s="3">
        <v>1.3257000000000001</v>
      </c>
      <c r="E182" s="3">
        <v>1.3383</v>
      </c>
      <c r="F182" s="5">
        <f t="shared" si="11"/>
        <v>6.8228943218896845E-3</v>
      </c>
      <c r="G182" s="6">
        <f t="shared" si="12"/>
        <v>1.5568011446849625E-2</v>
      </c>
      <c r="H182" s="6">
        <f t="shared" si="13"/>
        <v>-2.6366356756350809E-3</v>
      </c>
      <c r="I182" s="6">
        <f t="shared" si="14"/>
        <v>-7.5282664207915245E-3</v>
      </c>
      <c r="J182" s="6">
        <f t="shared" si="15"/>
        <v>6.8228943218896845E-3</v>
      </c>
    </row>
    <row r="183" spans="1:10" x14ac:dyDescent="0.25">
      <c r="A183" s="2">
        <v>40562</v>
      </c>
      <c r="B183" s="3">
        <v>1.3384</v>
      </c>
      <c r="C183" s="3">
        <v>1.3536999999999999</v>
      </c>
      <c r="D183" s="3">
        <v>1.3371999999999999</v>
      </c>
      <c r="E183" s="3">
        <v>1.3472999999999999</v>
      </c>
      <c r="F183" s="5">
        <f t="shared" si="11"/>
        <v>6.6277190891877369E-3</v>
      </c>
      <c r="G183" s="6">
        <f t="shared" si="12"/>
        <v>1.2263708645796992E-2</v>
      </c>
      <c r="H183" s="6">
        <f t="shared" si="13"/>
        <v>-8.9699512667074154E-4</v>
      </c>
      <c r="I183" s="6">
        <f t="shared" si="14"/>
        <v>-7.5282664207915245E-3</v>
      </c>
      <c r="J183" s="6">
        <f t="shared" si="15"/>
        <v>6.6277190891877369E-3</v>
      </c>
    </row>
    <row r="184" spans="1:10" x14ac:dyDescent="0.25">
      <c r="A184" s="2">
        <v>40563</v>
      </c>
      <c r="B184" s="3">
        <v>1.3472</v>
      </c>
      <c r="C184" s="3">
        <v>1.3523000000000001</v>
      </c>
      <c r="D184" s="3">
        <v>1.3399000000000001</v>
      </c>
      <c r="E184" s="3">
        <v>1.3468</v>
      </c>
      <c r="F184" s="5">
        <f t="shared" si="11"/>
        <v>-2.9695620114277802E-4</v>
      </c>
      <c r="G184" s="6">
        <f t="shared" si="12"/>
        <v>9.2118621847517949E-3</v>
      </c>
      <c r="H184" s="6">
        <f t="shared" si="13"/>
        <v>-5.4333801934998947E-3</v>
      </c>
      <c r="I184" s="6">
        <f t="shared" si="14"/>
        <v>-7.5282664207915245E-3</v>
      </c>
      <c r="J184" s="6">
        <f t="shared" si="15"/>
        <v>-2.9695620114277802E-4</v>
      </c>
    </row>
    <row r="185" spans="1:10" x14ac:dyDescent="0.25">
      <c r="A185" s="2">
        <v>40564</v>
      </c>
      <c r="B185" s="3">
        <v>1.3469</v>
      </c>
      <c r="C185" s="3">
        <v>1.3624000000000001</v>
      </c>
      <c r="D185" s="3">
        <v>1.3452</v>
      </c>
      <c r="E185" s="3">
        <v>1.3619000000000001</v>
      </c>
      <c r="F185" s="5">
        <f t="shared" si="11"/>
        <v>1.1075127970142649E-2</v>
      </c>
      <c r="G185" s="6">
        <f t="shared" si="12"/>
        <v>1.270514948236413E-2</v>
      </c>
      <c r="H185" s="6">
        <f t="shared" si="13"/>
        <v>-1.2629547386546363E-3</v>
      </c>
      <c r="I185" s="6">
        <f t="shared" si="14"/>
        <v>-7.5282664207915245E-3</v>
      </c>
      <c r="J185" s="6">
        <f t="shared" si="15"/>
        <v>1.1075127970142649E-2</v>
      </c>
    </row>
    <row r="186" spans="1:10" x14ac:dyDescent="0.25">
      <c r="A186" s="2">
        <v>40567</v>
      </c>
      <c r="B186" s="3">
        <v>1.3605</v>
      </c>
      <c r="C186" s="3">
        <v>1.3684000000000001</v>
      </c>
      <c r="D186" s="3">
        <v>1.3542000000000001</v>
      </c>
      <c r="E186" s="3">
        <v>1.3635999999999999</v>
      </c>
      <c r="F186" s="5">
        <f t="shared" si="11"/>
        <v>2.2759820404469147E-3</v>
      </c>
      <c r="G186" s="6">
        <f t="shared" si="12"/>
        <v>1.043130005190449E-2</v>
      </c>
      <c r="H186" s="6">
        <f t="shared" si="13"/>
        <v>-4.6414051717559371E-3</v>
      </c>
      <c r="I186" s="6">
        <f t="shared" si="14"/>
        <v>-7.5282664207915245E-3</v>
      </c>
      <c r="J186" s="6">
        <f t="shared" si="15"/>
        <v>2.2759820404469147E-3</v>
      </c>
    </row>
    <row r="187" spans="1:10" x14ac:dyDescent="0.25">
      <c r="A187" s="2">
        <v>40568</v>
      </c>
      <c r="B187" s="3">
        <v>1.3634999999999999</v>
      </c>
      <c r="C187" s="3">
        <v>1.3702000000000001</v>
      </c>
      <c r="D187" s="3">
        <v>1.3576999999999999</v>
      </c>
      <c r="E187" s="3">
        <v>1.3681000000000001</v>
      </c>
      <c r="F187" s="5">
        <f t="shared" si="11"/>
        <v>3.3679926404253119E-3</v>
      </c>
      <c r="G187" s="6">
        <f t="shared" si="12"/>
        <v>9.16462296256337E-3</v>
      </c>
      <c r="H187" s="6">
        <f t="shared" si="13"/>
        <v>-4.2628316794077158E-3</v>
      </c>
      <c r="I187" s="6">
        <f t="shared" si="14"/>
        <v>-7.5282664207915245E-3</v>
      </c>
      <c r="J187" s="6">
        <f t="shared" si="15"/>
        <v>3.3679926404253119E-3</v>
      </c>
    </row>
    <row r="188" spans="1:10" x14ac:dyDescent="0.25">
      <c r="A188" s="2">
        <v>40569</v>
      </c>
      <c r="B188" s="3">
        <v>1.3681000000000001</v>
      </c>
      <c r="C188" s="3">
        <v>1.3720000000000001</v>
      </c>
      <c r="D188" s="3">
        <v>1.3648</v>
      </c>
      <c r="E188" s="3">
        <v>1.3711</v>
      </c>
      <c r="F188" s="5">
        <f t="shared" si="11"/>
        <v>2.1904214365408283E-3</v>
      </c>
      <c r="G188" s="6">
        <f t="shared" si="12"/>
        <v>5.2616315484159187E-3</v>
      </c>
      <c r="H188" s="6">
        <f t="shared" si="13"/>
        <v>-2.4150181886537499E-3</v>
      </c>
      <c r="I188" s="6">
        <f t="shared" si="14"/>
        <v>-7.5282664207915245E-3</v>
      </c>
      <c r="J188" s="6">
        <f t="shared" si="15"/>
        <v>2.1904214365408283E-3</v>
      </c>
    </row>
    <row r="189" spans="1:10" x14ac:dyDescent="0.25">
      <c r="A189" s="2">
        <v>40570</v>
      </c>
      <c r="B189" s="3">
        <v>1.371</v>
      </c>
      <c r="C189" s="3">
        <v>1.3756999999999999</v>
      </c>
      <c r="D189" s="3">
        <v>1.3641000000000001</v>
      </c>
      <c r="E189" s="3">
        <v>1.3731</v>
      </c>
      <c r="F189" s="5">
        <f t="shared" si="11"/>
        <v>1.5305567653917241E-3</v>
      </c>
      <c r="G189" s="6">
        <f t="shared" si="12"/>
        <v>8.4678219678752682E-3</v>
      </c>
      <c r="H189" s="6">
        <f t="shared" si="13"/>
        <v>-5.045530063239702E-3</v>
      </c>
      <c r="I189" s="6">
        <f t="shared" si="14"/>
        <v>-7.5282664207915245E-3</v>
      </c>
      <c r="J189" s="6">
        <f t="shared" si="15"/>
        <v>1.5305567653917241E-3</v>
      </c>
    </row>
    <row r="190" spans="1:10" x14ac:dyDescent="0.25">
      <c r="A190" s="2">
        <v>40571</v>
      </c>
      <c r="B190" s="3">
        <v>1.373</v>
      </c>
      <c r="C190" s="3">
        <v>1.3744000000000001</v>
      </c>
      <c r="D190" s="3">
        <v>1.3587</v>
      </c>
      <c r="E190" s="3">
        <v>1.3608</v>
      </c>
      <c r="F190" s="5">
        <f t="shared" si="11"/>
        <v>-8.9253646863190171E-3</v>
      </c>
      <c r="G190" s="6">
        <f t="shared" si="12"/>
        <v>1.1488911999712978E-2</v>
      </c>
      <c r="H190" s="6">
        <f t="shared" si="13"/>
        <v>-1.0469766537693201E-2</v>
      </c>
      <c r="I190" s="6">
        <f t="shared" si="14"/>
        <v>-7.5282664207915245E-3</v>
      </c>
      <c r="J190" s="6">
        <f t="shared" si="15"/>
        <v>-7.5282664207915245E-3</v>
      </c>
    </row>
    <row r="191" spans="1:10" x14ac:dyDescent="0.25">
      <c r="A191" s="2">
        <v>40574</v>
      </c>
      <c r="B191" s="3">
        <v>1.3574999999999999</v>
      </c>
      <c r="C191" s="3">
        <v>1.3738999999999999</v>
      </c>
      <c r="D191" s="3">
        <v>1.3573</v>
      </c>
      <c r="E191" s="3">
        <v>1.3692</v>
      </c>
      <c r="F191" s="5">
        <f t="shared" si="11"/>
        <v>8.5818548479396923E-3</v>
      </c>
      <c r="G191" s="6">
        <f t="shared" si="12"/>
        <v>1.2155978625983022E-2</v>
      </c>
      <c r="H191" s="6">
        <f t="shared" si="13"/>
        <v>-1.4734050417100592E-4</v>
      </c>
      <c r="I191" s="6">
        <f t="shared" si="14"/>
        <v>-7.5282664207915245E-3</v>
      </c>
      <c r="J191" s="6">
        <f t="shared" si="15"/>
        <v>8.5818548479396923E-3</v>
      </c>
    </row>
    <row r="192" spans="1:10" x14ac:dyDescent="0.25">
      <c r="A192" s="2">
        <v>40575</v>
      </c>
      <c r="B192" s="3">
        <v>1.3692</v>
      </c>
      <c r="C192" s="3">
        <v>1.3842000000000001</v>
      </c>
      <c r="D192" s="3">
        <v>1.3691</v>
      </c>
      <c r="E192" s="3">
        <v>1.3826000000000001</v>
      </c>
      <c r="F192" s="5">
        <f t="shared" si="11"/>
        <v>9.7391568551344863E-3</v>
      </c>
      <c r="G192" s="6">
        <f t="shared" si="12"/>
        <v>1.0968765768052707E-2</v>
      </c>
      <c r="H192" s="6">
        <f t="shared" si="13"/>
        <v>-7.303801631994068E-5</v>
      </c>
      <c r="I192" s="6">
        <f t="shared" si="14"/>
        <v>-7.5282664207915245E-3</v>
      </c>
      <c r="J192" s="6">
        <f t="shared" si="15"/>
        <v>9.7391568551344863E-3</v>
      </c>
    </row>
    <row r="193" spans="1:10" x14ac:dyDescent="0.25">
      <c r="A193" s="2">
        <v>40576</v>
      </c>
      <c r="B193" s="3">
        <v>1.3825000000000001</v>
      </c>
      <c r="C193" s="3">
        <v>1.3859999999999999</v>
      </c>
      <c r="D193" s="3">
        <v>1.3771</v>
      </c>
      <c r="E193" s="3">
        <v>1.3807</v>
      </c>
      <c r="F193" s="5">
        <f t="shared" si="11"/>
        <v>-1.3028374743831621E-3</v>
      </c>
      <c r="G193" s="6">
        <f t="shared" si="12"/>
        <v>6.4420620167682267E-3</v>
      </c>
      <c r="H193" s="6">
        <f t="shared" si="13"/>
        <v>-3.9136156634096827E-3</v>
      </c>
      <c r="I193" s="6">
        <f t="shared" si="14"/>
        <v>-7.5282664207915245E-3</v>
      </c>
      <c r="J193" s="6">
        <f t="shared" si="15"/>
        <v>-1.3028374743831621E-3</v>
      </c>
    </row>
    <row r="194" spans="1:10" x14ac:dyDescent="0.25">
      <c r="A194" s="2">
        <v>40577</v>
      </c>
      <c r="B194" s="3">
        <v>1.3806</v>
      </c>
      <c r="C194" s="3">
        <v>1.3824000000000001</v>
      </c>
      <c r="D194" s="3">
        <v>1.3613</v>
      </c>
      <c r="E194" s="3">
        <v>1.363</v>
      </c>
      <c r="F194" s="5">
        <f t="shared" si="11"/>
        <v>-1.2830034572842656E-2</v>
      </c>
      <c r="G194" s="6">
        <f t="shared" si="12"/>
        <v>1.5380993531363869E-2</v>
      </c>
      <c r="H194" s="6">
        <f t="shared" si="13"/>
        <v>-1.4078061750947838E-2</v>
      </c>
      <c r="I194" s="6">
        <f t="shared" si="14"/>
        <v>-7.5282664207915245E-3</v>
      </c>
      <c r="J194" s="6">
        <f t="shared" si="15"/>
        <v>-7.5282664207915245E-3</v>
      </c>
    </row>
    <row r="195" spans="1:10" x14ac:dyDescent="0.25">
      <c r="A195" s="2">
        <v>40578</v>
      </c>
      <c r="B195" s="3">
        <v>1.3632</v>
      </c>
      <c r="C195" s="3">
        <v>1.3648</v>
      </c>
      <c r="D195" s="3">
        <v>1.3547</v>
      </c>
      <c r="E195" s="3">
        <v>1.3579000000000001</v>
      </c>
      <c r="F195" s="5">
        <f t="shared" si="11"/>
        <v>-3.8954883703021946E-3</v>
      </c>
      <c r="G195" s="6">
        <f t="shared" si="12"/>
        <v>7.427870150724024E-3</v>
      </c>
      <c r="H195" s="6">
        <f t="shared" si="13"/>
        <v>-6.254849488360548E-3</v>
      </c>
      <c r="I195" s="6">
        <f t="shared" si="14"/>
        <v>-7.5282664207915245E-3</v>
      </c>
      <c r="J195" s="6">
        <f t="shared" si="15"/>
        <v>-3.8954883703021946E-3</v>
      </c>
    </row>
    <row r="196" spans="1:10" x14ac:dyDescent="0.25">
      <c r="A196" s="2">
        <v>40581</v>
      </c>
      <c r="B196" s="3">
        <v>1.3565</v>
      </c>
      <c r="C196" s="3">
        <v>1.3625</v>
      </c>
      <c r="D196" s="3">
        <v>1.3511</v>
      </c>
      <c r="E196" s="3">
        <v>1.3583000000000001</v>
      </c>
      <c r="F196" s="5">
        <f t="shared" si="11"/>
        <v>1.3260647294585776E-3</v>
      </c>
      <c r="G196" s="6">
        <f t="shared" si="12"/>
        <v>8.4021720714857594E-3</v>
      </c>
      <c r="H196" s="6">
        <f t="shared" si="13"/>
        <v>-3.9887776330730894E-3</v>
      </c>
      <c r="I196" s="6">
        <f t="shared" si="14"/>
        <v>-7.5282664207915245E-3</v>
      </c>
      <c r="J196" s="6">
        <f t="shared" si="15"/>
        <v>1.3260647294585776E-3</v>
      </c>
    </row>
    <row r="197" spans="1:10" x14ac:dyDescent="0.25">
      <c r="A197" s="2">
        <v>40582</v>
      </c>
      <c r="B197" s="3">
        <v>1.3582000000000001</v>
      </c>
      <c r="C197" s="3">
        <v>1.3687</v>
      </c>
      <c r="D197" s="3">
        <v>1.3575999999999999</v>
      </c>
      <c r="E197" s="3">
        <v>1.3624000000000001</v>
      </c>
      <c r="F197" s="5">
        <f t="shared" ref="F197:F260" si="16">LN(E197/B197)</f>
        <v>3.0875566687874586E-3</v>
      </c>
      <c r="G197" s="6">
        <f t="shared" ref="G197:G260" si="17">LN(C197/D197)</f>
        <v>8.1429492972040773E-3</v>
      </c>
      <c r="H197" s="6">
        <f t="shared" ref="H197:H260" si="18">LN(D197/B197)</f>
        <v>-4.4185875967457194E-4</v>
      </c>
      <c r="I197" s="6">
        <f t="shared" ref="I197:I260" si="19">LN(1-$I$1)</f>
        <v>-7.5282664207915245E-3</v>
      </c>
      <c r="J197" s="6">
        <f t="shared" ref="J197:J260" si="20">IF(H197&lt;I197,I197,F197)</f>
        <v>3.0875566687874586E-3</v>
      </c>
    </row>
    <row r="198" spans="1:10" x14ac:dyDescent="0.25">
      <c r="A198" s="2">
        <v>40583</v>
      </c>
      <c r="B198" s="3">
        <v>1.3622000000000001</v>
      </c>
      <c r="C198" s="3">
        <v>1.3743000000000001</v>
      </c>
      <c r="D198" s="3">
        <v>1.3613</v>
      </c>
      <c r="E198" s="3">
        <v>1.3731</v>
      </c>
      <c r="F198" s="5">
        <f t="shared" si="16"/>
        <v>7.9699175204881005E-3</v>
      </c>
      <c r="G198" s="6">
        <f t="shared" si="17"/>
        <v>9.5043850423788545E-3</v>
      </c>
      <c r="H198" s="6">
        <f t="shared" si="18"/>
        <v>-6.6091428879062018E-4</v>
      </c>
      <c r="I198" s="6">
        <f t="shared" si="19"/>
        <v>-7.5282664207915245E-3</v>
      </c>
      <c r="J198" s="6">
        <f t="shared" si="20"/>
        <v>7.9699175204881005E-3</v>
      </c>
    </row>
    <row r="199" spans="1:10" x14ac:dyDescent="0.25">
      <c r="A199" s="2">
        <v>40584</v>
      </c>
      <c r="B199" s="3">
        <v>1.3729</v>
      </c>
      <c r="C199" s="3">
        <v>1.3732</v>
      </c>
      <c r="D199" s="3">
        <v>1.3581000000000001</v>
      </c>
      <c r="E199" s="3">
        <v>1.3599000000000001</v>
      </c>
      <c r="F199" s="5">
        <f t="shared" si="16"/>
        <v>-9.5141232886458461E-3</v>
      </c>
      <c r="G199" s="6">
        <f t="shared" si="17"/>
        <v>1.1057118473514253E-2</v>
      </c>
      <c r="H199" s="6">
        <f t="shared" si="18"/>
        <v>-1.0838626793536551E-2</v>
      </c>
      <c r="I199" s="6">
        <f t="shared" si="19"/>
        <v>-7.5282664207915245E-3</v>
      </c>
      <c r="J199" s="6">
        <f t="shared" si="20"/>
        <v>-7.5282664207915245E-3</v>
      </c>
    </row>
    <row r="200" spans="1:10" x14ac:dyDescent="0.25">
      <c r="A200" s="2">
        <v>40585</v>
      </c>
      <c r="B200" s="3">
        <v>1.3597999999999999</v>
      </c>
      <c r="C200" s="3">
        <v>1.3620000000000001</v>
      </c>
      <c r="D200" s="3">
        <v>1.3501000000000001</v>
      </c>
      <c r="E200" s="3">
        <v>1.355</v>
      </c>
      <c r="F200" s="5">
        <f t="shared" si="16"/>
        <v>-3.5361757785579047E-3</v>
      </c>
      <c r="G200" s="6">
        <f t="shared" si="17"/>
        <v>8.7755439462572794E-3</v>
      </c>
      <c r="H200" s="6">
        <f t="shared" si="18"/>
        <v>-7.1589663291587091E-3</v>
      </c>
      <c r="I200" s="6">
        <f t="shared" si="19"/>
        <v>-7.5282664207915245E-3</v>
      </c>
      <c r="J200" s="6">
        <f t="shared" si="20"/>
        <v>-3.5361757785579047E-3</v>
      </c>
    </row>
    <row r="201" spans="1:10" x14ac:dyDescent="0.25">
      <c r="A201" s="2">
        <v>40588</v>
      </c>
      <c r="B201" s="3">
        <v>1.3524</v>
      </c>
      <c r="C201" s="3">
        <v>1.3556999999999999</v>
      </c>
      <c r="D201" s="3">
        <v>1.3431999999999999</v>
      </c>
      <c r="E201" s="3">
        <v>1.3487</v>
      </c>
      <c r="F201" s="5">
        <f t="shared" si="16"/>
        <v>-2.7396263109190941E-3</v>
      </c>
      <c r="G201" s="6">
        <f t="shared" si="17"/>
        <v>9.2630993220126426E-3</v>
      </c>
      <c r="H201" s="6">
        <f t="shared" si="18"/>
        <v>-6.8259650703999825E-3</v>
      </c>
      <c r="I201" s="6">
        <f t="shared" si="19"/>
        <v>-7.5282664207915245E-3</v>
      </c>
      <c r="J201" s="6">
        <f t="shared" si="20"/>
        <v>-2.7396263109190941E-3</v>
      </c>
    </row>
    <row r="202" spans="1:10" x14ac:dyDescent="0.25">
      <c r="A202" s="2">
        <v>40589</v>
      </c>
      <c r="B202" s="3">
        <v>1.3486</v>
      </c>
      <c r="C202" s="3">
        <v>1.3551</v>
      </c>
      <c r="D202" s="3">
        <v>1.3464</v>
      </c>
      <c r="E202" s="3">
        <v>1.3486</v>
      </c>
      <c r="F202" s="5">
        <f t="shared" si="16"/>
        <v>0</v>
      </c>
      <c r="G202" s="6">
        <f t="shared" si="17"/>
        <v>6.4408884520718145E-3</v>
      </c>
      <c r="H202" s="6">
        <f t="shared" si="18"/>
        <v>-1.6326534238853348E-3</v>
      </c>
      <c r="I202" s="6">
        <f t="shared" si="19"/>
        <v>-7.5282664207915245E-3</v>
      </c>
      <c r="J202" s="6">
        <f t="shared" si="20"/>
        <v>0</v>
      </c>
    </row>
    <row r="203" spans="1:10" x14ac:dyDescent="0.25">
      <c r="A203" s="2">
        <v>40590</v>
      </c>
      <c r="B203" s="3">
        <v>1.3485</v>
      </c>
      <c r="C203" s="3">
        <v>1.3586</v>
      </c>
      <c r="D203" s="3">
        <v>1.3465</v>
      </c>
      <c r="E203" s="3">
        <v>1.3565</v>
      </c>
      <c r="F203" s="5">
        <f t="shared" si="16"/>
        <v>5.9149895192017439E-3</v>
      </c>
      <c r="G203" s="6">
        <f t="shared" si="17"/>
        <v>8.9461245055479366E-3</v>
      </c>
      <c r="H203" s="6">
        <f t="shared" si="18"/>
        <v>-1.4842303281310469E-3</v>
      </c>
      <c r="I203" s="6">
        <f t="shared" si="19"/>
        <v>-7.5282664207915245E-3</v>
      </c>
      <c r="J203" s="6">
        <f t="shared" si="20"/>
        <v>5.9149895192017439E-3</v>
      </c>
    </row>
    <row r="204" spans="1:10" x14ac:dyDescent="0.25">
      <c r="A204" s="2">
        <v>40591</v>
      </c>
      <c r="B204" s="3">
        <v>1.3567</v>
      </c>
      <c r="C204" s="3">
        <v>1.3615999999999999</v>
      </c>
      <c r="D204" s="3">
        <v>1.3540000000000001</v>
      </c>
      <c r="E204" s="3">
        <v>1.3607</v>
      </c>
      <c r="F204" s="5">
        <f t="shared" si="16"/>
        <v>2.9439927055498615E-3</v>
      </c>
      <c r="G204" s="6">
        <f t="shared" si="17"/>
        <v>5.5973043468892465E-3</v>
      </c>
      <c r="H204" s="6">
        <f t="shared" si="18"/>
        <v>-1.9921060190425583E-3</v>
      </c>
      <c r="I204" s="6">
        <f t="shared" si="19"/>
        <v>-7.5282664207915245E-3</v>
      </c>
      <c r="J204" s="6">
        <f t="shared" si="20"/>
        <v>2.9439927055498615E-3</v>
      </c>
    </row>
    <row r="205" spans="1:10" x14ac:dyDescent="0.25">
      <c r="A205" s="2">
        <v>40592</v>
      </c>
      <c r="B205" s="3">
        <v>1.3606</v>
      </c>
      <c r="C205" s="3">
        <v>1.3715999999999999</v>
      </c>
      <c r="D205" s="3">
        <v>1.3548</v>
      </c>
      <c r="E205" s="3">
        <v>1.3688</v>
      </c>
      <c r="F205" s="5">
        <f t="shared" si="16"/>
        <v>6.0086646670233874E-3</v>
      </c>
      <c r="G205" s="6">
        <f t="shared" si="17"/>
        <v>1.2324099645148693E-2</v>
      </c>
      <c r="H205" s="6">
        <f t="shared" si="18"/>
        <v>-4.2719369673438271E-3</v>
      </c>
      <c r="I205" s="6">
        <f t="shared" si="19"/>
        <v>-7.5282664207915245E-3</v>
      </c>
      <c r="J205" s="6">
        <f t="shared" si="20"/>
        <v>6.0086646670233874E-3</v>
      </c>
    </row>
    <row r="206" spans="1:10" x14ac:dyDescent="0.25">
      <c r="A206" s="2">
        <v>40595</v>
      </c>
      <c r="B206" s="3">
        <v>1.3688</v>
      </c>
      <c r="C206" s="3">
        <v>1.3714</v>
      </c>
      <c r="D206" s="3">
        <v>1.365</v>
      </c>
      <c r="E206" s="3">
        <v>1.3677999999999999</v>
      </c>
      <c r="F206" s="5">
        <f t="shared" si="16"/>
        <v>-7.3083391398808374E-4</v>
      </c>
      <c r="G206" s="6">
        <f t="shared" si="17"/>
        <v>4.6776872312039855E-3</v>
      </c>
      <c r="H206" s="6">
        <f t="shared" si="18"/>
        <v>-2.7800149589236496E-3</v>
      </c>
      <c r="I206" s="6">
        <f t="shared" si="19"/>
        <v>-7.5282664207915245E-3</v>
      </c>
      <c r="J206" s="6">
        <f t="shared" si="20"/>
        <v>-7.3083391398808374E-4</v>
      </c>
    </row>
    <row r="207" spans="1:10" x14ac:dyDescent="0.25">
      <c r="A207" s="2">
        <v>40596</v>
      </c>
      <c r="B207" s="3">
        <v>1.3676999999999999</v>
      </c>
      <c r="C207" s="3">
        <v>1.3704000000000001</v>
      </c>
      <c r="D207" s="3">
        <v>1.3529</v>
      </c>
      <c r="E207" s="3">
        <v>1.3649</v>
      </c>
      <c r="F207" s="5">
        <f t="shared" si="16"/>
        <v>-2.0493310253556101E-3</v>
      </c>
      <c r="G207" s="6">
        <f t="shared" si="17"/>
        <v>1.2852231400595732E-2</v>
      </c>
      <c r="H207" s="6">
        <f t="shared" si="18"/>
        <v>-1.0880060278190775E-2</v>
      </c>
      <c r="I207" s="6">
        <f t="shared" si="19"/>
        <v>-7.5282664207915245E-3</v>
      </c>
      <c r="J207" s="6">
        <f t="shared" si="20"/>
        <v>-7.5282664207915245E-3</v>
      </c>
    </row>
    <row r="208" spans="1:10" x14ac:dyDescent="0.25">
      <c r="A208" s="2">
        <v>40597</v>
      </c>
      <c r="B208" s="3">
        <v>1.365</v>
      </c>
      <c r="C208" s="3">
        <v>1.3784000000000001</v>
      </c>
      <c r="D208" s="3">
        <v>1.365</v>
      </c>
      <c r="E208" s="3">
        <v>1.3748</v>
      </c>
      <c r="F208" s="5">
        <f t="shared" si="16"/>
        <v>7.1538373566187741E-3</v>
      </c>
      <c r="G208" s="6">
        <f t="shared" si="17"/>
        <v>9.7689775946597675E-3</v>
      </c>
      <c r="H208" s="6">
        <f t="shared" si="18"/>
        <v>0</v>
      </c>
      <c r="I208" s="6">
        <f t="shared" si="19"/>
        <v>-7.5282664207915245E-3</v>
      </c>
      <c r="J208" s="6">
        <f t="shared" si="20"/>
        <v>7.1538373566187741E-3</v>
      </c>
    </row>
    <row r="209" spans="1:10" x14ac:dyDescent="0.25">
      <c r="A209" s="2">
        <v>40598</v>
      </c>
      <c r="B209" s="3">
        <v>1.3748</v>
      </c>
      <c r="C209" s="3">
        <v>1.3818999999999999</v>
      </c>
      <c r="D209" s="3">
        <v>1.3707</v>
      </c>
      <c r="E209" s="3">
        <v>1.3796999999999999</v>
      </c>
      <c r="F209" s="5">
        <f t="shared" si="16"/>
        <v>3.5578182383089792E-3</v>
      </c>
      <c r="G209" s="6">
        <f t="shared" si="17"/>
        <v>8.137805572103354E-3</v>
      </c>
      <c r="H209" s="6">
        <f t="shared" si="18"/>
        <v>-2.9867077383432731E-3</v>
      </c>
      <c r="I209" s="6">
        <f t="shared" si="19"/>
        <v>-7.5282664207915245E-3</v>
      </c>
      <c r="J209" s="6">
        <f t="shared" si="20"/>
        <v>3.5578182383089792E-3</v>
      </c>
    </row>
    <row r="210" spans="1:10" x14ac:dyDescent="0.25">
      <c r="A210" s="2">
        <v>40599</v>
      </c>
      <c r="B210" s="3">
        <v>1.3798999999999999</v>
      </c>
      <c r="C210" s="3">
        <v>1.3835999999999999</v>
      </c>
      <c r="D210" s="3">
        <v>1.3727</v>
      </c>
      <c r="E210" s="3">
        <v>1.3751</v>
      </c>
      <c r="F210" s="5">
        <f t="shared" si="16"/>
        <v>-3.4845770286095869E-3</v>
      </c>
      <c r="G210" s="6">
        <f t="shared" si="17"/>
        <v>7.9091948053997205E-3</v>
      </c>
      <c r="H210" s="6">
        <f t="shared" si="18"/>
        <v>-5.2314294998947516E-3</v>
      </c>
      <c r="I210" s="6">
        <f t="shared" si="19"/>
        <v>-7.5282664207915245E-3</v>
      </c>
      <c r="J210" s="6">
        <f t="shared" si="20"/>
        <v>-3.4845770286095869E-3</v>
      </c>
    </row>
    <row r="211" spans="1:10" x14ac:dyDescent="0.25">
      <c r="A211" s="2">
        <v>40602</v>
      </c>
      <c r="B211" s="3">
        <v>1.3749</v>
      </c>
      <c r="C211" s="3">
        <v>1.3855999999999999</v>
      </c>
      <c r="D211" s="3">
        <v>1.3714</v>
      </c>
      <c r="E211" s="3">
        <v>1.3804000000000001</v>
      </c>
      <c r="F211" s="5">
        <f t="shared" si="16"/>
        <v>3.9923110406602609E-3</v>
      </c>
      <c r="G211" s="6">
        <f t="shared" si="17"/>
        <v>1.0301142957906708E-2</v>
      </c>
      <c r="H211" s="6">
        <f t="shared" si="18"/>
        <v>-2.5488853329240966E-3</v>
      </c>
      <c r="I211" s="6">
        <f t="shared" si="19"/>
        <v>-7.5282664207915245E-3</v>
      </c>
      <c r="J211" s="6">
        <f t="shared" si="20"/>
        <v>3.9923110406602609E-3</v>
      </c>
    </row>
    <row r="212" spans="1:10" x14ac:dyDescent="0.25">
      <c r="A212" s="2">
        <v>40603</v>
      </c>
      <c r="B212" s="3">
        <v>1.3805000000000001</v>
      </c>
      <c r="C212" s="3">
        <v>1.3853</v>
      </c>
      <c r="D212" s="3">
        <v>1.3766</v>
      </c>
      <c r="E212" s="3">
        <v>1.3774999999999999</v>
      </c>
      <c r="F212" s="5">
        <f t="shared" si="16"/>
        <v>-2.1754903431396777E-3</v>
      </c>
      <c r="G212" s="6">
        <f t="shared" si="17"/>
        <v>6.300031699569387E-3</v>
      </c>
      <c r="H212" s="6">
        <f t="shared" si="18"/>
        <v>-2.8290614059452769E-3</v>
      </c>
      <c r="I212" s="6">
        <f t="shared" si="19"/>
        <v>-7.5282664207915245E-3</v>
      </c>
      <c r="J212" s="6">
        <f t="shared" si="20"/>
        <v>-2.1754903431396777E-3</v>
      </c>
    </row>
    <row r="213" spans="1:10" x14ac:dyDescent="0.25">
      <c r="A213" s="2">
        <v>40604</v>
      </c>
      <c r="B213" s="3">
        <v>1.3774</v>
      </c>
      <c r="C213" s="3">
        <v>1.3891</v>
      </c>
      <c r="D213" s="3">
        <v>1.3747</v>
      </c>
      <c r="E213" s="3">
        <v>1.3863000000000001</v>
      </c>
      <c r="F213" s="5">
        <f t="shared" si="16"/>
        <v>6.4406634337327122E-3</v>
      </c>
      <c r="G213" s="6">
        <f t="shared" si="17"/>
        <v>1.0420529925969192E-2</v>
      </c>
      <c r="H213" s="6">
        <f t="shared" si="18"/>
        <v>-1.9621386332235205E-3</v>
      </c>
      <c r="I213" s="6">
        <f t="shared" si="19"/>
        <v>-7.5282664207915245E-3</v>
      </c>
      <c r="J213" s="6">
        <f t="shared" si="20"/>
        <v>6.4406634337327122E-3</v>
      </c>
    </row>
    <row r="214" spans="1:10" x14ac:dyDescent="0.25">
      <c r="A214" s="2">
        <v>40605</v>
      </c>
      <c r="B214" s="3">
        <v>1.3864000000000001</v>
      </c>
      <c r="C214" s="3">
        <v>1.3974</v>
      </c>
      <c r="D214" s="3">
        <v>1.3836999999999999</v>
      </c>
      <c r="E214" s="3">
        <v>1.3968</v>
      </c>
      <c r="F214" s="5">
        <f t="shared" si="16"/>
        <v>7.4734466839414511E-3</v>
      </c>
      <c r="G214" s="6">
        <f t="shared" si="17"/>
        <v>9.8522964430116395E-3</v>
      </c>
      <c r="H214" s="6">
        <f t="shared" si="18"/>
        <v>-1.9493887260577276E-3</v>
      </c>
      <c r="I214" s="6">
        <f t="shared" si="19"/>
        <v>-7.5282664207915245E-3</v>
      </c>
      <c r="J214" s="6">
        <f t="shared" si="20"/>
        <v>7.4734466839414511E-3</v>
      </c>
    </row>
    <row r="215" spans="1:10" x14ac:dyDescent="0.25">
      <c r="A215" s="2">
        <v>40606</v>
      </c>
      <c r="B215" s="3">
        <v>1.3967000000000001</v>
      </c>
      <c r="C215" s="3">
        <v>1.4006000000000001</v>
      </c>
      <c r="D215" s="3">
        <v>1.3944000000000001</v>
      </c>
      <c r="E215" s="3">
        <v>1.3985000000000001</v>
      </c>
      <c r="F215" s="5">
        <f t="shared" si="16"/>
        <v>1.2879223302888338E-3</v>
      </c>
      <c r="G215" s="6">
        <f t="shared" si="17"/>
        <v>4.436501015606149E-3</v>
      </c>
      <c r="H215" s="6">
        <f t="shared" si="18"/>
        <v>-1.6480961059144818E-3</v>
      </c>
      <c r="I215" s="6">
        <f t="shared" si="19"/>
        <v>-7.5282664207915245E-3</v>
      </c>
      <c r="J215" s="6">
        <f t="shared" si="20"/>
        <v>1.2879223302888338E-3</v>
      </c>
    </row>
    <row r="216" spans="1:10" x14ac:dyDescent="0.25">
      <c r="A216" s="2">
        <v>40609</v>
      </c>
      <c r="B216" s="3">
        <v>1.3992</v>
      </c>
      <c r="C216" s="3">
        <v>1.4034</v>
      </c>
      <c r="D216" s="3">
        <v>1.3957999999999999</v>
      </c>
      <c r="E216" s="3">
        <v>1.3968</v>
      </c>
      <c r="F216" s="5">
        <f t="shared" si="16"/>
        <v>-1.7167386190544741E-3</v>
      </c>
      <c r="G216" s="6">
        <f t="shared" si="17"/>
        <v>5.4301362351371557E-3</v>
      </c>
      <c r="H216" s="6">
        <f t="shared" si="18"/>
        <v>-2.4329171213410676E-3</v>
      </c>
      <c r="I216" s="6">
        <f t="shared" si="19"/>
        <v>-7.5282664207915245E-3</v>
      </c>
      <c r="J216" s="6">
        <f t="shared" si="20"/>
        <v>-1.7167386190544741E-3</v>
      </c>
    </row>
    <row r="217" spans="1:10" x14ac:dyDescent="0.25">
      <c r="A217" s="2">
        <v>40610</v>
      </c>
      <c r="B217" s="3">
        <v>1.3966000000000001</v>
      </c>
      <c r="C217" s="3">
        <v>1.3988</v>
      </c>
      <c r="D217" s="3">
        <v>1.3867</v>
      </c>
      <c r="E217" s="3">
        <v>1.3903000000000001</v>
      </c>
      <c r="F217" s="5">
        <f t="shared" si="16"/>
        <v>-4.5211602364372662E-3</v>
      </c>
      <c r="G217" s="6">
        <f t="shared" si="17"/>
        <v>8.687902429402301E-3</v>
      </c>
      <c r="H217" s="6">
        <f t="shared" si="18"/>
        <v>-7.1138876521164374E-3</v>
      </c>
      <c r="I217" s="6">
        <f t="shared" si="19"/>
        <v>-7.5282664207915245E-3</v>
      </c>
      <c r="J217" s="6">
        <f t="shared" si="20"/>
        <v>-4.5211602364372662E-3</v>
      </c>
    </row>
    <row r="218" spans="1:10" x14ac:dyDescent="0.25">
      <c r="A218" s="2">
        <v>40611</v>
      </c>
      <c r="B218" s="3">
        <v>1.3904000000000001</v>
      </c>
      <c r="C218" s="3">
        <v>1.3939999999999999</v>
      </c>
      <c r="D218" s="3">
        <v>1.3857999999999999</v>
      </c>
      <c r="E218" s="3">
        <v>1.3906000000000001</v>
      </c>
      <c r="F218" s="5">
        <f t="shared" si="16"/>
        <v>1.4383315378988044E-4</v>
      </c>
      <c r="G218" s="6">
        <f t="shared" si="17"/>
        <v>5.899722127188322E-3</v>
      </c>
      <c r="H218" s="6">
        <f t="shared" si="18"/>
        <v>-3.3138853178468399E-3</v>
      </c>
      <c r="I218" s="6">
        <f t="shared" si="19"/>
        <v>-7.5282664207915245E-3</v>
      </c>
      <c r="J218" s="6">
        <f t="shared" si="20"/>
        <v>1.4383315378988044E-4</v>
      </c>
    </row>
    <row r="219" spans="1:10" x14ac:dyDescent="0.25">
      <c r="A219" s="2">
        <v>40612</v>
      </c>
      <c r="B219" s="3">
        <v>1.3905000000000001</v>
      </c>
      <c r="C219" s="3">
        <v>1.3926000000000001</v>
      </c>
      <c r="D219" s="3">
        <v>1.3777999999999999</v>
      </c>
      <c r="E219" s="3">
        <v>1.3794999999999999</v>
      </c>
      <c r="F219" s="5">
        <f t="shared" si="16"/>
        <v>-7.9422800166788279E-3</v>
      </c>
      <c r="G219" s="6">
        <f t="shared" si="17"/>
        <v>1.0684479349350942E-2</v>
      </c>
      <c r="H219" s="6">
        <f t="shared" si="18"/>
        <v>-9.1753705149242026E-3</v>
      </c>
      <c r="I219" s="6">
        <f t="shared" si="19"/>
        <v>-7.5282664207915245E-3</v>
      </c>
      <c r="J219" s="6">
        <f t="shared" si="20"/>
        <v>-7.5282664207915245E-3</v>
      </c>
    </row>
    <row r="220" spans="1:10" x14ac:dyDescent="0.25">
      <c r="A220" s="2">
        <v>40613</v>
      </c>
      <c r="B220" s="3">
        <v>1.3794999999999999</v>
      </c>
      <c r="C220" s="3">
        <v>1.3913</v>
      </c>
      <c r="D220" s="3">
        <v>1.3755999999999999</v>
      </c>
      <c r="E220" s="3">
        <v>1.3900999999999999</v>
      </c>
      <c r="F220" s="5">
        <f t="shared" si="16"/>
        <v>7.6545723257060725E-3</v>
      </c>
      <c r="G220" s="6">
        <f t="shared" si="17"/>
        <v>1.1348562289720076E-2</v>
      </c>
      <c r="H220" s="6">
        <f t="shared" si="18"/>
        <v>-2.8311150992295941E-3</v>
      </c>
      <c r="I220" s="6">
        <f t="shared" si="19"/>
        <v>-7.5282664207915245E-3</v>
      </c>
      <c r="J220" s="6">
        <f t="shared" si="20"/>
        <v>7.6545723257060725E-3</v>
      </c>
    </row>
    <row r="221" spans="1:10" x14ac:dyDescent="0.25">
      <c r="A221" s="2">
        <v>40616</v>
      </c>
      <c r="B221" s="3">
        <v>1.3969</v>
      </c>
      <c r="C221" s="3">
        <v>1.4001999999999999</v>
      </c>
      <c r="D221" s="3">
        <v>1.3908</v>
      </c>
      <c r="E221" s="3">
        <v>1.3991</v>
      </c>
      <c r="F221" s="5">
        <f t="shared" si="16"/>
        <v>1.5736770057350133E-3</v>
      </c>
      <c r="G221" s="6">
        <f t="shared" si="17"/>
        <v>6.7359624093907798E-3</v>
      </c>
      <c r="H221" s="6">
        <f t="shared" si="18"/>
        <v>-4.3763745997988882E-3</v>
      </c>
      <c r="I221" s="6">
        <f t="shared" si="19"/>
        <v>-7.5282664207915245E-3</v>
      </c>
      <c r="J221" s="6">
        <f t="shared" si="20"/>
        <v>1.5736770057350133E-3</v>
      </c>
    </row>
    <row r="222" spans="1:10" x14ac:dyDescent="0.25">
      <c r="A222" s="2">
        <v>40617</v>
      </c>
      <c r="B222" s="3">
        <v>1.399</v>
      </c>
      <c r="C222" s="3">
        <v>1.4012</v>
      </c>
      <c r="D222" s="3">
        <v>1.3858999999999999</v>
      </c>
      <c r="E222" s="3">
        <v>1.3996</v>
      </c>
      <c r="F222" s="5">
        <f t="shared" si="16"/>
        <v>4.2878582805176761E-4</v>
      </c>
      <c r="G222" s="6">
        <f t="shared" si="17"/>
        <v>1.0979264248575022E-2</v>
      </c>
      <c r="H222" s="6">
        <f t="shared" si="18"/>
        <v>-9.4079475907244414E-3</v>
      </c>
      <c r="I222" s="6">
        <f t="shared" si="19"/>
        <v>-7.5282664207915245E-3</v>
      </c>
      <c r="J222" s="6">
        <f t="shared" si="20"/>
        <v>-7.5282664207915245E-3</v>
      </c>
    </row>
    <row r="223" spans="1:10" x14ac:dyDescent="0.25">
      <c r="A223" s="2">
        <v>40618</v>
      </c>
      <c r="B223" s="3">
        <v>1.3996</v>
      </c>
      <c r="C223" s="3">
        <v>1.4003000000000001</v>
      </c>
      <c r="D223" s="3">
        <v>1.387</v>
      </c>
      <c r="E223" s="3">
        <v>1.3897999999999999</v>
      </c>
      <c r="F223" s="5">
        <f t="shared" si="16"/>
        <v>-7.0266296133060522E-3</v>
      </c>
      <c r="G223" s="6">
        <f t="shared" si="17"/>
        <v>9.5433580468999163E-3</v>
      </c>
      <c r="H223" s="6">
        <f t="shared" si="18"/>
        <v>-9.0433401787013128E-3</v>
      </c>
      <c r="I223" s="6">
        <f t="shared" si="19"/>
        <v>-7.5282664207915245E-3</v>
      </c>
      <c r="J223" s="6">
        <f t="shared" si="20"/>
        <v>-7.5282664207915245E-3</v>
      </c>
    </row>
    <row r="224" spans="1:10" x14ac:dyDescent="0.25">
      <c r="A224" s="2">
        <v>40619</v>
      </c>
      <c r="B224" s="3">
        <v>1.3894</v>
      </c>
      <c r="C224" s="3">
        <v>1.4051</v>
      </c>
      <c r="D224" s="3">
        <v>1.3873</v>
      </c>
      <c r="E224" s="3">
        <v>1.4021999999999999</v>
      </c>
      <c r="F224" s="5">
        <f t="shared" si="16"/>
        <v>9.1704325140866318E-3</v>
      </c>
      <c r="G224" s="6">
        <f t="shared" si="17"/>
        <v>1.2749062525614703E-2</v>
      </c>
      <c r="H224" s="6">
        <f t="shared" si="18"/>
        <v>-1.5125871721006435E-3</v>
      </c>
      <c r="I224" s="6">
        <f t="shared" si="19"/>
        <v>-7.5282664207915245E-3</v>
      </c>
      <c r="J224" s="6">
        <f t="shared" si="20"/>
        <v>9.1704325140866318E-3</v>
      </c>
    </row>
    <row r="225" spans="1:10" x14ac:dyDescent="0.25">
      <c r="A225" s="2">
        <v>40620</v>
      </c>
      <c r="B225" s="3">
        <v>1.4019999999999999</v>
      </c>
      <c r="C225" s="3">
        <v>1.4181999999999999</v>
      </c>
      <c r="D225" s="3">
        <v>1.3984000000000001</v>
      </c>
      <c r="E225" s="3">
        <v>1.4178999999999999</v>
      </c>
      <c r="F225" s="5">
        <f t="shared" si="16"/>
        <v>1.1277115148976814E-2</v>
      </c>
      <c r="G225" s="6">
        <f t="shared" si="17"/>
        <v>1.4059735968625219E-2</v>
      </c>
      <c r="H225" s="6">
        <f t="shared" si="18"/>
        <v>-2.5710626932642817E-3</v>
      </c>
      <c r="I225" s="6">
        <f t="shared" si="19"/>
        <v>-7.5282664207915245E-3</v>
      </c>
      <c r="J225" s="6">
        <f t="shared" si="20"/>
        <v>1.1277115148976814E-2</v>
      </c>
    </row>
    <row r="226" spans="1:10" x14ac:dyDescent="0.25">
      <c r="A226" s="2">
        <v>40623</v>
      </c>
      <c r="B226" s="3">
        <v>1.4175</v>
      </c>
      <c r="C226" s="3">
        <v>1.4240999999999999</v>
      </c>
      <c r="D226" s="3">
        <v>1.4142999999999999</v>
      </c>
      <c r="E226" s="3">
        <v>1.4224000000000001</v>
      </c>
      <c r="F226" s="5">
        <f t="shared" si="16"/>
        <v>3.4508291577329936E-3</v>
      </c>
      <c r="G226" s="6">
        <f t="shared" si="17"/>
        <v>6.9053261989278983E-3</v>
      </c>
      <c r="H226" s="6">
        <f t="shared" si="18"/>
        <v>-2.2600475754530661E-3</v>
      </c>
      <c r="I226" s="6">
        <f t="shared" si="19"/>
        <v>-7.5282664207915245E-3</v>
      </c>
      <c r="J226" s="6">
        <f t="shared" si="20"/>
        <v>3.4508291577329936E-3</v>
      </c>
    </row>
    <row r="227" spans="1:10" x14ac:dyDescent="0.25">
      <c r="A227" s="2">
        <v>40624</v>
      </c>
      <c r="B227" s="3">
        <v>1.4221999999999999</v>
      </c>
      <c r="C227" s="3">
        <v>1.4248000000000001</v>
      </c>
      <c r="D227" s="3">
        <v>1.4181999999999999</v>
      </c>
      <c r="E227" s="3">
        <v>1.4195</v>
      </c>
      <c r="F227" s="5">
        <f t="shared" si="16"/>
        <v>-1.9002715363916139E-3</v>
      </c>
      <c r="G227" s="6">
        <f t="shared" si="17"/>
        <v>4.6429911055557768E-3</v>
      </c>
      <c r="H227" s="6">
        <f t="shared" si="18"/>
        <v>-2.8165065795212685E-3</v>
      </c>
      <c r="I227" s="6">
        <f t="shared" si="19"/>
        <v>-7.5282664207915245E-3</v>
      </c>
      <c r="J227" s="6">
        <f t="shared" si="20"/>
        <v>-1.9002715363916139E-3</v>
      </c>
    </row>
    <row r="228" spans="1:10" x14ac:dyDescent="0.25">
      <c r="A228" s="2">
        <v>40625</v>
      </c>
      <c r="B228" s="3">
        <v>1.4194</v>
      </c>
      <c r="C228" s="3">
        <v>1.4213</v>
      </c>
      <c r="D228" s="3">
        <v>1.4086000000000001</v>
      </c>
      <c r="E228" s="3">
        <v>1.4086000000000001</v>
      </c>
      <c r="F228" s="5">
        <f t="shared" si="16"/>
        <v>-7.6379437795724746E-3</v>
      </c>
      <c r="G228" s="6">
        <f t="shared" si="17"/>
        <v>8.9756424336560232E-3</v>
      </c>
      <c r="H228" s="6">
        <f t="shared" si="18"/>
        <v>-7.6379437795724746E-3</v>
      </c>
      <c r="I228" s="6">
        <f t="shared" si="19"/>
        <v>-7.5282664207915245E-3</v>
      </c>
      <c r="J228" s="6">
        <f t="shared" si="20"/>
        <v>-7.5282664207915245E-3</v>
      </c>
    </row>
    <row r="229" spans="1:10" x14ac:dyDescent="0.25">
      <c r="A229" s="2">
        <v>40626</v>
      </c>
      <c r="B229" s="3">
        <v>1.4085000000000001</v>
      </c>
      <c r="C229" s="3">
        <v>1.4218999999999999</v>
      </c>
      <c r="D229" s="3">
        <v>1.4056</v>
      </c>
      <c r="E229" s="3">
        <v>1.4176</v>
      </c>
      <c r="F229" s="5">
        <f t="shared" si="16"/>
        <v>6.4399925343890914E-3</v>
      </c>
      <c r="G229" s="6">
        <f t="shared" si="17"/>
        <v>1.1529747529441301E-2</v>
      </c>
      <c r="H229" s="6">
        <f t="shared" si="18"/>
        <v>-2.0610504435399383E-3</v>
      </c>
      <c r="I229" s="6">
        <f t="shared" si="19"/>
        <v>-7.5282664207915245E-3</v>
      </c>
      <c r="J229" s="6">
        <f t="shared" si="20"/>
        <v>6.4399925343890914E-3</v>
      </c>
    </row>
    <row r="230" spans="1:10" x14ac:dyDescent="0.25">
      <c r="A230" s="2">
        <v>40627</v>
      </c>
      <c r="B230" s="3">
        <v>1.4175</v>
      </c>
      <c r="C230" s="3">
        <v>1.4193</v>
      </c>
      <c r="D230" s="3">
        <v>1.4057999999999999</v>
      </c>
      <c r="E230" s="3">
        <v>1.4085000000000001</v>
      </c>
      <c r="F230" s="5">
        <f t="shared" si="16"/>
        <v>-6.3694482854798227E-3</v>
      </c>
      <c r="G230" s="6">
        <f t="shared" si="17"/>
        <v>9.5572565634071561E-3</v>
      </c>
      <c r="H230" s="6">
        <f t="shared" si="18"/>
        <v>-8.2882208601022002E-3</v>
      </c>
      <c r="I230" s="6">
        <f t="shared" si="19"/>
        <v>-7.5282664207915245E-3</v>
      </c>
      <c r="J230" s="6">
        <f t="shared" si="20"/>
        <v>-7.5282664207915245E-3</v>
      </c>
    </row>
    <row r="231" spans="1:10" x14ac:dyDescent="0.25">
      <c r="A231" s="2">
        <v>40630</v>
      </c>
      <c r="B231" s="3">
        <v>1.4041999999999999</v>
      </c>
      <c r="C231" s="3">
        <v>1.4114</v>
      </c>
      <c r="D231" s="3">
        <v>1.4024000000000001</v>
      </c>
      <c r="E231" s="3">
        <v>1.4085000000000001</v>
      </c>
      <c r="F231" s="5">
        <f t="shared" si="16"/>
        <v>3.0575627332789191E-3</v>
      </c>
      <c r="G231" s="6">
        <f t="shared" si="17"/>
        <v>6.3970649597051279E-3</v>
      </c>
      <c r="H231" s="6">
        <f t="shared" si="18"/>
        <v>-1.2826909761236274E-3</v>
      </c>
      <c r="I231" s="6">
        <f t="shared" si="19"/>
        <v>-7.5282664207915245E-3</v>
      </c>
      <c r="J231" s="6">
        <f t="shared" si="20"/>
        <v>3.0575627332789191E-3</v>
      </c>
    </row>
    <row r="232" spans="1:10" x14ac:dyDescent="0.25">
      <c r="A232" s="2">
        <v>40631</v>
      </c>
      <c r="B232" s="3">
        <v>1.4085000000000001</v>
      </c>
      <c r="C232" s="3">
        <v>1.4148000000000001</v>
      </c>
      <c r="D232" s="3">
        <v>1.405</v>
      </c>
      <c r="E232" s="3">
        <v>1.4112</v>
      </c>
      <c r="F232" s="5">
        <f t="shared" si="16"/>
        <v>1.9150979360996131E-3</v>
      </c>
      <c r="G232" s="6">
        <f t="shared" si="17"/>
        <v>6.9508755634794927E-3</v>
      </c>
      <c r="H232" s="6">
        <f t="shared" si="18"/>
        <v>-2.4880055485812323E-3</v>
      </c>
      <c r="I232" s="6">
        <f t="shared" si="19"/>
        <v>-7.5282664207915245E-3</v>
      </c>
      <c r="J232" s="6">
        <f t="shared" si="20"/>
        <v>1.9150979360996131E-3</v>
      </c>
    </row>
    <row r="233" spans="1:10" x14ac:dyDescent="0.25">
      <c r="A233" s="2">
        <v>40632</v>
      </c>
      <c r="B233" s="3">
        <v>1.4111</v>
      </c>
      <c r="C233" s="3">
        <v>1.4147000000000001</v>
      </c>
      <c r="D233" s="3">
        <v>1.4055</v>
      </c>
      <c r="E233" s="3">
        <v>1.4126000000000001</v>
      </c>
      <c r="F233" s="5">
        <f t="shared" si="16"/>
        <v>1.0624359111069881E-3</v>
      </c>
      <c r="G233" s="6">
        <f t="shared" si="17"/>
        <v>6.5243831183020825E-3</v>
      </c>
      <c r="H233" s="6">
        <f t="shared" si="18"/>
        <v>-3.9764307171284924E-3</v>
      </c>
      <c r="I233" s="6">
        <f t="shared" si="19"/>
        <v>-7.5282664207915245E-3</v>
      </c>
      <c r="J233" s="6">
        <f t="shared" si="20"/>
        <v>1.0624359111069881E-3</v>
      </c>
    </row>
    <row r="234" spans="1:10" x14ac:dyDescent="0.25">
      <c r="A234" s="2">
        <v>40633</v>
      </c>
      <c r="B234" s="3">
        <v>1.4125000000000001</v>
      </c>
      <c r="C234" s="3">
        <v>1.4232</v>
      </c>
      <c r="D234" s="3">
        <v>1.4119999999999999</v>
      </c>
      <c r="E234" s="3">
        <v>1.4157</v>
      </c>
      <c r="F234" s="5">
        <f t="shared" si="16"/>
        <v>2.2629243798555324E-3</v>
      </c>
      <c r="G234" s="6">
        <f t="shared" si="17"/>
        <v>7.9007182984379646E-3</v>
      </c>
      <c r="H234" s="6">
        <f t="shared" si="18"/>
        <v>-3.540449674087915E-4</v>
      </c>
      <c r="I234" s="6">
        <f t="shared" si="19"/>
        <v>-7.5282664207915245E-3</v>
      </c>
      <c r="J234" s="6">
        <f t="shared" si="20"/>
        <v>2.2629243798555324E-3</v>
      </c>
    </row>
    <row r="235" spans="1:10" x14ac:dyDescent="0.25">
      <c r="A235" s="2">
        <v>40634</v>
      </c>
      <c r="B235" s="3">
        <v>1.4156</v>
      </c>
      <c r="C235" s="3">
        <v>1.4244000000000001</v>
      </c>
      <c r="D235" s="3">
        <v>1.4064000000000001</v>
      </c>
      <c r="E235" s="3">
        <v>1.4233</v>
      </c>
      <c r="F235" s="5">
        <f t="shared" si="16"/>
        <v>5.4246496052713566E-3</v>
      </c>
      <c r="G235" s="6">
        <f t="shared" si="17"/>
        <v>1.2717424472710027E-2</v>
      </c>
      <c r="H235" s="6">
        <f t="shared" si="18"/>
        <v>-6.5202215403957174E-3</v>
      </c>
      <c r="I235" s="6">
        <f t="shared" si="19"/>
        <v>-7.5282664207915245E-3</v>
      </c>
      <c r="J235" s="6">
        <f t="shared" si="20"/>
        <v>5.4246496052713566E-3</v>
      </c>
    </row>
    <row r="236" spans="1:10" x14ac:dyDescent="0.25">
      <c r="A236" s="2">
        <v>40637</v>
      </c>
      <c r="B236" s="3">
        <v>1.4229000000000001</v>
      </c>
      <c r="C236" s="3">
        <v>1.4267000000000001</v>
      </c>
      <c r="D236" s="3">
        <v>1.4196</v>
      </c>
      <c r="E236" s="3">
        <v>1.4218999999999999</v>
      </c>
      <c r="F236" s="5">
        <f t="shared" si="16"/>
        <v>-7.0303714931706771E-4</v>
      </c>
      <c r="G236" s="6">
        <f t="shared" si="17"/>
        <v>4.988943348427372E-3</v>
      </c>
      <c r="H236" s="6">
        <f t="shared" si="18"/>
        <v>-2.3219007793043871E-3</v>
      </c>
      <c r="I236" s="6">
        <f t="shared" si="19"/>
        <v>-7.5282664207915245E-3</v>
      </c>
      <c r="J236" s="6">
        <f t="shared" si="20"/>
        <v>-7.0303714931706771E-4</v>
      </c>
    </row>
    <row r="237" spans="1:10" x14ac:dyDescent="0.25">
      <c r="A237" s="2">
        <v>40638</v>
      </c>
      <c r="B237" s="3">
        <v>1.4218</v>
      </c>
      <c r="C237" s="3">
        <v>1.4244000000000001</v>
      </c>
      <c r="D237" s="3">
        <v>1.4155</v>
      </c>
      <c r="E237" s="3">
        <v>1.4221999999999999</v>
      </c>
      <c r="F237" s="5">
        <f t="shared" si="16"/>
        <v>2.8129395403470877E-4</v>
      </c>
      <c r="G237" s="6">
        <f t="shared" si="17"/>
        <v>6.2678468516684802E-3</v>
      </c>
      <c r="H237" s="6">
        <f t="shared" si="18"/>
        <v>-4.4408489434283605E-3</v>
      </c>
      <c r="I237" s="6">
        <f t="shared" si="19"/>
        <v>-7.5282664207915245E-3</v>
      </c>
      <c r="J237" s="6">
        <f t="shared" si="20"/>
        <v>2.8129395403470877E-4</v>
      </c>
    </row>
    <row r="238" spans="1:10" x14ac:dyDescent="0.25">
      <c r="A238" s="2">
        <v>40639</v>
      </c>
      <c r="B238" s="3">
        <v>1.4219999999999999</v>
      </c>
      <c r="C238" s="3">
        <v>1.4348000000000001</v>
      </c>
      <c r="D238" s="3">
        <v>1.4213</v>
      </c>
      <c r="E238" s="3">
        <v>1.4331</v>
      </c>
      <c r="F238" s="5">
        <f t="shared" si="16"/>
        <v>7.7755987008397811E-3</v>
      </c>
      <c r="G238" s="6">
        <f t="shared" si="17"/>
        <v>9.4535209131614371E-3</v>
      </c>
      <c r="H238" s="6">
        <f t="shared" si="18"/>
        <v>-4.923856182200096E-4</v>
      </c>
      <c r="I238" s="6">
        <f t="shared" si="19"/>
        <v>-7.5282664207915245E-3</v>
      </c>
      <c r="J238" s="6">
        <f t="shared" si="20"/>
        <v>7.7755987008397811E-3</v>
      </c>
    </row>
    <row r="239" spans="1:10" x14ac:dyDescent="0.25">
      <c r="A239" s="2">
        <v>40640</v>
      </c>
      <c r="B239" s="3">
        <v>1.4331</v>
      </c>
      <c r="C239" s="3">
        <v>1.4335</v>
      </c>
      <c r="D239" s="3">
        <v>1.4247000000000001</v>
      </c>
      <c r="E239" s="3">
        <v>1.4305000000000001</v>
      </c>
      <c r="F239" s="5">
        <f t="shared" si="16"/>
        <v>-1.8158965738608902E-3</v>
      </c>
      <c r="G239" s="6">
        <f t="shared" si="17"/>
        <v>6.1577411002386988E-3</v>
      </c>
      <c r="H239" s="6">
        <f t="shared" si="18"/>
        <v>-5.8786648408399996E-3</v>
      </c>
      <c r="I239" s="6">
        <f t="shared" si="19"/>
        <v>-7.5282664207915245E-3</v>
      </c>
      <c r="J239" s="6">
        <f t="shared" si="20"/>
        <v>-1.8158965738608902E-3</v>
      </c>
    </row>
    <row r="240" spans="1:10" x14ac:dyDescent="0.25">
      <c r="A240" s="2">
        <v>40641</v>
      </c>
      <c r="B240" s="3">
        <v>1.4297</v>
      </c>
      <c r="C240" s="3">
        <v>1.4486000000000001</v>
      </c>
      <c r="D240" s="3">
        <v>1.4295</v>
      </c>
      <c r="E240" s="3">
        <v>1.4480999999999999</v>
      </c>
      <c r="F240" s="5">
        <f t="shared" si="16"/>
        <v>1.2787720299438454E-2</v>
      </c>
      <c r="G240" s="6">
        <f t="shared" si="17"/>
        <v>1.327283999885924E-2</v>
      </c>
      <c r="H240" s="6">
        <f t="shared" si="18"/>
        <v>-1.3989927275196112E-4</v>
      </c>
      <c r="I240" s="6">
        <f t="shared" si="19"/>
        <v>-7.5282664207915245E-3</v>
      </c>
      <c r="J240" s="6">
        <f t="shared" si="20"/>
        <v>1.2787720299438454E-2</v>
      </c>
    </row>
    <row r="241" spans="1:10" x14ac:dyDescent="0.25">
      <c r="A241" s="2">
        <v>40644</v>
      </c>
      <c r="B241" s="3">
        <v>1.4451000000000001</v>
      </c>
      <c r="C241" s="3">
        <v>1.4481999999999999</v>
      </c>
      <c r="D241" s="3">
        <v>1.4423999999999999</v>
      </c>
      <c r="E241" s="3">
        <v>1.4434</v>
      </c>
      <c r="F241" s="5">
        <f t="shared" si="16"/>
        <v>-1.1770816661120004E-3</v>
      </c>
      <c r="G241" s="6">
        <f t="shared" si="17"/>
        <v>4.0130130656128651E-3</v>
      </c>
      <c r="H241" s="6">
        <f t="shared" si="18"/>
        <v>-1.8701304151773428E-3</v>
      </c>
      <c r="I241" s="6">
        <f t="shared" si="19"/>
        <v>-7.5282664207915245E-3</v>
      </c>
      <c r="J241" s="6">
        <f t="shared" si="20"/>
        <v>-1.1770816661120004E-3</v>
      </c>
    </row>
    <row r="242" spans="1:10" x14ac:dyDescent="0.25">
      <c r="A242" s="2">
        <v>40645</v>
      </c>
      <c r="B242" s="3">
        <v>1.4433</v>
      </c>
      <c r="C242" s="3">
        <v>1.4517</v>
      </c>
      <c r="D242" s="3">
        <v>1.4380999999999999</v>
      </c>
      <c r="E242" s="3">
        <v>1.4475</v>
      </c>
      <c r="F242" s="5">
        <f t="shared" si="16"/>
        <v>2.9057720736325255E-3</v>
      </c>
      <c r="G242" s="6">
        <f t="shared" si="17"/>
        <v>9.4124855750486718E-3</v>
      </c>
      <c r="H242" s="6">
        <f t="shared" si="18"/>
        <v>-3.6093604811838582E-3</v>
      </c>
      <c r="I242" s="6">
        <f t="shared" si="19"/>
        <v>-7.5282664207915245E-3</v>
      </c>
      <c r="J242" s="6">
        <f t="shared" si="20"/>
        <v>2.9057720736325255E-3</v>
      </c>
    </row>
    <row r="243" spans="1:10" x14ac:dyDescent="0.25">
      <c r="A243" s="2">
        <v>40646</v>
      </c>
      <c r="B243" s="3">
        <v>1.4476</v>
      </c>
      <c r="C243" s="3">
        <v>1.4519</v>
      </c>
      <c r="D243" s="3">
        <v>1.4417</v>
      </c>
      <c r="E243" s="3">
        <v>1.4440999999999999</v>
      </c>
      <c r="F243" s="5">
        <f t="shared" si="16"/>
        <v>-2.4207225570679531E-3</v>
      </c>
      <c r="G243" s="6">
        <f t="shared" si="17"/>
        <v>7.0500706717839872E-3</v>
      </c>
      <c r="H243" s="6">
        <f t="shared" si="18"/>
        <v>-4.0840398717293157E-3</v>
      </c>
      <c r="I243" s="6">
        <f t="shared" si="19"/>
        <v>-7.5282664207915245E-3</v>
      </c>
      <c r="J243" s="6">
        <f t="shared" si="20"/>
        <v>-2.4207225570679531E-3</v>
      </c>
    </row>
    <row r="244" spans="1:10" x14ac:dyDescent="0.25">
      <c r="A244" s="2">
        <v>40647</v>
      </c>
      <c r="B244" s="3">
        <v>1.4440999999999999</v>
      </c>
      <c r="C244" s="3">
        <v>1.4514</v>
      </c>
      <c r="D244" s="3">
        <v>1.4368000000000001</v>
      </c>
      <c r="E244" s="3">
        <v>1.4486000000000001</v>
      </c>
      <c r="F244" s="5">
        <f t="shared" si="16"/>
        <v>3.1112826287063582E-3</v>
      </c>
      <c r="G244" s="6">
        <f t="shared" si="17"/>
        <v>1.0110189296101456E-2</v>
      </c>
      <c r="H244" s="6">
        <f t="shared" si="18"/>
        <v>-5.0678715845841995E-3</v>
      </c>
      <c r="I244" s="6">
        <f t="shared" si="19"/>
        <v>-7.5282664207915245E-3</v>
      </c>
      <c r="J244" s="6">
        <f t="shared" si="20"/>
        <v>3.1112826287063582E-3</v>
      </c>
    </row>
    <row r="245" spans="1:10" x14ac:dyDescent="0.25">
      <c r="A245" s="2">
        <v>40648</v>
      </c>
      <c r="B245" s="3">
        <v>1.4488000000000001</v>
      </c>
      <c r="C245" s="3">
        <v>1.4502999999999999</v>
      </c>
      <c r="D245" s="3">
        <v>1.4395</v>
      </c>
      <c r="E245" s="3">
        <v>1.4429000000000001</v>
      </c>
      <c r="F245" s="5">
        <f t="shared" si="16"/>
        <v>-4.0806502659936064E-3</v>
      </c>
      <c r="G245" s="6">
        <f t="shared" si="17"/>
        <v>7.4746005139737764E-3</v>
      </c>
      <c r="H245" s="6">
        <f t="shared" si="18"/>
        <v>-6.4397965169730991E-3</v>
      </c>
      <c r="I245" s="6">
        <f t="shared" si="19"/>
        <v>-7.5282664207915245E-3</v>
      </c>
      <c r="J245" s="6">
        <f t="shared" si="20"/>
        <v>-4.0806502659936064E-3</v>
      </c>
    </row>
    <row r="246" spans="1:10" x14ac:dyDescent="0.25">
      <c r="A246" s="2">
        <v>40651</v>
      </c>
      <c r="B246" s="3">
        <v>1.4414</v>
      </c>
      <c r="C246" s="3">
        <v>1.4419999999999999</v>
      </c>
      <c r="D246" s="3">
        <v>1.4161999999999999</v>
      </c>
      <c r="E246" s="3">
        <v>1.4234</v>
      </c>
      <c r="F246" s="5">
        <f t="shared" si="16"/>
        <v>-1.2566487625169893E-2</v>
      </c>
      <c r="G246" s="6">
        <f t="shared" si="17"/>
        <v>1.8053810627220911E-2</v>
      </c>
      <c r="H246" s="6">
        <f t="shared" si="18"/>
        <v>-1.7637635272667148E-2</v>
      </c>
      <c r="I246" s="6">
        <f t="shared" si="19"/>
        <v>-7.5282664207915245E-3</v>
      </c>
      <c r="J246" s="6">
        <f t="shared" si="20"/>
        <v>-7.5282664207915245E-3</v>
      </c>
    </row>
    <row r="247" spans="1:10" x14ac:dyDescent="0.25">
      <c r="A247" s="2">
        <v>40652</v>
      </c>
      <c r="B247" s="3">
        <v>1.4233</v>
      </c>
      <c r="C247" s="3">
        <v>1.4352</v>
      </c>
      <c r="D247" s="3">
        <v>1.4208000000000001</v>
      </c>
      <c r="E247" s="3">
        <v>1.4334</v>
      </c>
      <c r="F247" s="5">
        <f t="shared" si="16"/>
        <v>7.0711254832391025E-3</v>
      </c>
      <c r="G247" s="6">
        <f t="shared" si="17"/>
        <v>1.0084119066626008E-2</v>
      </c>
      <c r="H247" s="6">
        <f t="shared" si="18"/>
        <v>-1.7580258386740001E-3</v>
      </c>
      <c r="I247" s="6">
        <f t="shared" si="19"/>
        <v>-7.5282664207915245E-3</v>
      </c>
      <c r="J247" s="6">
        <f t="shared" si="20"/>
        <v>7.0711254832391025E-3</v>
      </c>
    </row>
    <row r="248" spans="1:10" x14ac:dyDescent="0.25">
      <c r="A248" s="2">
        <v>40653</v>
      </c>
      <c r="B248" s="3">
        <v>1.4333</v>
      </c>
      <c r="C248" s="3">
        <v>1.4545999999999999</v>
      </c>
      <c r="D248" s="3">
        <v>1.4331</v>
      </c>
      <c r="E248" s="3">
        <v>1.4520999999999999</v>
      </c>
      <c r="F248" s="5">
        <f t="shared" si="16"/>
        <v>1.3031306607521642E-2</v>
      </c>
      <c r="G248" s="6">
        <f t="shared" si="17"/>
        <v>1.4891018656414391E-2</v>
      </c>
      <c r="H248" s="6">
        <f t="shared" si="18"/>
        <v>-1.3954786514406927E-4</v>
      </c>
      <c r="I248" s="6">
        <f t="shared" si="19"/>
        <v>-7.5282664207915245E-3</v>
      </c>
      <c r="J248" s="6">
        <f t="shared" si="20"/>
        <v>1.3031306607521642E-2</v>
      </c>
    </row>
    <row r="249" spans="1:10" x14ac:dyDescent="0.25">
      <c r="A249" s="2">
        <v>40654</v>
      </c>
      <c r="B249" s="3">
        <v>1.4520999999999999</v>
      </c>
      <c r="C249" s="3">
        <v>1.4646999999999999</v>
      </c>
      <c r="D249" s="3">
        <v>1.4509000000000001</v>
      </c>
      <c r="E249" s="3">
        <v>1.4552</v>
      </c>
      <c r="F249" s="5">
        <f t="shared" si="16"/>
        <v>2.1325636672208281E-3</v>
      </c>
      <c r="G249" s="6">
        <f t="shared" si="17"/>
        <v>9.4663898026218374E-3</v>
      </c>
      <c r="H249" s="6">
        <f t="shared" si="18"/>
        <v>-8.2673101505225126E-4</v>
      </c>
      <c r="I249" s="6">
        <f t="shared" si="19"/>
        <v>-7.5282664207915245E-3</v>
      </c>
      <c r="J249" s="6">
        <f t="shared" si="20"/>
        <v>2.1325636672208281E-3</v>
      </c>
    </row>
    <row r="250" spans="1:10" x14ac:dyDescent="0.25">
      <c r="A250" s="2">
        <v>40655</v>
      </c>
      <c r="B250" s="3">
        <v>1.4551000000000001</v>
      </c>
      <c r="C250" s="3">
        <v>1.4589000000000001</v>
      </c>
      <c r="D250" s="3">
        <v>1.4537</v>
      </c>
      <c r="E250" s="3">
        <v>1.456</v>
      </c>
      <c r="F250" s="5">
        <f t="shared" si="16"/>
        <v>6.1832299039832339E-4</v>
      </c>
      <c r="G250" s="6">
        <f t="shared" si="17"/>
        <v>3.5706966455705974E-3</v>
      </c>
      <c r="H250" s="6">
        <f t="shared" si="18"/>
        <v>-9.6259633395376625E-4</v>
      </c>
      <c r="I250" s="6">
        <f t="shared" si="19"/>
        <v>-7.5282664207915245E-3</v>
      </c>
      <c r="J250" s="6">
        <f t="shared" si="20"/>
        <v>6.1832299039832339E-4</v>
      </c>
    </row>
    <row r="251" spans="1:10" x14ac:dyDescent="0.25">
      <c r="A251" s="2">
        <v>40658</v>
      </c>
      <c r="B251" s="3">
        <v>1.4558</v>
      </c>
      <c r="C251" s="3">
        <v>1.4625999999999999</v>
      </c>
      <c r="D251" s="3">
        <v>1.4528000000000001</v>
      </c>
      <c r="E251" s="3">
        <v>1.4578</v>
      </c>
      <c r="F251" s="5">
        <f t="shared" si="16"/>
        <v>1.3728722639549371E-3</v>
      </c>
      <c r="G251" s="6">
        <f t="shared" si="17"/>
        <v>6.7229449898219048E-3</v>
      </c>
      <c r="H251" s="6">
        <f t="shared" si="18"/>
        <v>-2.0628488371286511E-3</v>
      </c>
      <c r="I251" s="6">
        <f t="shared" si="19"/>
        <v>-7.5282664207915245E-3</v>
      </c>
      <c r="J251" s="6">
        <f t="shared" si="20"/>
        <v>1.3728722639549371E-3</v>
      </c>
    </row>
    <row r="252" spans="1:10" x14ac:dyDescent="0.25">
      <c r="A252" s="2">
        <v>40659</v>
      </c>
      <c r="B252" s="3">
        <v>1.4578</v>
      </c>
      <c r="C252" s="3">
        <v>1.4655</v>
      </c>
      <c r="D252" s="3">
        <v>1.4496</v>
      </c>
      <c r="E252" s="3">
        <v>1.4642999999999999</v>
      </c>
      <c r="F252" s="5">
        <f t="shared" si="16"/>
        <v>4.4488626130988881E-3</v>
      </c>
      <c r="G252" s="6">
        <f t="shared" si="17"/>
        <v>1.090882486223215E-2</v>
      </c>
      <c r="H252" s="6">
        <f t="shared" si="18"/>
        <v>-5.6407936593976648E-3</v>
      </c>
      <c r="I252" s="6">
        <f t="shared" si="19"/>
        <v>-7.5282664207915245E-3</v>
      </c>
      <c r="J252" s="6">
        <f t="shared" si="20"/>
        <v>4.4488626130988881E-3</v>
      </c>
    </row>
    <row r="253" spans="1:10" x14ac:dyDescent="0.25">
      <c r="A253" s="2">
        <v>40660</v>
      </c>
      <c r="B253" s="3">
        <v>1.4641999999999999</v>
      </c>
      <c r="C253" s="3">
        <v>1.4794</v>
      </c>
      <c r="D253" s="3">
        <v>1.4636</v>
      </c>
      <c r="E253" s="3">
        <v>1.4785999999999999</v>
      </c>
      <c r="F253" s="5">
        <f t="shared" si="16"/>
        <v>9.7866759104573882E-3</v>
      </c>
      <c r="G253" s="6">
        <f t="shared" si="17"/>
        <v>1.0737446008715509E-2</v>
      </c>
      <c r="H253" s="6">
        <f t="shared" si="18"/>
        <v>-4.0986406749051222E-4</v>
      </c>
      <c r="I253" s="6">
        <f t="shared" si="19"/>
        <v>-7.5282664207915245E-3</v>
      </c>
      <c r="J253" s="6">
        <f t="shared" si="20"/>
        <v>9.7866759104573882E-3</v>
      </c>
    </row>
    <row r="254" spans="1:10" x14ac:dyDescent="0.25">
      <c r="A254" s="2">
        <v>40661</v>
      </c>
      <c r="B254" s="3">
        <v>1.4785999999999999</v>
      </c>
      <c r="C254" s="3">
        <v>1.4879</v>
      </c>
      <c r="D254" s="3">
        <v>1.4772000000000001</v>
      </c>
      <c r="E254" s="3">
        <v>1.4821</v>
      </c>
      <c r="F254" s="5">
        <f t="shared" si="16"/>
        <v>2.3643068398696149E-3</v>
      </c>
      <c r="G254" s="6">
        <f t="shared" si="17"/>
        <v>7.2173258552434604E-3</v>
      </c>
      <c r="H254" s="6">
        <f t="shared" si="18"/>
        <v>-9.4729014459144487E-4</v>
      </c>
      <c r="I254" s="6">
        <f t="shared" si="19"/>
        <v>-7.5282664207915245E-3</v>
      </c>
      <c r="J254" s="6">
        <f t="shared" si="20"/>
        <v>2.3643068398696149E-3</v>
      </c>
    </row>
    <row r="255" spans="1:10" x14ac:dyDescent="0.25">
      <c r="A255" s="2">
        <v>40662</v>
      </c>
      <c r="B255" s="3">
        <v>1.482</v>
      </c>
      <c r="C255" s="3">
        <v>1.4878</v>
      </c>
      <c r="D255" s="3">
        <v>1.4805999999999999</v>
      </c>
      <c r="E255" s="3">
        <v>1.4805999999999999</v>
      </c>
      <c r="F255" s="5">
        <f t="shared" si="16"/>
        <v>-9.4511584703424283E-4</v>
      </c>
      <c r="G255" s="6">
        <f t="shared" si="17"/>
        <v>4.8511077482431449E-3</v>
      </c>
      <c r="H255" s="6">
        <f t="shared" si="18"/>
        <v>-9.4511584703424283E-4</v>
      </c>
      <c r="I255" s="6">
        <f t="shared" si="19"/>
        <v>-7.5282664207915245E-3</v>
      </c>
      <c r="J255" s="6">
        <f t="shared" si="20"/>
        <v>-9.4511584703424283E-4</v>
      </c>
    </row>
    <row r="256" spans="1:10" x14ac:dyDescent="0.25">
      <c r="A256" s="2">
        <v>40665</v>
      </c>
      <c r="B256" s="3">
        <v>1.4824999999999999</v>
      </c>
      <c r="C256" s="3">
        <v>1.4901</v>
      </c>
      <c r="D256" s="3">
        <v>1.4765999999999999</v>
      </c>
      <c r="E256" s="3">
        <v>1.4826999999999999</v>
      </c>
      <c r="F256" s="5">
        <f t="shared" si="16"/>
        <v>1.3489815209976878E-4</v>
      </c>
      <c r="G256" s="6">
        <f t="shared" si="17"/>
        <v>9.1010841563493941E-3</v>
      </c>
      <c r="H256" s="6">
        <f t="shared" si="18"/>
        <v>-3.9877042468153025E-3</v>
      </c>
      <c r="I256" s="6">
        <f t="shared" si="19"/>
        <v>-7.5282664207915245E-3</v>
      </c>
      <c r="J256" s="6">
        <f t="shared" si="20"/>
        <v>1.3489815209976878E-4</v>
      </c>
    </row>
    <row r="257" spans="1:10" x14ac:dyDescent="0.25">
      <c r="A257" s="2">
        <v>40666</v>
      </c>
      <c r="B257" s="3">
        <v>1.4827999999999999</v>
      </c>
      <c r="C257" s="3">
        <v>1.4887999999999999</v>
      </c>
      <c r="D257" s="3">
        <v>1.4758</v>
      </c>
      <c r="E257" s="3">
        <v>1.4824999999999999</v>
      </c>
      <c r="F257" s="5">
        <f t="shared" si="16"/>
        <v>-2.0234040469660936E-4</v>
      </c>
      <c r="G257" s="6">
        <f t="shared" si="17"/>
        <v>8.770210703774645E-3</v>
      </c>
      <c r="H257" s="6">
        <f t="shared" si="18"/>
        <v>-4.7319766523108188E-3</v>
      </c>
      <c r="I257" s="6">
        <f t="shared" si="19"/>
        <v>-7.5282664207915245E-3</v>
      </c>
      <c r="J257" s="6">
        <f t="shared" si="20"/>
        <v>-2.0234040469660936E-4</v>
      </c>
    </row>
    <row r="258" spans="1:10" x14ac:dyDescent="0.25">
      <c r="A258" s="2">
        <v>40667</v>
      </c>
      <c r="B258" s="3">
        <v>1.4823</v>
      </c>
      <c r="C258" s="3">
        <v>1.4941</v>
      </c>
      <c r="D258" s="3">
        <v>1.4779</v>
      </c>
      <c r="E258" s="3">
        <v>1.4824999999999999</v>
      </c>
      <c r="F258" s="5">
        <f t="shared" si="16"/>
        <v>1.3491635206653181E-4</v>
      </c>
      <c r="G258" s="6">
        <f t="shared" si="17"/>
        <v>1.0901857636512257E-2</v>
      </c>
      <c r="H258" s="6">
        <f t="shared" si="18"/>
        <v>-2.9727742992870644E-3</v>
      </c>
      <c r="I258" s="6">
        <f t="shared" si="19"/>
        <v>-7.5282664207915245E-3</v>
      </c>
      <c r="J258" s="6">
        <f t="shared" si="20"/>
        <v>1.3491635206653181E-4</v>
      </c>
    </row>
    <row r="259" spans="1:10" x14ac:dyDescent="0.25">
      <c r="A259" s="2">
        <v>40668</v>
      </c>
      <c r="B259" s="3">
        <v>1.4823999999999999</v>
      </c>
      <c r="C259" s="3">
        <v>1.4898</v>
      </c>
      <c r="D259" s="3">
        <v>1.4513</v>
      </c>
      <c r="E259" s="3">
        <v>1.4538</v>
      </c>
      <c r="F259" s="5">
        <f t="shared" si="16"/>
        <v>-1.9481577920614893E-2</v>
      </c>
      <c r="G259" s="6">
        <f t="shared" si="17"/>
        <v>2.6182176265858836E-2</v>
      </c>
      <c r="H259" s="6">
        <f t="shared" si="18"/>
        <v>-2.1202689494832793E-2</v>
      </c>
      <c r="I259" s="6">
        <f t="shared" si="19"/>
        <v>-7.5282664207915245E-3</v>
      </c>
      <c r="J259" s="6">
        <f t="shared" si="20"/>
        <v>-7.5282664207915245E-3</v>
      </c>
    </row>
    <row r="260" spans="1:10" x14ac:dyDescent="0.25">
      <c r="A260" s="2">
        <v>40669</v>
      </c>
      <c r="B260" s="3">
        <v>1.4536</v>
      </c>
      <c r="C260" s="3">
        <v>1.4587000000000001</v>
      </c>
      <c r="D260" s="3">
        <v>1.4313</v>
      </c>
      <c r="E260" s="3">
        <v>1.4319</v>
      </c>
      <c r="F260" s="5">
        <f t="shared" si="16"/>
        <v>-1.5041004402000938E-2</v>
      </c>
      <c r="G260" s="6">
        <f t="shared" si="17"/>
        <v>1.8962505901996694E-2</v>
      </c>
      <c r="H260" s="6">
        <f t="shared" si="18"/>
        <v>-1.5460115891790398E-2</v>
      </c>
      <c r="I260" s="6">
        <f t="shared" si="19"/>
        <v>-7.5282664207915245E-3</v>
      </c>
      <c r="J260" s="6">
        <f t="shared" si="20"/>
        <v>-7.5282664207915245E-3</v>
      </c>
    </row>
    <row r="261" spans="1:10" x14ac:dyDescent="0.25">
      <c r="A261" s="2">
        <v>40672</v>
      </c>
      <c r="B261" s="3">
        <v>1.4363999999999999</v>
      </c>
      <c r="C261" s="3">
        <v>1.444</v>
      </c>
      <c r="D261" s="3">
        <v>1.4258</v>
      </c>
      <c r="E261" s="3">
        <v>1.4365000000000001</v>
      </c>
      <c r="F261" s="5">
        <f t="shared" ref="F261:F324" si="21">LN(E261/B261)</f>
        <v>6.9616067416565961E-5</v>
      </c>
      <c r="G261" s="6">
        <f t="shared" ref="G261:G324" si="22">LN(C261/D261)</f>
        <v>1.2683980769243514E-2</v>
      </c>
      <c r="H261" s="6">
        <f t="shared" ref="H261:H324" si="23">LN(D261/B261)</f>
        <v>-7.4069236683996578E-3</v>
      </c>
      <c r="I261" s="6">
        <f t="shared" ref="I261:I324" si="24">LN(1-$I$1)</f>
        <v>-7.5282664207915245E-3</v>
      </c>
      <c r="J261" s="6">
        <f t="shared" ref="J261:J324" si="25">IF(H261&lt;I261,I261,F261)</f>
        <v>6.9616067416565961E-5</v>
      </c>
    </row>
    <row r="262" spans="1:10" x14ac:dyDescent="0.25">
      <c r="A262" s="2">
        <v>40673</v>
      </c>
      <c r="B262" s="3">
        <v>1.4365000000000001</v>
      </c>
      <c r="C262" s="3">
        <v>1.4412</v>
      </c>
      <c r="D262" s="3">
        <v>1.4274</v>
      </c>
      <c r="E262" s="3">
        <v>1.4407000000000001</v>
      </c>
      <c r="F262" s="5">
        <f t="shared" si="21"/>
        <v>2.9195071480831222E-3</v>
      </c>
      <c r="G262" s="6">
        <f t="shared" si="22"/>
        <v>9.6214923369711512E-3</v>
      </c>
      <c r="H262" s="6">
        <f t="shared" si="23"/>
        <v>-6.3549918823773387E-3</v>
      </c>
      <c r="I262" s="6">
        <f t="shared" si="24"/>
        <v>-7.5282664207915245E-3</v>
      </c>
      <c r="J262" s="6">
        <f t="shared" si="25"/>
        <v>2.9195071480831222E-3</v>
      </c>
    </row>
    <row r="263" spans="1:10" x14ac:dyDescent="0.25">
      <c r="A263" s="2">
        <v>40674</v>
      </c>
      <c r="B263" s="3">
        <v>1.4406000000000001</v>
      </c>
      <c r="C263" s="3">
        <v>1.4420999999999999</v>
      </c>
      <c r="D263" s="3">
        <v>1.4176</v>
      </c>
      <c r="E263" s="3">
        <v>1.419</v>
      </c>
      <c r="F263" s="5">
        <f t="shared" si="21"/>
        <v>-1.5107295295219942E-2</v>
      </c>
      <c r="G263" s="6">
        <f t="shared" si="22"/>
        <v>1.7135083717208257E-2</v>
      </c>
      <c r="H263" s="6">
        <f t="shared" si="23"/>
        <v>-1.6094392604446131E-2</v>
      </c>
      <c r="I263" s="6">
        <f t="shared" si="24"/>
        <v>-7.5282664207915245E-3</v>
      </c>
      <c r="J263" s="6">
        <f t="shared" si="25"/>
        <v>-7.5282664207915245E-3</v>
      </c>
    </row>
    <row r="264" spans="1:10" x14ac:dyDescent="0.25">
      <c r="A264" s="2">
        <v>40675</v>
      </c>
      <c r="B264" s="3">
        <v>1.419</v>
      </c>
      <c r="C264" s="3">
        <v>1.4274</v>
      </c>
      <c r="D264" s="3">
        <v>1.4126000000000001</v>
      </c>
      <c r="E264" s="3">
        <v>1.4244000000000001</v>
      </c>
      <c r="F264" s="5">
        <f t="shared" si="21"/>
        <v>3.7982742435800029E-3</v>
      </c>
      <c r="G264" s="6">
        <f t="shared" si="22"/>
        <v>1.0422629562145073E-2</v>
      </c>
      <c r="H264" s="6">
        <f t="shared" si="23"/>
        <v>-4.5204201852207413E-3</v>
      </c>
      <c r="I264" s="6">
        <f t="shared" si="24"/>
        <v>-7.5282664207915245E-3</v>
      </c>
      <c r="J264" s="6">
        <f t="shared" si="25"/>
        <v>3.7982742435800029E-3</v>
      </c>
    </row>
    <row r="265" spans="1:10" x14ac:dyDescent="0.25">
      <c r="A265" s="2">
        <v>40676</v>
      </c>
      <c r="B265" s="3">
        <v>1.4244000000000001</v>
      </c>
      <c r="C265" s="3">
        <v>1.4339</v>
      </c>
      <c r="D265" s="3">
        <v>1.407</v>
      </c>
      <c r="E265" s="3">
        <v>1.4116</v>
      </c>
      <c r="F265" s="5">
        <f t="shared" si="21"/>
        <v>-9.0268596025078144E-3</v>
      </c>
      <c r="G265" s="6">
        <f t="shared" si="22"/>
        <v>1.8938226606604509E-2</v>
      </c>
      <c r="H265" s="6">
        <f t="shared" si="23"/>
        <v>-1.2290894289233667E-2</v>
      </c>
      <c r="I265" s="6">
        <f t="shared" si="24"/>
        <v>-7.5282664207915245E-3</v>
      </c>
      <c r="J265" s="6">
        <f t="shared" si="25"/>
        <v>-7.5282664207915245E-3</v>
      </c>
    </row>
    <row r="266" spans="1:10" x14ac:dyDescent="0.25">
      <c r="A266" s="2">
        <v>40679</v>
      </c>
      <c r="B266" s="3">
        <v>1.4076</v>
      </c>
      <c r="C266" s="3">
        <v>1.4244000000000001</v>
      </c>
      <c r="D266" s="3">
        <v>1.4052</v>
      </c>
      <c r="E266" s="3">
        <v>1.4153</v>
      </c>
      <c r="F266" s="5">
        <f t="shared" si="21"/>
        <v>5.4553962923632503E-3</v>
      </c>
      <c r="G266" s="6">
        <f t="shared" si="22"/>
        <v>1.3571031011950795E-2</v>
      </c>
      <c r="H266" s="6">
        <f t="shared" si="23"/>
        <v>-1.7064850557580759E-3</v>
      </c>
      <c r="I266" s="6">
        <f t="shared" si="24"/>
        <v>-7.5282664207915245E-3</v>
      </c>
      <c r="J266" s="6">
        <f t="shared" si="25"/>
        <v>5.4553962923632503E-3</v>
      </c>
    </row>
    <row r="267" spans="1:10" x14ac:dyDescent="0.25">
      <c r="A267" s="2">
        <v>40680</v>
      </c>
      <c r="B267" s="3">
        <v>1.4141999999999999</v>
      </c>
      <c r="C267" s="3">
        <v>1.4238999999999999</v>
      </c>
      <c r="D267" s="3">
        <v>1.4125000000000001</v>
      </c>
      <c r="E267" s="3">
        <v>1.4234</v>
      </c>
      <c r="F267" s="5">
        <f t="shared" si="21"/>
        <v>6.4843756950303533E-3</v>
      </c>
      <c r="G267" s="6">
        <f t="shared" si="22"/>
        <v>8.0384017663528654E-3</v>
      </c>
      <c r="H267" s="6">
        <f t="shared" si="23"/>
        <v>-1.2028161495443207E-3</v>
      </c>
      <c r="I267" s="6">
        <f t="shared" si="24"/>
        <v>-7.5282664207915245E-3</v>
      </c>
      <c r="J267" s="6">
        <f t="shared" si="25"/>
        <v>6.4843756950303533E-3</v>
      </c>
    </row>
    <row r="268" spans="1:10" x14ac:dyDescent="0.25">
      <c r="A268" s="2">
        <v>40681</v>
      </c>
      <c r="B268" s="3">
        <v>1.4236</v>
      </c>
      <c r="C268" s="3">
        <v>1.4285000000000001</v>
      </c>
      <c r="D268" s="3">
        <v>1.4198999999999999</v>
      </c>
      <c r="E268" s="3">
        <v>1.4247000000000001</v>
      </c>
      <c r="F268" s="5">
        <f t="shared" si="21"/>
        <v>7.7239058714820546E-4</v>
      </c>
      <c r="G268" s="6">
        <f t="shared" si="22"/>
        <v>6.0384960905158656E-3</v>
      </c>
      <c r="H268" s="6">
        <f t="shared" si="23"/>
        <v>-2.6024280557256549E-3</v>
      </c>
      <c r="I268" s="6">
        <f t="shared" si="24"/>
        <v>-7.5282664207915245E-3</v>
      </c>
      <c r="J268" s="6">
        <f t="shared" si="25"/>
        <v>7.7239058714820546E-4</v>
      </c>
    </row>
    <row r="269" spans="1:10" x14ac:dyDescent="0.25">
      <c r="A269" s="2">
        <v>40682</v>
      </c>
      <c r="B269" s="3">
        <v>1.4247000000000001</v>
      </c>
      <c r="C269" s="3">
        <v>1.4322999999999999</v>
      </c>
      <c r="D269" s="3">
        <v>1.421</v>
      </c>
      <c r="E269" s="3">
        <v>1.4309000000000001</v>
      </c>
      <c r="F269" s="5">
        <f t="shared" si="21"/>
        <v>4.342351689503505E-3</v>
      </c>
      <c r="G269" s="6">
        <f t="shared" si="22"/>
        <v>7.9206946887187615E-3</v>
      </c>
      <c r="H269" s="6">
        <f t="shared" si="23"/>
        <v>-2.60041612608519E-3</v>
      </c>
      <c r="I269" s="6">
        <f t="shared" si="24"/>
        <v>-7.5282664207915245E-3</v>
      </c>
      <c r="J269" s="6">
        <f t="shared" si="25"/>
        <v>4.342351689503505E-3</v>
      </c>
    </row>
    <row r="270" spans="1:10" x14ac:dyDescent="0.25">
      <c r="A270" s="2">
        <v>40683</v>
      </c>
      <c r="B270" s="3">
        <v>1.4308000000000001</v>
      </c>
      <c r="C270" s="3">
        <v>1.4343999999999999</v>
      </c>
      <c r="D270" s="3">
        <v>1.4137</v>
      </c>
      <c r="E270" s="3">
        <v>1.4157999999999999</v>
      </c>
      <c r="F270" s="5">
        <f t="shared" si="21"/>
        <v>-1.0538986044773935E-2</v>
      </c>
      <c r="G270" s="6">
        <f t="shared" si="22"/>
        <v>1.4536262417936291E-2</v>
      </c>
      <c r="H270" s="6">
        <f t="shared" si="23"/>
        <v>-1.2023347511875893E-2</v>
      </c>
      <c r="I270" s="6">
        <f t="shared" si="24"/>
        <v>-7.5282664207915245E-3</v>
      </c>
      <c r="J270" s="6">
        <f t="shared" si="25"/>
        <v>-7.5282664207915245E-3</v>
      </c>
    </row>
    <row r="271" spans="1:10" x14ac:dyDescent="0.25">
      <c r="A271" s="2">
        <v>40686</v>
      </c>
      <c r="B271" s="3">
        <v>1.4132</v>
      </c>
      <c r="C271" s="3">
        <v>1.4142999999999999</v>
      </c>
      <c r="D271" s="3">
        <v>1.3972</v>
      </c>
      <c r="E271" s="3">
        <v>1.4046000000000001</v>
      </c>
      <c r="F271" s="5">
        <f t="shared" si="21"/>
        <v>-6.1040717600700685E-3</v>
      </c>
      <c r="G271" s="6">
        <f t="shared" si="22"/>
        <v>1.2164475093777213E-2</v>
      </c>
      <c r="H271" s="6">
        <f t="shared" si="23"/>
        <v>-1.1386402552313215E-2</v>
      </c>
      <c r="I271" s="6">
        <f t="shared" si="24"/>
        <v>-7.5282664207915245E-3</v>
      </c>
      <c r="J271" s="6">
        <f t="shared" si="25"/>
        <v>-7.5282664207915245E-3</v>
      </c>
    </row>
    <row r="272" spans="1:10" x14ac:dyDescent="0.25">
      <c r="A272" s="2">
        <v>40687</v>
      </c>
      <c r="B272" s="3">
        <v>1.4045000000000001</v>
      </c>
      <c r="C272" s="3">
        <v>1.4131</v>
      </c>
      <c r="D272" s="3">
        <v>1.4005000000000001</v>
      </c>
      <c r="E272" s="3">
        <v>1.4097999999999999</v>
      </c>
      <c r="F272" s="5">
        <f t="shared" si="21"/>
        <v>3.7664827954768648E-3</v>
      </c>
      <c r="G272" s="6">
        <f t="shared" si="22"/>
        <v>8.9565568885372482E-3</v>
      </c>
      <c r="H272" s="6">
        <f t="shared" si="23"/>
        <v>-2.852051844135158E-3</v>
      </c>
      <c r="I272" s="6">
        <f t="shared" si="24"/>
        <v>-7.5282664207915245E-3</v>
      </c>
      <c r="J272" s="6">
        <f t="shared" si="25"/>
        <v>3.7664827954768648E-3</v>
      </c>
    </row>
    <row r="273" spans="1:10" x14ac:dyDescent="0.25">
      <c r="A273" s="2">
        <v>40688</v>
      </c>
      <c r="B273" s="3">
        <v>1.4098999999999999</v>
      </c>
      <c r="C273" s="3">
        <v>1.4117</v>
      </c>
      <c r="D273" s="3">
        <v>1.4016</v>
      </c>
      <c r="E273" s="3">
        <v>1.4084000000000001</v>
      </c>
      <c r="F273" s="5">
        <f t="shared" si="21"/>
        <v>-1.0644715904178164E-3</v>
      </c>
      <c r="G273" s="6">
        <f t="shared" si="22"/>
        <v>7.1802107080268917E-3</v>
      </c>
      <c r="H273" s="6">
        <f t="shared" si="23"/>
        <v>-5.9043386891884124E-3</v>
      </c>
      <c r="I273" s="6">
        <f t="shared" si="24"/>
        <v>-7.5282664207915245E-3</v>
      </c>
      <c r="J273" s="6">
        <f t="shared" si="25"/>
        <v>-1.0644715904178164E-3</v>
      </c>
    </row>
    <row r="274" spans="1:10" x14ac:dyDescent="0.25">
      <c r="A274" s="2">
        <v>40689</v>
      </c>
      <c r="B274" s="3">
        <v>1.4085000000000001</v>
      </c>
      <c r="C274" s="3">
        <v>1.4205000000000001</v>
      </c>
      <c r="D274" s="3">
        <v>1.4071</v>
      </c>
      <c r="E274" s="3">
        <v>1.4144000000000001</v>
      </c>
      <c r="F274" s="5">
        <f t="shared" si="21"/>
        <v>4.1801045669516623E-3</v>
      </c>
      <c r="G274" s="6">
        <f t="shared" si="22"/>
        <v>9.4780735000326195E-3</v>
      </c>
      <c r="H274" s="6">
        <f t="shared" si="23"/>
        <v>-9.9445952221729919E-4</v>
      </c>
      <c r="I274" s="6">
        <f t="shared" si="24"/>
        <v>-7.5282664207915245E-3</v>
      </c>
      <c r="J274" s="6">
        <f t="shared" si="25"/>
        <v>4.1801045669516623E-3</v>
      </c>
    </row>
    <row r="275" spans="1:10" x14ac:dyDescent="0.25">
      <c r="A275" s="2">
        <v>40690</v>
      </c>
      <c r="B275" s="3">
        <v>1.4141999999999999</v>
      </c>
      <c r="C275" s="3">
        <v>1.4322999999999999</v>
      </c>
      <c r="D275" s="3">
        <v>1.4128000000000001</v>
      </c>
      <c r="E275" s="3">
        <v>1.4316</v>
      </c>
      <c r="F275" s="5">
        <f t="shared" si="21"/>
        <v>1.2228699721730404E-2</v>
      </c>
      <c r="G275" s="6">
        <f t="shared" si="22"/>
        <v>1.3707992936123766E-2</v>
      </c>
      <c r="H275" s="6">
        <f t="shared" si="23"/>
        <v>-9.9044932044476015E-4</v>
      </c>
      <c r="I275" s="6">
        <f t="shared" si="24"/>
        <v>-7.5282664207915245E-3</v>
      </c>
      <c r="J275" s="6">
        <f t="shared" si="25"/>
        <v>1.2228699721730404E-2</v>
      </c>
    </row>
    <row r="276" spans="1:10" x14ac:dyDescent="0.25">
      <c r="A276" s="2">
        <v>40693</v>
      </c>
      <c r="B276" s="3">
        <v>1.4311</v>
      </c>
      <c r="C276" s="3">
        <v>1.4311</v>
      </c>
      <c r="D276" s="3">
        <v>1.4259999999999999</v>
      </c>
      <c r="E276" s="3">
        <v>1.4279999999999999</v>
      </c>
      <c r="F276" s="5">
        <f t="shared" si="21"/>
        <v>-2.1685154173005225E-3</v>
      </c>
      <c r="G276" s="6">
        <f t="shared" si="22"/>
        <v>3.5700573425890142E-3</v>
      </c>
      <c r="H276" s="6">
        <f t="shared" si="23"/>
        <v>-3.5700573425889465E-3</v>
      </c>
      <c r="I276" s="6">
        <f t="shared" si="24"/>
        <v>-7.5282664207915245E-3</v>
      </c>
      <c r="J276" s="6">
        <f t="shared" si="25"/>
        <v>-2.1685154173005225E-3</v>
      </c>
    </row>
    <row r="277" spans="1:10" x14ac:dyDescent="0.25">
      <c r="A277" s="2">
        <v>40694</v>
      </c>
      <c r="B277" s="3">
        <v>1.4280999999999999</v>
      </c>
      <c r="C277" s="3">
        <v>1.4422999999999999</v>
      </c>
      <c r="D277" s="3">
        <v>1.4280999999999999</v>
      </c>
      <c r="E277" s="3">
        <v>1.4395</v>
      </c>
      <c r="F277" s="5">
        <f t="shared" si="21"/>
        <v>7.9509415933432318E-3</v>
      </c>
      <c r="G277" s="6">
        <f t="shared" si="22"/>
        <v>9.8941721305770263E-3</v>
      </c>
      <c r="H277" s="6">
        <f t="shared" si="23"/>
        <v>0</v>
      </c>
      <c r="I277" s="6">
        <f t="shared" si="24"/>
        <v>-7.5282664207915245E-3</v>
      </c>
      <c r="J277" s="6">
        <f t="shared" si="25"/>
        <v>7.9509415933432318E-3</v>
      </c>
    </row>
    <row r="278" spans="1:10" x14ac:dyDescent="0.25">
      <c r="A278" s="2">
        <v>40695</v>
      </c>
      <c r="B278" s="3">
        <v>1.4394</v>
      </c>
      <c r="C278" s="3">
        <v>1.4457</v>
      </c>
      <c r="D278" s="3">
        <v>1.4323999999999999</v>
      </c>
      <c r="E278" s="3">
        <v>1.4327000000000001</v>
      </c>
      <c r="F278" s="5">
        <f t="shared" si="21"/>
        <v>-4.6655841743772812E-3</v>
      </c>
      <c r="G278" s="6">
        <f t="shared" si="22"/>
        <v>9.242274190119245E-3</v>
      </c>
      <c r="H278" s="6">
        <f t="shared" si="23"/>
        <v>-4.8750009494263474E-3</v>
      </c>
      <c r="I278" s="6">
        <f t="shared" si="24"/>
        <v>-7.5282664207915245E-3</v>
      </c>
      <c r="J278" s="6">
        <f t="shared" si="25"/>
        <v>-4.6655841743772812E-3</v>
      </c>
    </row>
    <row r="279" spans="1:10" x14ac:dyDescent="0.25">
      <c r="A279" s="2">
        <v>40696</v>
      </c>
      <c r="B279" s="3">
        <v>1.4325000000000001</v>
      </c>
      <c r="C279" s="3">
        <v>1.4511000000000001</v>
      </c>
      <c r="D279" s="3">
        <v>1.4311</v>
      </c>
      <c r="E279" s="3">
        <v>1.4489000000000001</v>
      </c>
      <c r="F279" s="5">
        <f t="shared" si="21"/>
        <v>1.1383478237782033E-2</v>
      </c>
      <c r="G279" s="6">
        <f t="shared" si="22"/>
        <v>1.3878510180217045E-2</v>
      </c>
      <c r="H279" s="6">
        <f t="shared" si="23"/>
        <v>-9.7779027206456085E-4</v>
      </c>
      <c r="I279" s="6">
        <f t="shared" si="24"/>
        <v>-7.5282664207915245E-3</v>
      </c>
      <c r="J279" s="6">
        <f t="shared" si="25"/>
        <v>1.1383478237782033E-2</v>
      </c>
    </row>
    <row r="280" spans="1:10" x14ac:dyDescent="0.25">
      <c r="A280" s="2">
        <v>40697</v>
      </c>
      <c r="B280" s="3">
        <v>1.4491000000000001</v>
      </c>
      <c r="C280" s="3">
        <v>1.4641999999999999</v>
      </c>
      <c r="D280" s="3">
        <v>1.4457</v>
      </c>
      <c r="E280" s="3">
        <v>1.4633</v>
      </c>
      <c r="F280" s="5">
        <f t="shared" si="21"/>
        <v>9.7514850465023426E-3</v>
      </c>
      <c r="G280" s="6">
        <f t="shared" si="22"/>
        <v>1.2715384898145431E-2</v>
      </c>
      <c r="H280" s="6">
        <f t="shared" si="23"/>
        <v>-2.3490407374817351E-3</v>
      </c>
      <c r="I280" s="6">
        <f t="shared" si="24"/>
        <v>-7.5282664207915245E-3</v>
      </c>
      <c r="J280" s="6">
        <f t="shared" si="25"/>
        <v>9.7514850465023426E-3</v>
      </c>
    </row>
    <row r="281" spans="1:10" x14ac:dyDescent="0.25">
      <c r="A281" s="2">
        <v>40700</v>
      </c>
      <c r="B281" s="3">
        <v>1.4628000000000001</v>
      </c>
      <c r="C281" s="3">
        <v>1.4657</v>
      </c>
      <c r="D281" s="3">
        <v>1.456</v>
      </c>
      <c r="E281" s="3">
        <v>1.4575</v>
      </c>
      <c r="F281" s="5">
        <f t="shared" si="21"/>
        <v>-3.6297680505787237E-3</v>
      </c>
      <c r="G281" s="6">
        <f t="shared" si="22"/>
        <v>6.6399942766237688E-3</v>
      </c>
      <c r="H281" s="6">
        <f t="shared" si="23"/>
        <v>-4.6594575185949245E-3</v>
      </c>
      <c r="I281" s="6">
        <f t="shared" si="24"/>
        <v>-7.5282664207915245E-3</v>
      </c>
      <c r="J281" s="6">
        <f t="shared" si="25"/>
        <v>-3.6297680505787237E-3</v>
      </c>
    </row>
    <row r="282" spans="1:10" x14ac:dyDescent="0.25">
      <c r="A282" s="2">
        <v>40701</v>
      </c>
      <c r="B282" s="3">
        <v>1.4573</v>
      </c>
      <c r="C282" s="3">
        <v>1.4695</v>
      </c>
      <c r="D282" s="3">
        <v>1.4568000000000001</v>
      </c>
      <c r="E282" s="3">
        <v>1.4690000000000001</v>
      </c>
      <c r="F282" s="5">
        <f t="shared" si="21"/>
        <v>7.996488634226355E-3</v>
      </c>
      <c r="G282" s="6">
        <f t="shared" si="22"/>
        <v>8.6799574455738177E-3</v>
      </c>
      <c r="H282" s="6">
        <f t="shared" si="23"/>
        <v>-3.4315912625274551E-4</v>
      </c>
      <c r="I282" s="6">
        <f t="shared" si="24"/>
        <v>-7.5282664207915245E-3</v>
      </c>
      <c r="J282" s="6">
        <f t="shared" si="25"/>
        <v>7.996488634226355E-3</v>
      </c>
    </row>
    <row r="283" spans="1:10" x14ac:dyDescent="0.25">
      <c r="A283" s="2">
        <v>40702</v>
      </c>
      <c r="B283" s="3">
        <v>1.4691000000000001</v>
      </c>
      <c r="C283" s="3">
        <v>1.4693000000000001</v>
      </c>
      <c r="D283" s="3">
        <v>1.4567000000000001</v>
      </c>
      <c r="E283" s="3">
        <v>1.4582999999999999</v>
      </c>
      <c r="F283" s="5">
        <f t="shared" si="21"/>
        <v>-7.3785946568620357E-3</v>
      </c>
      <c r="G283" s="6">
        <f t="shared" si="22"/>
        <v>8.6124934269984233E-3</v>
      </c>
      <c r="H283" s="6">
        <f t="shared" si="23"/>
        <v>-8.4763649214792697E-3</v>
      </c>
      <c r="I283" s="6">
        <f t="shared" si="24"/>
        <v>-7.5282664207915245E-3</v>
      </c>
      <c r="J283" s="6">
        <f t="shared" si="25"/>
        <v>-7.5282664207915245E-3</v>
      </c>
    </row>
    <row r="284" spans="1:10" x14ac:dyDescent="0.25">
      <c r="A284" s="2">
        <v>40703</v>
      </c>
      <c r="B284" s="3">
        <v>1.4583999999999999</v>
      </c>
      <c r="C284" s="3">
        <v>1.4644999999999999</v>
      </c>
      <c r="D284" s="3">
        <v>1.4481999999999999</v>
      </c>
      <c r="E284" s="3">
        <v>1.4507000000000001</v>
      </c>
      <c r="F284" s="5">
        <f t="shared" si="21"/>
        <v>-5.2937458195966942E-3</v>
      </c>
      <c r="G284" s="6">
        <f t="shared" si="22"/>
        <v>1.1192481313067833E-2</v>
      </c>
      <c r="H284" s="6">
        <f t="shared" si="23"/>
        <v>-7.0185384097328713E-3</v>
      </c>
      <c r="I284" s="6">
        <f t="shared" si="24"/>
        <v>-7.5282664207915245E-3</v>
      </c>
      <c r="J284" s="6">
        <f t="shared" si="25"/>
        <v>-5.2937458195966942E-3</v>
      </c>
    </row>
    <row r="285" spans="1:10" x14ac:dyDescent="0.25">
      <c r="A285" s="2">
        <v>40704</v>
      </c>
      <c r="B285" s="3">
        <v>1.4509000000000001</v>
      </c>
      <c r="C285" s="3">
        <v>1.4550000000000001</v>
      </c>
      <c r="D285" s="3">
        <v>1.4326000000000001</v>
      </c>
      <c r="E285" s="3">
        <v>1.4345000000000001</v>
      </c>
      <c r="F285" s="5">
        <f t="shared" si="21"/>
        <v>-1.1367697100219972E-2</v>
      </c>
      <c r="G285" s="6">
        <f t="shared" si="22"/>
        <v>1.5514925425242019E-2</v>
      </c>
      <c r="H285" s="6">
        <f t="shared" si="23"/>
        <v>-1.2693078341288574E-2</v>
      </c>
      <c r="I285" s="6">
        <f t="shared" si="24"/>
        <v>-7.5282664207915245E-3</v>
      </c>
      <c r="J285" s="6">
        <f t="shared" si="25"/>
        <v>-7.5282664207915245E-3</v>
      </c>
    </row>
    <row r="286" spans="1:10" x14ac:dyDescent="0.25">
      <c r="A286" s="2">
        <v>40707</v>
      </c>
      <c r="B286" s="3">
        <v>1.4328000000000001</v>
      </c>
      <c r="C286" s="3">
        <v>1.4429000000000001</v>
      </c>
      <c r="D286" s="3">
        <v>1.4326000000000001</v>
      </c>
      <c r="E286" s="3">
        <v>1.4412</v>
      </c>
      <c r="F286" s="5">
        <f t="shared" si="21"/>
        <v>5.8455281274361883E-3</v>
      </c>
      <c r="G286" s="6">
        <f t="shared" si="22"/>
        <v>7.1640021228591136E-3</v>
      </c>
      <c r="H286" s="6">
        <f t="shared" si="23"/>
        <v>-1.3959656615112197E-4</v>
      </c>
      <c r="I286" s="6">
        <f t="shared" si="24"/>
        <v>-7.5282664207915245E-3</v>
      </c>
      <c r="J286" s="6">
        <f t="shared" si="25"/>
        <v>5.8455281274361883E-3</v>
      </c>
    </row>
    <row r="287" spans="1:10" x14ac:dyDescent="0.25">
      <c r="A287" s="2">
        <v>40708</v>
      </c>
      <c r="B287" s="3">
        <v>1.4413</v>
      </c>
      <c r="C287" s="3">
        <v>1.4496</v>
      </c>
      <c r="D287" s="3">
        <v>1.4381999999999999</v>
      </c>
      <c r="E287" s="3">
        <v>1.4437</v>
      </c>
      <c r="F287" s="5">
        <f t="shared" si="21"/>
        <v>1.6637785467117667E-3</v>
      </c>
      <c r="G287" s="6">
        <f t="shared" si="22"/>
        <v>7.8953246203212132E-3</v>
      </c>
      <c r="H287" s="6">
        <f t="shared" si="23"/>
        <v>-2.1531524206634968E-3</v>
      </c>
      <c r="I287" s="6">
        <f t="shared" si="24"/>
        <v>-7.5282664207915245E-3</v>
      </c>
      <c r="J287" s="6">
        <f t="shared" si="25"/>
        <v>1.6637785467117667E-3</v>
      </c>
    </row>
    <row r="288" spans="1:10" x14ac:dyDescent="0.25">
      <c r="A288" s="2">
        <v>40709</v>
      </c>
      <c r="B288" s="3">
        <v>1.4438</v>
      </c>
      <c r="C288" s="3">
        <v>1.4449000000000001</v>
      </c>
      <c r="D288" s="3">
        <v>1.4159999999999999</v>
      </c>
      <c r="E288" s="3">
        <v>1.4176</v>
      </c>
      <c r="F288" s="5">
        <f t="shared" si="21"/>
        <v>-1.8313225854244181E-2</v>
      </c>
      <c r="G288" s="6">
        <f t="shared" si="22"/>
        <v>2.0204119745900626E-2</v>
      </c>
      <c r="H288" s="6">
        <f t="shared" si="23"/>
        <v>-1.9442531451395583E-2</v>
      </c>
      <c r="I288" s="6">
        <f t="shared" si="24"/>
        <v>-7.5282664207915245E-3</v>
      </c>
      <c r="J288" s="6">
        <f t="shared" si="25"/>
        <v>-7.5282664207915245E-3</v>
      </c>
    </row>
    <row r="289" spans="1:10" x14ac:dyDescent="0.25">
      <c r="A289" s="2">
        <v>40710</v>
      </c>
      <c r="B289" s="3">
        <v>1.4179999999999999</v>
      </c>
      <c r="C289" s="3">
        <v>1.4219999999999999</v>
      </c>
      <c r="D289" s="3">
        <v>1.4076</v>
      </c>
      <c r="E289" s="3">
        <v>1.4202999999999999</v>
      </c>
      <c r="F289" s="5">
        <f t="shared" si="21"/>
        <v>1.6206887950095197E-3</v>
      </c>
      <c r="G289" s="6">
        <f t="shared" si="22"/>
        <v>1.0178204915756052E-2</v>
      </c>
      <c r="H289" s="6">
        <f t="shared" si="23"/>
        <v>-7.3613016446426637E-3</v>
      </c>
      <c r="I289" s="6">
        <f t="shared" si="24"/>
        <v>-7.5282664207915245E-3</v>
      </c>
      <c r="J289" s="6">
        <f t="shared" si="25"/>
        <v>1.6206887950095197E-3</v>
      </c>
    </row>
    <row r="290" spans="1:10" x14ac:dyDescent="0.25">
      <c r="A290" s="2">
        <v>40711</v>
      </c>
      <c r="B290" s="3">
        <v>1.4201999999999999</v>
      </c>
      <c r="C290" s="3">
        <v>1.4336</v>
      </c>
      <c r="D290" s="3">
        <v>1.4131</v>
      </c>
      <c r="E290" s="3">
        <v>1.4308000000000001</v>
      </c>
      <c r="F290" s="5">
        <f t="shared" si="21"/>
        <v>7.436021636869434E-3</v>
      </c>
      <c r="G290" s="6">
        <f t="shared" si="22"/>
        <v>1.4402890631965572E-2</v>
      </c>
      <c r="H290" s="6">
        <f t="shared" si="23"/>
        <v>-5.0118341592926968E-3</v>
      </c>
      <c r="I290" s="6">
        <f t="shared" si="24"/>
        <v>-7.5282664207915245E-3</v>
      </c>
      <c r="J290" s="6">
        <f t="shared" si="25"/>
        <v>7.436021636869434E-3</v>
      </c>
    </row>
    <row r="291" spans="1:10" x14ac:dyDescent="0.25">
      <c r="A291" s="2">
        <v>40714</v>
      </c>
      <c r="B291" s="3">
        <v>1.4278</v>
      </c>
      <c r="C291" s="3">
        <v>1.4325000000000001</v>
      </c>
      <c r="D291" s="3">
        <v>1.4194</v>
      </c>
      <c r="E291" s="3">
        <v>1.4301999999999999</v>
      </c>
      <c r="F291" s="5">
        <f t="shared" si="21"/>
        <v>1.6794965459354511E-3</v>
      </c>
      <c r="G291" s="6">
        <f t="shared" si="22"/>
        <v>9.1869224980121195E-3</v>
      </c>
      <c r="H291" s="6">
        <f t="shared" si="23"/>
        <v>-5.900550977477651E-3</v>
      </c>
      <c r="I291" s="6">
        <f t="shared" si="24"/>
        <v>-7.5282664207915245E-3</v>
      </c>
      <c r="J291" s="6">
        <f t="shared" si="25"/>
        <v>1.6794965459354511E-3</v>
      </c>
    </row>
    <row r="292" spans="1:10" x14ac:dyDescent="0.25">
      <c r="A292" s="2">
        <v>40715</v>
      </c>
      <c r="B292" s="3">
        <v>1.4302999999999999</v>
      </c>
      <c r="C292" s="3">
        <v>1.4421999999999999</v>
      </c>
      <c r="D292" s="3">
        <v>1.4302999999999999</v>
      </c>
      <c r="E292" s="3">
        <v>1.4409000000000001</v>
      </c>
      <c r="F292" s="5">
        <f t="shared" si="21"/>
        <v>7.3837058780341271E-3</v>
      </c>
      <c r="G292" s="6">
        <f t="shared" si="22"/>
        <v>8.2855130218048301E-3</v>
      </c>
      <c r="H292" s="6">
        <f t="shared" si="23"/>
        <v>0</v>
      </c>
      <c r="I292" s="6">
        <f t="shared" si="24"/>
        <v>-7.5282664207915245E-3</v>
      </c>
      <c r="J292" s="6">
        <f t="shared" si="25"/>
        <v>7.3837058780341271E-3</v>
      </c>
    </row>
    <row r="293" spans="1:10" x14ac:dyDescent="0.25">
      <c r="A293" s="2">
        <v>40716</v>
      </c>
      <c r="B293" s="3">
        <v>1.4410000000000001</v>
      </c>
      <c r="C293" s="3">
        <v>1.444</v>
      </c>
      <c r="D293" s="3">
        <v>1.4345000000000001</v>
      </c>
      <c r="E293" s="3">
        <v>1.4352</v>
      </c>
      <c r="F293" s="5">
        <f t="shared" si="21"/>
        <v>-4.0331046949904376E-3</v>
      </c>
      <c r="G293" s="6">
        <f t="shared" si="22"/>
        <v>6.6006840313518724E-3</v>
      </c>
      <c r="H293" s="6">
        <f t="shared" si="23"/>
        <v>-4.5209605781025711E-3</v>
      </c>
      <c r="I293" s="6">
        <f t="shared" si="24"/>
        <v>-7.5282664207915245E-3</v>
      </c>
      <c r="J293" s="6">
        <f t="shared" si="25"/>
        <v>-4.0331046949904376E-3</v>
      </c>
    </row>
    <row r="294" spans="1:10" x14ac:dyDescent="0.25">
      <c r="A294" s="2">
        <v>40717</v>
      </c>
      <c r="B294" s="3">
        <v>1.4351</v>
      </c>
      <c r="C294" s="3">
        <v>1.4357</v>
      </c>
      <c r="D294" s="3">
        <v>1.4131</v>
      </c>
      <c r="E294" s="3">
        <v>1.4252</v>
      </c>
      <c r="F294" s="5">
        <f t="shared" si="21"/>
        <v>-6.922378445205133E-3</v>
      </c>
      <c r="G294" s="6">
        <f t="shared" si="22"/>
        <v>1.5866662544947601E-2</v>
      </c>
      <c r="H294" s="6">
        <f t="shared" si="23"/>
        <v>-1.5448660588185718E-2</v>
      </c>
      <c r="I294" s="6">
        <f t="shared" si="24"/>
        <v>-7.5282664207915245E-3</v>
      </c>
      <c r="J294" s="6">
        <f t="shared" si="25"/>
        <v>-7.5282664207915245E-3</v>
      </c>
    </row>
    <row r="295" spans="1:10" x14ac:dyDescent="0.25">
      <c r="A295" s="2">
        <v>40718</v>
      </c>
      <c r="B295" s="3">
        <v>1.4251</v>
      </c>
      <c r="C295" s="3">
        <v>1.4305000000000001</v>
      </c>
      <c r="D295" s="3">
        <v>1.4146000000000001</v>
      </c>
      <c r="E295" s="3">
        <v>1.4185000000000001</v>
      </c>
      <c r="F295" s="5">
        <f t="shared" si="21"/>
        <v>-4.642011430260426E-3</v>
      </c>
      <c r="G295" s="6">
        <f t="shared" si="22"/>
        <v>1.1177227888275302E-2</v>
      </c>
      <c r="H295" s="6">
        <f t="shared" si="23"/>
        <v>-7.3951810772769338E-3</v>
      </c>
      <c r="I295" s="6">
        <f t="shared" si="24"/>
        <v>-7.5282664207915245E-3</v>
      </c>
      <c r="J295" s="6">
        <f t="shared" si="25"/>
        <v>-4.642011430260426E-3</v>
      </c>
    </row>
    <row r="296" spans="1:10" x14ac:dyDescent="0.25">
      <c r="A296" s="2">
        <v>40721</v>
      </c>
      <c r="B296" s="3">
        <v>1.419</v>
      </c>
      <c r="C296" s="3">
        <v>1.4293</v>
      </c>
      <c r="D296" s="3">
        <v>1.4106000000000001</v>
      </c>
      <c r="E296" s="3">
        <v>1.4286000000000001</v>
      </c>
      <c r="F296" s="5">
        <f t="shared" si="21"/>
        <v>6.742545560829559E-3</v>
      </c>
      <c r="G296" s="6">
        <f t="shared" si="22"/>
        <v>1.3169668140990678E-2</v>
      </c>
      <c r="H296" s="6">
        <f t="shared" si="23"/>
        <v>-5.9372523859638543E-3</v>
      </c>
      <c r="I296" s="6">
        <f t="shared" si="24"/>
        <v>-7.5282664207915245E-3</v>
      </c>
      <c r="J296" s="6">
        <f t="shared" si="25"/>
        <v>6.742545560829559E-3</v>
      </c>
    </row>
    <row r="297" spans="1:10" x14ac:dyDescent="0.25">
      <c r="A297" s="2">
        <v>40722</v>
      </c>
      <c r="B297" s="3">
        <v>1.4286000000000001</v>
      </c>
      <c r="C297" s="3">
        <v>1.4395</v>
      </c>
      <c r="D297" s="3">
        <v>1.4239999999999999</v>
      </c>
      <c r="E297" s="3">
        <v>1.4369000000000001</v>
      </c>
      <c r="F297" s="5">
        <f t="shared" si="21"/>
        <v>5.7930715142888323E-3</v>
      </c>
      <c r="G297" s="6">
        <f t="shared" si="22"/>
        <v>1.0826018080309533E-2</v>
      </c>
      <c r="H297" s="6">
        <f t="shared" si="23"/>
        <v>-3.2251307489511295E-3</v>
      </c>
      <c r="I297" s="6">
        <f t="shared" si="24"/>
        <v>-7.5282664207915245E-3</v>
      </c>
      <c r="J297" s="6">
        <f t="shared" si="25"/>
        <v>5.7930715142888323E-3</v>
      </c>
    </row>
    <row r="298" spans="1:10" x14ac:dyDescent="0.25">
      <c r="A298" s="2">
        <v>40723</v>
      </c>
      <c r="B298" s="3">
        <v>1.4370000000000001</v>
      </c>
      <c r="C298" s="3">
        <v>1.4447000000000001</v>
      </c>
      <c r="D298" s="3">
        <v>1.4341999999999999</v>
      </c>
      <c r="E298" s="3">
        <v>1.4433</v>
      </c>
      <c r="F298" s="5">
        <f t="shared" si="21"/>
        <v>4.3745512944927505E-3</v>
      </c>
      <c r="G298" s="6">
        <f t="shared" si="22"/>
        <v>7.2944850868612299E-3</v>
      </c>
      <c r="H298" s="6">
        <f t="shared" si="23"/>
        <v>-1.9504046305504875E-3</v>
      </c>
      <c r="I298" s="6">
        <f t="shared" si="24"/>
        <v>-7.5282664207915245E-3</v>
      </c>
      <c r="J298" s="6">
        <f t="shared" si="25"/>
        <v>4.3745512944927505E-3</v>
      </c>
    </row>
    <row r="299" spans="1:10" x14ac:dyDescent="0.25">
      <c r="A299" s="2">
        <v>40724</v>
      </c>
      <c r="B299" s="3">
        <v>1.4434</v>
      </c>
      <c r="C299" s="3">
        <v>1.4536</v>
      </c>
      <c r="D299" s="3">
        <v>1.4430000000000001</v>
      </c>
      <c r="E299" s="3">
        <v>1.4499</v>
      </c>
      <c r="F299" s="5">
        <f t="shared" si="21"/>
        <v>4.4931468809751339E-3</v>
      </c>
      <c r="G299" s="6">
        <f t="shared" si="22"/>
        <v>7.3189583080904659E-3</v>
      </c>
      <c r="H299" s="6">
        <f t="shared" si="23"/>
        <v>-2.7716186430194951E-4</v>
      </c>
      <c r="I299" s="6">
        <f t="shared" si="24"/>
        <v>-7.5282664207915245E-3</v>
      </c>
      <c r="J299" s="6">
        <f t="shared" si="25"/>
        <v>4.4931468809751339E-3</v>
      </c>
    </row>
    <row r="300" spans="1:10" x14ac:dyDescent="0.25">
      <c r="A300" s="2">
        <v>40725</v>
      </c>
      <c r="B300" s="3">
        <v>1.45</v>
      </c>
      <c r="C300" s="3">
        <v>1.4549000000000001</v>
      </c>
      <c r="D300" s="3">
        <v>1.4440999999999999</v>
      </c>
      <c r="E300" s="3">
        <v>1.4521999999999999</v>
      </c>
      <c r="F300" s="5">
        <f t="shared" si="21"/>
        <v>1.5160915315262523E-3</v>
      </c>
      <c r="G300" s="6">
        <f t="shared" si="22"/>
        <v>7.4508795888236796E-3</v>
      </c>
      <c r="H300" s="6">
        <f t="shared" si="23"/>
        <v>-4.0772662821006028E-3</v>
      </c>
      <c r="I300" s="6">
        <f t="shared" si="24"/>
        <v>-7.5282664207915245E-3</v>
      </c>
      <c r="J300" s="6">
        <f t="shared" si="25"/>
        <v>1.5160915315262523E-3</v>
      </c>
    </row>
    <row r="301" spans="1:10" x14ac:dyDescent="0.25">
      <c r="A301" s="2">
        <v>40728</v>
      </c>
      <c r="B301" s="3">
        <v>1.4541999999999999</v>
      </c>
      <c r="C301" s="3">
        <v>1.4576</v>
      </c>
      <c r="D301" s="3">
        <v>1.4499</v>
      </c>
      <c r="E301" s="3">
        <v>1.4537</v>
      </c>
      <c r="F301" s="5">
        <f t="shared" si="21"/>
        <v>-3.4389078367716154E-4</v>
      </c>
      <c r="G301" s="6">
        <f t="shared" si="22"/>
        <v>5.2966589865458954E-3</v>
      </c>
      <c r="H301" s="6">
        <f t="shared" si="23"/>
        <v>-2.9613326968083355E-3</v>
      </c>
      <c r="I301" s="6">
        <f t="shared" si="24"/>
        <v>-7.5282664207915245E-3</v>
      </c>
      <c r="J301" s="6">
        <f t="shared" si="25"/>
        <v>-3.4389078367716154E-4</v>
      </c>
    </row>
    <row r="302" spans="1:10" x14ac:dyDescent="0.25">
      <c r="A302" s="2">
        <v>40729</v>
      </c>
      <c r="B302" s="3">
        <v>1.4536</v>
      </c>
      <c r="C302" s="3">
        <v>1.4552</v>
      </c>
      <c r="D302" s="3">
        <v>1.4399</v>
      </c>
      <c r="E302" s="3">
        <v>1.4427000000000001</v>
      </c>
      <c r="F302" s="5">
        <f t="shared" si="21"/>
        <v>-7.5268801302346856E-3</v>
      </c>
      <c r="G302" s="6">
        <f t="shared" si="22"/>
        <v>1.0569681489687862E-2</v>
      </c>
      <c r="H302" s="6">
        <f t="shared" si="23"/>
        <v>-9.4695713677367243E-3</v>
      </c>
      <c r="I302" s="6">
        <f t="shared" si="24"/>
        <v>-7.5282664207915245E-3</v>
      </c>
      <c r="J302" s="6">
        <f t="shared" si="25"/>
        <v>-7.5282664207915245E-3</v>
      </c>
    </row>
    <row r="303" spans="1:10" x14ac:dyDescent="0.25">
      <c r="A303" s="2">
        <v>40730</v>
      </c>
      <c r="B303" s="3">
        <v>1.4424999999999999</v>
      </c>
      <c r="C303" s="3">
        <v>1.4464999999999999</v>
      </c>
      <c r="D303" s="3">
        <v>1.429</v>
      </c>
      <c r="E303" s="3">
        <v>1.4317</v>
      </c>
      <c r="F303" s="5">
        <f t="shared" si="21"/>
        <v>-7.5151700159727681E-3</v>
      </c>
      <c r="G303" s="6">
        <f t="shared" si="22"/>
        <v>1.2171946486322279E-2</v>
      </c>
      <c r="H303" s="6">
        <f t="shared" si="23"/>
        <v>-9.4028204523871183E-3</v>
      </c>
      <c r="I303" s="6">
        <f t="shared" si="24"/>
        <v>-7.5282664207915245E-3</v>
      </c>
      <c r="J303" s="6">
        <f t="shared" si="25"/>
        <v>-7.5282664207915245E-3</v>
      </c>
    </row>
    <row r="304" spans="1:10" x14ac:dyDescent="0.25">
      <c r="A304" s="2">
        <v>40731</v>
      </c>
      <c r="B304" s="3">
        <v>1.4318</v>
      </c>
      <c r="C304" s="3">
        <v>1.4372</v>
      </c>
      <c r="D304" s="3">
        <v>1.4225000000000001</v>
      </c>
      <c r="E304" s="3">
        <v>1.4362999999999999</v>
      </c>
      <c r="F304" s="5">
        <f t="shared" si="21"/>
        <v>3.1379684756924447E-3</v>
      </c>
      <c r="G304" s="6">
        <f t="shared" si="22"/>
        <v>1.0280889238877601E-2</v>
      </c>
      <c r="H304" s="6">
        <f t="shared" si="23"/>
        <v>-6.5165069615985673E-3</v>
      </c>
      <c r="I304" s="6">
        <f t="shared" si="24"/>
        <v>-7.5282664207915245E-3</v>
      </c>
      <c r="J304" s="6">
        <f t="shared" si="25"/>
        <v>3.1379684756924447E-3</v>
      </c>
    </row>
    <row r="305" spans="1:10" x14ac:dyDescent="0.25">
      <c r="A305" s="2">
        <v>40732</v>
      </c>
      <c r="B305" s="3">
        <v>1.4361999999999999</v>
      </c>
      <c r="C305" s="3">
        <v>1.4367000000000001</v>
      </c>
      <c r="D305" s="3">
        <v>1.4211</v>
      </c>
      <c r="E305" s="3">
        <v>1.4260999999999999</v>
      </c>
      <c r="F305" s="5">
        <f t="shared" si="21"/>
        <v>-7.0572909334959046E-3</v>
      </c>
      <c r="G305" s="6">
        <f t="shared" si="22"/>
        <v>1.0917597418857707E-2</v>
      </c>
      <c r="H305" s="6">
        <f t="shared" si="23"/>
        <v>-1.0569517078401262E-2</v>
      </c>
      <c r="I305" s="6">
        <f t="shared" si="24"/>
        <v>-7.5282664207915245E-3</v>
      </c>
      <c r="J305" s="6">
        <f t="shared" si="25"/>
        <v>-7.5282664207915245E-3</v>
      </c>
    </row>
    <row r="306" spans="1:10" x14ac:dyDescent="0.25">
      <c r="A306" s="2">
        <v>40735</v>
      </c>
      <c r="B306" s="3">
        <v>1.4213</v>
      </c>
      <c r="C306" s="3">
        <v>1.4226000000000001</v>
      </c>
      <c r="D306" s="3">
        <v>1.3988</v>
      </c>
      <c r="E306" s="3">
        <v>1.4028</v>
      </c>
      <c r="F306" s="5">
        <f t="shared" si="21"/>
        <v>-1.3101706478943017E-2</v>
      </c>
      <c r="G306" s="6">
        <f t="shared" si="22"/>
        <v>1.687145711019401E-2</v>
      </c>
      <c r="H306" s="6">
        <f t="shared" si="23"/>
        <v>-1.5957219555745375E-2</v>
      </c>
      <c r="I306" s="6">
        <f t="shared" si="24"/>
        <v>-7.5282664207915245E-3</v>
      </c>
      <c r="J306" s="6">
        <f t="shared" si="25"/>
        <v>-7.5282664207915245E-3</v>
      </c>
    </row>
    <row r="307" spans="1:10" x14ac:dyDescent="0.25">
      <c r="A307" s="2">
        <v>40736</v>
      </c>
      <c r="B307" s="3">
        <v>1.403</v>
      </c>
      <c r="C307" s="3">
        <v>1.4059999999999999</v>
      </c>
      <c r="D307" s="3">
        <v>1.3841000000000001</v>
      </c>
      <c r="E307" s="3">
        <v>1.3974</v>
      </c>
      <c r="F307" s="5">
        <f t="shared" si="21"/>
        <v>-3.999433984110708E-3</v>
      </c>
      <c r="G307" s="6">
        <f t="shared" si="22"/>
        <v>1.5698684467953767E-2</v>
      </c>
      <c r="H307" s="6">
        <f t="shared" si="23"/>
        <v>-1.3562692199804651E-2</v>
      </c>
      <c r="I307" s="6">
        <f t="shared" si="24"/>
        <v>-7.5282664207915245E-3</v>
      </c>
      <c r="J307" s="6">
        <f t="shared" si="25"/>
        <v>-7.5282664207915245E-3</v>
      </c>
    </row>
    <row r="308" spans="1:10" x14ac:dyDescent="0.25">
      <c r="A308" s="2">
        <v>40737</v>
      </c>
      <c r="B308" s="3">
        <v>1.3973</v>
      </c>
      <c r="C308" s="3">
        <v>1.4191</v>
      </c>
      <c r="D308" s="3">
        <v>1.3955</v>
      </c>
      <c r="E308" s="3">
        <v>1.4162999999999999</v>
      </c>
      <c r="F308" s="5">
        <f t="shared" si="21"/>
        <v>1.3506034133948425E-2</v>
      </c>
      <c r="G308" s="6">
        <f t="shared" si="22"/>
        <v>1.6770093864114995E-2</v>
      </c>
      <c r="H308" s="6">
        <f t="shared" si="23"/>
        <v>-1.2890291100254043E-3</v>
      </c>
      <c r="I308" s="6">
        <f t="shared" si="24"/>
        <v>-7.5282664207915245E-3</v>
      </c>
      <c r="J308" s="6">
        <f t="shared" si="25"/>
        <v>1.3506034133948425E-2</v>
      </c>
    </row>
    <row r="309" spans="1:10" x14ac:dyDescent="0.25">
      <c r="A309" s="2">
        <v>40738</v>
      </c>
      <c r="B309" s="3">
        <v>1.4165000000000001</v>
      </c>
      <c r="C309" s="3">
        <v>1.4279999999999999</v>
      </c>
      <c r="D309" s="3">
        <v>1.4118999999999999</v>
      </c>
      <c r="E309" s="3">
        <v>1.4138999999999999</v>
      </c>
      <c r="F309" s="5">
        <f t="shared" si="21"/>
        <v>-1.8371966727764775E-3</v>
      </c>
      <c r="G309" s="6">
        <f t="shared" si="22"/>
        <v>1.133854888405021E-2</v>
      </c>
      <c r="H309" s="6">
        <f t="shared" si="23"/>
        <v>-3.252725255091933E-3</v>
      </c>
      <c r="I309" s="6">
        <f t="shared" si="24"/>
        <v>-7.5282664207915245E-3</v>
      </c>
      <c r="J309" s="6">
        <f t="shared" si="25"/>
        <v>-1.8371966727764775E-3</v>
      </c>
    </row>
    <row r="310" spans="1:10" x14ac:dyDescent="0.25">
      <c r="A310" s="2">
        <v>40739</v>
      </c>
      <c r="B310" s="3">
        <v>1.4139999999999999</v>
      </c>
      <c r="C310" s="3">
        <v>1.4198</v>
      </c>
      <c r="D310" s="3">
        <v>1.4096</v>
      </c>
      <c r="E310" s="3">
        <v>1.4156</v>
      </c>
      <c r="F310" s="5">
        <f t="shared" si="21"/>
        <v>1.1309020147903775E-3</v>
      </c>
      <c r="G310" s="6">
        <f t="shared" si="22"/>
        <v>7.2100404233703579E-3</v>
      </c>
      <c r="H310" s="6">
        <f t="shared" si="23"/>
        <v>-3.1165912746030219E-3</v>
      </c>
      <c r="I310" s="6">
        <f t="shared" si="24"/>
        <v>-7.5282664207915245E-3</v>
      </c>
      <c r="J310" s="6">
        <f t="shared" si="25"/>
        <v>1.1309020147903775E-3</v>
      </c>
    </row>
    <row r="311" spans="1:10" x14ac:dyDescent="0.25">
      <c r="A311" s="2">
        <v>40742</v>
      </c>
      <c r="B311" s="3">
        <v>1.4121999999999999</v>
      </c>
      <c r="C311" s="3">
        <v>1.4133</v>
      </c>
      <c r="D311" s="3">
        <v>1.4016999999999999</v>
      </c>
      <c r="E311" s="3">
        <v>1.4112</v>
      </c>
      <c r="F311" s="5">
        <f t="shared" si="21"/>
        <v>-7.0836582971955605E-4</v>
      </c>
      <c r="G311" s="6">
        <f t="shared" si="22"/>
        <v>8.2416097050930642E-3</v>
      </c>
      <c r="H311" s="6">
        <f t="shared" si="23"/>
        <v>-7.4629864132343864E-3</v>
      </c>
      <c r="I311" s="6">
        <f t="shared" si="24"/>
        <v>-7.5282664207915245E-3</v>
      </c>
      <c r="J311" s="6">
        <f t="shared" si="25"/>
        <v>-7.0836582971955605E-4</v>
      </c>
    </row>
    <row r="312" spans="1:10" x14ac:dyDescent="0.25">
      <c r="A312" s="2">
        <v>40743</v>
      </c>
      <c r="B312" s="3">
        <v>1.411</v>
      </c>
      <c r="C312" s="3">
        <v>1.4214</v>
      </c>
      <c r="D312" s="3">
        <v>1.4072</v>
      </c>
      <c r="E312" s="3">
        <v>1.4154</v>
      </c>
      <c r="F312" s="5">
        <f t="shared" si="21"/>
        <v>3.1135037888702301E-3</v>
      </c>
      <c r="G312" s="6">
        <f t="shared" si="22"/>
        <v>1.0040386969446306E-2</v>
      </c>
      <c r="H312" s="6">
        <f t="shared" si="23"/>
        <v>-2.6967584294656341E-3</v>
      </c>
      <c r="I312" s="6">
        <f t="shared" si="24"/>
        <v>-7.5282664207915245E-3</v>
      </c>
      <c r="J312" s="6">
        <f t="shared" si="25"/>
        <v>3.1135037888702301E-3</v>
      </c>
    </row>
    <row r="313" spans="1:10" x14ac:dyDescent="0.25">
      <c r="A313" s="2">
        <v>40744</v>
      </c>
      <c r="B313" s="3">
        <v>1.415</v>
      </c>
      <c r="C313" s="3">
        <v>1.4237</v>
      </c>
      <c r="D313" s="3">
        <v>1.4136</v>
      </c>
      <c r="E313" s="3">
        <v>1.4213</v>
      </c>
      <c r="F313" s="5">
        <f t="shared" si="21"/>
        <v>4.4424146676281268E-3</v>
      </c>
      <c r="G313" s="6">
        <f t="shared" si="22"/>
        <v>7.1194746142135478E-3</v>
      </c>
      <c r="H313" s="6">
        <f t="shared" si="23"/>
        <v>-9.8988907185136913E-4</v>
      </c>
      <c r="I313" s="6">
        <f t="shared" si="24"/>
        <v>-7.5282664207915245E-3</v>
      </c>
      <c r="J313" s="6">
        <f t="shared" si="25"/>
        <v>4.4424146676281268E-3</v>
      </c>
    </row>
    <row r="314" spans="1:10" x14ac:dyDescent="0.25">
      <c r="A314" s="2">
        <v>40745</v>
      </c>
      <c r="B314" s="3">
        <v>1.4213</v>
      </c>
      <c r="C314" s="3">
        <v>1.4433</v>
      </c>
      <c r="D314" s="3">
        <v>1.4141999999999999</v>
      </c>
      <c r="E314" s="3">
        <v>1.4423999999999999</v>
      </c>
      <c r="F314" s="5">
        <f t="shared" si="21"/>
        <v>1.4736447144141412E-2</v>
      </c>
      <c r="G314" s="6">
        <f t="shared" si="22"/>
        <v>2.036815820337733E-2</v>
      </c>
      <c r="H314" s="6">
        <f t="shared" si="23"/>
        <v>-5.0079455748257822E-3</v>
      </c>
      <c r="I314" s="6">
        <f t="shared" si="24"/>
        <v>-7.5282664207915245E-3</v>
      </c>
      <c r="J314" s="6">
        <f t="shared" si="25"/>
        <v>1.4736447144141412E-2</v>
      </c>
    </row>
    <row r="315" spans="1:10" x14ac:dyDescent="0.25">
      <c r="A315" s="2">
        <v>40746</v>
      </c>
      <c r="B315" s="3">
        <v>1.4422999999999999</v>
      </c>
      <c r="C315" s="3">
        <v>1.4437</v>
      </c>
      <c r="D315" s="3">
        <v>1.4328000000000001</v>
      </c>
      <c r="E315" s="3">
        <v>1.4359</v>
      </c>
      <c r="F315" s="5">
        <f t="shared" si="21"/>
        <v>-4.4472312891333235E-3</v>
      </c>
      <c r="G315" s="6">
        <f t="shared" si="22"/>
        <v>7.5786908892666975E-3</v>
      </c>
      <c r="H315" s="6">
        <f t="shared" si="23"/>
        <v>-6.6084898429624311E-3</v>
      </c>
      <c r="I315" s="6">
        <f t="shared" si="24"/>
        <v>-7.5282664207915245E-3</v>
      </c>
      <c r="J315" s="6">
        <f t="shared" si="25"/>
        <v>-4.4472312891333235E-3</v>
      </c>
    </row>
    <row r="316" spans="1:10" x14ac:dyDescent="0.25">
      <c r="A316" s="2">
        <v>40749</v>
      </c>
      <c r="B316" s="3">
        <v>1.4399</v>
      </c>
      <c r="C316" s="3">
        <v>1.4404999999999999</v>
      </c>
      <c r="D316" s="3">
        <v>1.4329000000000001</v>
      </c>
      <c r="E316" s="3">
        <v>1.4374</v>
      </c>
      <c r="F316" s="5">
        <f t="shared" si="21"/>
        <v>-1.7377406798825168E-3</v>
      </c>
      <c r="G316" s="6">
        <f t="shared" si="22"/>
        <v>5.2899128020258502E-3</v>
      </c>
      <c r="H316" s="6">
        <f t="shared" si="23"/>
        <v>-4.8733039916675569E-3</v>
      </c>
      <c r="I316" s="6">
        <f t="shared" si="24"/>
        <v>-7.5282664207915245E-3</v>
      </c>
      <c r="J316" s="6">
        <f t="shared" si="25"/>
        <v>-1.7377406798825168E-3</v>
      </c>
    </row>
    <row r="317" spans="1:10" x14ac:dyDescent="0.25">
      <c r="A317" s="2">
        <v>40750</v>
      </c>
      <c r="B317" s="3">
        <v>1.4376</v>
      </c>
      <c r="C317" s="3">
        <v>1.4523999999999999</v>
      </c>
      <c r="D317" s="3">
        <v>1.4360999999999999</v>
      </c>
      <c r="E317" s="3">
        <v>1.4508000000000001</v>
      </c>
      <c r="F317" s="5">
        <f t="shared" si="21"/>
        <v>9.1400719393979792E-3</v>
      </c>
      <c r="G317" s="6">
        <f t="shared" si="22"/>
        <v>1.1286254473607706E-2</v>
      </c>
      <c r="H317" s="6">
        <f t="shared" si="23"/>
        <v>-1.0439504027763E-3</v>
      </c>
      <c r="I317" s="6">
        <f t="shared" si="24"/>
        <v>-7.5282664207915245E-3</v>
      </c>
      <c r="J317" s="6">
        <f t="shared" si="25"/>
        <v>9.1400719393979792E-3</v>
      </c>
    </row>
    <row r="318" spans="1:10" x14ac:dyDescent="0.25">
      <c r="A318" s="2">
        <v>40751</v>
      </c>
      <c r="B318" s="3">
        <v>1.4509000000000001</v>
      </c>
      <c r="C318" s="3">
        <v>1.4534</v>
      </c>
      <c r="D318" s="3">
        <v>1.4343999999999999</v>
      </c>
      <c r="E318" s="3">
        <v>1.4367000000000001</v>
      </c>
      <c r="F318" s="5">
        <f t="shared" si="21"/>
        <v>-9.8352365049660263E-3</v>
      </c>
      <c r="G318" s="6">
        <f t="shared" si="22"/>
        <v>1.3158995891612433E-2</v>
      </c>
      <c r="H318" s="6">
        <f t="shared" si="23"/>
        <v>-1.1437410230716471E-2</v>
      </c>
      <c r="I318" s="6">
        <f t="shared" si="24"/>
        <v>-7.5282664207915245E-3</v>
      </c>
      <c r="J318" s="6">
        <f t="shared" si="25"/>
        <v>-7.5282664207915245E-3</v>
      </c>
    </row>
    <row r="319" spans="1:10" x14ac:dyDescent="0.25">
      <c r="A319" s="2">
        <v>40752</v>
      </c>
      <c r="B319" s="3">
        <v>1.4366000000000001</v>
      </c>
      <c r="C319" s="3">
        <v>1.4398</v>
      </c>
      <c r="D319" s="3">
        <v>1.4258</v>
      </c>
      <c r="E319" s="3">
        <v>1.4331</v>
      </c>
      <c r="F319" s="5">
        <f t="shared" si="21"/>
        <v>-2.4392805766753952E-3</v>
      </c>
      <c r="G319" s="6">
        <f t="shared" si="22"/>
        <v>9.7711553516745611E-3</v>
      </c>
      <c r="H319" s="6">
        <f t="shared" si="23"/>
        <v>-7.546150957173231E-3</v>
      </c>
      <c r="I319" s="6">
        <f t="shared" si="24"/>
        <v>-7.5282664207915245E-3</v>
      </c>
      <c r="J319" s="6">
        <f t="shared" si="25"/>
        <v>-7.5282664207915245E-3</v>
      </c>
    </row>
    <row r="320" spans="1:10" x14ac:dyDescent="0.25">
      <c r="A320" s="2">
        <v>40753</v>
      </c>
      <c r="B320" s="3">
        <v>1.4331</v>
      </c>
      <c r="C320" s="3">
        <v>1.4411</v>
      </c>
      <c r="D320" s="3">
        <v>1.4234</v>
      </c>
      <c r="E320" s="3">
        <v>1.4396</v>
      </c>
      <c r="F320" s="5">
        <f t="shared" si="21"/>
        <v>4.5253671408496954E-3</v>
      </c>
      <c r="G320" s="6">
        <f t="shared" si="22"/>
        <v>1.2358334979145194E-2</v>
      </c>
      <c r="H320" s="6">
        <f t="shared" si="23"/>
        <v>-6.7915541988551624E-3</v>
      </c>
      <c r="I320" s="6">
        <f t="shared" si="24"/>
        <v>-7.5282664207915245E-3</v>
      </c>
      <c r="J320" s="6">
        <f t="shared" si="25"/>
        <v>4.5253671408496954E-3</v>
      </c>
    </row>
    <row r="321" spans="1:10" x14ac:dyDescent="0.25">
      <c r="A321" s="2">
        <v>40756</v>
      </c>
      <c r="B321" s="3">
        <v>1.4355</v>
      </c>
      <c r="C321" s="3">
        <v>1.4452</v>
      </c>
      <c r="D321" s="3">
        <v>1.4189000000000001</v>
      </c>
      <c r="E321" s="3">
        <v>1.4248000000000001</v>
      </c>
      <c r="F321" s="5">
        <f t="shared" si="21"/>
        <v>-7.481767585666709E-3</v>
      </c>
      <c r="G321" s="6">
        <f t="shared" si="22"/>
        <v>1.83657967602175E-2</v>
      </c>
      <c r="H321" s="6">
        <f t="shared" si="23"/>
        <v>-1.1631297047850896E-2</v>
      </c>
      <c r="I321" s="6">
        <f t="shared" si="24"/>
        <v>-7.5282664207915245E-3</v>
      </c>
      <c r="J321" s="6">
        <f t="shared" si="25"/>
        <v>-7.5282664207915245E-3</v>
      </c>
    </row>
    <row r="322" spans="1:10" x14ac:dyDescent="0.25">
      <c r="A322" s="2">
        <v>40757</v>
      </c>
      <c r="B322" s="3">
        <v>1.4249000000000001</v>
      </c>
      <c r="C322" s="3">
        <v>1.4280999999999999</v>
      </c>
      <c r="D322" s="3">
        <v>1.4154</v>
      </c>
      <c r="E322" s="3">
        <v>1.42</v>
      </c>
      <c r="F322" s="5">
        <f t="shared" si="21"/>
        <v>-3.4447642064368263E-3</v>
      </c>
      <c r="G322" s="6">
        <f t="shared" si="22"/>
        <v>8.9327128172030784E-3</v>
      </c>
      <c r="H322" s="6">
        <f t="shared" si="23"/>
        <v>-6.6894591600588334E-3</v>
      </c>
      <c r="I322" s="6">
        <f t="shared" si="24"/>
        <v>-7.5282664207915245E-3</v>
      </c>
      <c r="J322" s="6">
        <f t="shared" si="25"/>
        <v>-3.4447642064368263E-3</v>
      </c>
    </row>
    <row r="323" spans="1:10" x14ac:dyDescent="0.25">
      <c r="A323" s="2">
        <v>40758</v>
      </c>
      <c r="B323" s="3">
        <v>1.4198</v>
      </c>
      <c r="C323" s="3">
        <v>1.4341999999999999</v>
      </c>
      <c r="D323" s="3">
        <v>1.4149</v>
      </c>
      <c r="E323" s="3">
        <v>1.4321999999999999</v>
      </c>
      <c r="F323" s="5">
        <f t="shared" si="21"/>
        <v>8.695706967553913E-3</v>
      </c>
      <c r="G323" s="6">
        <f t="shared" si="22"/>
        <v>1.3548345246567823E-2</v>
      </c>
      <c r="H323" s="6">
        <f t="shared" si="23"/>
        <v>-3.457159403378797E-3</v>
      </c>
      <c r="I323" s="6">
        <f t="shared" si="24"/>
        <v>-7.5282664207915245E-3</v>
      </c>
      <c r="J323" s="6">
        <f t="shared" si="25"/>
        <v>8.695706967553913E-3</v>
      </c>
    </row>
    <row r="324" spans="1:10" x14ac:dyDescent="0.25">
      <c r="A324" s="2">
        <v>40759</v>
      </c>
      <c r="B324" s="3">
        <v>1.4320999999999999</v>
      </c>
      <c r="C324" s="3">
        <v>1.4370000000000001</v>
      </c>
      <c r="D324" s="3">
        <v>1.4089</v>
      </c>
      <c r="E324" s="3">
        <v>1.4089</v>
      </c>
      <c r="F324" s="5">
        <f t="shared" si="21"/>
        <v>-1.6332640425425756E-2</v>
      </c>
      <c r="G324" s="6">
        <f t="shared" si="22"/>
        <v>1.9748349019793953E-2</v>
      </c>
      <c r="H324" s="6">
        <f t="shared" si="23"/>
        <v>-1.6332640425425756E-2</v>
      </c>
      <c r="I324" s="6">
        <f t="shared" si="24"/>
        <v>-7.5282664207915245E-3</v>
      </c>
      <c r="J324" s="6">
        <f t="shared" si="25"/>
        <v>-7.5282664207915245E-3</v>
      </c>
    </row>
    <row r="325" spans="1:10" x14ac:dyDescent="0.25">
      <c r="A325" s="2">
        <v>40760</v>
      </c>
      <c r="B325" s="3">
        <v>1.4092</v>
      </c>
      <c r="C325" s="3">
        <v>1.4297</v>
      </c>
      <c r="D325" s="3">
        <v>1.4058999999999999</v>
      </c>
      <c r="E325" s="3">
        <v>1.4277</v>
      </c>
      <c r="F325" s="5">
        <f t="shared" ref="F325:F388" si="26">LN(E325/B325)</f>
        <v>1.3042590328091901E-2</v>
      </c>
      <c r="G325" s="6">
        <f t="shared" ref="G325:G388" si="27">LN(C325/D325)</f>
        <v>1.6786964949256692E-2</v>
      </c>
      <c r="H325" s="6">
        <f t="shared" ref="H325:H388" si="28">LN(D325/B325)</f>
        <v>-2.3445003812209613E-3</v>
      </c>
      <c r="I325" s="6">
        <f t="shared" ref="I325:I388" si="29">LN(1-$I$1)</f>
        <v>-7.5282664207915245E-3</v>
      </c>
      <c r="J325" s="6">
        <f t="shared" ref="J325:J388" si="30">IF(H325&lt;I325,I325,F325)</f>
        <v>1.3042590328091901E-2</v>
      </c>
    </row>
    <row r="326" spans="1:10" x14ac:dyDescent="0.25">
      <c r="A326" s="2">
        <v>40763</v>
      </c>
      <c r="B326" s="3">
        <v>1.4373</v>
      </c>
      <c r="C326" s="3">
        <v>1.4399</v>
      </c>
      <c r="D326" s="3">
        <v>1.4135</v>
      </c>
      <c r="E326" s="3">
        <v>1.4177999999999999</v>
      </c>
      <c r="F326" s="5">
        <f t="shared" si="26"/>
        <v>-1.3659979136269044E-2</v>
      </c>
      <c r="G326" s="6">
        <f t="shared" si="27"/>
        <v>1.850476858057969E-2</v>
      </c>
      <c r="H326" s="6">
        <f t="shared" si="28"/>
        <v>-1.6697455423541119E-2</v>
      </c>
      <c r="I326" s="6">
        <f t="shared" si="29"/>
        <v>-7.5282664207915245E-3</v>
      </c>
      <c r="J326" s="6">
        <f t="shared" si="30"/>
        <v>-7.5282664207915245E-3</v>
      </c>
    </row>
    <row r="327" spans="1:10" x14ac:dyDescent="0.25">
      <c r="A327" s="2">
        <v>40764</v>
      </c>
      <c r="B327" s="3">
        <v>1.4176</v>
      </c>
      <c r="C327" s="3">
        <v>1.4375</v>
      </c>
      <c r="D327" s="3">
        <v>1.4155</v>
      </c>
      <c r="E327" s="3">
        <v>1.4374</v>
      </c>
      <c r="F327" s="5">
        <f t="shared" si="26"/>
        <v>1.3870625183525689E-2</v>
      </c>
      <c r="G327" s="6">
        <f t="shared" si="27"/>
        <v>1.5422668119551158E-2</v>
      </c>
      <c r="H327" s="6">
        <f t="shared" si="28"/>
        <v>-1.4824752988621666E-3</v>
      </c>
      <c r="I327" s="6">
        <f t="shared" si="29"/>
        <v>-7.5282664207915245E-3</v>
      </c>
      <c r="J327" s="6">
        <f t="shared" si="30"/>
        <v>1.3870625183525689E-2</v>
      </c>
    </row>
    <row r="328" spans="1:10" x14ac:dyDescent="0.25">
      <c r="A328" s="2">
        <v>40765</v>
      </c>
      <c r="B328" s="3">
        <v>1.4374</v>
      </c>
      <c r="C328" s="3">
        <v>1.4399</v>
      </c>
      <c r="D328" s="3">
        <v>1.4167000000000001</v>
      </c>
      <c r="E328" s="3">
        <v>1.4176</v>
      </c>
      <c r="F328" s="5">
        <f t="shared" si="26"/>
        <v>-1.3870625183525734E-2</v>
      </c>
      <c r="G328" s="6">
        <f t="shared" si="27"/>
        <v>1.624344332891953E-2</v>
      </c>
      <c r="H328" s="6">
        <f t="shared" si="28"/>
        <v>-1.4505702649036922E-2</v>
      </c>
      <c r="I328" s="6">
        <f t="shared" si="29"/>
        <v>-7.5282664207915245E-3</v>
      </c>
      <c r="J328" s="6">
        <f t="shared" si="30"/>
        <v>-7.5282664207915245E-3</v>
      </c>
    </row>
    <row r="329" spans="1:10" x14ac:dyDescent="0.25">
      <c r="A329" s="2">
        <v>40766</v>
      </c>
      <c r="B329" s="3">
        <v>1.4177</v>
      </c>
      <c r="C329" s="3">
        <v>1.4287000000000001</v>
      </c>
      <c r="D329" s="3">
        <v>1.4107000000000001</v>
      </c>
      <c r="E329" s="3">
        <v>1.4238</v>
      </c>
      <c r="F329" s="5">
        <f t="shared" si="26"/>
        <v>4.293513546187116E-3</v>
      </c>
      <c r="G329" s="6">
        <f t="shared" si="27"/>
        <v>1.2678904790655799E-2</v>
      </c>
      <c r="H329" s="6">
        <f t="shared" si="28"/>
        <v>-4.9498050431290713E-3</v>
      </c>
      <c r="I329" s="6">
        <f t="shared" si="29"/>
        <v>-7.5282664207915245E-3</v>
      </c>
      <c r="J329" s="6">
        <f t="shared" si="30"/>
        <v>4.293513546187116E-3</v>
      </c>
    </row>
    <row r="330" spans="1:10" x14ac:dyDescent="0.25">
      <c r="A330" s="2">
        <v>40767</v>
      </c>
      <c r="B330" s="3">
        <v>1.4237</v>
      </c>
      <c r="C330" s="3">
        <v>1.4289000000000001</v>
      </c>
      <c r="D330" s="3">
        <v>1.4153</v>
      </c>
      <c r="E330" s="3">
        <v>1.4246000000000001</v>
      </c>
      <c r="F330" s="5">
        <f t="shared" si="26"/>
        <v>6.3195592455333332E-4</v>
      </c>
      <c r="G330" s="6">
        <f t="shared" si="27"/>
        <v>9.5633947351311255E-3</v>
      </c>
      <c r="H330" s="6">
        <f t="shared" si="28"/>
        <v>-5.9175938799069005E-3</v>
      </c>
      <c r="I330" s="6">
        <f t="shared" si="29"/>
        <v>-7.5282664207915245E-3</v>
      </c>
      <c r="J330" s="6">
        <f t="shared" si="30"/>
        <v>6.3195592455333332E-4</v>
      </c>
    </row>
    <row r="331" spans="1:10" x14ac:dyDescent="0.25">
      <c r="A331" s="2">
        <v>40770</v>
      </c>
      <c r="B331" s="3">
        <v>1.4261999999999999</v>
      </c>
      <c r="C331" s="3">
        <v>1.4471000000000001</v>
      </c>
      <c r="D331" s="3">
        <v>1.4261999999999999</v>
      </c>
      <c r="E331" s="3">
        <v>1.4441999999999999</v>
      </c>
      <c r="F331" s="5">
        <f t="shared" si="26"/>
        <v>1.2541970422878013E-2</v>
      </c>
      <c r="G331" s="6">
        <f t="shared" si="27"/>
        <v>1.4547989149743881E-2</v>
      </c>
      <c r="H331" s="6">
        <f t="shared" si="28"/>
        <v>0</v>
      </c>
      <c r="I331" s="6">
        <f t="shared" si="29"/>
        <v>-7.5282664207915245E-3</v>
      </c>
      <c r="J331" s="6">
        <f t="shared" si="30"/>
        <v>1.2541970422878013E-2</v>
      </c>
    </row>
    <row r="332" spans="1:10" x14ac:dyDescent="0.25">
      <c r="A332" s="2">
        <v>40771</v>
      </c>
      <c r="B332" s="3">
        <v>1.4440999999999999</v>
      </c>
      <c r="C332" s="3">
        <v>1.4466000000000001</v>
      </c>
      <c r="D332" s="3">
        <v>1.4357</v>
      </c>
      <c r="E332" s="3">
        <v>1.4404999999999999</v>
      </c>
      <c r="F332" s="5">
        <f t="shared" si="26"/>
        <v>-2.4960146079363475E-3</v>
      </c>
      <c r="G332" s="6">
        <f t="shared" si="27"/>
        <v>7.5634402815322284E-3</v>
      </c>
      <c r="H332" s="6">
        <f t="shared" si="28"/>
        <v>-5.8337549988711317E-3</v>
      </c>
      <c r="I332" s="6">
        <f t="shared" si="29"/>
        <v>-7.5282664207915245E-3</v>
      </c>
      <c r="J332" s="6">
        <f t="shared" si="30"/>
        <v>-2.4960146079363475E-3</v>
      </c>
    </row>
    <row r="333" spans="1:10" x14ac:dyDescent="0.25">
      <c r="A333" s="2">
        <v>40772</v>
      </c>
      <c r="B333" s="3">
        <v>1.4403999999999999</v>
      </c>
      <c r="C333" s="3">
        <v>1.4515</v>
      </c>
      <c r="D333" s="3">
        <v>1.4328000000000001</v>
      </c>
      <c r="E333" s="3">
        <v>1.4423999999999999</v>
      </c>
      <c r="F333" s="5">
        <f t="shared" si="26"/>
        <v>1.3875401143874321E-3</v>
      </c>
      <c r="G333" s="6">
        <f t="shared" si="27"/>
        <v>1.2966932718182599E-2</v>
      </c>
      <c r="H333" s="6">
        <f t="shared" si="28"/>
        <v>-5.2902810282180607E-3</v>
      </c>
      <c r="I333" s="6">
        <f t="shared" si="29"/>
        <v>-7.5282664207915245E-3</v>
      </c>
      <c r="J333" s="6">
        <f t="shared" si="30"/>
        <v>1.3875401143874321E-3</v>
      </c>
    </row>
    <row r="334" spans="1:10" x14ac:dyDescent="0.25">
      <c r="A334" s="2">
        <v>40773</v>
      </c>
      <c r="B334" s="3">
        <v>1.4424999999999999</v>
      </c>
      <c r="C334" s="3">
        <v>1.4450000000000001</v>
      </c>
      <c r="D334" s="3">
        <v>1.4275</v>
      </c>
      <c r="E334" s="3">
        <v>1.4333</v>
      </c>
      <c r="F334" s="5">
        <f t="shared" si="26"/>
        <v>-6.3982414530845454E-3</v>
      </c>
      <c r="G334" s="6">
        <f t="shared" si="27"/>
        <v>1.2184659016367219E-2</v>
      </c>
      <c r="H334" s="6">
        <f t="shared" si="28"/>
        <v>-1.0453056852089256E-2</v>
      </c>
      <c r="I334" s="6">
        <f t="shared" si="29"/>
        <v>-7.5282664207915245E-3</v>
      </c>
      <c r="J334" s="6">
        <f t="shared" si="30"/>
        <v>-7.5282664207915245E-3</v>
      </c>
    </row>
    <row r="335" spans="1:10" x14ac:dyDescent="0.25">
      <c r="A335" s="2">
        <v>40774</v>
      </c>
      <c r="B335" s="3">
        <v>1.4330000000000001</v>
      </c>
      <c r="C335" s="3">
        <v>1.4449000000000001</v>
      </c>
      <c r="D335" s="3">
        <v>1.4262999999999999</v>
      </c>
      <c r="E335" s="3">
        <v>1.4393</v>
      </c>
      <c r="F335" s="5">
        <f t="shared" si="26"/>
        <v>4.386735440453227E-3</v>
      </c>
      <c r="G335" s="6">
        <f t="shared" si="27"/>
        <v>1.2956436470189143E-2</v>
      </c>
      <c r="H335" s="6">
        <f t="shared" si="28"/>
        <v>-4.6864702987954197E-3</v>
      </c>
      <c r="I335" s="6">
        <f t="shared" si="29"/>
        <v>-7.5282664207915245E-3</v>
      </c>
      <c r="J335" s="6">
        <f t="shared" si="30"/>
        <v>4.386735440453227E-3</v>
      </c>
    </row>
    <row r="336" spans="1:10" x14ac:dyDescent="0.25">
      <c r="A336" s="2">
        <v>40777</v>
      </c>
      <c r="B336" s="3">
        <v>1.4375</v>
      </c>
      <c r="C336" s="3">
        <v>1.4433</v>
      </c>
      <c r="D336" s="3">
        <v>1.4350000000000001</v>
      </c>
      <c r="E336" s="3">
        <v>1.4355</v>
      </c>
      <c r="F336" s="5">
        <f t="shared" si="26"/>
        <v>-1.3922731103868571E-3</v>
      </c>
      <c r="G336" s="6">
        <f t="shared" si="27"/>
        <v>5.7673091797962655E-3</v>
      </c>
      <c r="H336" s="6">
        <f t="shared" si="28"/>
        <v>-1.7406444777839894E-3</v>
      </c>
      <c r="I336" s="6">
        <f t="shared" si="29"/>
        <v>-7.5282664207915245E-3</v>
      </c>
      <c r="J336" s="6">
        <f t="shared" si="30"/>
        <v>-1.3922731103868571E-3</v>
      </c>
    </row>
    <row r="337" spans="1:10" x14ac:dyDescent="0.25">
      <c r="A337" s="2">
        <v>40778</v>
      </c>
      <c r="B337" s="3">
        <v>1.4356</v>
      </c>
      <c r="C337" s="3">
        <v>1.4498</v>
      </c>
      <c r="D337" s="3">
        <v>1.4356</v>
      </c>
      <c r="E337" s="3">
        <v>1.4439</v>
      </c>
      <c r="F337" s="5">
        <f t="shared" si="26"/>
        <v>5.7649057037210639E-3</v>
      </c>
      <c r="G337" s="6">
        <f t="shared" si="27"/>
        <v>9.8427355933252119E-3</v>
      </c>
      <c r="H337" s="6">
        <f t="shared" si="28"/>
        <v>0</v>
      </c>
      <c r="I337" s="6">
        <f t="shared" si="29"/>
        <v>-7.5282664207915245E-3</v>
      </c>
      <c r="J337" s="6">
        <f t="shared" si="30"/>
        <v>5.7649057037210639E-3</v>
      </c>
    </row>
    <row r="338" spans="1:10" x14ac:dyDescent="0.25">
      <c r="A338" s="2">
        <v>40779</v>
      </c>
      <c r="B338" s="3">
        <v>1.444</v>
      </c>
      <c r="C338" s="3">
        <v>1.4479</v>
      </c>
      <c r="D338" s="3">
        <v>1.4383999999999999</v>
      </c>
      <c r="E338" s="3">
        <v>1.4412</v>
      </c>
      <c r="F338" s="5">
        <f t="shared" si="26"/>
        <v>-1.9409405788333308E-3</v>
      </c>
      <c r="G338" s="6">
        <f t="shared" si="27"/>
        <v>6.5828460700201891E-3</v>
      </c>
      <c r="H338" s="6">
        <f t="shared" si="28"/>
        <v>-3.8856557354157418E-3</v>
      </c>
      <c r="I338" s="6">
        <f t="shared" si="29"/>
        <v>-7.5282664207915245E-3</v>
      </c>
      <c r="J338" s="6">
        <f t="shared" si="30"/>
        <v>-1.9409405788333308E-3</v>
      </c>
    </row>
    <row r="339" spans="1:10" x14ac:dyDescent="0.25">
      <c r="A339" s="2">
        <v>40780</v>
      </c>
      <c r="B339" s="3">
        <v>1.4413</v>
      </c>
      <c r="C339" s="3">
        <v>1.4474</v>
      </c>
      <c r="D339" s="3">
        <v>1.4332</v>
      </c>
      <c r="E339" s="3">
        <v>1.4376</v>
      </c>
      <c r="F339" s="5">
        <f t="shared" si="26"/>
        <v>-2.5704276197078212E-3</v>
      </c>
      <c r="G339" s="6">
        <f t="shared" si="27"/>
        <v>9.8591370012285229E-3</v>
      </c>
      <c r="H339" s="6">
        <f t="shared" si="28"/>
        <v>-5.6357776582583174E-3</v>
      </c>
      <c r="I339" s="6">
        <f t="shared" si="29"/>
        <v>-7.5282664207915245E-3</v>
      </c>
      <c r="J339" s="6">
        <f t="shared" si="30"/>
        <v>-2.5704276197078212E-3</v>
      </c>
    </row>
    <row r="340" spans="1:10" x14ac:dyDescent="0.25">
      <c r="A340" s="2">
        <v>40781</v>
      </c>
      <c r="B340" s="3">
        <v>1.4377</v>
      </c>
      <c r="C340" s="3">
        <v>1.45</v>
      </c>
      <c r="D340" s="3">
        <v>1.4333</v>
      </c>
      <c r="E340" s="3">
        <v>1.4497</v>
      </c>
      <c r="F340" s="5">
        <f t="shared" si="26"/>
        <v>8.31202402830491E-3</v>
      </c>
      <c r="G340" s="6">
        <f t="shared" si="27"/>
        <v>1.1584078485449997E-2</v>
      </c>
      <c r="H340" s="6">
        <f t="shared" si="28"/>
        <v>-3.0651364993767765E-3</v>
      </c>
      <c r="I340" s="6">
        <f t="shared" si="29"/>
        <v>-7.5282664207915245E-3</v>
      </c>
      <c r="J340" s="6">
        <f t="shared" si="30"/>
        <v>8.31202402830491E-3</v>
      </c>
    </row>
    <row r="341" spans="1:10" x14ac:dyDescent="0.25">
      <c r="A341" s="2">
        <v>40784</v>
      </c>
      <c r="B341" s="3">
        <v>1.4492</v>
      </c>
      <c r="C341" s="3">
        <v>1.4547000000000001</v>
      </c>
      <c r="D341" s="3">
        <v>1.4469000000000001</v>
      </c>
      <c r="E341" s="3">
        <v>1.4507000000000001</v>
      </c>
      <c r="F341" s="5">
        <f t="shared" si="26"/>
        <v>1.0345185239343177E-3</v>
      </c>
      <c r="G341" s="6">
        <f t="shared" si="27"/>
        <v>5.3763570363804958E-3</v>
      </c>
      <c r="H341" s="6">
        <f t="shared" si="28"/>
        <v>-1.5883432778862408E-3</v>
      </c>
      <c r="I341" s="6">
        <f t="shared" si="29"/>
        <v>-7.5282664207915245E-3</v>
      </c>
      <c r="J341" s="6">
        <f t="shared" si="30"/>
        <v>1.0345185239343177E-3</v>
      </c>
    </row>
    <row r="342" spans="1:10" x14ac:dyDescent="0.25">
      <c r="A342" s="2">
        <v>40785</v>
      </c>
      <c r="B342" s="3">
        <v>1.4507000000000001</v>
      </c>
      <c r="C342" s="3">
        <v>1.4532</v>
      </c>
      <c r="D342" s="3">
        <v>1.4388000000000001</v>
      </c>
      <c r="E342" s="3">
        <v>1.4439</v>
      </c>
      <c r="F342" s="5">
        <f t="shared" si="26"/>
        <v>-4.6984125676831712E-3</v>
      </c>
      <c r="G342" s="6">
        <f t="shared" si="27"/>
        <v>9.9585885255779275E-3</v>
      </c>
      <c r="H342" s="6">
        <f t="shared" si="28"/>
        <v>-8.2367657233876086E-3</v>
      </c>
      <c r="I342" s="6">
        <f t="shared" si="29"/>
        <v>-7.5282664207915245E-3</v>
      </c>
      <c r="J342" s="6">
        <f t="shared" si="30"/>
        <v>-7.5282664207915245E-3</v>
      </c>
    </row>
    <row r="343" spans="1:10" x14ac:dyDescent="0.25">
      <c r="A343" s="2">
        <v>40786</v>
      </c>
      <c r="B343" s="3">
        <v>1.4440999999999999</v>
      </c>
      <c r="C343" s="3">
        <v>1.4466000000000001</v>
      </c>
      <c r="D343" s="3">
        <v>1.4361999999999999</v>
      </c>
      <c r="E343" s="3">
        <v>1.4370000000000001</v>
      </c>
      <c r="F343" s="5">
        <f t="shared" si="26"/>
        <v>-4.9286830534944681E-3</v>
      </c>
      <c r="G343" s="6">
        <f t="shared" si="27"/>
        <v>7.215238738963411E-3</v>
      </c>
      <c r="H343" s="6">
        <f t="shared" si="28"/>
        <v>-5.4855534563023056E-3</v>
      </c>
      <c r="I343" s="6">
        <f t="shared" si="29"/>
        <v>-7.5282664207915245E-3</v>
      </c>
      <c r="J343" s="6">
        <f t="shared" si="30"/>
        <v>-4.9286830534944681E-3</v>
      </c>
    </row>
    <row r="344" spans="1:10" x14ac:dyDescent="0.25">
      <c r="A344" s="2">
        <v>40787</v>
      </c>
      <c r="B344" s="3">
        <v>1.4372</v>
      </c>
      <c r="C344" s="3">
        <v>1.4382999999999999</v>
      </c>
      <c r="D344" s="3">
        <v>1.4232</v>
      </c>
      <c r="E344" s="3">
        <v>1.4257</v>
      </c>
      <c r="F344" s="5">
        <f t="shared" si="26"/>
        <v>-8.0338550794484837E-3</v>
      </c>
      <c r="G344" s="6">
        <f t="shared" si="27"/>
        <v>1.0554003258218063E-2</v>
      </c>
      <c r="H344" s="6">
        <f t="shared" si="28"/>
        <v>-9.7889188877382845E-3</v>
      </c>
      <c r="I344" s="6">
        <f t="shared" si="29"/>
        <v>-7.5282664207915245E-3</v>
      </c>
      <c r="J344" s="6">
        <f t="shared" si="30"/>
        <v>-7.5282664207915245E-3</v>
      </c>
    </row>
    <row r="345" spans="1:10" x14ac:dyDescent="0.25">
      <c r="A345" s="2">
        <v>40788</v>
      </c>
      <c r="B345" s="3">
        <v>1.4257</v>
      </c>
      <c r="C345" s="3">
        <v>1.4286000000000001</v>
      </c>
      <c r="D345" s="3">
        <v>1.4187000000000001</v>
      </c>
      <c r="E345" s="3">
        <v>1.4204000000000001</v>
      </c>
      <c r="F345" s="5">
        <f t="shared" si="26"/>
        <v>-3.7243990909823282E-3</v>
      </c>
      <c r="G345" s="6">
        <f t="shared" si="27"/>
        <v>6.9539844029322413E-3</v>
      </c>
      <c r="H345" s="6">
        <f t="shared" si="28"/>
        <v>-4.9219618419754033E-3</v>
      </c>
      <c r="I345" s="6">
        <f t="shared" si="29"/>
        <v>-7.5282664207915245E-3</v>
      </c>
      <c r="J345" s="6">
        <f t="shared" si="30"/>
        <v>-3.7243990909823282E-3</v>
      </c>
    </row>
    <row r="346" spans="1:10" x14ac:dyDescent="0.25">
      <c r="A346" s="2">
        <v>40791</v>
      </c>
      <c r="B346" s="3">
        <v>1.4160999999999999</v>
      </c>
      <c r="C346" s="3">
        <v>1.4172</v>
      </c>
      <c r="D346" s="3">
        <v>1.4064000000000001</v>
      </c>
      <c r="E346" s="3">
        <v>1.4097</v>
      </c>
      <c r="F346" s="5">
        <f t="shared" si="26"/>
        <v>-4.5296984521333017E-3</v>
      </c>
      <c r="G346" s="6">
        <f t="shared" si="27"/>
        <v>7.6498460604043283E-3</v>
      </c>
      <c r="H346" s="6">
        <f t="shared" si="28"/>
        <v>-6.8733662981004043E-3</v>
      </c>
      <c r="I346" s="6">
        <f t="shared" si="29"/>
        <v>-7.5282664207915245E-3</v>
      </c>
      <c r="J346" s="6">
        <f t="shared" si="30"/>
        <v>-4.5296984521333017E-3</v>
      </c>
    </row>
    <row r="347" spans="1:10" x14ac:dyDescent="0.25">
      <c r="A347" s="2">
        <v>40792</v>
      </c>
      <c r="B347" s="3">
        <v>1.4095</v>
      </c>
      <c r="C347" s="3">
        <v>1.4246000000000001</v>
      </c>
      <c r="D347" s="3">
        <v>1.3976999999999999</v>
      </c>
      <c r="E347" s="3">
        <v>1.3995</v>
      </c>
      <c r="F347" s="5">
        <f t="shared" si="26"/>
        <v>-7.1200015986590502E-3</v>
      </c>
      <c r="G347" s="6">
        <f t="shared" si="27"/>
        <v>1.9063044053392753E-2</v>
      </c>
      <c r="H347" s="6">
        <f t="shared" si="28"/>
        <v>-8.4070030633064414E-3</v>
      </c>
      <c r="I347" s="6">
        <f t="shared" si="29"/>
        <v>-7.5282664207915245E-3</v>
      </c>
      <c r="J347" s="6">
        <f t="shared" si="30"/>
        <v>-7.5282664207915245E-3</v>
      </c>
    </row>
    <row r="348" spans="1:10" x14ac:dyDescent="0.25">
      <c r="A348" s="2">
        <v>40793</v>
      </c>
      <c r="B348" s="3">
        <v>1.3996</v>
      </c>
      <c r="C348" s="3">
        <v>1.4147000000000001</v>
      </c>
      <c r="D348" s="3">
        <v>1.3996</v>
      </c>
      <c r="E348" s="3">
        <v>1.4095</v>
      </c>
      <c r="F348" s="5">
        <f t="shared" si="26"/>
        <v>7.048550060634374E-3</v>
      </c>
      <c r="G348" s="6">
        <f t="shared" si="27"/>
        <v>1.0731012971355836E-2</v>
      </c>
      <c r="H348" s="6">
        <f t="shared" si="28"/>
        <v>0</v>
      </c>
      <c r="I348" s="6">
        <f t="shared" si="29"/>
        <v>-7.5282664207915245E-3</v>
      </c>
      <c r="J348" s="6">
        <f t="shared" si="30"/>
        <v>7.048550060634374E-3</v>
      </c>
    </row>
    <row r="349" spans="1:10" x14ac:dyDescent="0.25">
      <c r="A349" s="2">
        <v>40794</v>
      </c>
      <c r="B349" s="3">
        <v>1.4096</v>
      </c>
      <c r="C349" s="3">
        <v>1.4098999999999999</v>
      </c>
      <c r="D349" s="3">
        <v>1.3875999999999999</v>
      </c>
      <c r="E349" s="3">
        <v>1.3878999999999999</v>
      </c>
      <c r="F349" s="5">
        <f t="shared" si="26"/>
        <v>-1.5514162820121019E-2</v>
      </c>
      <c r="G349" s="6">
        <f t="shared" si="27"/>
        <v>1.5943143775720658E-2</v>
      </c>
      <c r="H349" s="6">
        <f t="shared" si="28"/>
        <v>-1.5730340086320467E-2</v>
      </c>
      <c r="I349" s="6">
        <f t="shared" si="29"/>
        <v>-7.5282664207915245E-3</v>
      </c>
      <c r="J349" s="6">
        <f t="shared" si="30"/>
        <v>-7.5282664207915245E-3</v>
      </c>
    </row>
    <row r="350" spans="1:10" x14ac:dyDescent="0.25">
      <c r="A350" s="2">
        <v>40795</v>
      </c>
      <c r="B350" s="3">
        <v>1.3879999999999999</v>
      </c>
      <c r="C350" s="3">
        <v>1.3935999999999999</v>
      </c>
      <c r="D350" s="3">
        <v>1.3631</v>
      </c>
      <c r="E350" s="3">
        <v>1.3655999999999999</v>
      </c>
      <c r="F350" s="5">
        <f t="shared" si="26"/>
        <v>-1.6269969586518905E-2</v>
      </c>
      <c r="G350" s="6">
        <f t="shared" si="27"/>
        <v>2.2128809521440904E-2</v>
      </c>
      <c r="H350" s="6">
        <f t="shared" si="28"/>
        <v>-1.8102344489952411E-2</v>
      </c>
      <c r="I350" s="6">
        <f t="shared" si="29"/>
        <v>-7.5282664207915245E-3</v>
      </c>
      <c r="J350" s="6">
        <f t="shared" si="30"/>
        <v>-7.5282664207915245E-3</v>
      </c>
    </row>
    <row r="351" spans="1:10" x14ac:dyDescent="0.25">
      <c r="A351" s="2">
        <v>40798</v>
      </c>
      <c r="B351" s="3">
        <v>1.357</v>
      </c>
      <c r="C351" s="3">
        <v>1.3692</v>
      </c>
      <c r="D351" s="3">
        <v>1.3501000000000001</v>
      </c>
      <c r="E351" s="3">
        <v>1.3676999999999999</v>
      </c>
      <c r="F351" s="5">
        <f t="shared" si="26"/>
        <v>7.8541160526362525E-3</v>
      </c>
      <c r="G351" s="6">
        <f t="shared" si="27"/>
        <v>1.4047963892829722E-2</v>
      </c>
      <c r="H351" s="6">
        <f t="shared" si="28"/>
        <v>-5.0977170716686058E-3</v>
      </c>
      <c r="I351" s="6">
        <f t="shared" si="29"/>
        <v>-7.5282664207915245E-3</v>
      </c>
      <c r="J351" s="6">
        <f t="shared" si="30"/>
        <v>7.8541160526362525E-3</v>
      </c>
    </row>
    <row r="352" spans="1:10" x14ac:dyDescent="0.25">
      <c r="A352" s="2">
        <v>40799</v>
      </c>
      <c r="B352" s="3">
        <v>1.3677999999999999</v>
      </c>
      <c r="C352" s="3">
        <v>1.3737999999999999</v>
      </c>
      <c r="D352" s="3">
        <v>1.3562000000000001</v>
      </c>
      <c r="E352" s="3">
        <v>1.3675999999999999</v>
      </c>
      <c r="F352" s="5">
        <f t="shared" si="26"/>
        <v>-1.4623089884941757E-4</v>
      </c>
      <c r="G352" s="6">
        <f t="shared" si="27"/>
        <v>1.2893951530039357E-2</v>
      </c>
      <c r="H352" s="6">
        <f t="shared" si="28"/>
        <v>-8.5169384142537736E-3</v>
      </c>
      <c r="I352" s="6">
        <f t="shared" si="29"/>
        <v>-7.5282664207915245E-3</v>
      </c>
      <c r="J352" s="6">
        <f t="shared" si="30"/>
        <v>-7.5282664207915245E-3</v>
      </c>
    </row>
    <row r="353" spans="1:10" x14ac:dyDescent="0.25">
      <c r="A353" s="2">
        <v>40800</v>
      </c>
      <c r="B353" s="3">
        <v>1.3674999999999999</v>
      </c>
      <c r="C353" s="3">
        <v>1.3782000000000001</v>
      </c>
      <c r="D353" s="3">
        <v>1.3593999999999999</v>
      </c>
      <c r="E353" s="3">
        <v>1.3753</v>
      </c>
      <c r="F353" s="5">
        <f t="shared" si="26"/>
        <v>5.6876338245259233E-3</v>
      </c>
      <c r="G353" s="6">
        <f t="shared" si="27"/>
        <v>1.3734874010569893E-2</v>
      </c>
      <c r="H353" s="6">
        <f t="shared" si="28"/>
        <v>-5.9408293835984576E-3</v>
      </c>
      <c r="I353" s="6">
        <f t="shared" si="29"/>
        <v>-7.5282664207915245E-3</v>
      </c>
      <c r="J353" s="6">
        <f t="shared" si="30"/>
        <v>5.6876338245259233E-3</v>
      </c>
    </row>
    <row r="354" spans="1:10" x14ac:dyDescent="0.25">
      <c r="A354" s="2">
        <v>40801</v>
      </c>
      <c r="B354" s="3">
        <v>1.3754</v>
      </c>
      <c r="C354" s="3">
        <v>1.3934</v>
      </c>
      <c r="D354" s="3">
        <v>1.3706</v>
      </c>
      <c r="E354" s="3">
        <v>1.3875</v>
      </c>
      <c r="F354" s="5">
        <f t="shared" si="26"/>
        <v>8.7589687348537549E-3</v>
      </c>
      <c r="G354" s="6">
        <f t="shared" si="27"/>
        <v>1.6498203444295274E-2</v>
      </c>
      <c r="H354" s="6">
        <f t="shared" si="28"/>
        <v>-3.4959977340124036E-3</v>
      </c>
      <c r="I354" s="6">
        <f t="shared" si="29"/>
        <v>-7.5282664207915245E-3</v>
      </c>
      <c r="J354" s="6">
        <f t="shared" si="30"/>
        <v>8.7589687348537549E-3</v>
      </c>
    </row>
    <row r="355" spans="1:10" x14ac:dyDescent="0.25">
      <c r="A355" s="2">
        <v>40802</v>
      </c>
      <c r="B355" s="3">
        <v>1.3874</v>
      </c>
      <c r="C355" s="3">
        <v>1.3892</v>
      </c>
      <c r="D355" s="3">
        <v>1.3756999999999999</v>
      </c>
      <c r="E355" s="3">
        <v>1.3794999999999999</v>
      </c>
      <c r="F355" s="5">
        <f t="shared" si="26"/>
        <v>-5.7103772938601124E-3</v>
      </c>
      <c r="G355" s="6">
        <f t="shared" si="27"/>
        <v>9.7653494029690119E-3</v>
      </c>
      <c r="H355" s="6">
        <f t="shared" si="28"/>
        <v>-8.4687994842510828E-3</v>
      </c>
      <c r="I355" s="6">
        <f t="shared" si="29"/>
        <v>-7.5282664207915245E-3</v>
      </c>
      <c r="J355" s="6">
        <f t="shared" si="30"/>
        <v>-7.5282664207915245E-3</v>
      </c>
    </row>
    <row r="356" spans="1:10" x14ac:dyDescent="0.25">
      <c r="A356" s="2">
        <v>40805</v>
      </c>
      <c r="B356" s="3">
        <v>1.3666</v>
      </c>
      <c r="C356" s="3">
        <v>1.3717999999999999</v>
      </c>
      <c r="D356" s="3">
        <v>1.359</v>
      </c>
      <c r="E356" s="3">
        <v>1.3683000000000001</v>
      </c>
      <c r="F356" s="5">
        <f t="shared" si="26"/>
        <v>1.2431900390865039E-3</v>
      </c>
      <c r="G356" s="6">
        <f t="shared" si="27"/>
        <v>9.3746109140772395E-3</v>
      </c>
      <c r="H356" s="6">
        <f t="shared" si="28"/>
        <v>-5.5767681955341888E-3</v>
      </c>
      <c r="I356" s="6">
        <f t="shared" si="29"/>
        <v>-7.5282664207915245E-3</v>
      </c>
      <c r="J356" s="6">
        <f t="shared" si="30"/>
        <v>1.2431900390865039E-3</v>
      </c>
    </row>
    <row r="357" spans="1:10" x14ac:dyDescent="0.25">
      <c r="A357" s="2">
        <v>40806</v>
      </c>
      <c r="B357" s="3">
        <v>1.3682000000000001</v>
      </c>
      <c r="C357" s="3">
        <v>1.3742000000000001</v>
      </c>
      <c r="D357" s="3">
        <v>1.3596999999999999</v>
      </c>
      <c r="E357" s="3">
        <v>1.3702000000000001</v>
      </c>
      <c r="F357" s="5">
        <f t="shared" si="26"/>
        <v>1.4607072419009868E-3</v>
      </c>
      <c r="G357" s="6">
        <f t="shared" si="27"/>
        <v>1.0607656435335327E-2</v>
      </c>
      <c r="H357" s="6">
        <f t="shared" si="28"/>
        <v>-6.231920165257445E-3</v>
      </c>
      <c r="I357" s="6">
        <f t="shared" si="29"/>
        <v>-7.5282664207915245E-3</v>
      </c>
      <c r="J357" s="6">
        <f t="shared" si="30"/>
        <v>1.4607072419009868E-3</v>
      </c>
    </row>
    <row r="358" spans="1:10" x14ac:dyDescent="0.25">
      <c r="A358" s="2">
        <v>40807</v>
      </c>
      <c r="B358" s="3">
        <v>1.3701000000000001</v>
      </c>
      <c r="C358" s="3">
        <v>1.3789</v>
      </c>
      <c r="D358" s="3">
        <v>1.3567</v>
      </c>
      <c r="E358" s="3">
        <v>1.3571</v>
      </c>
      <c r="F358" s="5">
        <f t="shared" si="26"/>
        <v>-9.5336597717380952E-3</v>
      </c>
      <c r="G358" s="6">
        <f t="shared" si="27"/>
        <v>1.6230799356432613E-2</v>
      </c>
      <c r="H358" s="6">
        <f t="shared" si="28"/>
        <v>-9.8284493678001614E-3</v>
      </c>
      <c r="I358" s="6">
        <f t="shared" si="29"/>
        <v>-7.5282664207915245E-3</v>
      </c>
      <c r="J358" s="6">
        <f t="shared" si="30"/>
        <v>-7.5282664207915245E-3</v>
      </c>
    </row>
    <row r="359" spans="1:10" x14ac:dyDescent="0.25">
      <c r="A359" s="2">
        <v>40808</v>
      </c>
      <c r="B359" s="3">
        <v>1.3572</v>
      </c>
      <c r="C359" s="3">
        <v>1.36</v>
      </c>
      <c r="D359" s="3">
        <v>1.3389</v>
      </c>
      <c r="E359" s="3">
        <v>1.3461000000000001</v>
      </c>
      <c r="F359" s="5">
        <f t="shared" si="26"/>
        <v>-8.2122312600276266E-3</v>
      </c>
      <c r="G359" s="6">
        <f t="shared" si="27"/>
        <v>1.5636318426763759E-2</v>
      </c>
      <c r="H359" s="6">
        <f t="shared" si="28"/>
        <v>-1.357537260674116E-2</v>
      </c>
      <c r="I359" s="6">
        <f t="shared" si="29"/>
        <v>-7.5282664207915245E-3</v>
      </c>
      <c r="J359" s="6">
        <f t="shared" si="30"/>
        <v>-7.5282664207915245E-3</v>
      </c>
    </row>
    <row r="360" spans="1:10" x14ac:dyDescent="0.25">
      <c r="A360" s="2">
        <v>40809</v>
      </c>
      <c r="B360" s="3">
        <v>1.3460000000000001</v>
      </c>
      <c r="C360" s="3">
        <v>1.3565</v>
      </c>
      <c r="D360" s="3">
        <v>1.3422000000000001</v>
      </c>
      <c r="E360" s="3">
        <v>1.3499000000000001</v>
      </c>
      <c r="F360" s="5">
        <f t="shared" si="26"/>
        <v>2.8932844101082211E-3</v>
      </c>
      <c r="G360" s="6">
        <f t="shared" si="27"/>
        <v>1.059779437484748E-2</v>
      </c>
      <c r="H360" s="6">
        <f t="shared" si="28"/>
        <v>-2.827172480534179E-3</v>
      </c>
      <c r="I360" s="6">
        <f t="shared" si="29"/>
        <v>-7.5282664207915245E-3</v>
      </c>
      <c r="J360" s="6">
        <f t="shared" si="30"/>
        <v>2.8932844101082211E-3</v>
      </c>
    </row>
    <row r="361" spans="1:10" x14ac:dyDescent="0.25">
      <c r="A361" s="2">
        <v>40812</v>
      </c>
      <c r="B361" s="3">
        <v>1.3511</v>
      </c>
      <c r="C361" s="3">
        <v>1.3548</v>
      </c>
      <c r="D361" s="3">
        <v>1.3365</v>
      </c>
      <c r="E361" s="3">
        <v>1.353</v>
      </c>
      <c r="F361" s="5">
        <f t="shared" si="26"/>
        <v>1.405273704874667E-3</v>
      </c>
      <c r="G361" s="6">
        <f t="shared" si="27"/>
        <v>1.3599585364642869E-2</v>
      </c>
      <c r="H361" s="6">
        <f t="shared" si="28"/>
        <v>-1.0864818886939642E-2</v>
      </c>
      <c r="I361" s="6">
        <f t="shared" si="29"/>
        <v>-7.5282664207915245E-3</v>
      </c>
      <c r="J361" s="6">
        <f t="shared" si="30"/>
        <v>-7.5282664207915245E-3</v>
      </c>
    </row>
    <row r="362" spans="1:10" x14ac:dyDescent="0.25">
      <c r="A362" s="2">
        <v>40813</v>
      </c>
      <c r="B362" s="3">
        <v>1.353</v>
      </c>
      <c r="C362" s="3">
        <v>1.3667</v>
      </c>
      <c r="D362" s="3">
        <v>1.3483000000000001</v>
      </c>
      <c r="E362" s="3">
        <v>1.3582000000000001</v>
      </c>
      <c r="F362" s="5">
        <f t="shared" si="26"/>
        <v>3.8359445089030438E-3</v>
      </c>
      <c r="G362" s="6">
        <f t="shared" si="27"/>
        <v>1.3554535330725802E-2</v>
      </c>
      <c r="H362" s="6">
        <f t="shared" si="28"/>
        <v>-3.4798095307590933E-3</v>
      </c>
      <c r="I362" s="6">
        <f t="shared" si="29"/>
        <v>-7.5282664207915245E-3</v>
      </c>
      <c r="J362" s="6">
        <f t="shared" si="30"/>
        <v>3.8359445089030438E-3</v>
      </c>
    </row>
    <row r="363" spans="1:10" x14ac:dyDescent="0.25">
      <c r="A363" s="2">
        <v>40814</v>
      </c>
      <c r="B363" s="3">
        <v>1.3587</v>
      </c>
      <c r="C363" s="3">
        <v>1.3688</v>
      </c>
      <c r="D363" s="3">
        <v>1.3535999999999999</v>
      </c>
      <c r="E363" s="3">
        <v>1.3540000000000001</v>
      </c>
      <c r="F363" s="5">
        <f t="shared" si="26"/>
        <v>-3.4651857580575325E-3</v>
      </c>
      <c r="G363" s="6">
        <f t="shared" si="27"/>
        <v>1.1166733726024877E-2</v>
      </c>
      <c r="H363" s="6">
        <f t="shared" si="28"/>
        <v>-3.7606503783191554E-3</v>
      </c>
      <c r="I363" s="6">
        <f t="shared" si="29"/>
        <v>-7.5282664207915245E-3</v>
      </c>
      <c r="J363" s="6">
        <f t="shared" si="30"/>
        <v>-3.4651857580575325E-3</v>
      </c>
    </row>
    <row r="364" spans="1:10" x14ac:dyDescent="0.25">
      <c r="A364" s="2">
        <v>40815</v>
      </c>
      <c r="B364" s="3">
        <v>1.3540000000000001</v>
      </c>
      <c r="C364" s="3">
        <v>1.3676999999999999</v>
      </c>
      <c r="D364" s="3">
        <v>1.3523000000000001</v>
      </c>
      <c r="E364" s="3">
        <v>1.3594999999999999</v>
      </c>
      <c r="F364" s="5">
        <f t="shared" si="26"/>
        <v>4.0538106003048862E-3</v>
      </c>
      <c r="G364" s="6">
        <f t="shared" si="27"/>
        <v>1.1323650408191171E-2</v>
      </c>
      <c r="H364" s="6">
        <f t="shared" si="28"/>
        <v>-1.256327992906257E-3</v>
      </c>
      <c r="I364" s="6">
        <f t="shared" si="29"/>
        <v>-7.5282664207915245E-3</v>
      </c>
      <c r="J364" s="6">
        <f t="shared" si="30"/>
        <v>4.0538106003048862E-3</v>
      </c>
    </row>
    <row r="365" spans="1:10" x14ac:dyDescent="0.25">
      <c r="A365" s="2">
        <v>40816</v>
      </c>
      <c r="B365" s="3">
        <v>1.3593999999999999</v>
      </c>
      <c r="C365" s="3">
        <v>1.3599000000000001</v>
      </c>
      <c r="D365" s="3">
        <v>1.3388</v>
      </c>
      <c r="E365" s="3">
        <v>1.3388</v>
      </c>
      <c r="F365" s="5">
        <f t="shared" si="26"/>
        <v>-1.5269735575366317E-2</v>
      </c>
      <c r="G365" s="6">
        <f t="shared" si="27"/>
        <v>1.563747727774175E-2</v>
      </c>
      <c r="H365" s="6">
        <f t="shared" si="28"/>
        <v>-1.5269735575366317E-2</v>
      </c>
      <c r="I365" s="6">
        <f t="shared" si="29"/>
        <v>-7.5282664207915245E-3</v>
      </c>
      <c r="J365" s="6">
        <f t="shared" si="30"/>
        <v>-7.5282664207915245E-3</v>
      </c>
    </row>
    <row r="366" spans="1:10" x14ac:dyDescent="0.25">
      <c r="A366" s="2">
        <v>40819</v>
      </c>
      <c r="B366" s="3">
        <v>1.3342000000000001</v>
      </c>
      <c r="C366" s="3">
        <v>1.3380000000000001</v>
      </c>
      <c r="D366" s="3">
        <v>1.3169999999999999</v>
      </c>
      <c r="E366" s="3">
        <v>1.3173999999999999</v>
      </c>
      <c r="F366" s="5">
        <f t="shared" si="26"/>
        <v>-1.2671764068822561E-2</v>
      </c>
      <c r="G366" s="6">
        <f t="shared" si="27"/>
        <v>1.5819538944892811E-2</v>
      </c>
      <c r="H366" s="6">
        <f t="shared" si="28"/>
        <v>-1.2975438532134025E-2</v>
      </c>
      <c r="I366" s="6">
        <f t="shared" si="29"/>
        <v>-7.5282664207915245E-3</v>
      </c>
      <c r="J366" s="6">
        <f t="shared" si="30"/>
        <v>-7.5282664207915245E-3</v>
      </c>
    </row>
    <row r="367" spans="1:10" x14ac:dyDescent="0.25">
      <c r="A367" s="2">
        <v>40820</v>
      </c>
      <c r="B367" s="3">
        <v>1.3174999999999999</v>
      </c>
      <c r="C367" s="3">
        <v>1.3369</v>
      </c>
      <c r="D367" s="3">
        <v>1.3149</v>
      </c>
      <c r="E367" s="3">
        <v>1.335</v>
      </c>
      <c r="F367" s="5">
        <f t="shared" si="26"/>
        <v>1.3195290418832642E-2</v>
      </c>
      <c r="G367" s="6">
        <f t="shared" si="27"/>
        <v>1.6592883896203722E-2</v>
      </c>
      <c r="H367" s="6">
        <f t="shared" si="28"/>
        <v>-1.9753843226441919E-3</v>
      </c>
      <c r="I367" s="6">
        <f t="shared" si="29"/>
        <v>-7.5282664207915245E-3</v>
      </c>
      <c r="J367" s="6">
        <f t="shared" si="30"/>
        <v>1.3195290418832642E-2</v>
      </c>
    </row>
    <row r="368" spans="1:10" x14ac:dyDescent="0.25">
      <c r="A368" s="2">
        <v>40821</v>
      </c>
      <c r="B368" s="3">
        <v>1.335</v>
      </c>
      <c r="C368" s="3">
        <v>1.3383</v>
      </c>
      <c r="D368" s="3">
        <v>1.3264</v>
      </c>
      <c r="E368" s="3">
        <v>1.3345</v>
      </c>
      <c r="F368" s="5">
        <f t="shared" si="26"/>
        <v>-3.7460198977105473E-4</v>
      </c>
      <c r="G368" s="6">
        <f t="shared" si="27"/>
        <v>8.9316464212983171E-3</v>
      </c>
      <c r="H368" s="6">
        <f t="shared" si="28"/>
        <v>-6.4627864533193654E-3</v>
      </c>
      <c r="I368" s="6">
        <f t="shared" si="29"/>
        <v>-7.5282664207915245E-3</v>
      </c>
      <c r="J368" s="6">
        <f t="shared" si="30"/>
        <v>-3.7460198977105473E-4</v>
      </c>
    </row>
    <row r="369" spans="1:10" x14ac:dyDescent="0.25">
      <c r="A369" s="2">
        <v>40822</v>
      </c>
      <c r="B369" s="3">
        <v>1.3345</v>
      </c>
      <c r="C369" s="3">
        <v>1.3449</v>
      </c>
      <c r="D369" s="3">
        <v>1.3246</v>
      </c>
      <c r="E369" s="3">
        <v>1.3434999999999999</v>
      </c>
      <c r="F369" s="5">
        <f t="shared" si="26"/>
        <v>6.7214592109669825E-3</v>
      </c>
      <c r="G369" s="6">
        <f t="shared" si="27"/>
        <v>1.5209133778624458E-2</v>
      </c>
      <c r="H369" s="6">
        <f t="shared" si="28"/>
        <v>-7.4461627936997345E-3</v>
      </c>
      <c r="I369" s="6">
        <f t="shared" si="29"/>
        <v>-7.5282664207915245E-3</v>
      </c>
      <c r="J369" s="6">
        <f t="shared" si="30"/>
        <v>6.7214592109669825E-3</v>
      </c>
    </row>
    <row r="370" spans="1:10" x14ac:dyDescent="0.25">
      <c r="A370" s="2">
        <v>40823</v>
      </c>
      <c r="B370" s="3">
        <v>1.3434999999999999</v>
      </c>
      <c r="C370" s="3">
        <v>1.3523000000000001</v>
      </c>
      <c r="D370" s="3">
        <v>1.3364</v>
      </c>
      <c r="E370" s="3">
        <v>1.3375999999999999</v>
      </c>
      <c r="F370" s="5">
        <f t="shared" si="26"/>
        <v>-4.4011857251087987E-3</v>
      </c>
      <c r="G370" s="6">
        <f t="shared" si="27"/>
        <v>1.1827414996712611E-2</v>
      </c>
      <c r="H370" s="6">
        <f t="shared" si="28"/>
        <v>-5.2987175729443461E-3</v>
      </c>
      <c r="I370" s="6">
        <f t="shared" si="29"/>
        <v>-7.5282664207915245E-3</v>
      </c>
      <c r="J370" s="6">
        <f t="shared" si="30"/>
        <v>-4.4011857251087987E-3</v>
      </c>
    </row>
    <row r="371" spans="1:10" x14ac:dyDescent="0.25">
      <c r="A371" s="2">
        <v>40826</v>
      </c>
      <c r="B371" s="3">
        <v>1.3388</v>
      </c>
      <c r="C371" s="3">
        <v>1.3696999999999999</v>
      </c>
      <c r="D371" s="3">
        <v>1.3381000000000001</v>
      </c>
      <c r="E371" s="3">
        <v>1.3642000000000001</v>
      </c>
      <c r="F371" s="5">
        <f t="shared" si="26"/>
        <v>1.8794485883447405E-2</v>
      </c>
      <c r="G371" s="6">
        <f t="shared" si="27"/>
        <v>2.3341040429832229E-2</v>
      </c>
      <c r="H371" s="6">
        <f t="shared" si="28"/>
        <v>-5.2299302622831436E-4</v>
      </c>
      <c r="I371" s="6">
        <f t="shared" si="29"/>
        <v>-7.5282664207915245E-3</v>
      </c>
      <c r="J371" s="6">
        <f t="shared" si="30"/>
        <v>1.8794485883447405E-2</v>
      </c>
    </row>
    <row r="372" spans="1:10" x14ac:dyDescent="0.25">
      <c r="A372" s="2">
        <v>40827</v>
      </c>
      <c r="B372" s="3">
        <v>1.3640000000000001</v>
      </c>
      <c r="C372" s="3">
        <v>1.3683000000000001</v>
      </c>
      <c r="D372" s="3">
        <v>1.3568</v>
      </c>
      <c r="E372" s="3">
        <v>1.3637999999999999</v>
      </c>
      <c r="F372" s="5">
        <f t="shared" si="26"/>
        <v>-1.466383168550864E-4</v>
      </c>
      <c r="G372" s="6">
        <f t="shared" si="27"/>
        <v>8.4401073481258186E-3</v>
      </c>
      <c r="H372" s="6">
        <f t="shared" si="28"/>
        <v>-5.2925733657688675E-3</v>
      </c>
      <c r="I372" s="6">
        <f t="shared" si="29"/>
        <v>-7.5282664207915245E-3</v>
      </c>
      <c r="J372" s="6">
        <f t="shared" si="30"/>
        <v>-1.466383168550864E-4</v>
      </c>
    </row>
    <row r="373" spans="1:10" x14ac:dyDescent="0.25">
      <c r="A373" s="2">
        <v>40828</v>
      </c>
      <c r="B373" s="3">
        <v>1.3637999999999999</v>
      </c>
      <c r="C373" s="3">
        <v>1.3832</v>
      </c>
      <c r="D373" s="3">
        <v>1.3586</v>
      </c>
      <c r="E373" s="3">
        <v>1.3789</v>
      </c>
      <c r="F373" s="5">
        <f t="shared" si="26"/>
        <v>1.101115876114314E-2</v>
      </c>
      <c r="G373" s="6">
        <f t="shared" si="27"/>
        <v>1.794489761187916E-2</v>
      </c>
      <c r="H373" s="6">
        <f t="shared" si="28"/>
        <v>-3.8201633293508557E-3</v>
      </c>
      <c r="I373" s="6">
        <f t="shared" si="29"/>
        <v>-7.5282664207915245E-3</v>
      </c>
      <c r="J373" s="6">
        <f t="shared" si="30"/>
        <v>1.101115876114314E-2</v>
      </c>
    </row>
    <row r="374" spans="1:10" x14ac:dyDescent="0.25">
      <c r="A374" s="2">
        <v>40829</v>
      </c>
      <c r="B374" s="3">
        <v>1.3788</v>
      </c>
      <c r="C374" s="3">
        <v>1.3825000000000001</v>
      </c>
      <c r="D374" s="3">
        <v>1.3689</v>
      </c>
      <c r="E374" s="3">
        <v>1.3777999999999999</v>
      </c>
      <c r="F374" s="5">
        <f t="shared" si="26"/>
        <v>-7.2553148361491912E-4</v>
      </c>
      <c r="G374" s="6">
        <f t="shared" si="27"/>
        <v>9.885956795023328E-3</v>
      </c>
      <c r="H374" s="6">
        <f t="shared" si="28"/>
        <v>-7.2060580412437623E-3</v>
      </c>
      <c r="I374" s="6">
        <f t="shared" si="29"/>
        <v>-7.5282664207915245E-3</v>
      </c>
      <c r="J374" s="6">
        <f t="shared" si="30"/>
        <v>-7.2553148361491912E-4</v>
      </c>
    </row>
    <row r="375" spans="1:10" x14ac:dyDescent="0.25">
      <c r="A375" s="2">
        <v>40830</v>
      </c>
      <c r="B375" s="3">
        <v>1.3775999999999999</v>
      </c>
      <c r="C375" s="3">
        <v>1.3892</v>
      </c>
      <c r="D375" s="3">
        <v>1.3726</v>
      </c>
      <c r="E375" s="3">
        <v>1.3876999999999999</v>
      </c>
      <c r="F375" s="5">
        <f t="shared" si="26"/>
        <v>7.3048457034983307E-3</v>
      </c>
      <c r="G375" s="6">
        <f t="shared" si="27"/>
        <v>1.2021290395384611E-2</v>
      </c>
      <c r="H375" s="6">
        <f t="shared" si="28"/>
        <v>-3.636103198931952E-3</v>
      </c>
      <c r="I375" s="6">
        <f t="shared" si="29"/>
        <v>-7.5282664207915245E-3</v>
      </c>
      <c r="J375" s="6">
        <f t="shared" si="30"/>
        <v>7.3048457034983307E-3</v>
      </c>
    </row>
    <row r="376" spans="1:10" x14ac:dyDescent="0.25">
      <c r="A376" s="2">
        <v>40833</v>
      </c>
      <c r="B376" s="3">
        <v>1.3883000000000001</v>
      </c>
      <c r="C376" s="3">
        <v>1.3913</v>
      </c>
      <c r="D376" s="3">
        <v>1.3729</v>
      </c>
      <c r="E376" s="3">
        <v>1.3735999999999999</v>
      </c>
      <c r="F376" s="5">
        <f t="shared" si="26"/>
        <v>-1.0644946457490995E-2</v>
      </c>
      <c r="G376" s="6">
        <f t="shared" si="27"/>
        <v>1.3313270944271734E-2</v>
      </c>
      <c r="H376" s="6">
        <f t="shared" si="28"/>
        <v>-1.1154686137197563E-2</v>
      </c>
      <c r="I376" s="6">
        <f t="shared" si="29"/>
        <v>-7.5282664207915245E-3</v>
      </c>
      <c r="J376" s="6">
        <f t="shared" si="30"/>
        <v>-7.5282664207915245E-3</v>
      </c>
    </row>
    <row r="377" spans="1:10" x14ac:dyDescent="0.25">
      <c r="A377" s="2">
        <v>40834</v>
      </c>
      <c r="B377" s="3">
        <v>1.3734999999999999</v>
      </c>
      <c r="C377" s="3">
        <v>1.3815999999999999</v>
      </c>
      <c r="D377" s="3">
        <v>1.3655999999999999</v>
      </c>
      <c r="E377" s="3">
        <v>1.3751</v>
      </c>
      <c r="F377" s="5">
        <f t="shared" si="26"/>
        <v>1.1642291935706249E-3</v>
      </c>
      <c r="G377" s="6">
        <f t="shared" si="27"/>
        <v>1.1648355352237906E-2</v>
      </c>
      <c r="H377" s="6">
        <f t="shared" si="28"/>
        <v>-5.7683340550976807E-3</v>
      </c>
      <c r="I377" s="6">
        <f t="shared" si="29"/>
        <v>-7.5282664207915245E-3</v>
      </c>
      <c r="J377" s="6">
        <f t="shared" si="30"/>
        <v>1.1642291935706249E-3</v>
      </c>
    </row>
    <row r="378" spans="1:10" x14ac:dyDescent="0.25">
      <c r="A378" s="2">
        <v>40835</v>
      </c>
      <c r="B378" s="3">
        <v>1.3751</v>
      </c>
      <c r="C378" s="3">
        <v>1.3868</v>
      </c>
      <c r="D378" s="3">
        <v>1.3728</v>
      </c>
      <c r="E378" s="3">
        <v>1.3756999999999999</v>
      </c>
      <c r="F378" s="5">
        <f t="shared" si="26"/>
        <v>4.3623673805071256E-4</v>
      </c>
      <c r="G378" s="6">
        <f t="shared" si="27"/>
        <v>1.0146485077170617E-2</v>
      </c>
      <c r="H378" s="6">
        <f t="shared" si="28"/>
        <v>-1.6740059952012186E-3</v>
      </c>
      <c r="I378" s="6">
        <f t="shared" si="29"/>
        <v>-7.5282664207915245E-3</v>
      </c>
      <c r="J378" s="6">
        <f t="shared" si="30"/>
        <v>4.3623673805071256E-4</v>
      </c>
    </row>
    <row r="379" spans="1:10" x14ac:dyDescent="0.25">
      <c r="A379" s="2">
        <v>40836</v>
      </c>
      <c r="B379" s="3">
        <v>1.3756999999999999</v>
      </c>
      <c r="C379" s="3">
        <v>1.3838999999999999</v>
      </c>
      <c r="D379" s="3">
        <v>1.3660000000000001</v>
      </c>
      <c r="E379" s="3">
        <v>1.3777999999999999</v>
      </c>
      <c r="F379" s="5">
        <f t="shared" si="26"/>
        <v>1.5253316921456557E-3</v>
      </c>
      <c r="G379" s="6">
        <f t="shared" si="27"/>
        <v>1.3018839101149081E-2</v>
      </c>
      <c r="H379" s="6">
        <f t="shared" si="28"/>
        <v>-7.0759313362144484E-3</v>
      </c>
      <c r="I379" s="6">
        <f t="shared" si="29"/>
        <v>-7.5282664207915245E-3</v>
      </c>
      <c r="J379" s="6">
        <f t="shared" si="30"/>
        <v>1.5253316921456557E-3</v>
      </c>
    </row>
    <row r="380" spans="1:10" x14ac:dyDescent="0.25">
      <c r="A380" s="2">
        <v>40837</v>
      </c>
      <c r="B380" s="3">
        <v>1.3774</v>
      </c>
      <c r="C380" s="3">
        <v>1.3900999999999999</v>
      </c>
      <c r="D380" s="3">
        <v>1.3707</v>
      </c>
      <c r="E380" s="3">
        <v>1.3895</v>
      </c>
      <c r="F380" s="5">
        <f t="shared" si="26"/>
        <v>8.7463060719605891E-3</v>
      </c>
      <c r="G380" s="6">
        <f t="shared" si="27"/>
        <v>1.405412874571144E-2</v>
      </c>
      <c r="H380" s="6">
        <f t="shared" si="28"/>
        <v>-4.8761058732623309E-3</v>
      </c>
      <c r="I380" s="6">
        <f t="shared" si="29"/>
        <v>-7.5282664207915245E-3</v>
      </c>
      <c r="J380" s="6">
        <f t="shared" si="30"/>
        <v>8.7463060719605891E-3</v>
      </c>
    </row>
    <row r="381" spans="1:10" x14ac:dyDescent="0.25">
      <c r="A381" s="2">
        <v>40840</v>
      </c>
      <c r="B381" s="3">
        <v>1.3869</v>
      </c>
      <c r="C381" s="3">
        <v>1.3954</v>
      </c>
      <c r="D381" s="3">
        <v>1.3825000000000001</v>
      </c>
      <c r="E381" s="3">
        <v>1.3926000000000001</v>
      </c>
      <c r="F381" s="5">
        <f t="shared" si="26"/>
        <v>4.1014628461570378E-3</v>
      </c>
      <c r="G381" s="6">
        <f t="shared" si="27"/>
        <v>9.2876581086462542E-3</v>
      </c>
      <c r="H381" s="6">
        <f t="shared" si="28"/>
        <v>-3.1775862657995027E-3</v>
      </c>
      <c r="I381" s="6">
        <f t="shared" si="29"/>
        <v>-7.5282664207915245E-3</v>
      </c>
      <c r="J381" s="6">
        <f t="shared" si="30"/>
        <v>4.1014628461570378E-3</v>
      </c>
    </row>
    <row r="382" spans="1:10" x14ac:dyDescent="0.25">
      <c r="A382" s="2">
        <v>40841</v>
      </c>
      <c r="B382" s="3">
        <v>1.3927</v>
      </c>
      <c r="C382" s="3">
        <v>1.3958999999999999</v>
      </c>
      <c r="D382" s="3">
        <v>1.3852</v>
      </c>
      <c r="E382" s="3">
        <v>1.3905000000000001</v>
      </c>
      <c r="F382" s="5">
        <f t="shared" si="26"/>
        <v>-1.5809143850267168E-3</v>
      </c>
      <c r="G382" s="6">
        <f t="shared" si="27"/>
        <v>7.69483499044554E-3</v>
      </c>
      <c r="H382" s="6">
        <f t="shared" si="28"/>
        <v>-5.3997755307793882E-3</v>
      </c>
      <c r="I382" s="6">
        <f t="shared" si="29"/>
        <v>-7.5282664207915245E-3</v>
      </c>
      <c r="J382" s="6">
        <f t="shared" si="30"/>
        <v>-1.5809143850267168E-3</v>
      </c>
    </row>
    <row r="383" spans="1:10" x14ac:dyDescent="0.25">
      <c r="A383" s="2">
        <v>40842</v>
      </c>
      <c r="B383" s="3">
        <v>1.3903000000000001</v>
      </c>
      <c r="C383" s="3">
        <v>1.3968</v>
      </c>
      <c r="D383" s="3">
        <v>1.3802000000000001</v>
      </c>
      <c r="E383" s="3">
        <v>1.39</v>
      </c>
      <c r="F383" s="5">
        <f t="shared" si="26"/>
        <v>-2.1580405076031741E-4</v>
      </c>
      <c r="G383" s="6">
        <f t="shared" si="27"/>
        <v>1.1955489898836174E-2</v>
      </c>
      <c r="H383" s="6">
        <f t="shared" si="28"/>
        <v>-7.2911349889961266E-3</v>
      </c>
      <c r="I383" s="6">
        <f t="shared" si="29"/>
        <v>-7.5282664207915245E-3</v>
      </c>
      <c r="J383" s="6">
        <f t="shared" si="30"/>
        <v>-2.1580405076031741E-4</v>
      </c>
    </row>
    <row r="384" spans="1:10" x14ac:dyDescent="0.25">
      <c r="A384" s="2">
        <v>40843</v>
      </c>
      <c r="B384" s="3">
        <v>1.3903000000000001</v>
      </c>
      <c r="C384" s="3">
        <v>1.4245000000000001</v>
      </c>
      <c r="D384" s="3">
        <v>1.3867</v>
      </c>
      <c r="E384" s="3">
        <v>1.4188000000000001</v>
      </c>
      <c r="F384" s="5">
        <f t="shared" si="26"/>
        <v>2.0291892723969016E-2</v>
      </c>
      <c r="G384" s="6">
        <f t="shared" si="27"/>
        <v>2.6894051178144529E-2</v>
      </c>
      <c r="H384" s="6">
        <f t="shared" si="28"/>
        <v>-2.5927274156791135E-3</v>
      </c>
      <c r="I384" s="6">
        <f t="shared" si="29"/>
        <v>-7.5282664207915245E-3</v>
      </c>
      <c r="J384" s="6">
        <f t="shared" si="30"/>
        <v>2.0291892723969016E-2</v>
      </c>
    </row>
    <row r="385" spans="1:10" x14ac:dyDescent="0.25">
      <c r="A385" s="2">
        <v>40844</v>
      </c>
      <c r="B385" s="3">
        <v>1.4185000000000001</v>
      </c>
      <c r="C385" s="3">
        <v>1.4198999999999999</v>
      </c>
      <c r="D385" s="3">
        <v>1.4137</v>
      </c>
      <c r="E385" s="3">
        <v>1.4148000000000001</v>
      </c>
      <c r="F385" s="5">
        <f t="shared" si="26"/>
        <v>-2.6117969175804812E-3</v>
      </c>
      <c r="G385" s="6">
        <f t="shared" si="27"/>
        <v>4.3760657073251656E-3</v>
      </c>
      <c r="H385" s="6">
        <f t="shared" si="28"/>
        <v>-3.3895943759192216E-3</v>
      </c>
      <c r="I385" s="6">
        <f t="shared" si="29"/>
        <v>-7.5282664207915245E-3</v>
      </c>
      <c r="J385" s="6">
        <f t="shared" si="30"/>
        <v>-2.6117969175804812E-3</v>
      </c>
    </row>
    <row r="386" spans="1:10" x14ac:dyDescent="0.25">
      <c r="A386" s="2">
        <v>40847</v>
      </c>
      <c r="B386" s="3">
        <v>1.415</v>
      </c>
      <c r="C386" s="3">
        <v>1.4169</v>
      </c>
      <c r="D386" s="3">
        <v>1.3832</v>
      </c>
      <c r="E386" s="3">
        <v>1.3855</v>
      </c>
      <c r="F386" s="5">
        <f t="shared" si="26"/>
        <v>-2.1068445774304955E-2</v>
      </c>
      <c r="G386" s="6">
        <f t="shared" si="27"/>
        <v>2.4071731201100437E-2</v>
      </c>
      <c r="H386" s="6">
        <f t="shared" si="28"/>
        <v>-2.2729875708257245E-2</v>
      </c>
      <c r="I386" s="6">
        <f t="shared" si="29"/>
        <v>-7.5282664207915245E-3</v>
      </c>
      <c r="J386" s="6">
        <f t="shared" si="30"/>
        <v>-7.5282664207915245E-3</v>
      </c>
    </row>
    <row r="387" spans="1:10" x14ac:dyDescent="0.25">
      <c r="A387" s="2">
        <v>40848</v>
      </c>
      <c r="B387" s="3">
        <v>1.3855999999999999</v>
      </c>
      <c r="C387" s="3">
        <v>1.3869</v>
      </c>
      <c r="D387" s="3">
        <v>1.3612</v>
      </c>
      <c r="E387" s="3">
        <v>1.3701000000000001</v>
      </c>
      <c r="F387" s="5">
        <f t="shared" si="26"/>
        <v>-1.1249528949107652E-2</v>
      </c>
      <c r="G387" s="6">
        <f t="shared" si="27"/>
        <v>1.870437703553891E-2</v>
      </c>
      <c r="H387" s="6">
        <f t="shared" si="28"/>
        <v>-1.7766595181420063E-2</v>
      </c>
      <c r="I387" s="6">
        <f t="shared" si="29"/>
        <v>-7.5282664207915245E-3</v>
      </c>
      <c r="J387" s="6">
        <f t="shared" si="30"/>
        <v>-7.5282664207915245E-3</v>
      </c>
    </row>
    <row r="388" spans="1:10" x14ac:dyDescent="0.25">
      <c r="A388" s="2">
        <v>40849</v>
      </c>
      <c r="B388" s="3">
        <v>1.3697999999999999</v>
      </c>
      <c r="C388" s="3">
        <v>1.3826000000000001</v>
      </c>
      <c r="D388" s="3">
        <v>1.3640000000000001</v>
      </c>
      <c r="E388" s="3">
        <v>1.3745000000000001</v>
      </c>
      <c r="F388" s="5">
        <f t="shared" si="26"/>
        <v>3.4252848414956516E-3</v>
      </c>
      <c r="G388" s="6">
        <f t="shared" si="27"/>
        <v>1.3544225107757253E-2</v>
      </c>
      <c r="H388" s="6">
        <f t="shared" si="28"/>
        <v>-4.2431843603972664E-3</v>
      </c>
      <c r="I388" s="6">
        <f t="shared" si="29"/>
        <v>-7.5282664207915245E-3</v>
      </c>
      <c r="J388" s="6">
        <f t="shared" si="30"/>
        <v>3.4252848414956516E-3</v>
      </c>
    </row>
    <row r="389" spans="1:10" x14ac:dyDescent="0.25">
      <c r="A389" s="2">
        <v>40850</v>
      </c>
      <c r="B389" s="3">
        <v>1.3743000000000001</v>
      </c>
      <c r="C389" s="3">
        <v>1.3853</v>
      </c>
      <c r="D389" s="3">
        <v>1.3658999999999999</v>
      </c>
      <c r="E389" s="3">
        <v>1.3819999999999999</v>
      </c>
      <c r="F389" s="5">
        <f t="shared" ref="F389:F452" si="31">LN(E389/B389)</f>
        <v>5.5872147668089558E-3</v>
      </c>
      <c r="G389" s="6">
        <f t="shared" ref="G389:G452" si="32">LN(C389/D389)</f>
        <v>1.4103170654987344E-2</v>
      </c>
      <c r="H389" s="6">
        <f t="shared" ref="H389:H452" si="33">LN(D389/B389)</f>
        <v>-6.1309585519602264E-3</v>
      </c>
      <c r="I389" s="6">
        <f t="shared" ref="I389:I452" si="34">LN(1-$I$1)</f>
        <v>-7.5282664207915245E-3</v>
      </c>
      <c r="J389" s="6">
        <f t="shared" ref="J389:J452" si="35">IF(H389&lt;I389,I389,F389)</f>
        <v>5.5872147668089558E-3</v>
      </c>
    </row>
    <row r="390" spans="1:10" x14ac:dyDescent="0.25">
      <c r="A390" s="2">
        <v>40851</v>
      </c>
      <c r="B390" s="3">
        <v>1.3821000000000001</v>
      </c>
      <c r="C390" s="3">
        <v>1.3865000000000001</v>
      </c>
      <c r="D390" s="3">
        <v>1.3715999999999999</v>
      </c>
      <c r="E390" s="3">
        <v>1.379</v>
      </c>
      <c r="F390" s="5">
        <f t="shared" si="31"/>
        <v>-2.2454828166792893E-3</v>
      </c>
      <c r="G390" s="6">
        <f t="shared" si="32"/>
        <v>1.0804644467067493E-2</v>
      </c>
      <c r="H390" s="6">
        <f t="shared" si="33"/>
        <v>-7.626140021215793E-3</v>
      </c>
      <c r="I390" s="6">
        <f t="shared" si="34"/>
        <v>-7.5282664207915245E-3</v>
      </c>
      <c r="J390" s="6">
        <f t="shared" si="35"/>
        <v>-7.5282664207915245E-3</v>
      </c>
    </row>
    <row r="391" spans="1:10" x14ac:dyDescent="0.25">
      <c r="A391" s="2">
        <v>40854</v>
      </c>
      <c r="B391" s="3">
        <v>1.3815</v>
      </c>
      <c r="C391" s="3">
        <v>1.3816999999999999</v>
      </c>
      <c r="D391" s="3">
        <v>1.3685</v>
      </c>
      <c r="E391" s="3">
        <v>1.3772</v>
      </c>
      <c r="F391" s="5">
        <f t="shared" si="31"/>
        <v>-3.1174128991025107E-3</v>
      </c>
      <c r="G391" s="6">
        <f t="shared" si="32"/>
        <v>9.5993755818900729E-3</v>
      </c>
      <c r="H391" s="6">
        <f t="shared" si="33"/>
        <v>-9.4546158827373515E-3</v>
      </c>
      <c r="I391" s="6">
        <f t="shared" si="34"/>
        <v>-7.5282664207915245E-3</v>
      </c>
      <c r="J391" s="6">
        <f t="shared" si="35"/>
        <v>-7.5282664207915245E-3</v>
      </c>
    </row>
    <row r="392" spans="1:10" x14ac:dyDescent="0.25">
      <c r="A392" s="2">
        <v>40855</v>
      </c>
      <c r="B392" s="3">
        <v>1.3774</v>
      </c>
      <c r="C392" s="3">
        <v>1.3846000000000001</v>
      </c>
      <c r="D392" s="3">
        <v>1.3728</v>
      </c>
      <c r="E392" s="3">
        <v>1.3832</v>
      </c>
      <c r="F392" s="5">
        <f t="shared" si="31"/>
        <v>4.2019912584829646E-3</v>
      </c>
      <c r="G392" s="6">
        <f t="shared" si="32"/>
        <v>8.5588395102273E-3</v>
      </c>
      <c r="H392" s="6">
        <f t="shared" si="33"/>
        <v>-3.3452143768999817E-3</v>
      </c>
      <c r="I392" s="6">
        <f t="shared" si="34"/>
        <v>-7.5282664207915245E-3</v>
      </c>
      <c r="J392" s="6">
        <f t="shared" si="35"/>
        <v>4.2019912584829646E-3</v>
      </c>
    </row>
    <row r="393" spans="1:10" x14ac:dyDescent="0.25">
      <c r="A393" s="2">
        <v>40856</v>
      </c>
      <c r="B393" s="3">
        <v>1.3831</v>
      </c>
      <c r="C393" s="3">
        <v>1.3855999999999999</v>
      </c>
      <c r="D393" s="3">
        <v>1.3527</v>
      </c>
      <c r="E393" s="3">
        <v>1.3541000000000001</v>
      </c>
      <c r="F393" s="5">
        <f t="shared" si="31"/>
        <v>-2.1190329641883797E-2</v>
      </c>
      <c r="G393" s="6">
        <f t="shared" si="32"/>
        <v>2.4030663713022451E-2</v>
      </c>
      <c r="H393" s="6">
        <f t="shared" si="33"/>
        <v>-2.2224761535514028E-2</v>
      </c>
      <c r="I393" s="6">
        <f t="shared" si="34"/>
        <v>-7.5282664207915245E-3</v>
      </c>
      <c r="J393" s="6">
        <f t="shared" si="35"/>
        <v>-7.5282664207915245E-3</v>
      </c>
    </row>
    <row r="394" spans="1:10" x14ac:dyDescent="0.25">
      <c r="A394" s="2">
        <v>40857</v>
      </c>
      <c r="B394" s="3">
        <v>1.3542000000000001</v>
      </c>
      <c r="C394" s="3">
        <v>1.3651</v>
      </c>
      <c r="D394" s="3">
        <v>1.3488</v>
      </c>
      <c r="E394" s="3">
        <v>1.3606</v>
      </c>
      <c r="F394" s="5">
        <f t="shared" si="31"/>
        <v>4.7149048594154084E-3</v>
      </c>
      <c r="G394" s="6">
        <f t="shared" si="32"/>
        <v>1.2012377761341056E-2</v>
      </c>
      <c r="H394" s="6">
        <f t="shared" si="33"/>
        <v>-3.9955658039540279E-3</v>
      </c>
      <c r="I394" s="6">
        <f t="shared" si="34"/>
        <v>-7.5282664207915245E-3</v>
      </c>
      <c r="J394" s="6">
        <f t="shared" si="35"/>
        <v>4.7149048594154084E-3</v>
      </c>
    </row>
    <row r="395" spans="1:10" x14ac:dyDescent="0.25">
      <c r="A395" s="2">
        <v>40858</v>
      </c>
      <c r="B395" s="3">
        <v>1.3606</v>
      </c>
      <c r="C395" s="3">
        <v>1.3794</v>
      </c>
      <c r="D395" s="3">
        <v>1.3581000000000001</v>
      </c>
      <c r="E395" s="3">
        <v>1.3749</v>
      </c>
      <c r="F395" s="5">
        <f t="shared" si="31"/>
        <v>1.0455222272227577E-2</v>
      </c>
      <c r="G395" s="6">
        <f t="shared" si="32"/>
        <v>1.556195788716821E-2</v>
      </c>
      <c r="H395" s="6">
        <f t="shared" si="33"/>
        <v>-1.8391148009377651E-3</v>
      </c>
      <c r="I395" s="6">
        <f t="shared" si="34"/>
        <v>-7.5282664207915245E-3</v>
      </c>
      <c r="J395" s="6">
        <f t="shared" si="35"/>
        <v>1.0455222272227577E-2</v>
      </c>
    </row>
    <row r="396" spans="1:10" x14ac:dyDescent="0.25">
      <c r="A396" s="2">
        <v>40861</v>
      </c>
      <c r="B396" s="3">
        <v>1.3778999999999999</v>
      </c>
      <c r="C396" s="3">
        <v>1.3791</v>
      </c>
      <c r="D396" s="3">
        <v>1.3594999999999999</v>
      </c>
      <c r="E396" s="3">
        <v>1.3629</v>
      </c>
      <c r="F396" s="5">
        <f t="shared" si="31"/>
        <v>-1.094581856639011E-2</v>
      </c>
      <c r="G396" s="6">
        <f t="shared" si="32"/>
        <v>1.4314127407766726E-2</v>
      </c>
      <c r="H396" s="6">
        <f t="shared" si="33"/>
        <v>-1.3443615927332044E-2</v>
      </c>
      <c r="I396" s="6">
        <f t="shared" si="34"/>
        <v>-7.5282664207915245E-3</v>
      </c>
      <c r="J396" s="6">
        <f t="shared" si="35"/>
        <v>-7.5282664207915245E-3</v>
      </c>
    </row>
    <row r="397" spans="1:10" x14ac:dyDescent="0.25">
      <c r="A397" s="2">
        <v>40862</v>
      </c>
      <c r="B397" s="3">
        <v>1.363</v>
      </c>
      <c r="C397" s="3">
        <v>1.3640000000000001</v>
      </c>
      <c r="D397" s="3">
        <v>1.35</v>
      </c>
      <c r="E397" s="3">
        <v>1.3537999999999999</v>
      </c>
      <c r="F397" s="5">
        <f t="shared" si="31"/>
        <v>-6.7726996220254026E-3</v>
      </c>
      <c r="G397" s="6">
        <f t="shared" si="32"/>
        <v>1.0316966970932269E-2</v>
      </c>
      <c r="H397" s="6">
        <f t="shared" si="33"/>
        <v>-9.5835602640573902E-3</v>
      </c>
      <c r="I397" s="6">
        <f t="shared" si="34"/>
        <v>-7.5282664207915245E-3</v>
      </c>
      <c r="J397" s="6">
        <f t="shared" si="35"/>
        <v>-7.5282664207915245E-3</v>
      </c>
    </row>
    <row r="398" spans="1:10" x14ac:dyDescent="0.25">
      <c r="A398" s="2">
        <v>40863</v>
      </c>
      <c r="B398" s="3">
        <v>1.3535999999999999</v>
      </c>
      <c r="C398" s="3">
        <v>1.3554999999999999</v>
      </c>
      <c r="D398" s="3">
        <v>1.3431999999999999</v>
      </c>
      <c r="E398" s="3">
        <v>1.3460000000000001</v>
      </c>
      <c r="F398" s="5">
        <f t="shared" si="31"/>
        <v>-5.6304786472856014E-3</v>
      </c>
      <c r="G398" s="6">
        <f t="shared" si="32"/>
        <v>9.1155631753890281E-3</v>
      </c>
      <c r="H398" s="6">
        <f t="shared" si="33"/>
        <v>-7.7128830886276957E-3</v>
      </c>
      <c r="I398" s="6">
        <f t="shared" si="34"/>
        <v>-7.5282664207915245E-3</v>
      </c>
      <c r="J398" s="6">
        <f t="shared" si="35"/>
        <v>-7.5282664207915245E-3</v>
      </c>
    </row>
    <row r="399" spans="1:10" x14ac:dyDescent="0.25">
      <c r="A399" s="2">
        <v>40864</v>
      </c>
      <c r="B399" s="3">
        <v>1.3460000000000001</v>
      </c>
      <c r="C399" s="3">
        <v>1.3537999999999999</v>
      </c>
      <c r="D399" s="3">
        <v>1.3425</v>
      </c>
      <c r="E399" s="3">
        <v>1.3455999999999999</v>
      </c>
      <c r="F399" s="5">
        <f t="shared" si="31"/>
        <v>-2.9722098598961597E-4</v>
      </c>
      <c r="G399" s="6">
        <f t="shared" si="32"/>
        <v>8.3819056914873069E-3</v>
      </c>
      <c r="H399" s="6">
        <f t="shared" si="33"/>
        <v>-2.603683821653352E-3</v>
      </c>
      <c r="I399" s="6">
        <f t="shared" si="34"/>
        <v>-7.5282664207915245E-3</v>
      </c>
      <c r="J399" s="6">
        <f t="shared" si="35"/>
        <v>-2.9722098598961597E-4</v>
      </c>
    </row>
    <row r="400" spans="1:10" x14ac:dyDescent="0.25">
      <c r="A400" s="2">
        <v>40865</v>
      </c>
      <c r="B400" s="3">
        <v>1.3454999999999999</v>
      </c>
      <c r="C400" s="3">
        <v>1.3612</v>
      </c>
      <c r="D400" s="3">
        <v>1.3451</v>
      </c>
      <c r="E400" s="3">
        <v>1.3522000000000001</v>
      </c>
      <c r="F400" s="5">
        <f t="shared" si="31"/>
        <v>4.9672044896170199E-3</v>
      </c>
      <c r="G400" s="6">
        <f t="shared" si="32"/>
        <v>1.1898303912214695E-2</v>
      </c>
      <c r="H400" s="6">
        <f t="shared" si="33"/>
        <v>-2.9733145242459899E-4</v>
      </c>
      <c r="I400" s="6">
        <f t="shared" si="34"/>
        <v>-7.5282664207915245E-3</v>
      </c>
      <c r="J400" s="6">
        <f t="shared" si="35"/>
        <v>4.9672044896170199E-3</v>
      </c>
    </row>
    <row r="401" spans="1:10" x14ac:dyDescent="0.25">
      <c r="A401" s="2">
        <v>40868</v>
      </c>
      <c r="B401" s="3">
        <v>1.3523000000000001</v>
      </c>
      <c r="C401" s="3">
        <v>1.3540000000000001</v>
      </c>
      <c r="D401" s="3">
        <v>1.3433999999999999</v>
      </c>
      <c r="E401" s="3">
        <v>1.3487</v>
      </c>
      <c r="F401" s="5">
        <f t="shared" si="31"/>
        <v>-2.6656809565022152E-3</v>
      </c>
      <c r="G401" s="6">
        <f t="shared" si="32"/>
        <v>7.8594606394562037E-3</v>
      </c>
      <c r="H401" s="6">
        <f t="shared" si="33"/>
        <v>-6.6031326465501037E-3</v>
      </c>
      <c r="I401" s="6">
        <f t="shared" si="34"/>
        <v>-7.5282664207915245E-3</v>
      </c>
      <c r="J401" s="6">
        <f t="shared" si="35"/>
        <v>-2.6656809565022152E-3</v>
      </c>
    </row>
    <row r="402" spans="1:10" x14ac:dyDescent="0.25">
      <c r="A402" s="2">
        <v>40869</v>
      </c>
      <c r="B402" s="3">
        <v>1.3488</v>
      </c>
      <c r="C402" s="3">
        <v>1.3567</v>
      </c>
      <c r="D402" s="3">
        <v>1.3472</v>
      </c>
      <c r="E402" s="3">
        <v>1.3503000000000001</v>
      </c>
      <c r="F402" s="5">
        <f t="shared" si="31"/>
        <v>1.1114817194056376E-3</v>
      </c>
      <c r="G402" s="6">
        <f t="shared" si="32"/>
        <v>7.0269160032006596E-3</v>
      </c>
      <c r="H402" s="6">
        <f t="shared" si="33"/>
        <v>-1.1869437595287257E-3</v>
      </c>
      <c r="I402" s="6">
        <f t="shared" si="34"/>
        <v>-7.5282664207915245E-3</v>
      </c>
      <c r="J402" s="6">
        <f t="shared" si="35"/>
        <v>1.1114817194056376E-3</v>
      </c>
    </row>
    <row r="403" spans="1:10" x14ac:dyDescent="0.25">
      <c r="A403" s="2">
        <v>40870</v>
      </c>
      <c r="B403" s="3">
        <v>1.3501000000000001</v>
      </c>
      <c r="C403" s="3">
        <v>1.353</v>
      </c>
      <c r="D403" s="3">
        <v>1.3323</v>
      </c>
      <c r="E403" s="3">
        <v>1.3340000000000001</v>
      </c>
      <c r="F403" s="5">
        <f t="shared" si="31"/>
        <v>-1.1996716287631437E-2</v>
      </c>
      <c r="G403" s="6">
        <f t="shared" si="32"/>
        <v>1.5417577204621719E-2</v>
      </c>
      <c r="H403" s="6">
        <f t="shared" si="33"/>
        <v>-1.3271891797034164E-2</v>
      </c>
      <c r="I403" s="6">
        <f t="shared" si="34"/>
        <v>-7.5282664207915245E-3</v>
      </c>
      <c r="J403" s="6">
        <f t="shared" si="35"/>
        <v>-7.5282664207915245E-3</v>
      </c>
    </row>
    <row r="404" spans="1:10" x14ac:dyDescent="0.25">
      <c r="A404" s="2">
        <v>40871</v>
      </c>
      <c r="B404" s="3">
        <v>1.3342000000000001</v>
      </c>
      <c r="C404" s="3">
        <v>1.341</v>
      </c>
      <c r="D404" s="3">
        <v>1.3320000000000001</v>
      </c>
      <c r="E404" s="3">
        <v>1.3345</v>
      </c>
      <c r="F404" s="5">
        <f t="shared" si="31"/>
        <v>2.2482856916374133E-4</v>
      </c>
      <c r="G404" s="6">
        <f t="shared" si="32"/>
        <v>6.7340321813438991E-3</v>
      </c>
      <c r="H404" s="6">
        <f t="shared" si="33"/>
        <v>-1.6502891750806061E-3</v>
      </c>
      <c r="I404" s="6">
        <f t="shared" si="34"/>
        <v>-7.5282664207915245E-3</v>
      </c>
      <c r="J404" s="6">
        <f t="shared" si="35"/>
        <v>2.2482856916374133E-4</v>
      </c>
    </row>
    <row r="405" spans="1:10" x14ac:dyDescent="0.25">
      <c r="A405" s="2">
        <v>40872</v>
      </c>
      <c r="B405" s="3">
        <v>1.3346</v>
      </c>
      <c r="C405" s="3">
        <v>1.3351</v>
      </c>
      <c r="D405" s="3">
        <v>1.3214999999999999</v>
      </c>
      <c r="E405" s="3">
        <v>1.3236000000000001</v>
      </c>
      <c r="F405" s="5">
        <f t="shared" si="31"/>
        <v>-8.2763244220490154E-3</v>
      </c>
      <c r="G405" s="6">
        <f t="shared" si="32"/>
        <v>1.0238740351705333E-2</v>
      </c>
      <c r="H405" s="6">
        <f t="shared" si="33"/>
        <v>-9.864166425162392E-3</v>
      </c>
      <c r="I405" s="6">
        <f t="shared" si="34"/>
        <v>-7.5282664207915245E-3</v>
      </c>
      <c r="J405" s="6">
        <f t="shared" si="35"/>
        <v>-7.5282664207915245E-3</v>
      </c>
    </row>
    <row r="406" spans="1:10" x14ac:dyDescent="0.25">
      <c r="A406" s="2">
        <v>40875</v>
      </c>
      <c r="B406" s="3">
        <v>1.3308</v>
      </c>
      <c r="C406" s="3">
        <v>1.3398000000000001</v>
      </c>
      <c r="D406" s="3">
        <v>1.3275999999999999</v>
      </c>
      <c r="E406" s="3">
        <v>1.3318000000000001</v>
      </c>
      <c r="F406" s="5">
        <f t="shared" si="31"/>
        <v>7.5114553220041725E-4</v>
      </c>
      <c r="G406" s="6">
        <f t="shared" si="32"/>
        <v>9.1475482283478841E-3</v>
      </c>
      <c r="H406" s="6">
        <f t="shared" si="33"/>
        <v>-2.4074642985021689E-3</v>
      </c>
      <c r="I406" s="6">
        <f t="shared" si="34"/>
        <v>-7.5282664207915245E-3</v>
      </c>
      <c r="J406" s="6">
        <f t="shared" si="35"/>
        <v>7.5114553220041725E-4</v>
      </c>
    </row>
    <row r="407" spans="1:10" x14ac:dyDescent="0.25">
      <c r="A407" s="2">
        <v>40876</v>
      </c>
      <c r="B407" s="3">
        <v>1.3320000000000001</v>
      </c>
      <c r="C407" s="3">
        <v>1.3441000000000001</v>
      </c>
      <c r="D407" s="3">
        <v>1.3289</v>
      </c>
      <c r="E407" s="3">
        <v>1.3312999999999999</v>
      </c>
      <c r="F407" s="5">
        <f t="shared" si="31"/>
        <v>-5.2566366246308363E-4</v>
      </c>
      <c r="G407" s="6">
        <f t="shared" si="32"/>
        <v>1.1373111739640609E-2</v>
      </c>
      <c r="H407" s="6">
        <f t="shared" si="33"/>
        <v>-2.3300397628724986E-3</v>
      </c>
      <c r="I407" s="6">
        <f t="shared" si="34"/>
        <v>-7.5282664207915245E-3</v>
      </c>
      <c r="J407" s="6">
        <f t="shared" si="35"/>
        <v>-5.2566366246308363E-4</v>
      </c>
    </row>
    <row r="408" spans="1:10" x14ac:dyDescent="0.25">
      <c r="A408" s="2">
        <v>40877</v>
      </c>
      <c r="B408" s="3">
        <v>1.3314999999999999</v>
      </c>
      <c r="C408" s="3">
        <v>1.353</v>
      </c>
      <c r="D408" s="3">
        <v>1.3262</v>
      </c>
      <c r="E408" s="3">
        <v>1.3444</v>
      </c>
      <c r="F408" s="5">
        <f t="shared" si="31"/>
        <v>9.6416905969636778E-3</v>
      </c>
      <c r="G408" s="6">
        <f t="shared" si="32"/>
        <v>2.0006639236020821E-2</v>
      </c>
      <c r="H408" s="6">
        <f t="shared" si="33"/>
        <v>-3.9884163192195421E-3</v>
      </c>
      <c r="I408" s="6">
        <f t="shared" si="34"/>
        <v>-7.5282664207915245E-3</v>
      </c>
      <c r="J408" s="6">
        <f t="shared" si="35"/>
        <v>9.6416905969636778E-3</v>
      </c>
    </row>
    <row r="409" spans="1:10" x14ac:dyDescent="0.25">
      <c r="A409" s="2">
        <v>40878</v>
      </c>
      <c r="B409" s="3">
        <v>1.3445</v>
      </c>
      <c r="C409" s="3">
        <v>1.3519000000000001</v>
      </c>
      <c r="D409" s="3">
        <v>1.3421000000000001</v>
      </c>
      <c r="E409" s="3">
        <v>1.3460000000000001</v>
      </c>
      <c r="F409" s="5">
        <f t="shared" si="31"/>
        <v>1.115034495753744E-3</v>
      </c>
      <c r="G409" s="6">
        <f t="shared" si="32"/>
        <v>7.2754589665993772E-3</v>
      </c>
      <c r="H409" s="6">
        <f t="shared" si="33"/>
        <v>-1.7866453051591331E-3</v>
      </c>
      <c r="I409" s="6">
        <f t="shared" si="34"/>
        <v>-7.5282664207915245E-3</v>
      </c>
      <c r="J409" s="6">
        <f t="shared" si="35"/>
        <v>1.115034495753744E-3</v>
      </c>
    </row>
    <row r="410" spans="1:10" x14ac:dyDescent="0.25">
      <c r="A410" s="2">
        <v>40879</v>
      </c>
      <c r="B410" s="3">
        <v>1.3459000000000001</v>
      </c>
      <c r="C410" s="3">
        <v>1.3536999999999999</v>
      </c>
      <c r="D410" s="3">
        <v>1.3366</v>
      </c>
      <c r="E410" s="3">
        <v>1.3387</v>
      </c>
      <c r="F410" s="5">
        <f t="shared" si="31"/>
        <v>-5.3639404478179826E-3</v>
      </c>
      <c r="G410" s="6">
        <f t="shared" si="32"/>
        <v>1.2712508114770779E-2</v>
      </c>
      <c r="H410" s="6">
        <f t="shared" si="33"/>
        <v>-6.9338581627002883E-3</v>
      </c>
      <c r="I410" s="6">
        <f t="shared" si="34"/>
        <v>-7.5282664207915245E-3</v>
      </c>
      <c r="J410" s="6">
        <f t="shared" si="35"/>
        <v>-5.3639404478179826E-3</v>
      </c>
    </row>
    <row r="411" spans="1:10" x14ac:dyDescent="0.25">
      <c r="A411" s="2">
        <v>40882</v>
      </c>
      <c r="B411" s="3">
        <v>1.3407</v>
      </c>
      <c r="C411" s="3">
        <v>1.3485</v>
      </c>
      <c r="D411" s="3">
        <v>1.3379000000000001</v>
      </c>
      <c r="E411" s="3">
        <v>1.3398000000000001</v>
      </c>
      <c r="F411" s="5">
        <f t="shared" si="31"/>
        <v>-6.7151653334824668E-4</v>
      </c>
      <c r="G411" s="6">
        <f t="shared" si="32"/>
        <v>7.8916431002110498E-3</v>
      </c>
      <c r="H411" s="6">
        <f t="shared" si="33"/>
        <v>-2.0906451279418007E-3</v>
      </c>
      <c r="I411" s="6">
        <f t="shared" si="34"/>
        <v>-7.5282664207915245E-3</v>
      </c>
      <c r="J411" s="6">
        <f t="shared" si="35"/>
        <v>-6.7151653334824668E-4</v>
      </c>
    </row>
    <row r="412" spans="1:10" x14ac:dyDescent="0.25">
      <c r="A412" s="2">
        <v>40883</v>
      </c>
      <c r="B412" s="3">
        <v>1.34</v>
      </c>
      <c r="C412" s="3">
        <v>1.3424</v>
      </c>
      <c r="D412" s="3">
        <v>1.3335999999999999</v>
      </c>
      <c r="E412" s="3">
        <v>1.3401000000000001</v>
      </c>
      <c r="F412" s="5">
        <f t="shared" si="31"/>
        <v>7.4624081225711848E-5</v>
      </c>
      <c r="G412" s="6">
        <f t="shared" si="32"/>
        <v>6.5770042763575497E-3</v>
      </c>
      <c r="H412" s="6">
        <f t="shared" si="33"/>
        <v>-4.7875615083729011E-3</v>
      </c>
      <c r="I412" s="6">
        <f t="shared" si="34"/>
        <v>-7.5282664207915245E-3</v>
      </c>
      <c r="J412" s="6">
        <f t="shared" si="35"/>
        <v>7.4624081225711848E-5</v>
      </c>
    </row>
    <row r="413" spans="1:10" x14ac:dyDescent="0.25">
      <c r="A413" s="2">
        <v>40884</v>
      </c>
      <c r="B413" s="3">
        <v>1.34</v>
      </c>
      <c r="C413" s="3">
        <v>1.3452</v>
      </c>
      <c r="D413" s="3">
        <v>1.3353999999999999</v>
      </c>
      <c r="E413" s="3">
        <v>1.3409</v>
      </c>
      <c r="F413" s="5">
        <f t="shared" si="31"/>
        <v>6.7141634063917516E-4</v>
      </c>
      <c r="G413" s="6">
        <f t="shared" si="32"/>
        <v>7.3118284423462215E-3</v>
      </c>
      <c r="H413" s="6">
        <f t="shared" si="33"/>
        <v>-3.4387415211886959E-3</v>
      </c>
      <c r="I413" s="6">
        <f t="shared" si="34"/>
        <v>-7.5282664207915245E-3</v>
      </c>
      <c r="J413" s="6">
        <f t="shared" si="35"/>
        <v>6.7141634063917516E-4</v>
      </c>
    </row>
    <row r="414" spans="1:10" x14ac:dyDescent="0.25">
      <c r="A414" s="2">
        <v>40885</v>
      </c>
      <c r="B414" s="3">
        <v>1.3411</v>
      </c>
      <c r="C414" s="3">
        <v>1.3455999999999999</v>
      </c>
      <c r="D414" s="3">
        <v>1.3292999999999999</v>
      </c>
      <c r="E414" s="3">
        <v>1.3341000000000001</v>
      </c>
      <c r="F414" s="5">
        <f t="shared" si="31"/>
        <v>-5.2332655321339801E-3</v>
      </c>
      <c r="G414" s="6">
        <f t="shared" si="32"/>
        <v>1.2187522345130151E-2</v>
      </c>
      <c r="H414" s="6">
        <f t="shared" si="33"/>
        <v>-8.8376848433409962E-3</v>
      </c>
      <c r="I414" s="6">
        <f t="shared" si="34"/>
        <v>-7.5282664207915245E-3</v>
      </c>
      <c r="J414" s="6">
        <f t="shared" si="35"/>
        <v>-7.5282664207915245E-3</v>
      </c>
    </row>
    <row r="415" spans="1:10" x14ac:dyDescent="0.25">
      <c r="A415" s="2">
        <v>40886</v>
      </c>
      <c r="B415" s="3">
        <v>1.3340000000000001</v>
      </c>
      <c r="C415" s="3">
        <v>1.343</v>
      </c>
      <c r="D415" s="3">
        <v>1.3285</v>
      </c>
      <c r="E415" s="3">
        <v>1.3384</v>
      </c>
      <c r="F415" s="5">
        <f t="shared" si="31"/>
        <v>3.2929231970451091E-3</v>
      </c>
      <c r="G415" s="6">
        <f t="shared" si="32"/>
        <v>1.0855431323369278E-2</v>
      </c>
      <c r="H415" s="6">
        <f t="shared" si="33"/>
        <v>-4.1314612757008427E-3</v>
      </c>
      <c r="I415" s="6">
        <f t="shared" si="34"/>
        <v>-7.5282664207915245E-3</v>
      </c>
      <c r="J415" s="6">
        <f t="shared" si="35"/>
        <v>3.2929231970451091E-3</v>
      </c>
    </row>
    <row r="416" spans="1:10" x14ac:dyDescent="0.25">
      <c r="A416" s="2">
        <v>40889</v>
      </c>
      <c r="B416" s="3">
        <v>1.3348</v>
      </c>
      <c r="C416" s="3">
        <v>1.3355999999999999</v>
      </c>
      <c r="D416" s="3">
        <v>1.3168</v>
      </c>
      <c r="E416" s="3">
        <v>1.3186</v>
      </c>
      <c r="F416" s="5">
        <f t="shared" si="31"/>
        <v>-1.2210900198019658E-2</v>
      </c>
      <c r="G416" s="6">
        <f t="shared" si="32"/>
        <v>1.4176078146693969E-2</v>
      </c>
      <c r="H416" s="6">
        <f t="shared" si="33"/>
        <v>-1.3576916954413544E-2</v>
      </c>
      <c r="I416" s="6">
        <f t="shared" si="34"/>
        <v>-7.5282664207915245E-3</v>
      </c>
      <c r="J416" s="6">
        <f t="shared" si="35"/>
        <v>-7.5282664207915245E-3</v>
      </c>
    </row>
    <row r="417" spans="1:10" x14ac:dyDescent="0.25">
      <c r="A417" s="2">
        <v>40890</v>
      </c>
      <c r="B417" s="3">
        <v>1.3185</v>
      </c>
      <c r="C417" s="3">
        <v>1.3234999999999999</v>
      </c>
      <c r="D417" s="3">
        <v>1.3012999999999999</v>
      </c>
      <c r="E417" s="3">
        <v>1.3032999999999999</v>
      </c>
      <c r="F417" s="5">
        <f t="shared" si="31"/>
        <v>-1.1595217256667409E-2</v>
      </c>
      <c r="G417" s="6">
        <f t="shared" si="32"/>
        <v>1.6915977884444291E-2</v>
      </c>
      <c r="H417" s="6">
        <f t="shared" si="33"/>
        <v>-1.3130962010629828E-2</v>
      </c>
      <c r="I417" s="6">
        <f t="shared" si="34"/>
        <v>-7.5282664207915245E-3</v>
      </c>
      <c r="J417" s="6">
        <f t="shared" si="35"/>
        <v>-7.5282664207915245E-3</v>
      </c>
    </row>
    <row r="418" spans="1:10" x14ac:dyDescent="0.25">
      <c r="A418" s="2">
        <v>40891</v>
      </c>
      <c r="B418" s="3">
        <v>1.3036000000000001</v>
      </c>
      <c r="C418" s="3">
        <v>1.3062</v>
      </c>
      <c r="D418" s="3">
        <v>1.2949999999999999</v>
      </c>
      <c r="E418" s="3">
        <v>1.2982</v>
      </c>
      <c r="F418" s="5">
        <f t="shared" si="31"/>
        <v>-4.150978364038313E-3</v>
      </c>
      <c r="G418" s="6">
        <f t="shared" si="32"/>
        <v>8.6114633349187644E-3</v>
      </c>
      <c r="H418" s="6">
        <f t="shared" si="33"/>
        <v>-6.618972829768502E-3</v>
      </c>
      <c r="I418" s="6">
        <f t="shared" si="34"/>
        <v>-7.5282664207915245E-3</v>
      </c>
      <c r="J418" s="6">
        <f t="shared" si="35"/>
        <v>-4.150978364038313E-3</v>
      </c>
    </row>
    <row r="419" spans="1:10" x14ac:dyDescent="0.25">
      <c r="A419" s="2">
        <v>40892</v>
      </c>
      <c r="B419" s="3">
        <v>1.2981</v>
      </c>
      <c r="C419" s="3">
        <v>1.3047</v>
      </c>
      <c r="D419" s="3">
        <v>1.296</v>
      </c>
      <c r="E419" s="3">
        <v>1.3011999999999999</v>
      </c>
      <c r="F419" s="5">
        <f t="shared" si="31"/>
        <v>2.3852587002475591E-3</v>
      </c>
      <c r="G419" s="6">
        <f t="shared" si="32"/>
        <v>6.6905313594824182E-3</v>
      </c>
      <c r="H419" s="6">
        <f t="shared" si="33"/>
        <v>-1.6190589867287647E-3</v>
      </c>
      <c r="I419" s="6">
        <f t="shared" si="34"/>
        <v>-7.5282664207915245E-3</v>
      </c>
      <c r="J419" s="6">
        <f t="shared" si="35"/>
        <v>2.3852587002475591E-3</v>
      </c>
    </row>
    <row r="420" spans="1:10" x14ac:dyDescent="0.25">
      <c r="A420" s="2">
        <v>40893</v>
      </c>
      <c r="B420" s="3">
        <v>1.3013999999999999</v>
      </c>
      <c r="C420" s="3">
        <v>1.3083</v>
      </c>
      <c r="D420" s="3">
        <v>1.3</v>
      </c>
      <c r="E420" s="3">
        <v>1.3042</v>
      </c>
      <c r="F420" s="5">
        <f t="shared" si="31"/>
        <v>2.1492178982183505E-3</v>
      </c>
      <c r="G420" s="6">
        <f t="shared" si="32"/>
        <v>6.3643200672023996E-3</v>
      </c>
      <c r="H420" s="6">
        <f t="shared" si="33"/>
        <v>-1.0763436112554388E-3</v>
      </c>
      <c r="I420" s="6">
        <f t="shared" si="34"/>
        <v>-7.5282664207915245E-3</v>
      </c>
      <c r="J420" s="6">
        <f t="shared" si="35"/>
        <v>2.1492178982183505E-3</v>
      </c>
    </row>
    <row r="421" spans="1:10" x14ac:dyDescent="0.25">
      <c r="A421" s="2">
        <v>40896</v>
      </c>
      <c r="B421" s="3">
        <v>1.3033999999999999</v>
      </c>
      <c r="C421" s="3">
        <v>1.304</v>
      </c>
      <c r="D421" s="3">
        <v>1.2986</v>
      </c>
      <c r="E421" s="3">
        <v>1.2996000000000001</v>
      </c>
      <c r="F421" s="5">
        <f t="shared" si="31"/>
        <v>-2.9197101033346393E-3</v>
      </c>
      <c r="G421" s="6">
        <f t="shared" si="32"/>
        <v>4.1497024122119416E-3</v>
      </c>
      <c r="H421" s="6">
        <f t="shared" si="33"/>
        <v>-3.6894738238935662E-3</v>
      </c>
      <c r="I421" s="6">
        <f t="shared" si="34"/>
        <v>-7.5282664207915245E-3</v>
      </c>
      <c r="J421" s="6">
        <f t="shared" si="35"/>
        <v>-2.9197101033346393E-3</v>
      </c>
    </row>
    <row r="422" spans="1:10" x14ac:dyDescent="0.25">
      <c r="A422" s="2">
        <v>40897</v>
      </c>
      <c r="B422" s="3">
        <v>1.2995000000000001</v>
      </c>
      <c r="C422" s="3">
        <v>1.3130999999999999</v>
      </c>
      <c r="D422" s="3">
        <v>1.2995000000000001</v>
      </c>
      <c r="E422" s="3">
        <v>1.3080000000000001</v>
      </c>
      <c r="F422" s="5">
        <f t="shared" si="31"/>
        <v>6.5196779355990034E-3</v>
      </c>
      <c r="G422" s="6">
        <f t="shared" si="32"/>
        <v>1.0411178783414304E-2</v>
      </c>
      <c r="H422" s="6">
        <f t="shared" si="33"/>
        <v>0</v>
      </c>
      <c r="I422" s="6">
        <f t="shared" si="34"/>
        <v>-7.5282664207915245E-3</v>
      </c>
      <c r="J422" s="6">
        <f t="shared" si="35"/>
        <v>6.5196779355990034E-3</v>
      </c>
    </row>
    <row r="423" spans="1:10" x14ac:dyDescent="0.25">
      <c r="A423" s="2">
        <v>40898</v>
      </c>
      <c r="B423" s="3">
        <v>1.3080000000000001</v>
      </c>
      <c r="C423" s="3">
        <v>1.3196000000000001</v>
      </c>
      <c r="D423" s="3">
        <v>1.3028999999999999</v>
      </c>
      <c r="E423" s="3">
        <v>1.3046</v>
      </c>
      <c r="F423" s="5">
        <f t="shared" si="31"/>
        <v>-2.6027726551484213E-3</v>
      </c>
      <c r="G423" s="6">
        <f t="shared" si="32"/>
        <v>1.273611114554051E-2</v>
      </c>
      <c r="H423" s="6">
        <f t="shared" si="33"/>
        <v>-3.9067038082582339E-3</v>
      </c>
      <c r="I423" s="6">
        <f t="shared" si="34"/>
        <v>-7.5282664207915245E-3</v>
      </c>
      <c r="J423" s="6">
        <f t="shared" si="35"/>
        <v>-2.6027726551484213E-3</v>
      </c>
    </row>
    <row r="424" spans="1:10" x14ac:dyDescent="0.25">
      <c r="A424" s="2">
        <v>40899</v>
      </c>
      <c r="B424" s="3">
        <v>1.3045</v>
      </c>
      <c r="C424" s="3">
        <v>1.3119000000000001</v>
      </c>
      <c r="D424" s="3">
        <v>1.3021</v>
      </c>
      <c r="E424" s="3">
        <v>1.3047</v>
      </c>
      <c r="F424" s="5">
        <f t="shared" si="31"/>
        <v>1.5330369491923598E-4</v>
      </c>
      <c r="G424" s="6">
        <f t="shared" si="32"/>
        <v>7.4981223523019414E-3</v>
      </c>
      <c r="H424" s="6">
        <f t="shared" si="33"/>
        <v>-1.8414798421004421E-3</v>
      </c>
      <c r="I424" s="6">
        <f t="shared" si="34"/>
        <v>-7.5282664207915245E-3</v>
      </c>
      <c r="J424" s="6">
        <f t="shared" si="35"/>
        <v>1.5330369491923598E-4</v>
      </c>
    </row>
    <row r="425" spans="1:10" x14ac:dyDescent="0.25">
      <c r="A425" s="2">
        <v>40900</v>
      </c>
      <c r="B425" s="3">
        <v>1.3048</v>
      </c>
      <c r="C425" s="3">
        <v>1.3092999999999999</v>
      </c>
      <c r="D425" s="3">
        <v>1.3028999999999999</v>
      </c>
      <c r="E425" s="3">
        <v>1.3041</v>
      </c>
      <c r="F425" s="5">
        <f t="shared" si="31"/>
        <v>-5.366246439479647E-4</v>
      </c>
      <c r="G425" s="6">
        <f t="shared" si="32"/>
        <v>4.9000940248216463E-3</v>
      </c>
      <c r="H425" s="6">
        <f t="shared" si="33"/>
        <v>-1.4572230979182424E-3</v>
      </c>
      <c r="I425" s="6">
        <f t="shared" si="34"/>
        <v>-7.5282664207915245E-3</v>
      </c>
      <c r="J425" s="6">
        <f t="shared" si="35"/>
        <v>-5.366246439479647E-4</v>
      </c>
    </row>
    <row r="426" spans="1:10" x14ac:dyDescent="0.25">
      <c r="A426" s="2">
        <v>40903</v>
      </c>
      <c r="B426" s="3">
        <v>1.304</v>
      </c>
      <c r="C426" s="3">
        <v>1.3082</v>
      </c>
      <c r="D426" s="3">
        <v>1.304</v>
      </c>
      <c r="E426" s="3">
        <v>1.3056000000000001</v>
      </c>
      <c r="F426" s="5">
        <f t="shared" si="31"/>
        <v>1.2262417232442935E-3</v>
      </c>
      <c r="G426" s="6">
        <f t="shared" si="32"/>
        <v>3.2156830405140309E-3</v>
      </c>
      <c r="H426" s="6">
        <f t="shared" si="33"/>
        <v>0</v>
      </c>
      <c r="I426" s="6">
        <f t="shared" si="34"/>
        <v>-7.5282664207915245E-3</v>
      </c>
      <c r="J426" s="6">
        <f t="shared" si="35"/>
        <v>1.2262417232442935E-3</v>
      </c>
    </row>
    <row r="427" spans="1:10" x14ac:dyDescent="0.25">
      <c r="A427" s="2">
        <v>40904</v>
      </c>
      <c r="B427" s="3">
        <v>1.3055000000000001</v>
      </c>
      <c r="C427" s="3">
        <v>1.3082</v>
      </c>
      <c r="D427" s="3">
        <v>1.3046</v>
      </c>
      <c r="E427" s="3">
        <v>1.3067</v>
      </c>
      <c r="F427" s="5">
        <f t="shared" si="31"/>
        <v>9.1876585591680346E-4</v>
      </c>
      <c r="G427" s="6">
        <f t="shared" si="32"/>
        <v>2.755666165116757E-3</v>
      </c>
      <c r="H427" s="6">
        <f t="shared" si="33"/>
        <v>-6.8962877718806148E-4</v>
      </c>
      <c r="I427" s="6">
        <f t="shared" si="34"/>
        <v>-7.5282664207915245E-3</v>
      </c>
      <c r="J427" s="6">
        <f t="shared" si="35"/>
        <v>9.1876585591680346E-4</v>
      </c>
    </row>
    <row r="428" spans="1:10" x14ac:dyDescent="0.25">
      <c r="A428" s="2">
        <v>40905</v>
      </c>
      <c r="B428" s="3">
        <v>1.3066</v>
      </c>
      <c r="C428" s="3">
        <v>1.3078000000000001</v>
      </c>
      <c r="D428" s="3">
        <v>1.2915000000000001</v>
      </c>
      <c r="E428" s="3">
        <v>1.2938000000000001</v>
      </c>
      <c r="F428" s="5">
        <f t="shared" si="31"/>
        <v>-9.844718796764856E-3</v>
      </c>
      <c r="G428" s="6">
        <f t="shared" si="32"/>
        <v>1.25420025912804E-2</v>
      </c>
      <c r="H428" s="6">
        <f t="shared" si="33"/>
        <v>-1.1624009870754695E-2</v>
      </c>
      <c r="I428" s="6">
        <f t="shared" si="34"/>
        <v>-7.5282664207915245E-3</v>
      </c>
      <c r="J428" s="6">
        <f t="shared" si="35"/>
        <v>-7.5282664207915245E-3</v>
      </c>
    </row>
    <row r="429" spans="1:10" x14ac:dyDescent="0.25">
      <c r="A429" s="2">
        <v>40906</v>
      </c>
      <c r="B429" s="3">
        <v>1.294</v>
      </c>
      <c r="C429" s="3">
        <v>1.2964</v>
      </c>
      <c r="D429" s="3">
        <v>1.2861</v>
      </c>
      <c r="E429" s="3">
        <v>1.2962</v>
      </c>
      <c r="F429" s="5">
        <f t="shared" si="31"/>
        <v>1.6987109327697843E-3</v>
      </c>
      <c r="G429" s="6">
        <f t="shared" si="32"/>
        <v>7.9768089953512773E-3</v>
      </c>
      <c r="H429" s="6">
        <f t="shared" si="33"/>
        <v>-6.1238127888047673E-3</v>
      </c>
      <c r="I429" s="6">
        <f t="shared" si="34"/>
        <v>-7.5282664207915245E-3</v>
      </c>
      <c r="J429" s="6">
        <f t="shared" si="35"/>
        <v>1.6987109327697843E-3</v>
      </c>
    </row>
    <row r="430" spans="1:10" x14ac:dyDescent="0.25">
      <c r="A430" s="2">
        <v>40907</v>
      </c>
      <c r="B430" s="3">
        <v>1.2961</v>
      </c>
      <c r="C430" s="3">
        <v>1.2998000000000001</v>
      </c>
      <c r="D430" s="3">
        <v>1.2907</v>
      </c>
      <c r="E430" s="3">
        <v>1.2954000000000001</v>
      </c>
      <c r="F430" s="5">
        <f t="shared" si="31"/>
        <v>-5.402276805126638E-4</v>
      </c>
      <c r="G430" s="6">
        <f t="shared" si="32"/>
        <v>7.0256996191066044E-3</v>
      </c>
      <c r="H430" s="6">
        <f t="shared" si="33"/>
        <v>-4.1750485881874716E-3</v>
      </c>
      <c r="I430" s="6">
        <f t="shared" si="34"/>
        <v>-7.5282664207915245E-3</v>
      </c>
      <c r="J430" s="6">
        <f t="shared" si="35"/>
        <v>-5.402276805126638E-4</v>
      </c>
    </row>
    <row r="431" spans="1:10" x14ac:dyDescent="0.25">
      <c r="A431" s="2">
        <v>40910</v>
      </c>
      <c r="B431" s="3">
        <v>1.2943</v>
      </c>
      <c r="C431" s="3">
        <v>1.2966</v>
      </c>
      <c r="D431" s="3">
        <v>1.2921</v>
      </c>
      <c r="E431" s="3">
        <v>1.2932999999999999</v>
      </c>
      <c r="F431" s="5">
        <f t="shared" si="31"/>
        <v>-7.7291702719398472E-4</v>
      </c>
      <c r="G431" s="6">
        <f t="shared" si="32"/>
        <v>3.4766520127207557E-3</v>
      </c>
      <c r="H431" s="6">
        <f t="shared" si="33"/>
        <v>-1.7012067202178379E-3</v>
      </c>
      <c r="I431" s="6">
        <f t="shared" si="34"/>
        <v>-7.5282664207915245E-3</v>
      </c>
      <c r="J431" s="6">
        <f t="shared" si="35"/>
        <v>-7.7291702719398472E-4</v>
      </c>
    </row>
    <row r="432" spans="1:10" x14ac:dyDescent="0.25">
      <c r="A432" s="2">
        <v>40911</v>
      </c>
      <c r="B432" s="3">
        <v>1.2931999999999999</v>
      </c>
      <c r="C432" s="3">
        <v>1.3075000000000001</v>
      </c>
      <c r="D432" s="3">
        <v>1.2931999999999999</v>
      </c>
      <c r="E432" s="3">
        <v>1.3049999999999999</v>
      </c>
      <c r="F432" s="5">
        <f t="shared" si="31"/>
        <v>9.0832739055157121E-3</v>
      </c>
      <c r="G432" s="6">
        <f t="shared" si="32"/>
        <v>1.0997150087800028E-2</v>
      </c>
      <c r="H432" s="6">
        <f t="shared" si="33"/>
        <v>0</v>
      </c>
      <c r="I432" s="6">
        <f t="shared" si="34"/>
        <v>-7.5282664207915245E-3</v>
      </c>
      <c r="J432" s="6">
        <f t="shared" si="35"/>
        <v>9.0832739055157121E-3</v>
      </c>
    </row>
    <row r="433" spans="1:10" x14ac:dyDescent="0.25">
      <c r="A433" s="2">
        <v>40912</v>
      </c>
      <c r="B433" s="3">
        <v>1.3048999999999999</v>
      </c>
      <c r="C433" s="3">
        <v>1.3071999999999999</v>
      </c>
      <c r="D433" s="3">
        <v>1.2901</v>
      </c>
      <c r="E433" s="3">
        <v>1.2941</v>
      </c>
      <c r="F433" s="5">
        <f t="shared" si="31"/>
        <v>-8.3109366405766712E-3</v>
      </c>
      <c r="G433" s="6">
        <f t="shared" si="32"/>
        <v>1.3167710374647488E-2</v>
      </c>
      <c r="H433" s="6">
        <f t="shared" si="33"/>
        <v>-1.1406674737110165E-2</v>
      </c>
      <c r="I433" s="6">
        <f t="shared" si="34"/>
        <v>-7.5282664207915245E-3</v>
      </c>
      <c r="J433" s="6">
        <f t="shared" si="35"/>
        <v>-7.5282664207915245E-3</v>
      </c>
    </row>
    <row r="434" spans="1:10" x14ac:dyDescent="0.25">
      <c r="A434" s="2">
        <v>40913</v>
      </c>
      <c r="B434" s="3">
        <v>1.294</v>
      </c>
      <c r="C434" s="3">
        <v>1.2945</v>
      </c>
      <c r="D434" s="3">
        <v>1.2773000000000001</v>
      </c>
      <c r="E434" s="3">
        <v>1.2786</v>
      </c>
      <c r="F434" s="5">
        <f t="shared" si="31"/>
        <v>-1.1972466728219489E-2</v>
      </c>
      <c r="G434" s="6">
        <f t="shared" si="32"/>
        <v>1.3376045142861019E-2</v>
      </c>
      <c r="H434" s="6">
        <f t="shared" si="33"/>
        <v>-1.2989721012114671E-2</v>
      </c>
      <c r="I434" s="6">
        <f t="shared" si="34"/>
        <v>-7.5282664207915245E-3</v>
      </c>
      <c r="J434" s="6">
        <f t="shared" si="35"/>
        <v>-7.5282664207915245E-3</v>
      </c>
    </row>
    <row r="435" spans="1:10" x14ac:dyDescent="0.25">
      <c r="A435" s="2">
        <v>40914</v>
      </c>
      <c r="B435" s="3">
        <v>1.2784</v>
      </c>
      <c r="C435" s="3">
        <v>1.2810999999999999</v>
      </c>
      <c r="D435" s="3">
        <v>1.2702</v>
      </c>
      <c r="E435" s="3">
        <v>1.2718</v>
      </c>
      <c r="F435" s="5">
        <f t="shared" si="31"/>
        <v>-5.1760761787027574E-3</v>
      </c>
      <c r="G435" s="6">
        <f t="shared" si="32"/>
        <v>8.5447154935134554E-3</v>
      </c>
      <c r="H435" s="6">
        <f t="shared" si="33"/>
        <v>-6.4349276431357417E-3</v>
      </c>
      <c r="I435" s="6">
        <f t="shared" si="34"/>
        <v>-7.5282664207915245E-3</v>
      </c>
      <c r="J435" s="6">
        <f t="shared" si="35"/>
        <v>-5.1760761787027574E-3</v>
      </c>
    </row>
    <row r="436" spans="1:10" x14ac:dyDescent="0.25">
      <c r="A436" s="2">
        <v>40917</v>
      </c>
      <c r="B436" s="3">
        <v>1.2693000000000001</v>
      </c>
      <c r="C436" s="3">
        <v>1.2785</v>
      </c>
      <c r="D436" s="3">
        <v>1.2669999999999999</v>
      </c>
      <c r="E436" s="3">
        <v>1.2762</v>
      </c>
      <c r="F436" s="5">
        <f t="shared" si="31"/>
        <v>5.4213450401149176E-3</v>
      </c>
      <c r="G436" s="6">
        <f t="shared" si="32"/>
        <v>9.0356144101022117E-3</v>
      </c>
      <c r="H436" s="6">
        <f t="shared" si="33"/>
        <v>-1.8136660729925439E-3</v>
      </c>
      <c r="I436" s="6">
        <f t="shared" si="34"/>
        <v>-7.5282664207915245E-3</v>
      </c>
      <c r="J436" s="6">
        <f t="shared" si="35"/>
        <v>5.4213450401149176E-3</v>
      </c>
    </row>
    <row r="437" spans="1:10" x14ac:dyDescent="0.25">
      <c r="A437" s="2">
        <v>40918</v>
      </c>
      <c r="B437" s="3">
        <v>1.2763</v>
      </c>
      <c r="C437" s="3">
        <v>1.2816000000000001</v>
      </c>
      <c r="D437" s="3">
        <v>1.2746</v>
      </c>
      <c r="E437" s="3">
        <v>1.2777000000000001</v>
      </c>
      <c r="F437" s="5">
        <f t="shared" si="31"/>
        <v>1.0963196086324347E-3</v>
      </c>
      <c r="G437" s="6">
        <f t="shared" si="32"/>
        <v>5.4768934339011642E-3</v>
      </c>
      <c r="H437" s="6">
        <f t="shared" si="33"/>
        <v>-1.3328631084513754E-3</v>
      </c>
      <c r="I437" s="6">
        <f t="shared" si="34"/>
        <v>-7.5282664207915245E-3</v>
      </c>
      <c r="J437" s="6">
        <f t="shared" si="35"/>
        <v>1.0963196086324347E-3</v>
      </c>
    </row>
    <row r="438" spans="1:10" x14ac:dyDescent="0.25">
      <c r="A438" s="2">
        <v>40919</v>
      </c>
      <c r="B438" s="3">
        <v>1.2774000000000001</v>
      </c>
      <c r="C438" s="3">
        <v>1.2787999999999999</v>
      </c>
      <c r="D438" s="3">
        <v>1.2665999999999999</v>
      </c>
      <c r="E438" s="3">
        <v>1.2704</v>
      </c>
      <c r="F438" s="5">
        <f t="shared" si="31"/>
        <v>-5.4949506346176217E-3</v>
      </c>
      <c r="G438" s="6">
        <f t="shared" si="32"/>
        <v>9.5859931033563939E-3</v>
      </c>
      <c r="H438" s="6">
        <f t="shared" si="33"/>
        <v>-8.4906170451590247E-3</v>
      </c>
      <c r="I438" s="6">
        <f t="shared" si="34"/>
        <v>-7.5282664207915245E-3</v>
      </c>
      <c r="J438" s="6">
        <f t="shared" si="35"/>
        <v>-7.5282664207915245E-3</v>
      </c>
    </row>
    <row r="439" spans="1:10" x14ac:dyDescent="0.25">
      <c r="A439" s="2">
        <v>40920</v>
      </c>
      <c r="B439" s="3">
        <v>1.2706</v>
      </c>
      <c r="C439" s="3">
        <v>1.2843</v>
      </c>
      <c r="D439" s="3">
        <v>1.2703</v>
      </c>
      <c r="E439" s="3">
        <v>1.2810999999999999</v>
      </c>
      <c r="F439" s="5">
        <f t="shared" si="31"/>
        <v>8.229854029955205E-3</v>
      </c>
      <c r="G439" s="6">
        <f t="shared" si="32"/>
        <v>1.0960729789595034E-2</v>
      </c>
      <c r="H439" s="6">
        <f t="shared" si="33"/>
        <v>-2.3613680301780009E-4</v>
      </c>
      <c r="I439" s="6">
        <f t="shared" si="34"/>
        <v>-7.5282664207915245E-3</v>
      </c>
      <c r="J439" s="6">
        <f t="shared" si="35"/>
        <v>8.229854029955205E-3</v>
      </c>
    </row>
    <row r="440" spans="1:10" x14ac:dyDescent="0.25">
      <c r="A440" s="2">
        <v>40921</v>
      </c>
      <c r="B440" s="3">
        <v>1.2811999999999999</v>
      </c>
      <c r="C440" s="3">
        <v>1.2879</v>
      </c>
      <c r="D440" s="3">
        <v>1.2628999999999999</v>
      </c>
      <c r="E440" s="3">
        <v>1.2678</v>
      </c>
      <c r="F440" s="5">
        <f t="shared" si="31"/>
        <v>-1.0514023884936914E-2</v>
      </c>
      <c r="G440" s="6">
        <f t="shared" si="32"/>
        <v>1.960232124650033E-2</v>
      </c>
      <c r="H440" s="6">
        <f t="shared" si="33"/>
        <v>-1.4386475082878719E-2</v>
      </c>
      <c r="I440" s="6">
        <f t="shared" si="34"/>
        <v>-7.5282664207915245E-3</v>
      </c>
      <c r="J440" s="6">
        <f t="shared" si="35"/>
        <v>-7.5282664207915245E-3</v>
      </c>
    </row>
    <row r="441" spans="1:10" x14ac:dyDescent="0.25">
      <c r="A441" s="2">
        <v>40924</v>
      </c>
      <c r="B441" s="3">
        <v>1.2637</v>
      </c>
      <c r="C441" s="3">
        <v>1.2685999999999999</v>
      </c>
      <c r="D441" s="3">
        <v>1.2627999999999999</v>
      </c>
      <c r="E441" s="3">
        <v>1.2665</v>
      </c>
      <c r="F441" s="5">
        <f t="shared" si="31"/>
        <v>2.2132646770947123E-3</v>
      </c>
      <c r="G441" s="6">
        <f t="shared" si="32"/>
        <v>4.5824525159602484E-3</v>
      </c>
      <c r="H441" s="6">
        <f t="shared" si="33"/>
        <v>-7.1244808079851433E-4</v>
      </c>
      <c r="I441" s="6">
        <f t="shared" si="34"/>
        <v>-7.5282664207915245E-3</v>
      </c>
      <c r="J441" s="6">
        <f t="shared" si="35"/>
        <v>2.2132646770947123E-3</v>
      </c>
    </row>
    <row r="442" spans="1:10" x14ac:dyDescent="0.25">
      <c r="A442" s="2">
        <v>40925</v>
      </c>
      <c r="B442" s="3">
        <v>1.2665999999999999</v>
      </c>
      <c r="C442" s="3">
        <v>1.2806</v>
      </c>
      <c r="D442" s="3">
        <v>1.2652000000000001</v>
      </c>
      <c r="E442" s="3">
        <v>1.2735000000000001</v>
      </c>
      <c r="F442" s="5">
        <f t="shared" si="31"/>
        <v>5.4328703371817862E-3</v>
      </c>
      <c r="G442" s="6">
        <f t="shared" si="32"/>
        <v>1.2098505653207969E-2</v>
      </c>
      <c r="H442" s="6">
        <f t="shared" si="33"/>
        <v>-1.1059326508360107E-3</v>
      </c>
      <c r="I442" s="6">
        <f t="shared" si="34"/>
        <v>-7.5282664207915245E-3</v>
      </c>
      <c r="J442" s="6">
        <f t="shared" si="35"/>
        <v>5.4328703371817862E-3</v>
      </c>
    </row>
    <row r="443" spans="1:10" x14ac:dyDescent="0.25">
      <c r="A443" s="2">
        <v>40926</v>
      </c>
      <c r="B443" s="3">
        <v>1.2734000000000001</v>
      </c>
      <c r="C443" s="3">
        <v>1.2867</v>
      </c>
      <c r="D443" s="3">
        <v>1.2734000000000001</v>
      </c>
      <c r="E443" s="3">
        <v>1.286</v>
      </c>
      <c r="F443" s="5">
        <f t="shared" si="31"/>
        <v>9.8461372146396685E-3</v>
      </c>
      <c r="G443" s="6">
        <f t="shared" si="32"/>
        <v>1.0390312608019397E-2</v>
      </c>
      <c r="H443" s="6">
        <f t="shared" si="33"/>
        <v>0</v>
      </c>
      <c r="I443" s="6">
        <f t="shared" si="34"/>
        <v>-7.5282664207915245E-3</v>
      </c>
      <c r="J443" s="6">
        <f t="shared" si="35"/>
        <v>9.8461372146396685E-3</v>
      </c>
    </row>
    <row r="444" spans="1:10" x14ac:dyDescent="0.25">
      <c r="A444" s="2">
        <v>40927</v>
      </c>
      <c r="B444" s="3">
        <v>1.2861</v>
      </c>
      <c r="C444" s="3">
        <v>1.2969999999999999</v>
      </c>
      <c r="D444" s="3">
        <v>1.2842</v>
      </c>
      <c r="E444" s="3">
        <v>1.2966</v>
      </c>
      <c r="F444" s="5">
        <f t="shared" si="31"/>
        <v>8.1310704688541922E-3</v>
      </c>
      <c r="G444" s="6">
        <f t="shared" si="32"/>
        <v>9.9179489564957726E-3</v>
      </c>
      <c r="H444" s="6">
        <f t="shared" si="33"/>
        <v>-1.4784269120931733E-3</v>
      </c>
      <c r="I444" s="6">
        <f t="shared" si="34"/>
        <v>-7.5282664207915245E-3</v>
      </c>
      <c r="J444" s="6">
        <f t="shared" si="35"/>
        <v>8.1310704688541922E-3</v>
      </c>
    </row>
    <row r="445" spans="1:10" x14ac:dyDescent="0.25">
      <c r="A445" s="2">
        <v>40928</v>
      </c>
      <c r="B445" s="3">
        <v>1.2965</v>
      </c>
      <c r="C445" s="3">
        <v>1.2985</v>
      </c>
      <c r="D445" s="3">
        <v>1.2890999999999999</v>
      </c>
      <c r="E445" s="3">
        <v>1.2930999999999999</v>
      </c>
      <c r="F445" s="5">
        <f t="shared" si="31"/>
        <v>-2.6258896769132492E-3</v>
      </c>
      <c r="G445" s="6">
        <f t="shared" si="32"/>
        <v>7.2654516537440823E-3</v>
      </c>
      <c r="H445" s="6">
        <f t="shared" si="33"/>
        <v>-5.7240255296599771E-3</v>
      </c>
      <c r="I445" s="6">
        <f t="shared" si="34"/>
        <v>-7.5282664207915245E-3</v>
      </c>
      <c r="J445" s="6">
        <f t="shared" si="35"/>
        <v>-2.6258896769132492E-3</v>
      </c>
    </row>
    <row r="446" spans="1:10" x14ac:dyDescent="0.25">
      <c r="A446" s="2">
        <v>40931</v>
      </c>
      <c r="B446" s="3">
        <v>1.2879</v>
      </c>
      <c r="C446" s="3">
        <v>1.3050999999999999</v>
      </c>
      <c r="D446" s="3">
        <v>1.2879</v>
      </c>
      <c r="E446" s="3">
        <v>1.3010999999999999</v>
      </c>
      <c r="F446" s="5">
        <f t="shared" si="31"/>
        <v>1.0197075610805545E-2</v>
      </c>
      <c r="G446" s="6">
        <f t="shared" si="32"/>
        <v>1.3266681274857179E-2</v>
      </c>
      <c r="H446" s="6">
        <f t="shared" si="33"/>
        <v>0</v>
      </c>
      <c r="I446" s="6">
        <f t="shared" si="34"/>
        <v>-7.5282664207915245E-3</v>
      </c>
      <c r="J446" s="6">
        <f t="shared" si="35"/>
        <v>1.0197075610805545E-2</v>
      </c>
    </row>
    <row r="447" spans="1:10" x14ac:dyDescent="0.25">
      <c r="A447" s="2">
        <v>40932</v>
      </c>
      <c r="B447" s="3">
        <v>1.3011999999999999</v>
      </c>
      <c r="C447" s="3">
        <v>1.3061</v>
      </c>
      <c r="D447" s="3">
        <v>1.2956000000000001</v>
      </c>
      <c r="E447" s="3">
        <v>1.3032999999999999</v>
      </c>
      <c r="F447" s="5">
        <f t="shared" si="31"/>
        <v>1.6125939374775885E-3</v>
      </c>
      <c r="G447" s="6">
        <f t="shared" si="32"/>
        <v>8.0716892863011772E-3</v>
      </c>
      <c r="H447" s="6">
        <f t="shared" si="33"/>
        <v>-4.3130073020219931E-3</v>
      </c>
      <c r="I447" s="6">
        <f t="shared" si="34"/>
        <v>-7.5282664207915245E-3</v>
      </c>
      <c r="J447" s="6">
        <f t="shared" si="35"/>
        <v>1.6125939374775885E-3</v>
      </c>
    </row>
    <row r="448" spans="1:10" x14ac:dyDescent="0.25">
      <c r="A448" s="2">
        <v>40933</v>
      </c>
      <c r="B448" s="3">
        <v>1.3031999999999999</v>
      </c>
      <c r="C448" s="3">
        <v>1.3120000000000001</v>
      </c>
      <c r="D448" s="3">
        <v>1.2934000000000001</v>
      </c>
      <c r="E448" s="3">
        <v>1.3105</v>
      </c>
      <c r="F448" s="5">
        <f t="shared" si="31"/>
        <v>5.5859654756257957E-3</v>
      </c>
      <c r="G448" s="6">
        <f t="shared" si="32"/>
        <v>1.4278280491541928E-2</v>
      </c>
      <c r="H448" s="6">
        <f t="shared" si="33"/>
        <v>-7.5483682753428039E-3</v>
      </c>
      <c r="I448" s="6">
        <f t="shared" si="34"/>
        <v>-7.5282664207915245E-3</v>
      </c>
      <c r="J448" s="6">
        <f t="shared" si="35"/>
        <v>-7.5282664207915245E-3</v>
      </c>
    </row>
    <row r="449" spans="1:10" x14ac:dyDescent="0.25">
      <c r="A449" s="2">
        <v>40934</v>
      </c>
      <c r="B449" s="3">
        <v>1.3103</v>
      </c>
      <c r="C449" s="3">
        <v>1.3183</v>
      </c>
      <c r="D449" s="3">
        <v>1.3092999999999999</v>
      </c>
      <c r="E449" s="3">
        <v>1.3106</v>
      </c>
      <c r="F449" s="5">
        <f t="shared" si="31"/>
        <v>2.2892899485690697E-4</v>
      </c>
      <c r="G449" s="6">
        <f t="shared" si="32"/>
        <v>6.8503845302166641E-3</v>
      </c>
      <c r="H449" s="6">
        <f t="shared" si="33"/>
        <v>-7.6347537683209223E-4</v>
      </c>
      <c r="I449" s="6">
        <f t="shared" si="34"/>
        <v>-7.5282664207915245E-3</v>
      </c>
      <c r="J449" s="6">
        <f t="shared" si="35"/>
        <v>2.2892899485690697E-4</v>
      </c>
    </row>
    <row r="450" spans="1:10" x14ac:dyDescent="0.25">
      <c r="A450" s="2">
        <v>40935</v>
      </c>
      <c r="B450" s="3">
        <v>1.3105</v>
      </c>
      <c r="C450" s="3">
        <v>1.3232999999999999</v>
      </c>
      <c r="D450" s="3">
        <v>1.3080000000000001</v>
      </c>
      <c r="E450" s="3">
        <v>1.3217000000000001</v>
      </c>
      <c r="F450" s="5">
        <f t="shared" si="31"/>
        <v>8.5100430002999945E-3</v>
      </c>
      <c r="G450" s="6">
        <f t="shared" si="32"/>
        <v>1.1629363761859596E-2</v>
      </c>
      <c r="H450" s="6">
        <f t="shared" si="33"/>
        <v>-1.9094907463169932E-3</v>
      </c>
      <c r="I450" s="6">
        <f t="shared" si="34"/>
        <v>-7.5282664207915245E-3</v>
      </c>
      <c r="J450" s="6">
        <f t="shared" si="35"/>
        <v>8.5100430002999945E-3</v>
      </c>
    </row>
    <row r="451" spans="1:10" x14ac:dyDescent="0.25">
      <c r="A451" s="2">
        <v>40938</v>
      </c>
      <c r="B451" s="3">
        <v>1.3212999999999999</v>
      </c>
      <c r="C451" s="3">
        <v>1.3219000000000001</v>
      </c>
      <c r="D451" s="3">
        <v>1.3080000000000001</v>
      </c>
      <c r="E451" s="3">
        <v>1.3141</v>
      </c>
      <c r="F451" s="5">
        <f t="shared" si="31"/>
        <v>-5.4640797705787312E-3</v>
      </c>
      <c r="G451" s="6">
        <f t="shared" si="32"/>
        <v>1.0570842568210097E-2</v>
      </c>
      <c r="H451" s="6">
        <f t="shared" si="33"/>
        <v>-1.0116847403027119E-2</v>
      </c>
      <c r="I451" s="6">
        <f t="shared" si="34"/>
        <v>-7.5282664207915245E-3</v>
      </c>
      <c r="J451" s="6">
        <f t="shared" si="35"/>
        <v>-7.5282664207915245E-3</v>
      </c>
    </row>
    <row r="452" spans="1:10" x14ac:dyDescent="0.25">
      <c r="A452" s="2">
        <v>40939</v>
      </c>
      <c r="B452" s="3">
        <v>1.3142</v>
      </c>
      <c r="C452" s="3">
        <v>1.3211999999999999</v>
      </c>
      <c r="D452" s="3">
        <v>1.3045</v>
      </c>
      <c r="E452" s="3">
        <v>1.3083</v>
      </c>
      <c r="F452" s="5">
        <f t="shared" si="31"/>
        <v>-4.4995309469370876E-3</v>
      </c>
      <c r="G452" s="6">
        <f t="shared" si="32"/>
        <v>1.2720588939851517E-2</v>
      </c>
      <c r="H452" s="6">
        <f t="shared" si="33"/>
        <v>-7.408289886984369E-3</v>
      </c>
      <c r="I452" s="6">
        <f t="shared" si="34"/>
        <v>-7.5282664207915245E-3</v>
      </c>
      <c r="J452" s="6">
        <f t="shared" si="35"/>
        <v>-4.4995309469370876E-3</v>
      </c>
    </row>
    <row r="453" spans="1:10" x14ac:dyDescent="0.25">
      <c r="A453" s="2">
        <v>40940</v>
      </c>
      <c r="B453" s="3">
        <v>1.3081</v>
      </c>
      <c r="C453" s="3">
        <v>1.3216000000000001</v>
      </c>
      <c r="D453" s="3">
        <v>1.3028999999999999</v>
      </c>
      <c r="E453" s="3">
        <v>1.3158000000000001</v>
      </c>
      <c r="F453" s="5">
        <f t="shared" ref="F453:F501" si="36">LN(E453/B453)</f>
        <v>5.8691429577162378E-3</v>
      </c>
      <c r="G453" s="6">
        <f t="shared" ref="G453:G501" si="37">LN(C453/D453)</f>
        <v>1.4250574557827829E-2</v>
      </c>
      <c r="H453" s="6">
        <f t="shared" ref="H453:H501" si="38">LN(D453/B453)</f>
        <v>-3.9831534852954988E-3</v>
      </c>
      <c r="I453" s="6">
        <f t="shared" ref="I453:I501" si="39">LN(1-$I$1)</f>
        <v>-7.5282664207915245E-3</v>
      </c>
      <c r="J453" s="6">
        <f t="shared" ref="J453:J501" si="40">IF(H453&lt;I453,I453,F453)</f>
        <v>5.8691429577162378E-3</v>
      </c>
    </row>
    <row r="454" spans="1:10" x14ac:dyDescent="0.25">
      <c r="A454" s="2">
        <v>40941</v>
      </c>
      <c r="B454" s="3">
        <v>1.3159000000000001</v>
      </c>
      <c r="C454" s="3">
        <v>1.3196000000000001</v>
      </c>
      <c r="D454" s="3">
        <v>1.3089</v>
      </c>
      <c r="E454" s="3">
        <v>1.3143</v>
      </c>
      <c r="F454" s="5">
        <f t="shared" si="36"/>
        <v>-1.2166376681324829E-3</v>
      </c>
      <c r="G454" s="6">
        <f t="shared" si="37"/>
        <v>8.1415705567528078E-3</v>
      </c>
      <c r="H454" s="6">
        <f t="shared" si="38"/>
        <v>-5.3337523584213687E-3</v>
      </c>
      <c r="I454" s="6">
        <f t="shared" si="39"/>
        <v>-7.5282664207915245E-3</v>
      </c>
      <c r="J454" s="6">
        <f t="shared" si="40"/>
        <v>-1.2166376681324829E-3</v>
      </c>
    </row>
    <row r="455" spans="1:10" x14ac:dyDescent="0.25">
      <c r="A455" s="2">
        <v>40942</v>
      </c>
      <c r="B455" s="3">
        <v>1.3143</v>
      </c>
      <c r="C455" s="3">
        <v>1.3192999999999999</v>
      </c>
      <c r="D455" s="3">
        <v>1.3069999999999999</v>
      </c>
      <c r="E455" s="3">
        <v>1.3156000000000001</v>
      </c>
      <c r="F455" s="5">
        <f t="shared" si="36"/>
        <v>9.88630826939435E-4</v>
      </c>
      <c r="G455" s="6">
        <f t="shared" si="37"/>
        <v>9.3668582655089851E-3</v>
      </c>
      <c r="H455" s="6">
        <f t="shared" si="38"/>
        <v>-5.5697698637405301E-3</v>
      </c>
      <c r="I455" s="6">
        <f t="shared" si="39"/>
        <v>-7.5282664207915245E-3</v>
      </c>
      <c r="J455" s="6">
        <f t="shared" si="40"/>
        <v>9.88630826939435E-4</v>
      </c>
    </row>
    <row r="456" spans="1:10" x14ac:dyDescent="0.25">
      <c r="A456" s="2">
        <v>40945</v>
      </c>
      <c r="B456" s="3">
        <v>1.3120000000000001</v>
      </c>
      <c r="C456" s="3">
        <v>1.3141</v>
      </c>
      <c r="D456" s="3">
        <v>1.3030999999999999</v>
      </c>
      <c r="E456" s="3">
        <v>1.3128</v>
      </c>
      <c r="F456" s="5">
        <f t="shared" si="36"/>
        <v>6.0957027184667986E-4</v>
      </c>
      <c r="G456" s="6">
        <f t="shared" si="37"/>
        <v>8.4059794987320462E-3</v>
      </c>
      <c r="H456" s="6">
        <f t="shared" si="38"/>
        <v>-6.8066493531741016E-3</v>
      </c>
      <c r="I456" s="6">
        <f t="shared" si="39"/>
        <v>-7.5282664207915245E-3</v>
      </c>
      <c r="J456" s="6">
        <f t="shared" si="40"/>
        <v>6.0957027184667986E-4</v>
      </c>
    </row>
    <row r="457" spans="1:10" x14ac:dyDescent="0.25">
      <c r="A457" s="2">
        <v>40946</v>
      </c>
      <c r="B457" s="3">
        <v>1.3129</v>
      </c>
      <c r="C457" s="3">
        <v>1.3268</v>
      </c>
      <c r="D457" s="3">
        <v>1.3091999999999999</v>
      </c>
      <c r="E457" s="3">
        <v>1.3259000000000001</v>
      </c>
      <c r="F457" s="5">
        <f t="shared" si="36"/>
        <v>9.8530431806085738E-3</v>
      </c>
      <c r="G457" s="6">
        <f t="shared" si="37"/>
        <v>1.3353764445871965E-2</v>
      </c>
      <c r="H457" s="6">
        <f t="shared" si="38"/>
        <v>-2.8221673130392677E-3</v>
      </c>
      <c r="I457" s="6">
        <f t="shared" si="39"/>
        <v>-7.5282664207915245E-3</v>
      </c>
      <c r="J457" s="6">
        <f t="shared" si="40"/>
        <v>9.8530431806085738E-3</v>
      </c>
    </row>
    <row r="458" spans="1:10" x14ac:dyDescent="0.25">
      <c r="A458" s="2">
        <v>40947</v>
      </c>
      <c r="B458" s="3">
        <v>1.3261000000000001</v>
      </c>
      <c r="C458" s="3">
        <v>1.3286</v>
      </c>
      <c r="D458" s="3">
        <v>1.3225</v>
      </c>
      <c r="E458" s="3">
        <v>1.3259000000000001</v>
      </c>
      <c r="F458" s="5">
        <f t="shared" si="36"/>
        <v>-1.5082956288023036E-4</v>
      </c>
      <c r="G458" s="6">
        <f t="shared" si="37"/>
        <v>4.6018714986863834E-3</v>
      </c>
      <c r="H458" s="6">
        <f t="shared" si="38"/>
        <v>-2.7184189510988709E-3</v>
      </c>
      <c r="I458" s="6">
        <f t="shared" si="39"/>
        <v>-7.5282664207915245E-3</v>
      </c>
      <c r="J458" s="6">
        <f t="shared" si="40"/>
        <v>-1.5082956288023036E-4</v>
      </c>
    </row>
    <row r="459" spans="1:10" x14ac:dyDescent="0.25">
      <c r="A459" s="2">
        <v>40948</v>
      </c>
      <c r="B459" s="3">
        <v>1.3258000000000001</v>
      </c>
      <c r="C459" s="3">
        <v>1.3320000000000001</v>
      </c>
      <c r="D459" s="3">
        <v>1.3219000000000001</v>
      </c>
      <c r="E459" s="3">
        <v>1.3284</v>
      </c>
      <c r="F459" s="5">
        <f t="shared" si="36"/>
        <v>1.959159695300315E-3</v>
      </c>
      <c r="G459" s="6">
        <f t="shared" si="37"/>
        <v>7.6114765149804245E-3</v>
      </c>
      <c r="H459" s="6">
        <f t="shared" si="38"/>
        <v>-2.9459552219371667E-3</v>
      </c>
      <c r="I459" s="6">
        <f t="shared" si="39"/>
        <v>-7.5282664207915245E-3</v>
      </c>
      <c r="J459" s="6">
        <f t="shared" si="40"/>
        <v>1.959159695300315E-3</v>
      </c>
    </row>
    <row r="460" spans="1:10" x14ac:dyDescent="0.25">
      <c r="A460" s="2">
        <v>40949</v>
      </c>
      <c r="B460" s="3">
        <v>1.3283</v>
      </c>
      <c r="C460" s="3">
        <v>1.329</v>
      </c>
      <c r="D460" s="3">
        <v>1.3158000000000001</v>
      </c>
      <c r="E460" s="3">
        <v>1.3194999999999999</v>
      </c>
      <c r="F460" s="5">
        <f t="shared" si="36"/>
        <v>-6.6470521950789396E-3</v>
      </c>
      <c r="G460" s="6">
        <f t="shared" si="37"/>
        <v>9.98193406134768E-3</v>
      </c>
      <c r="H460" s="6">
        <f t="shared" si="38"/>
        <v>-9.4550834865600331E-3</v>
      </c>
      <c r="I460" s="6">
        <f t="shared" si="39"/>
        <v>-7.5282664207915245E-3</v>
      </c>
      <c r="J460" s="6">
        <f t="shared" si="40"/>
        <v>-7.5282664207915245E-3</v>
      </c>
    </row>
    <row r="461" spans="1:10" x14ac:dyDescent="0.25">
      <c r="A461" s="2">
        <v>40952</v>
      </c>
      <c r="B461" s="3">
        <v>1.3236000000000001</v>
      </c>
      <c r="C461" s="3">
        <v>1.3282</v>
      </c>
      <c r="D461" s="3">
        <v>1.3182</v>
      </c>
      <c r="E461" s="3">
        <v>1.3182</v>
      </c>
      <c r="F461" s="5">
        <f t="shared" si="36"/>
        <v>-4.0881274288376394E-3</v>
      </c>
      <c r="G461" s="6">
        <f t="shared" si="37"/>
        <v>7.5574724879937808E-3</v>
      </c>
      <c r="H461" s="6">
        <f t="shared" si="38"/>
        <v>-4.0881274288376394E-3</v>
      </c>
      <c r="I461" s="6">
        <f t="shared" si="39"/>
        <v>-7.5282664207915245E-3</v>
      </c>
      <c r="J461" s="6">
        <f t="shared" si="40"/>
        <v>-4.0881274288376394E-3</v>
      </c>
    </row>
    <row r="462" spans="1:10" x14ac:dyDescent="0.25">
      <c r="A462" s="2">
        <v>40953</v>
      </c>
      <c r="B462" s="3">
        <v>1.3182</v>
      </c>
      <c r="C462" s="3">
        <v>1.3214999999999999</v>
      </c>
      <c r="D462" s="3">
        <v>1.3083</v>
      </c>
      <c r="E462" s="3">
        <v>1.3130999999999999</v>
      </c>
      <c r="F462" s="5">
        <f t="shared" si="36"/>
        <v>-3.8764157536603028E-3</v>
      </c>
      <c r="G462" s="6">
        <f t="shared" si="37"/>
        <v>1.0038870527513297E-2</v>
      </c>
      <c r="H462" s="6">
        <f t="shared" si="38"/>
        <v>-7.5385851017890646E-3</v>
      </c>
      <c r="I462" s="6">
        <f t="shared" si="39"/>
        <v>-7.5282664207915245E-3</v>
      </c>
      <c r="J462" s="6">
        <f t="shared" si="40"/>
        <v>-7.5282664207915245E-3</v>
      </c>
    </row>
    <row r="463" spans="1:10" x14ac:dyDescent="0.25">
      <c r="A463" s="2">
        <v>40954</v>
      </c>
      <c r="B463" s="3">
        <v>1.3131999999999999</v>
      </c>
      <c r="C463" s="3">
        <v>1.3189</v>
      </c>
      <c r="D463" s="3">
        <v>1.3048</v>
      </c>
      <c r="E463" s="3">
        <v>1.3064</v>
      </c>
      <c r="F463" s="5">
        <f t="shared" si="36"/>
        <v>-5.1916439711822042E-3</v>
      </c>
      <c r="G463" s="6">
        <f t="shared" si="37"/>
        <v>1.0748283525034928E-2</v>
      </c>
      <c r="H463" s="6">
        <f t="shared" si="38"/>
        <v>-6.4171343206334292E-3</v>
      </c>
      <c r="I463" s="6">
        <f t="shared" si="39"/>
        <v>-7.5282664207915245E-3</v>
      </c>
      <c r="J463" s="6">
        <f t="shared" si="40"/>
        <v>-5.1916439711822042E-3</v>
      </c>
    </row>
    <row r="464" spans="1:10" x14ac:dyDescent="0.25">
      <c r="A464" s="2">
        <v>40955</v>
      </c>
      <c r="B464" s="3">
        <v>1.3064</v>
      </c>
      <c r="C464" s="3">
        <v>1.3156000000000001</v>
      </c>
      <c r="D464" s="3">
        <v>1.2978000000000001</v>
      </c>
      <c r="E464" s="3">
        <v>1.3128</v>
      </c>
      <c r="F464" s="5">
        <f t="shared" si="36"/>
        <v>4.8869981196256731E-3</v>
      </c>
      <c r="G464" s="6">
        <f t="shared" si="37"/>
        <v>1.3622312127833937E-2</v>
      </c>
      <c r="H464" s="6">
        <f t="shared" si="38"/>
        <v>-6.6047394691872248E-3</v>
      </c>
      <c r="I464" s="6">
        <f t="shared" si="39"/>
        <v>-7.5282664207915245E-3</v>
      </c>
      <c r="J464" s="6">
        <f t="shared" si="40"/>
        <v>4.8869981196256731E-3</v>
      </c>
    </row>
    <row r="465" spans="1:10" x14ac:dyDescent="0.25">
      <c r="A465" s="2">
        <v>40956</v>
      </c>
      <c r="B465" s="3">
        <v>1.3129</v>
      </c>
      <c r="C465" s="3">
        <v>1.3196000000000001</v>
      </c>
      <c r="D465" s="3">
        <v>1.3118000000000001</v>
      </c>
      <c r="E465" s="3">
        <v>1.3139000000000001</v>
      </c>
      <c r="F465" s="5">
        <f t="shared" si="36"/>
        <v>7.6138270771181397E-4</v>
      </c>
      <c r="G465" s="6">
        <f t="shared" si="37"/>
        <v>5.9284204947913643E-3</v>
      </c>
      <c r="H465" s="6">
        <f t="shared" si="38"/>
        <v>-8.3819108042942794E-4</v>
      </c>
      <c r="I465" s="6">
        <f t="shared" si="39"/>
        <v>-7.5282664207915245E-3</v>
      </c>
      <c r="J465" s="6">
        <f t="shared" si="40"/>
        <v>7.6138270771181397E-4</v>
      </c>
    </row>
    <row r="466" spans="1:10" x14ac:dyDescent="0.25">
      <c r="A466" s="2">
        <v>40959</v>
      </c>
      <c r="B466" s="3">
        <v>1.3203</v>
      </c>
      <c r="C466" s="3">
        <v>1.3274999999999999</v>
      </c>
      <c r="D466" s="3">
        <v>1.3185</v>
      </c>
      <c r="E466" s="3">
        <v>1.3242</v>
      </c>
      <c r="F466" s="5">
        <f t="shared" si="36"/>
        <v>2.949520005590317E-3</v>
      </c>
      <c r="G466" s="6">
        <f t="shared" si="37"/>
        <v>6.8027473227523999E-3</v>
      </c>
      <c r="H466" s="6">
        <f t="shared" si="38"/>
        <v>-1.3642566918140779E-3</v>
      </c>
      <c r="I466" s="6">
        <f t="shared" si="39"/>
        <v>-7.5282664207915245E-3</v>
      </c>
      <c r="J466" s="6">
        <f t="shared" si="40"/>
        <v>2.949520005590317E-3</v>
      </c>
    </row>
    <row r="467" spans="1:10" x14ac:dyDescent="0.25">
      <c r="A467" s="2">
        <v>40960</v>
      </c>
      <c r="B467" s="3">
        <v>1.3241000000000001</v>
      </c>
      <c r="C467" s="3">
        <v>1.3291999999999999</v>
      </c>
      <c r="D467" s="3">
        <v>1.319</v>
      </c>
      <c r="E467" s="3">
        <v>1.3229</v>
      </c>
      <c r="F467" s="5">
        <f t="shared" si="36"/>
        <v>-9.0668687737681278E-4</v>
      </c>
      <c r="G467" s="6">
        <f t="shared" si="37"/>
        <v>7.7033837631247052E-3</v>
      </c>
      <c r="H467" s="6">
        <f t="shared" si="38"/>
        <v>-3.8591096283966293E-3</v>
      </c>
      <c r="I467" s="6">
        <f t="shared" si="39"/>
        <v>-7.5282664207915245E-3</v>
      </c>
      <c r="J467" s="6">
        <f t="shared" si="40"/>
        <v>-9.0668687737681278E-4</v>
      </c>
    </row>
    <row r="468" spans="1:10" x14ac:dyDescent="0.25">
      <c r="A468" s="2">
        <v>40961</v>
      </c>
      <c r="B468" s="3">
        <v>1.3232999999999999</v>
      </c>
      <c r="C468" s="3">
        <v>1.3264</v>
      </c>
      <c r="D468" s="3">
        <v>1.3213999999999999</v>
      </c>
      <c r="E468" s="3">
        <v>1.3248</v>
      </c>
      <c r="F468" s="5">
        <f t="shared" si="36"/>
        <v>1.1328878519914684E-3</v>
      </c>
      <c r="G468" s="6">
        <f t="shared" si="37"/>
        <v>3.7767247852453097E-3</v>
      </c>
      <c r="H468" s="6">
        <f t="shared" si="38"/>
        <v>-1.4368361832184247E-3</v>
      </c>
      <c r="I468" s="6">
        <f t="shared" si="39"/>
        <v>-7.5282664207915245E-3</v>
      </c>
      <c r="J468" s="6">
        <f t="shared" si="40"/>
        <v>1.1328878519914684E-3</v>
      </c>
    </row>
    <row r="469" spans="1:10" x14ac:dyDescent="0.25">
      <c r="A469" s="2">
        <v>40962</v>
      </c>
      <c r="B469" s="3">
        <v>1.3246</v>
      </c>
      <c r="C469" s="3">
        <v>1.3378000000000001</v>
      </c>
      <c r="D469" s="3">
        <v>1.3233999999999999</v>
      </c>
      <c r="E469" s="3">
        <v>1.3369</v>
      </c>
      <c r="F469" s="5">
        <f t="shared" si="36"/>
        <v>9.2429739381977294E-3</v>
      </c>
      <c r="G469" s="6">
        <f t="shared" si="37"/>
        <v>1.0822291106348652E-2</v>
      </c>
      <c r="H469" s="6">
        <f t="shared" si="38"/>
        <v>-9.0634447292004179E-4</v>
      </c>
      <c r="I469" s="6">
        <f t="shared" si="39"/>
        <v>-7.5282664207915245E-3</v>
      </c>
      <c r="J469" s="6">
        <f t="shared" si="40"/>
        <v>9.2429739381977294E-3</v>
      </c>
    </row>
    <row r="470" spans="1:10" x14ac:dyDescent="0.25">
      <c r="A470" s="2">
        <v>40963</v>
      </c>
      <c r="B470" s="3">
        <v>1.3367</v>
      </c>
      <c r="C470" s="3">
        <v>1.3484</v>
      </c>
      <c r="D470" s="3">
        <v>1.3360000000000001</v>
      </c>
      <c r="E470" s="3">
        <v>1.3446</v>
      </c>
      <c r="F470" s="5">
        <f t="shared" si="36"/>
        <v>5.8926810575089346E-3</v>
      </c>
      <c r="G470" s="6">
        <f t="shared" si="37"/>
        <v>9.2386292633147033E-3</v>
      </c>
      <c r="H470" s="6">
        <f t="shared" si="38"/>
        <v>-5.2381488083630542E-4</v>
      </c>
      <c r="I470" s="6">
        <f t="shared" si="39"/>
        <v>-7.5282664207915245E-3</v>
      </c>
      <c r="J470" s="6">
        <f t="shared" si="40"/>
        <v>5.8926810575089346E-3</v>
      </c>
    </row>
    <row r="471" spans="1:10" x14ac:dyDescent="0.25">
      <c r="A471" s="2">
        <v>40966</v>
      </c>
      <c r="B471" s="3">
        <v>1.3466</v>
      </c>
      <c r="C471" s="3">
        <v>1.347</v>
      </c>
      <c r="D471" s="3">
        <v>1.3369</v>
      </c>
      <c r="E471" s="3">
        <v>1.3395999999999999</v>
      </c>
      <c r="F471" s="5">
        <f t="shared" si="36"/>
        <v>-5.2118351911311211E-3</v>
      </c>
      <c r="G471" s="6">
        <f t="shared" si="37"/>
        <v>7.5263964212870663E-3</v>
      </c>
      <c r="H471" s="6">
        <f t="shared" si="38"/>
        <v>-7.2293961221037333E-3</v>
      </c>
      <c r="I471" s="6">
        <f t="shared" si="39"/>
        <v>-7.5282664207915245E-3</v>
      </c>
      <c r="J471" s="6">
        <f t="shared" si="40"/>
        <v>-5.2118351911311211E-3</v>
      </c>
    </row>
    <row r="472" spans="1:10" x14ac:dyDescent="0.25">
      <c r="A472" s="2">
        <v>40967</v>
      </c>
      <c r="B472" s="3">
        <v>1.3394999999999999</v>
      </c>
      <c r="C472" s="3">
        <v>1.3469</v>
      </c>
      <c r="D472" s="3">
        <v>1.3393999999999999</v>
      </c>
      <c r="E472" s="3">
        <v>1.3455999999999999</v>
      </c>
      <c r="F472" s="5">
        <f t="shared" si="36"/>
        <v>4.5436002340202494E-3</v>
      </c>
      <c r="G472" s="6">
        <f t="shared" si="37"/>
        <v>5.5839031288194086E-3</v>
      </c>
      <c r="H472" s="6">
        <f t="shared" si="38"/>
        <v>-7.4657508713600623E-5</v>
      </c>
      <c r="I472" s="6">
        <f t="shared" si="39"/>
        <v>-7.5282664207915245E-3</v>
      </c>
      <c r="J472" s="6">
        <f t="shared" si="40"/>
        <v>4.5436002340202494E-3</v>
      </c>
    </row>
    <row r="473" spans="1:10" x14ac:dyDescent="0.25">
      <c r="A473" s="2">
        <v>40968</v>
      </c>
      <c r="B473" s="3">
        <v>1.3456999999999999</v>
      </c>
      <c r="C473" s="3">
        <v>1.3485</v>
      </c>
      <c r="D473" s="3">
        <v>1.3320000000000001</v>
      </c>
      <c r="E473" s="3">
        <v>1.3322000000000001</v>
      </c>
      <c r="F473" s="5">
        <f t="shared" si="36"/>
        <v>-1.008261276841658E-2</v>
      </c>
      <c r="G473" s="6">
        <f t="shared" si="37"/>
        <v>1.2311291479450249E-2</v>
      </c>
      <c r="H473" s="6">
        <f t="shared" si="38"/>
        <v>-1.0232751647161137E-2</v>
      </c>
      <c r="I473" s="6">
        <f t="shared" si="39"/>
        <v>-7.5282664207915245E-3</v>
      </c>
      <c r="J473" s="6">
        <f t="shared" si="40"/>
        <v>-7.5282664207915245E-3</v>
      </c>
    </row>
    <row r="474" spans="1:10" x14ac:dyDescent="0.25">
      <c r="A474" s="2">
        <v>40969</v>
      </c>
      <c r="B474" s="3">
        <v>1.3323</v>
      </c>
      <c r="C474" s="3">
        <v>1.3354999999999999</v>
      </c>
      <c r="D474" s="3">
        <v>1.3286</v>
      </c>
      <c r="E474" s="3">
        <v>1.331</v>
      </c>
      <c r="F474" s="5">
        <f t="shared" si="36"/>
        <v>-9.7623257105467647E-4</v>
      </c>
      <c r="G474" s="6">
        <f t="shared" si="37"/>
        <v>5.1799973188746849E-3</v>
      </c>
      <c r="H474" s="6">
        <f t="shared" si="38"/>
        <v>-2.7810157350254936E-3</v>
      </c>
      <c r="I474" s="6">
        <f t="shared" si="39"/>
        <v>-7.5282664207915245E-3</v>
      </c>
      <c r="J474" s="6">
        <f t="shared" si="40"/>
        <v>-9.7623257105467647E-4</v>
      </c>
    </row>
    <row r="475" spans="1:10" x14ac:dyDescent="0.25">
      <c r="A475" s="2">
        <v>40970</v>
      </c>
      <c r="B475" s="3">
        <v>1.3308</v>
      </c>
      <c r="C475" s="3">
        <v>1.3331</v>
      </c>
      <c r="D475" s="3">
        <v>1.319</v>
      </c>
      <c r="E475" s="3">
        <v>1.3197000000000001</v>
      </c>
      <c r="F475" s="5">
        <f t="shared" si="36"/>
        <v>-8.3758271215378568E-3</v>
      </c>
      <c r="G475" s="6">
        <f t="shared" si="37"/>
        <v>1.0633183402316702E-2</v>
      </c>
      <c r="H475" s="6">
        <f t="shared" si="38"/>
        <v>-8.9063914270070838E-3</v>
      </c>
      <c r="I475" s="6">
        <f t="shared" si="39"/>
        <v>-7.5282664207915245E-3</v>
      </c>
      <c r="J475" s="6">
        <f t="shared" si="40"/>
        <v>-7.5282664207915245E-3</v>
      </c>
    </row>
    <row r="476" spans="1:10" x14ac:dyDescent="0.25">
      <c r="A476" s="2">
        <v>40973</v>
      </c>
      <c r="B476" s="3">
        <v>1.3192999999999999</v>
      </c>
      <c r="C476" s="3">
        <v>1.3237000000000001</v>
      </c>
      <c r="D476" s="3">
        <v>1.3163</v>
      </c>
      <c r="E476" s="3">
        <v>1.3214999999999999</v>
      </c>
      <c r="F476" s="5">
        <f t="shared" si="36"/>
        <v>1.6661621546130057E-3</v>
      </c>
      <c r="G476" s="6">
        <f t="shared" si="37"/>
        <v>5.6060752883630985E-3</v>
      </c>
      <c r="H476" s="6">
        <f t="shared" si="38"/>
        <v>-2.2765224583687557E-3</v>
      </c>
      <c r="I476" s="6">
        <f t="shared" si="39"/>
        <v>-7.5282664207915245E-3</v>
      </c>
      <c r="J476" s="6">
        <f t="shared" si="40"/>
        <v>1.6661621546130057E-3</v>
      </c>
    </row>
    <row r="477" spans="1:10" x14ac:dyDescent="0.25">
      <c r="A477" s="2">
        <v>40974</v>
      </c>
      <c r="B477" s="3">
        <v>1.3213999999999999</v>
      </c>
      <c r="C477" s="3">
        <v>1.3225</v>
      </c>
      <c r="D477" s="3">
        <v>1.3106</v>
      </c>
      <c r="E477" s="3">
        <v>1.3110999999999999</v>
      </c>
      <c r="F477" s="5">
        <f t="shared" si="36"/>
        <v>-7.825301090429157E-3</v>
      </c>
      <c r="G477" s="6">
        <f t="shared" si="37"/>
        <v>9.0388371270578704E-3</v>
      </c>
      <c r="H477" s="6">
        <f t="shared" si="38"/>
        <v>-8.2067329903887411E-3</v>
      </c>
      <c r="I477" s="6">
        <f t="shared" si="39"/>
        <v>-7.5282664207915245E-3</v>
      </c>
      <c r="J477" s="6">
        <f t="shared" si="40"/>
        <v>-7.5282664207915245E-3</v>
      </c>
    </row>
    <row r="478" spans="1:10" x14ac:dyDescent="0.25">
      <c r="A478" s="2">
        <v>40975</v>
      </c>
      <c r="B478" s="3">
        <v>1.3109999999999999</v>
      </c>
      <c r="C478" s="3">
        <v>1.3163</v>
      </c>
      <c r="D478" s="3">
        <v>1.31</v>
      </c>
      <c r="E478" s="3">
        <v>1.3147</v>
      </c>
      <c r="F478" s="5">
        <f t="shared" si="36"/>
        <v>2.8182979388587108E-3</v>
      </c>
      <c r="G478" s="6">
        <f t="shared" si="37"/>
        <v>4.7976332361648021E-3</v>
      </c>
      <c r="H478" s="6">
        <f t="shared" si="38"/>
        <v>-7.6306756850250048E-4</v>
      </c>
      <c r="I478" s="6">
        <f t="shared" si="39"/>
        <v>-7.5282664207915245E-3</v>
      </c>
      <c r="J478" s="6">
        <f t="shared" si="40"/>
        <v>2.8182979388587108E-3</v>
      </c>
    </row>
    <row r="479" spans="1:10" x14ac:dyDescent="0.25">
      <c r="A479" s="2">
        <v>40976</v>
      </c>
      <c r="B479" s="3">
        <v>1.3148</v>
      </c>
      <c r="C479" s="3">
        <v>1.3289</v>
      </c>
      <c r="D479" s="3">
        <v>1.3138000000000001</v>
      </c>
      <c r="E479" s="3">
        <v>1.3272999999999999</v>
      </c>
      <c r="F479" s="5">
        <f t="shared" si="36"/>
        <v>9.4622408420922798E-3</v>
      </c>
      <c r="G479" s="6">
        <f t="shared" si="37"/>
        <v>1.1427830879089398E-2</v>
      </c>
      <c r="H479" s="6">
        <f t="shared" si="38"/>
        <v>-7.6086133169166257E-4</v>
      </c>
      <c r="I479" s="6">
        <f t="shared" si="39"/>
        <v>-7.5282664207915245E-3</v>
      </c>
      <c r="J479" s="6">
        <f t="shared" si="40"/>
        <v>9.4622408420922798E-3</v>
      </c>
    </row>
    <row r="480" spans="1:10" x14ac:dyDescent="0.25">
      <c r="A480" s="2">
        <v>40977</v>
      </c>
      <c r="B480" s="3">
        <v>1.3272999999999999</v>
      </c>
      <c r="C480" s="3">
        <v>1.3275999999999999</v>
      </c>
      <c r="D480" s="3">
        <v>1.31</v>
      </c>
      <c r="E480" s="3">
        <v>1.3121</v>
      </c>
      <c r="F480" s="5">
        <f t="shared" si="36"/>
        <v>-1.1517896520486468E-2</v>
      </c>
      <c r="G480" s="6">
        <f t="shared" si="37"/>
        <v>1.3345663650622262E-2</v>
      </c>
      <c r="H480" s="6">
        <f t="shared" si="38"/>
        <v>-1.3119666436959299E-2</v>
      </c>
      <c r="I480" s="6">
        <f t="shared" si="39"/>
        <v>-7.5282664207915245E-3</v>
      </c>
      <c r="J480" s="6">
        <f t="shared" si="40"/>
        <v>-7.5282664207915245E-3</v>
      </c>
    </row>
    <row r="481" spans="1:10" x14ac:dyDescent="0.25">
      <c r="A481" s="2">
        <v>40980</v>
      </c>
      <c r="B481" s="3">
        <v>1.3110999999999999</v>
      </c>
      <c r="C481" s="3">
        <v>1.3158000000000001</v>
      </c>
      <c r="D481" s="3">
        <v>1.3082</v>
      </c>
      <c r="E481" s="3">
        <v>1.3150999999999999</v>
      </c>
      <c r="F481" s="5">
        <f t="shared" si="36"/>
        <v>3.0462288425630352E-3</v>
      </c>
      <c r="G481" s="6">
        <f t="shared" si="37"/>
        <v>5.7926991247850904E-3</v>
      </c>
      <c r="H481" s="6">
        <f t="shared" si="38"/>
        <v>-2.2143329782437098E-3</v>
      </c>
      <c r="I481" s="6">
        <f t="shared" si="39"/>
        <v>-7.5282664207915245E-3</v>
      </c>
      <c r="J481" s="6">
        <f t="shared" si="40"/>
        <v>3.0462288425630352E-3</v>
      </c>
    </row>
    <row r="482" spans="1:10" x14ac:dyDescent="0.25">
      <c r="A482" s="2">
        <v>40981</v>
      </c>
      <c r="B482" s="3">
        <v>1.3154999999999999</v>
      </c>
      <c r="C482" s="3">
        <v>1.3189</v>
      </c>
      <c r="D482" s="3">
        <v>1.3055000000000001</v>
      </c>
      <c r="E482" s="3">
        <v>1.3082</v>
      </c>
      <c r="F482" s="5">
        <f t="shared" si="36"/>
        <v>-5.5646749532349904E-3</v>
      </c>
      <c r="G482" s="6">
        <f t="shared" si="37"/>
        <v>1.0211946692655405E-2</v>
      </c>
      <c r="H482" s="6">
        <f t="shared" si="38"/>
        <v>-7.6307123411636941E-3</v>
      </c>
      <c r="I482" s="6">
        <f t="shared" si="39"/>
        <v>-7.5282664207915245E-3</v>
      </c>
      <c r="J482" s="6">
        <f t="shared" si="40"/>
        <v>-7.5282664207915245E-3</v>
      </c>
    </row>
    <row r="483" spans="1:10" x14ac:dyDescent="0.25">
      <c r="A483" s="2">
        <v>40982</v>
      </c>
      <c r="B483" s="3">
        <v>1.3082</v>
      </c>
      <c r="C483" s="3">
        <v>1.3089</v>
      </c>
      <c r="D483" s="3">
        <v>1.3013999999999999</v>
      </c>
      <c r="E483" s="3">
        <v>1.3028999999999999</v>
      </c>
      <c r="F483" s="5">
        <f t="shared" si="36"/>
        <v>-4.0595973182265613E-3</v>
      </c>
      <c r="G483" s="6">
        <f t="shared" si="37"/>
        <v>5.7464817367898968E-3</v>
      </c>
      <c r="H483" s="6">
        <f t="shared" si="38"/>
        <v>-5.2115384662287404E-3</v>
      </c>
      <c r="I483" s="6">
        <f t="shared" si="39"/>
        <v>-7.5282664207915245E-3</v>
      </c>
      <c r="J483" s="6">
        <f t="shared" si="40"/>
        <v>-4.0595973182265613E-3</v>
      </c>
    </row>
    <row r="484" spans="1:10" x14ac:dyDescent="0.25">
      <c r="A484" s="2">
        <v>40983</v>
      </c>
      <c r="B484" s="3">
        <v>1.3029999999999999</v>
      </c>
      <c r="C484" s="3">
        <v>1.3118000000000001</v>
      </c>
      <c r="D484" s="3">
        <v>1.3006</v>
      </c>
      <c r="E484" s="3">
        <v>1.3079000000000001</v>
      </c>
      <c r="F484" s="5">
        <f t="shared" si="36"/>
        <v>3.7534993702616113E-3</v>
      </c>
      <c r="G484" s="6">
        <f t="shared" si="37"/>
        <v>8.5745434245837176E-3</v>
      </c>
      <c r="H484" s="6">
        <f t="shared" si="38"/>
        <v>-1.8436016897936433E-3</v>
      </c>
      <c r="I484" s="6">
        <f t="shared" si="39"/>
        <v>-7.5282664207915245E-3</v>
      </c>
      <c r="J484" s="6">
        <f t="shared" si="40"/>
        <v>3.7534993702616113E-3</v>
      </c>
    </row>
    <row r="485" spans="1:10" x14ac:dyDescent="0.25">
      <c r="A485" s="2">
        <v>40984</v>
      </c>
      <c r="B485" s="3">
        <v>1.3080000000000001</v>
      </c>
      <c r="C485" s="3">
        <v>1.3185</v>
      </c>
      <c r="D485" s="3">
        <v>1.3050999999999999</v>
      </c>
      <c r="E485" s="3">
        <v>1.3172999999999999</v>
      </c>
      <c r="F485" s="5">
        <f t="shared" si="36"/>
        <v>7.0849342186372292E-3</v>
      </c>
      <c r="G485" s="6">
        <f t="shared" si="37"/>
        <v>1.0215060619859554E-2</v>
      </c>
      <c r="H485" s="6">
        <f t="shared" si="38"/>
        <v>-2.2195868436620755E-3</v>
      </c>
      <c r="I485" s="6">
        <f t="shared" si="39"/>
        <v>-7.5282664207915245E-3</v>
      </c>
      <c r="J485" s="6">
        <f t="shared" si="40"/>
        <v>7.0849342186372292E-3</v>
      </c>
    </row>
    <row r="486" spans="1:10" x14ac:dyDescent="0.25">
      <c r="A486" s="2">
        <v>40987</v>
      </c>
      <c r="B486" s="3">
        <v>1.3182</v>
      </c>
      <c r="C486" s="3">
        <v>1.3263</v>
      </c>
      <c r="D486" s="3">
        <v>1.3145</v>
      </c>
      <c r="E486" s="3">
        <v>1.3237000000000001</v>
      </c>
      <c r="F486" s="5">
        <f t="shared" si="36"/>
        <v>4.1636761011056376E-3</v>
      </c>
      <c r="G486" s="6">
        <f t="shared" si="37"/>
        <v>8.9367453303713928E-3</v>
      </c>
      <c r="H486" s="6">
        <f t="shared" si="38"/>
        <v>-2.8108044486836207E-3</v>
      </c>
      <c r="I486" s="6">
        <f t="shared" si="39"/>
        <v>-7.5282664207915245E-3</v>
      </c>
      <c r="J486" s="6">
        <f t="shared" si="40"/>
        <v>4.1636761011056376E-3</v>
      </c>
    </row>
    <row r="487" spans="1:10" x14ac:dyDescent="0.25">
      <c r="A487" s="2">
        <v>40988</v>
      </c>
      <c r="B487" s="3">
        <v>1.3236000000000001</v>
      </c>
      <c r="C487" s="3">
        <v>1.325</v>
      </c>
      <c r="D487" s="3">
        <v>1.3176000000000001</v>
      </c>
      <c r="E487" s="3">
        <v>1.3222</v>
      </c>
      <c r="F487" s="5">
        <f t="shared" si="36"/>
        <v>-1.0582811479793533E-3</v>
      </c>
      <c r="G487" s="6">
        <f t="shared" si="37"/>
        <v>5.6005595568919793E-3</v>
      </c>
      <c r="H487" s="6">
        <f t="shared" si="38"/>
        <v>-4.5433971840265677E-3</v>
      </c>
      <c r="I487" s="6">
        <f t="shared" si="39"/>
        <v>-7.5282664207915245E-3</v>
      </c>
      <c r="J487" s="6">
        <f t="shared" si="40"/>
        <v>-1.0582811479793533E-3</v>
      </c>
    </row>
    <row r="488" spans="1:10" x14ac:dyDescent="0.25">
      <c r="A488" s="2">
        <v>40989</v>
      </c>
      <c r="B488" s="3">
        <v>1.3222</v>
      </c>
      <c r="C488" s="3">
        <v>1.3283</v>
      </c>
      <c r="D488" s="3">
        <v>1.3183</v>
      </c>
      <c r="E488" s="3">
        <v>1.3213999999999999</v>
      </c>
      <c r="F488" s="5">
        <f t="shared" si="36"/>
        <v>-6.0523530369253854E-4</v>
      </c>
      <c r="G488" s="6">
        <f t="shared" si="37"/>
        <v>7.5569013745333553E-3</v>
      </c>
      <c r="H488" s="6">
        <f t="shared" si="38"/>
        <v>-2.9539881355534962E-3</v>
      </c>
      <c r="I488" s="6">
        <f t="shared" si="39"/>
        <v>-7.5282664207915245E-3</v>
      </c>
      <c r="J488" s="6">
        <f t="shared" si="40"/>
        <v>-6.0523530369253854E-4</v>
      </c>
    </row>
    <row r="489" spans="1:10" x14ac:dyDescent="0.25">
      <c r="A489" s="2">
        <v>40990</v>
      </c>
      <c r="B489" s="3">
        <v>1.3213999999999999</v>
      </c>
      <c r="C489" s="3">
        <v>1.3253999999999999</v>
      </c>
      <c r="D489" s="3">
        <v>1.3138000000000001</v>
      </c>
      <c r="E489" s="3">
        <v>1.3198000000000001</v>
      </c>
      <c r="F489" s="5">
        <f t="shared" si="36"/>
        <v>-1.2115706464639353E-3</v>
      </c>
      <c r="G489" s="6">
        <f t="shared" si="37"/>
        <v>8.7905991957538936E-3</v>
      </c>
      <c r="H489" s="6">
        <f t="shared" si="38"/>
        <v>-5.7680791374126045E-3</v>
      </c>
      <c r="I489" s="6">
        <f t="shared" si="39"/>
        <v>-7.5282664207915245E-3</v>
      </c>
      <c r="J489" s="6">
        <f t="shared" si="40"/>
        <v>-1.2115706464639353E-3</v>
      </c>
    </row>
    <row r="490" spans="1:10" x14ac:dyDescent="0.25">
      <c r="A490" s="2">
        <v>40991</v>
      </c>
      <c r="B490" s="3">
        <v>1.3198000000000001</v>
      </c>
      <c r="C490" s="3">
        <v>1.3291999999999999</v>
      </c>
      <c r="D490" s="3">
        <v>1.3193999999999999</v>
      </c>
      <c r="E490" s="3">
        <v>1.3267</v>
      </c>
      <c r="F490" s="5">
        <f t="shared" si="36"/>
        <v>5.2144459735498213E-3</v>
      </c>
      <c r="G490" s="6">
        <f t="shared" si="37"/>
        <v>7.4001696916686432E-3</v>
      </c>
      <c r="H490" s="6">
        <f t="shared" si="38"/>
        <v>-3.0312216055092457E-4</v>
      </c>
      <c r="I490" s="6">
        <f t="shared" si="39"/>
        <v>-7.5282664207915245E-3</v>
      </c>
      <c r="J490" s="6">
        <f t="shared" si="40"/>
        <v>5.2144459735498213E-3</v>
      </c>
    </row>
    <row r="491" spans="1:10" x14ac:dyDescent="0.25">
      <c r="A491" s="2">
        <v>40994</v>
      </c>
      <c r="B491" s="3">
        <v>1.3270999999999999</v>
      </c>
      <c r="C491" s="3">
        <v>1.3366</v>
      </c>
      <c r="D491" s="3">
        <v>1.3194999999999999</v>
      </c>
      <c r="E491" s="3">
        <v>1.3357000000000001</v>
      </c>
      <c r="F491" s="5">
        <f t="shared" si="36"/>
        <v>6.4593885398561536E-3</v>
      </c>
      <c r="G491" s="6">
        <f t="shared" si="37"/>
        <v>1.2876199133591094E-2</v>
      </c>
      <c r="H491" s="6">
        <f t="shared" si="38"/>
        <v>-5.7432334998248338E-3</v>
      </c>
      <c r="I491" s="6">
        <f t="shared" si="39"/>
        <v>-7.5282664207915245E-3</v>
      </c>
      <c r="J491" s="6">
        <f t="shared" si="40"/>
        <v>6.4593885398561536E-3</v>
      </c>
    </row>
    <row r="492" spans="1:10" x14ac:dyDescent="0.25">
      <c r="A492" s="2">
        <v>40995</v>
      </c>
      <c r="B492" s="3">
        <v>1.3358000000000001</v>
      </c>
      <c r="C492" s="3">
        <v>1.3384</v>
      </c>
      <c r="D492" s="3">
        <v>1.3312999999999999</v>
      </c>
      <c r="E492" s="3">
        <v>1.3312999999999999</v>
      </c>
      <c r="F492" s="5">
        <f t="shared" si="36"/>
        <v>-3.3744548536642025E-3</v>
      </c>
      <c r="G492" s="6">
        <f t="shared" si="37"/>
        <v>5.3189622347428736E-3</v>
      </c>
      <c r="H492" s="6">
        <f t="shared" si="38"/>
        <v>-3.3744548536642025E-3</v>
      </c>
      <c r="I492" s="6">
        <f t="shared" si="39"/>
        <v>-7.5282664207915245E-3</v>
      </c>
      <c r="J492" s="6">
        <f t="shared" si="40"/>
        <v>-3.3744548536642025E-3</v>
      </c>
    </row>
    <row r="493" spans="1:10" x14ac:dyDescent="0.25">
      <c r="A493" s="2">
        <v>40996</v>
      </c>
      <c r="B493" s="3">
        <v>1.3312999999999999</v>
      </c>
      <c r="C493" s="3">
        <v>1.3371999999999999</v>
      </c>
      <c r="D493" s="3">
        <v>1.3280000000000001</v>
      </c>
      <c r="E493" s="3">
        <v>1.3314999999999999</v>
      </c>
      <c r="F493" s="5">
        <f t="shared" si="36"/>
        <v>1.5021781611533879E-4</v>
      </c>
      <c r="G493" s="6">
        <f t="shared" si="37"/>
        <v>6.9038245095642929E-3</v>
      </c>
      <c r="H493" s="6">
        <f t="shared" si="38"/>
        <v>-2.4818574014921842E-3</v>
      </c>
      <c r="I493" s="6">
        <f t="shared" si="39"/>
        <v>-7.5282664207915245E-3</v>
      </c>
      <c r="J493" s="6">
        <f t="shared" si="40"/>
        <v>1.5021781611533879E-4</v>
      </c>
    </row>
    <row r="494" spans="1:10" x14ac:dyDescent="0.25">
      <c r="A494" s="2">
        <v>40997</v>
      </c>
      <c r="B494" s="3">
        <v>1.3314999999999999</v>
      </c>
      <c r="C494" s="3">
        <v>1.3344</v>
      </c>
      <c r="D494" s="3">
        <v>1.3254999999999999</v>
      </c>
      <c r="E494" s="3">
        <v>1.3301000000000001</v>
      </c>
      <c r="F494" s="5">
        <f t="shared" si="36"/>
        <v>-1.0519988947363071E-3</v>
      </c>
      <c r="G494" s="6">
        <f t="shared" si="37"/>
        <v>6.692005875402098E-3</v>
      </c>
      <c r="H494" s="6">
        <f t="shared" si="38"/>
        <v>-4.5163795249066841E-3</v>
      </c>
      <c r="I494" s="6">
        <f t="shared" si="39"/>
        <v>-7.5282664207915245E-3</v>
      </c>
      <c r="J494" s="6">
        <f t="shared" si="40"/>
        <v>-1.0519988947363071E-3</v>
      </c>
    </row>
    <row r="495" spans="1:10" x14ac:dyDescent="0.25">
      <c r="A495" s="2">
        <v>40998</v>
      </c>
      <c r="B495" s="3">
        <v>1.33</v>
      </c>
      <c r="C495" s="3">
        <v>1.3374999999999999</v>
      </c>
      <c r="D495" s="3">
        <v>1.3297000000000001</v>
      </c>
      <c r="E495" s="3">
        <v>1.3339000000000001</v>
      </c>
      <c r="F495" s="5">
        <f t="shared" si="36"/>
        <v>2.9280399311989243E-3</v>
      </c>
      <c r="G495" s="6">
        <f t="shared" si="37"/>
        <v>5.8488469075013358E-3</v>
      </c>
      <c r="H495" s="6">
        <f t="shared" si="38"/>
        <v>-2.2558935313930038E-4</v>
      </c>
      <c r="I495" s="6">
        <f t="shared" si="39"/>
        <v>-7.5282664207915245E-3</v>
      </c>
      <c r="J495" s="6">
        <f t="shared" si="40"/>
        <v>2.9280399311989243E-3</v>
      </c>
    </row>
    <row r="496" spans="1:10" x14ac:dyDescent="0.25">
      <c r="A496" s="2">
        <v>41001</v>
      </c>
      <c r="B496" s="3">
        <v>1.3357000000000001</v>
      </c>
      <c r="C496" s="3">
        <v>1.3378000000000001</v>
      </c>
      <c r="D496" s="3">
        <v>1.3282</v>
      </c>
      <c r="E496" s="3">
        <v>1.3318000000000001</v>
      </c>
      <c r="F496" s="5">
        <f t="shared" si="36"/>
        <v>-2.9240883065377388E-3</v>
      </c>
      <c r="G496" s="6">
        <f t="shared" si="37"/>
        <v>7.2018315776943452E-3</v>
      </c>
      <c r="H496" s="6">
        <f t="shared" si="38"/>
        <v>-5.6308568764464762E-3</v>
      </c>
      <c r="I496" s="6">
        <f t="shared" si="39"/>
        <v>-7.5282664207915245E-3</v>
      </c>
      <c r="J496" s="6">
        <f t="shared" si="40"/>
        <v>-2.9240883065377388E-3</v>
      </c>
    </row>
    <row r="497" spans="1:10" x14ac:dyDescent="0.25">
      <c r="A497" s="2">
        <v>41002</v>
      </c>
      <c r="B497" s="3">
        <v>1.3319000000000001</v>
      </c>
      <c r="C497" s="3">
        <v>1.3366</v>
      </c>
      <c r="D497" s="3">
        <v>1.3217000000000001</v>
      </c>
      <c r="E497" s="3">
        <v>1.3231999999999999</v>
      </c>
      <c r="F497" s="5">
        <f t="shared" si="36"/>
        <v>-6.5534489375581066E-3</v>
      </c>
      <c r="G497" s="6">
        <f t="shared" si="37"/>
        <v>1.1210289313208679E-2</v>
      </c>
      <c r="H497" s="6">
        <f t="shared" si="38"/>
        <v>-7.6877074432238467E-3</v>
      </c>
      <c r="I497" s="6">
        <f t="shared" si="39"/>
        <v>-7.5282664207915245E-3</v>
      </c>
      <c r="J497" s="6">
        <f t="shared" si="40"/>
        <v>-7.5282664207915245E-3</v>
      </c>
    </row>
    <row r="498" spans="1:10" x14ac:dyDescent="0.25">
      <c r="A498" s="2">
        <v>41003</v>
      </c>
      <c r="B498" s="3">
        <v>1.3230999999999999</v>
      </c>
      <c r="C498" s="3">
        <v>1.3238000000000001</v>
      </c>
      <c r="D498" s="3">
        <v>1.3109999999999999</v>
      </c>
      <c r="E498" s="3">
        <v>1.3141</v>
      </c>
      <c r="F498" s="5">
        <f t="shared" si="36"/>
        <v>-6.82544739877283E-3</v>
      </c>
      <c r="G498" s="6">
        <f t="shared" si="37"/>
        <v>9.716183921122723E-3</v>
      </c>
      <c r="H498" s="6">
        <f t="shared" si="38"/>
        <v>-9.1872632846655162E-3</v>
      </c>
      <c r="I498" s="6">
        <f t="shared" si="39"/>
        <v>-7.5282664207915245E-3</v>
      </c>
      <c r="J498" s="6">
        <f t="shared" si="40"/>
        <v>-7.5282664207915245E-3</v>
      </c>
    </row>
    <row r="499" spans="1:10" x14ac:dyDescent="0.25">
      <c r="A499" s="2">
        <v>41004</v>
      </c>
      <c r="B499" s="3">
        <v>1.3140000000000001</v>
      </c>
      <c r="C499" s="3">
        <v>1.3163</v>
      </c>
      <c r="D499" s="3">
        <v>1.3038000000000001</v>
      </c>
      <c r="E499" s="3">
        <v>1.3063</v>
      </c>
      <c r="F499" s="5">
        <f t="shared" si="36"/>
        <v>-5.8772065520382227E-3</v>
      </c>
      <c r="G499" s="6">
        <f t="shared" si="37"/>
        <v>9.541692940922962E-3</v>
      </c>
      <c r="H499" s="6">
        <f t="shared" si="38"/>
        <v>-7.7928425541168153E-3</v>
      </c>
      <c r="I499" s="6">
        <f t="shared" si="39"/>
        <v>-7.5282664207915245E-3</v>
      </c>
      <c r="J499" s="6">
        <f t="shared" si="40"/>
        <v>-7.5282664207915245E-3</v>
      </c>
    </row>
    <row r="500" spans="1:10" x14ac:dyDescent="0.25">
      <c r="A500" s="2">
        <v>41005</v>
      </c>
      <c r="B500" s="3">
        <v>1.3063</v>
      </c>
      <c r="C500" s="3">
        <v>1.3110999999999999</v>
      </c>
      <c r="D500" s="3">
        <v>1.3055000000000001</v>
      </c>
      <c r="E500" s="3">
        <v>1.3095000000000001</v>
      </c>
      <c r="F500" s="5">
        <f t="shared" si="36"/>
        <v>2.4466714552490321E-3</v>
      </c>
      <c r="G500" s="6">
        <f t="shared" si="37"/>
        <v>4.2803703661724235E-3</v>
      </c>
      <c r="H500" s="6">
        <f t="shared" si="38"/>
        <v>-6.1260435333395041E-4</v>
      </c>
      <c r="I500" s="6">
        <f t="shared" si="39"/>
        <v>-7.5282664207915245E-3</v>
      </c>
      <c r="J500" s="6">
        <f t="shared" si="40"/>
        <v>2.4466714552490321E-3</v>
      </c>
    </row>
    <row r="501" spans="1:10" x14ac:dyDescent="0.25">
      <c r="A501" s="2">
        <v>41008</v>
      </c>
      <c r="B501" s="3">
        <v>1.3098000000000001</v>
      </c>
      <c r="C501" s="3">
        <v>1.3131999999999999</v>
      </c>
      <c r="D501" s="3">
        <v>1.3038000000000001</v>
      </c>
      <c r="E501" s="3">
        <v>1.3104</v>
      </c>
      <c r="F501" s="5">
        <f t="shared" si="36"/>
        <v>4.579803148516746E-4</v>
      </c>
      <c r="G501" s="6">
        <f t="shared" si="37"/>
        <v>7.1838291369986157E-3</v>
      </c>
      <c r="H501" s="6">
        <f t="shared" si="38"/>
        <v>-4.5913762935142323E-3</v>
      </c>
      <c r="I501" s="6">
        <f t="shared" si="39"/>
        <v>-7.5282664207915245E-3</v>
      </c>
      <c r="J501" s="6">
        <f t="shared" si="40"/>
        <v>4.579803148516746E-4</v>
      </c>
    </row>
  </sheetData>
  <sortState ref="O81:O101">
    <sortCondition ref="O8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1"/>
  <sheetViews>
    <sheetView topLeftCell="A68" workbookViewId="0">
      <selection activeCell="F54" sqref="F54"/>
    </sheetView>
  </sheetViews>
  <sheetFormatPr defaultRowHeight="15" x14ac:dyDescent="0.25"/>
  <cols>
    <col min="1" max="1" width="14.28515625" style="3" customWidth="1"/>
    <col min="2" max="5" width="9.140625" style="3"/>
    <col min="30" max="30" width="9.140625" style="91"/>
  </cols>
  <sheetData>
    <row r="1" spans="1:43" ht="15.75" thickBot="1" x14ac:dyDescent="0.3">
      <c r="I1" s="11" t="s">
        <v>54</v>
      </c>
      <c r="J1" s="28">
        <v>1.125</v>
      </c>
      <c r="K1" s="28"/>
      <c r="L1" s="11" t="s">
        <v>53</v>
      </c>
      <c r="M1">
        <v>0.75</v>
      </c>
      <c r="P1" s="95" t="s">
        <v>93</v>
      </c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E1" s="92" t="s">
        <v>92</v>
      </c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4"/>
    </row>
    <row r="2" spans="1:43" ht="15.75" thickBot="1" x14ac:dyDescent="0.3">
      <c r="I2" s="88" t="s">
        <v>51</v>
      </c>
      <c r="J2" s="89"/>
      <c r="K2" s="90"/>
      <c r="L2" s="88" t="s">
        <v>52</v>
      </c>
      <c r="M2" s="89"/>
      <c r="N2" s="90"/>
    </row>
    <row r="3" spans="1:43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56" t="s">
        <v>42</v>
      </c>
      <c r="G3" s="57" t="s">
        <v>43</v>
      </c>
      <c r="H3" s="58" t="s">
        <v>46</v>
      </c>
      <c r="I3" s="45" t="s">
        <v>7</v>
      </c>
      <c r="J3" s="44" t="s">
        <v>44</v>
      </c>
      <c r="K3" s="46" t="s">
        <v>5</v>
      </c>
      <c r="L3" s="45" t="s">
        <v>6</v>
      </c>
      <c r="M3" s="44" t="s">
        <v>44</v>
      </c>
      <c r="N3" s="46" t="s">
        <v>5</v>
      </c>
    </row>
    <row r="4" spans="1:43" x14ac:dyDescent="0.25">
      <c r="A4" s="2">
        <v>40311</v>
      </c>
      <c r="B4" s="3">
        <v>1.2613000000000001</v>
      </c>
      <c r="C4" s="3">
        <v>1.2683</v>
      </c>
      <c r="D4" s="3">
        <v>1.2521</v>
      </c>
      <c r="E4" s="3">
        <v>1.2533000000000001</v>
      </c>
      <c r="F4" s="50">
        <f>LN(E4/B4)</f>
        <v>-6.3628624756709709E-3</v>
      </c>
      <c r="G4" s="51">
        <f>LN(C4/D4)</f>
        <v>1.2855279398481877E-2</v>
      </c>
      <c r="H4" s="52">
        <f>LN(D4/B4)</f>
        <v>-7.3207934182455241E-3</v>
      </c>
      <c r="I4" s="47" t="e">
        <v>#N/A</v>
      </c>
      <c r="J4" s="48"/>
      <c r="K4" s="49" t="e">
        <v>#N/A</v>
      </c>
      <c r="L4" s="47" t="e">
        <f>_xll.WMA(G4,1,5,0)</f>
        <v>#N/A</v>
      </c>
      <c r="M4" s="48"/>
      <c r="N4" s="49"/>
    </row>
    <row r="5" spans="1:43" x14ac:dyDescent="0.25">
      <c r="A5" s="2">
        <v>40312</v>
      </c>
      <c r="B5" s="3">
        <v>1.2532000000000001</v>
      </c>
      <c r="C5" s="3">
        <v>1.2575000000000001</v>
      </c>
      <c r="D5" s="3">
        <v>1.2355</v>
      </c>
      <c r="E5" s="3">
        <v>1.2355</v>
      </c>
      <c r="F5" s="50">
        <f t="shared" ref="F5:F68" si="0">LN(E5/B5)</f>
        <v>-1.4224533649371965E-2</v>
      </c>
      <c r="G5" s="51">
        <f t="shared" ref="G5:G68" si="1">LN(C5/D5)</f>
        <v>1.7649876545229506E-2</v>
      </c>
      <c r="H5" s="52">
        <f t="shared" ref="H5:H68" si="2">LN(D5/B5)</f>
        <v>-1.4224533649371965E-2</v>
      </c>
      <c r="I5" s="50">
        <f>_xll.EWMA($F$4:$F5,1,,0)</f>
        <v>1.558576636889603E-3</v>
      </c>
      <c r="J5" s="51">
        <f t="shared" ref="J5:J68" si="3">-$J$1*I5</f>
        <v>-1.7533987165008033E-3</v>
      </c>
      <c r="K5" s="52">
        <f>IF(H5&lt;J5,J5,F5)</f>
        <v>-1.7533987165008033E-3</v>
      </c>
      <c r="L5" s="50">
        <f>_xll.WMA($G$4:G5,1,20,0)</f>
        <v>6.4276396992409381E-4</v>
      </c>
      <c r="M5" s="51">
        <f>-$M$1*L5</f>
        <v>-4.8207297744307033E-4</v>
      </c>
      <c r="N5" s="52">
        <f>IF(H5&lt;M5,M5,F5)</f>
        <v>-4.8207297744307033E-4</v>
      </c>
    </row>
    <row r="6" spans="1:43" x14ac:dyDescent="0.25">
      <c r="A6" s="2">
        <v>40315</v>
      </c>
      <c r="B6" s="3">
        <v>1.2349000000000001</v>
      </c>
      <c r="C6" s="3">
        <v>1.2413000000000001</v>
      </c>
      <c r="D6" s="3">
        <v>1.2237</v>
      </c>
      <c r="E6" s="3">
        <v>1.2393000000000001</v>
      </c>
      <c r="F6" s="50">
        <f t="shared" si="0"/>
        <v>3.5567089470518757E-3</v>
      </c>
      <c r="G6" s="51">
        <f t="shared" si="1"/>
        <v>1.4280161530279684E-2</v>
      </c>
      <c r="H6" s="52">
        <f t="shared" si="2"/>
        <v>-9.1109391321543449E-3</v>
      </c>
      <c r="I6" s="50">
        <f>_xll.EWMA($F$4:$F6,1,,0)</f>
        <v>3.7978484590095942E-3</v>
      </c>
      <c r="J6" s="51">
        <f t="shared" si="3"/>
        <v>-4.2725795163857938E-3</v>
      </c>
      <c r="K6" s="52">
        <f t="shared" ref="K6:K69" si="4">IF(H6&lt;J6,J6,F6)</f>
        <v>-4.2725795163857938E-3</v>
      </c>
      <c r="L6" s="50">
        <f>_xll.WMA($G$4:G6,1,20,0)</f>
        <v>1.5252577971855688E-3</v>
      </c>
      <c r="M6" s="51">
        <f t="shared" ref="M6:M69" si="5">-$M$1*L6</f>
        <v>-1.1439433478891766E-3</v>
      </c>
      <c r="N6" s="52">
        <f t="shared" ref="N6:N69" si="6">IF(H6&lt;M6,M6,F6)</f>
        <v>-1.1439433478891766E-3</v>
      </c>
    </row>
    <row r="7" spans="1:43" x14ac:dyDescent="0.25">
      <c r="A7" s="2">
        <v>40316</v>
      </c>
      <c r="B7" s="3">
        <v>1.2395</v>
      </c>
      <c r="C7" s="3">
        <v>1.2442</v>
      </c>
      <c r="D7" s="3">
        <v>1.2163999999999999</v>
      </c>
      <c r="E7" s="3">
        <v>1.2201</v>
      </c>
      <c r="F7" s="50">
        <f t="shared" si="0"/>
        <v>-1.5775249893956705E-2</v>
      </c>
      <c r="G7" s="51">
        <f t="shared" si="1"/>
        <v>2.2597076277709821E-2</v>
      </c>
      <c r="H7" s="52">
        <f t="shared" si="2"/>
        <v>-1.8812395672035697E-2</v>
      </c>
      <c r="I7" s="50">
        <f>_xll.EWMA($F$4:$F7,1,,0)</f>
        <v>3.783813480417314E-3</v>
      </c>
      <c r="J7" s="51">
        <f t="shared" si="3"/>
        <v>-4.2567901654694783E-3</v>
      </c>
      <c r="K7" s="52">
        <f t="shared" si="4"/>
        <v>-4.2567901654694783E-3</v>
      </c>
      <c r="L7" s="50">
        <f>_xll.WMA($G$4:G7,1,20,0)</f>
        <v>2.2392658736995531E-3</v>
      </c>
      <c r="M7" s="51">
        <f t="shared" si="5"/>
        <v>-1.6794494052746649E-3</v>
      </c>
      <c r="N7" s="52">
        <f t="shared" si="6"/>
        <v>-1.6794494052746649E-3</v>
      </c>
    </row>
    <row r="8" spans="1:43" x14ac:dyDescent="0.25">
      <c r="A8" s="2">
        <v>40317</v>
      </c>
      <c r="B8" s="3">
        <v>1.22</v>
      </c>
      <c r="C8" s="3">
        <v>1.2422</v>
      </c>
      <c r="D8" s="3">
        <v>1.2146999999999999</v>
      </c>
      <c r="E8" s="3">
        <v>1.2413000000000001</v>
      </c>
      <c r="F8" s="50">
        <f t="shared" si="0"/>
        <v>1.7308358794599996E-2</v>
      </c>
      <c r="G8" s="51">
        <f t="shared" si="1"/>
        <v>2.2386868418977537E-2</v>
      </c>
      <c r="H8" s="52">
        <f t="shared" si="2"/>
        <v>-4.3537260210771474E-3</v>
      </c>
      <c r="I8" s="50">
        <f>_xll.EWMA($F$4:$F8,1,,0)</f>
        <v>5.3282004786155898E-3</v>
      </c>
      <c r="J8" s="51">
        <f t="shared" si="3"/>
        <v>-5.9942255384425385E-3</v>
      </c>
      <c r="K8" s="52">
        <f t="shared" si="4"/>
        <v>1.7308358794599996E-2</v>
      </c>
      <c r="L8" s="50">
        <f>_xll.WMA($G$4:G8,1,20,0)</f>
        <v>3.3691196875850439E-3</v>
      </c>
      <c r="M8" s="51">
        <f t="shared" si="5"/>
        <v>-2.5268397656887827E-3</v>
      </c>
      <c r="N8" s="52">
        <f t="shared" si="6"/>
        <v>-2.5268397656887827E-3</v>
      </c>
    </row>
    <row r="9" spans="1:43" x14ac:dyDescent="0.25">
      <c r="A9" s="2">
        <v>40318</v>
      </c>
      <c r="B9" s="3">
        <v>1.2412000000000001</v>
      </c>
      <c r="C9" s="3">
        <v>1.2597</v>
      </c>
      <c r="D9" s="3">
        <v>1.23</v>
      </c>
      <c r="E9" s="3">
        <v>1.2484</v>
      </c>
      <c r="F9" s="50">
        <f t="shared" si="0"/>
        <v>5.7840778223991005E-3</v>
      </c>
      <c r="G9" s="51">
        <f t="shared" si="1"/>
        <v>2.3859427991794125E-2</v>
      </c>
      <c r="H9" s="52">
        <f t="shared" si="2"/>
        <v>-9.0644842077620257E-3</v>
      </c>
      <c r="I9" s="50">
        <f>_xll.EWMA($F$4:$F9,1,,0)</f>
        <v>6.6828956425831363E-3</v>
      </c>
      <c r="J9" s="51">
        <f t="shared" si="3"/>
        <v>-7.5182575979060281E-3</v>
      </c>
      <c r="K9" s="52">
        <f t="shared" si="4"/>
        <v>-7.5182575979060281E-3</v>
      </c>
      <c r="L9" s="50">
        <f>_xll.WMA($G$4:G9,1,20,0)</f>
        <v>4.4884631085339204E-3</v>
      </c>
      <c r="M9" s="51">
        <f t="shared" si="5"/>
        <v>-3.3663473314004405E-3</v>
      </c>
      <c r="N9" s="52">
        <f t="shared" si="6"/>
        <v>-3.3663473314004405E-3</v>
      </c>
    </row>
    <row r="10" spans="1:43" x14ac:dyDescent="0.25">
      <c r="A10" s="2">
        <v>40319</v>
      </c>
      <c r="B10" s="3">
        <v>1.2482</v>
      </c>
      <c r="C10" s="3">
        <v>1.2670999999999999</v>
      </c>
      <c r="D10" s="3">
        <v>1.2458</v>
      </c>
      <c r="E10" s="3">
        <v>1.2568999999999999</v>
      </c>
      <c r="F10" s="50">
        <f t="shared" si="0"/>
        <v>6.945858430849064E-3</v>
      </c>
      <c r="G10" s="51">
        <f t="shared" si="1"/>
        <v>1.6952930984817302E-2</v>
      </c>
      <c r="H10" s="52">
        <f t="shared" si="2"/>
        <v>-1.924619679897437E-3</v>
      </c>
      <c r="I10" s="50">
        <f>_xll.EWMA($F$4:$F10,1,,0)</f>
        <v>6.6324024225623869E-3</v>
      </c>
      <c r="J10" s="51">
        <f t="shared" si="3"/>
        <v>-7.4614527253826848E-3</v>
      </c>
      <c r="K10" s="52">
        <f t="shared" si="4"/>
        <v>6.945858430849064E-3</v>
      </c>
      <c r="L10" s="50">
        <f>_xll.WMA($G$4:G10,1,20,0)</f>
        <v>5.6814345081236265E-3</v>
      </c>
      <c r="M10" s="51">
        <f t="shared" si="5"/>
        <v>-4.2610758810927201E-3</v>
      </c>
      <c r="N10" s="52">
        <f t="shared" si="6"/>
        <v>6.945858430849064E-3</v>
      </c>
    </row>
    <row r="11" spans="1:43" x14ac:dyDescent="0.25">
      <c r="A11" s="2">
        <v>40322</v>
      </c>
      <c r="B11" s="3">
        <v>1.2544999999999999</v>
      </c>
      <c r="C11" s="3">
        <v>1.256</v>
      </c>
      <c r="D11" s="3">
        <v>1.2350000000000001</v>
      </c>
      <c r="E11" s="3">
        <v>1.2369000000000001</v>
      </c>
      <c r="F11" s="50">
        <f t="shared" si="0"/>
        <v>-1.4128837425512858E-2</v>
      </c>
      <c r="G11" s="51">
        <f t="shared" si="1"/>
        <v>1.6861097966066333E-2</v>
      </c>
      <c r="H11" s="52">
        <f t="shared" si="2"/>
        <v>-1.5666116744399237E-2</v>
      </c>
      <c r="I11" s="50">
        <f>_xll.EWMA($F$4:$F11,1,,0)</f>
        <v>6.6516263531264707E-3</v>
      </c>
      <c r="J11" s="51">
        <f t="shared" si="3"/>
        <v>-7.4830796472672798E-3</v>
      </c>
      <c r="K11" s="52">
        <f t="shared" si="4"/>
        <v>-7.4830796472672798E-3</v>
      </c>
      <c r="L11" s="50">
        <f>_xll.WMA($G$4:G11,1,20,0)</f>
        <v>6.5290810573644907E-3</v>
      </c>
      <c r="M11" s="51">
        <f t="shared" si="5"/>
        <v>-4.896810793023368E-3</v>
      </c>
      <c r="N11" s="52">
        <f t="shared" si="6"/>
        <v>-4.896810793023368E-3</v>
      </c>
    </row>
    <row r="12" spans="1:43" x14ac:dyDescent="0.25">
      <c r="A12" s="2">
        <v>40323</v>
      </c>
      <c r="B12" s="3">
        <v>1.2370000000000001</v>
      </c>
      <c r="C12" s="3">
        <v>1.2370000000000001</v>
      </c>
      <c r="D12" s="3">
        <v>1.2181</v>
      </c>
      <c r="E12" s="3">
        <v>1.2342</v>
      </c>
      <c r="F12" s="50">
        <f t="shared" si="0"/>
        <v>-2.2661065055215221E-3</v>
      </c>
      <c r="G12" s="51">
        <f t="shared" si="1"/>
        <v>1.5396825686574826E-2</v>
      </c>
      <c r="H12" s="52">
        <f t="shared" si="2"/>
        <v>-1.5396825686574777E-2</v>
      </c>
      <c r="I12" s="50">
        <f>_xll.EWMA($F$4:$F12,1,,0)</f>
        <v>7.318943091246477E-3</v>
      </c>
      <c r="J12" s="51">
        <f t="shared" si="3"/>
        <v>-8.2338109776522866E-3</v>
      </c>
      <c r="K12" s="52">
        <f t="shared" si="4"/>
        <v>-8.2338109776522866E-3</v>
      </c>
      <c r="L12" s="50">
        <f>_xll.WMA($G$4:G12,1,20,0)</f>
        <v>7.3721359556678072E-3</v>
      </c>
      <c r="M12" s="51">
        <f t="shared" si="5"/>
        <v>-5.5291019667508554E-3</v>
      </c>
      <c r="N12" s="52">
        <f t="shared" si="6"/>
        <v>-5.5291019667508554E-3</v>
      </c>
    </row>
    <row r="13" spans="1:43" x14ac:dyDescent="0.25">
      <c r="A13" s="2">
        <v>40324</v>
      </c>
      <c r="B13" s="3">
        <v>1.2343</v>
      </c>
      <c r="C13" s="3">
        <v>1.2385999999999999</v>
      </c>
      <c r="D13" s="3">
        <v>1.2170000000000001</v>
      </c>
      <c r="E13" s="3">
        <v>1.2176</v>
      </c>
      <c r="F13" s="50">
        <f t="shared" si="0"/>
        <v>-1.3622299642461524E-2</v>
      </c>
      <c r="G13" s="51">
        <f t="shared" si="1"/>
        <v>1.7592895516433251E-2</v>
      </c>
      <c r="H13" s="52">
        <f t="shared" si="2"/>
        <v>-1.4115193762355661E-2</v>
      </c>
      <c r="I13" s="50">
        <f>_xll.EWMA($F$4:$F13,1,,0)</f>
        <v>7.1176559776510891E-3</v>
      </c>
      <c r="J13" s="51">
        <f t="shared" si="3"/>
        <v>-8.0073629748574748E-3</v>
      </c>
      <c r="K13" s="52">
        <f t="shared" si="4"/>
        <v>-8.0073629748574748E-3</v>
      </c>
      <c r="L13" s="50">
        <f>_xll.WMA($G$4:G13,1,20,0)</f>
        <v>8.1419772399965486E-3</v>
      </c>
      <c r="M13" s="51">
        <f t="shared" si="5"/>
        <v>-6.1064829299974114E-3</v>
      </c>
      <c r="N13" s="52">
        <f t="shared" si="6"/>
        <v>-6.1064829299974114E-3</v>
      </c>
    </row>
    <row r="14" spans="1:43" x14ac:dyDescent="0.25">
      <c r="A14" s="2">
        <v>40325</v>
      </c>
      <c r="B14" s="3">
        <v>1.2174</v>
      </c>
      <c r="C14" s="3">
        <v>1.2394000000000001</v>
      </c>
      <c r="D14" s="3">
        <v>1.2157</v>
      </c>
      <c r="E14" s="3">
        <v>1.236</v>
      </c>
      <c r="F14" s="50">
        <f t="shared" si="0"/>
        <v>1.5162921957812076E-2</v>
      </c>
      <c r="G14" s="51">
        <f t="shared" si="1"/>
        <v>1.9307348966258967E-2</v>
      </c>
      <c r="H14" s="52">
        <f t="shared" si="2"/>
        <v>-1.397394498075777E-3</v>
      </c>
      <c r="I14" s="50">
        <f>_xll.EWMA($F$4:$F14,1,,0)</f>
        <v>7.6652063163466901E-3</v>
      </c>
      <c r="J14" s="51">
        <f t="shared" si="3"/>
        <v>-8.6233571058900258E-3</v>
      </c>
      <c r="K14" s="52">
        <f t="shared" si="4"/>
        <v>1.5162921957812076E-2</v>
      </c>
      <c r="L14" s="50">
        <f>_xll.WMA($G$4:G14,1,20,0)</f>
        <v>9.0216220158182113E-3</v>
      </c>
      <c r="M14" s="51">
        <f t="shared" si="5"/>
        <v>-6.7662165118636585E-3</v>
      </c>
      <c r="N14" s="52">
        <f t="shared" si="6"/>
        <v>1.5162921957812076E-2</v>
      </c>
    </row>
    <row r="15" spans="1:43" x14ac:dyDescent="0.25">
      <c r="A15" s="2">
        <v>40326</v>
      </c>
      <c r="B15" s="3">
        <v>1.2357</v>
      </c>
      <c r="C15" s="3">
        <v>1.2451000000000001</v>
      </c>
      <c r="D15" s="3">
        <v>1.2267999999999999</v>
      </c>
      <c r="E15" s="3">
        <v>1.2271000000000001</v>
      </c>
      <c r="F15" s="50">
        <f t="shared" si="0"/>
        <v>-6.9839491276426175E-3</v>
      </c>
      <c r="G15" s="51">
        <f t="shared" si="1"/>
        <v>1.4806694718270582E-2</v>
      </c>
      <c r="H15" s="52">
        <f t="shared" si="2"/>
        <v>-7.2284578700483743E-3</v>
      </c>
      <c r="I15" s="50">
        <f>_xll.EWMA($F$4:$F15,1,,0)</f>
        <v>8.3081235389077784E-3</v>
      </c>
      <c r="J15" s="51">
        <f t="shared" si="3"/>
        <v>-9.3466389812712509E-3</v>
      </c>
      <c r="K15" s="52">
        <f t="shared" si="4"/>
        <v>-6.9839491276426175E-3</v>
      </c>
      <c r="L15" s="50">
        <f>_xll.WMA($G$4:G15,1,20,0)</f>
        <v>9.9869894641311605E-3</v>
      </c>
      <c r="M15" s="51">
        <f t="shared" si="5"/>
        <v>-7.4902420980983708E-3</v>
      </c>
      <c r="N15" s="52">
        <f t="shared" si="6"/>
        <v>-6.9839491276426175E-3</v>
      </c>
    </row>
    <row r="16" spans="1:43" x14ac:dyDescent="0.25">
      <c r="A16" s="2">
        <v>40329</v>
      </c>
      <c r="B16" s="3">
        <v>1.2277</v>
      </c>
      <c r="C16" s="3">
        <v>1.2334000000000001</v>
      </c>
      <c r="D16" s="3">
        <v>1.2270000000000001</v>
      </c>
      <c r="E16" s="3">
        <v>1.2302999999999999</v>
      </c>
      <c r="F16" s="50">
        <f t="shared" si="0"/>
        <v>2.1155418793288895E-3</v>
      </c>
      <c r="G16" s="51">
        <f t="shared" si="1"/>
        <v>5.2024178464808932E-3</v>
      </c>
      <c r="H16" s="52">
        <f t="shared" si="2"/>
        <v>-5.7033447588271575E-4</v>
      </c>
      <c r="I16" s="50">
        <f>_xll.EWMA($F$4:$F16,1,,0)</f>
        <v>8.234679985193007E-3</v>
      </c>
      <c r="J16" s="51">
        <f t="shared" si="3"/>
        <v>-9.2640149833421327E-3</v>
      </c>
      <c r="K16" s="52">
        <f t="shared" si="4"/>
        <v>2.1155418793288895E-3</v>
      </c>
      <c r="L16" s="50">
        <f>_xll.WMA($G$4:G16,1,20,0)</f>
        <v>1.0727324200044689E-2</v>
      </c>
      <c r="M16" s="51">
        <f t="shared" si="5"/>
        <v>-8.0454931500335176E-3</v>
      </c>
      <c r="N16" s="52">
        <f t="shared" si="6"/>
        <v>2.1155418793288895E-3</v>
      </c>
    </row>
    <row r="17" spans="1:43" x14ac:dyDescent="0.25">
      <c r="A17" s="2">
        <v>40330</v>
      </c>
      <c r="B17" s="3">
        <v>1.2302</v>
      </c>
      <c r="C17" s="3">
        <v>1.2352000000000001</v>
      </c>
      <c r="D17" s="3">
        <v>1.2114</v>
      </c>
      <c r="E17" s="3">
        <v>1.2224999999999999</v>
      </c>
      <c r="F17" s="50">
        <f t="shared" si="0"/>
        <v>-6.2788154252407932E-3</v>
      </c>
      <c r="G17" s="51">
        <f t="shared" si="1"/>
        <v>1.9456184723664845E-2</v>
      </c>
      <c r="H17" s="52">
        <f t="shared" si="2"/>
        <v>-1.5400042227421069E-2</v>
      </c>
      <c r="I17" s="50">
        <f>_xll.EWMA($F$4:$F17,1,,0)</f>
        <v>8.0006179909815501E-3</v>
      </c>
      <c r="J17" s="51">
        <f t="shared" si="3"/>
        <v>-9.0006952398542436E-3</v>
      </c>
      <c r="K17" s="52">
        <f t="shared" si="4"/>
        <v>-9.0006952398542436E-3</v>
      </c>
      <c r="L17" s="50">
        <f>_xll.WMA($G$4:G17,1,20,0)</f>
        <v>1.0987445092368734E-2</v>
      </c>
      <c r="M17" s="51">
        <f t="shared" si="5"/>
        <v>-8.2405838192765504E-3</v>
      </c>
      <c r="N17" s="52">
        <f t="shared" si="6"/>
        <v>-8.2405838192765504E-3</v>
      </c>
    </row>
    <row r="18" spans="1:43" ht="15.75" thickBot="1" x14ac:dyDescent="0.3">
      <c r="A18" s="2">
        <v>40331</v>
      </c>
      <c r="B18" s="3">
        <v>1.2225999999999999</v>
      </c>
      <c r="C18" s="3">
        <v>1.2271000000000001</v>
      </c>
      <c r="D18" s="3">
        <v>1.2178</v>
      </c>
      <c r="E18" s="3">
        <v>1.2245999999999999</v>
      </c>
      <c r="F18" s="50">
        <f t="shared" si="0"/>
        <v>1.6345214492289979E-3</v>
      </c>
      <c r="G18" s="51">
        <f t="shared" si="1"/>
        <v>7.6077098080284504E-3</v>
      </c>
      <c r="H18" s="52">
        <f t="shared" si="2"/>
        <v>-3.9337864201512236E-3</v>
      </c>
      <c r="I18" s="50">
        <f>_xll.EWMA($F$4:$F18,1,,0)</f>
        <v>7.9078888669489467E-3</v>
      </c>
      <c r="J18" s="51">
        <f t="shared" si="3"/>
        <v>-8.8963749753175649E-3</v>
      </c>
      <c r="K18" s="52">
        <f t="shared" si="4"/>
        <v>1.6345214492289979E-3</v>
      </c>
      <c r="L18" s="50">
        <f>_xll.WMA($G$4:G18,1,20,0)</f>
        <v>1.1960254328551976E-2</v>
      </c>
      <c r="M18" s="51">
        <f t="shared" si="5"/>
        <v>-8.9701907464139821E-3</v>
      </c>
      <c r="N18" s="52">
        <f t="shared" si="6"/>
        <v>1.6345214492289979E-3</v>
      </c>
    </row>
    <row r="19" spans="1:43" ht="15.75" thickBot="1" x14ac:dyDescent="0.3">
      <c r="A19" s="2">
        <v>40332</v>
      </c>
      <c r="B19" s="3">
        <v>1.2248000000000001</v>
      </c>
      <c r="C19" s="3">
        <v>1.2324999999999999</v>
      </c>
      <c r="D19" s="3">
        <v>1.2156</v>
      </c>
      <c r="E19" s="3">
        <v>1.2161</v>
      </c>
      <c r="F19" s="50">
        <f t="shared" si="0"/>
        <v>-7.1285483565202892E-3</v>
      </c>
      <c r="G19" s="51">
        <f t="shared" si="1"/>
        <v>1.3806844874207068E-2</v>
      </c>
      <c r="H19" s="52">
        <f t="shared" si="2"/>
        <v>-7.5397833008361143E-3</v>
      </c>
      <c r="I19" s="50">
        <f>_xll.EWMA($F$4:$F19,1,,0)</f>
        <v>7.6774294900164054E-3</v>
      </c>
      <c r="J19" s="51">
        <f t="shared" si="3"/>
        <v>-8.6371081762684557E-3</v>
      </c>
      <c r="K19" s="52">
        <f t="shared" si="4"/>
        <v>-7.1285483565202892E-3</v>
      </c>
      <c r="L19" s="50">
        <f>_xll.WMA($G$4:G19,1,20,0)</f>
        <v>1.2340639818953399E-2</v>
      </c>
      <c r="M19" s="51">
        <f t="shared" si="5"/>
        <v>-9.255479864215049E-3</v>
      </c>
      <c r="N19" s="52">
        <f t="shared" si="6"/>
        <v>-7.1285483565202892E-3</v>
      </c>
      <c r="P19" s="9" t="s">
        <v>8</v>
      </c>
      <c r="Q19" s="10"/>
      <c r="R19" s="10"/>
      <c r="T19" s="9" t="s">
        <v>18</v>
      </c>
      <c r="U19" s="10"/>
      <c r="V19" s="17"/>
      <c r="W19" s="16">
        <f>0.05</f>
        <v>0.05</v>
      </c>
      <c r="Y19" s="19" t="s">
        <v>22</v>
      </c>
      <c r="Z19" s="19" t="s">
        <v>23</v>
      </c>
      <c r="AA19" s="19" t="s">
        <v>21</v>
      </c>
      <c r="AF19" s="9" t="s">
        <v>8</v>
      </c>
      <c r="AG19" s="10"/>
      <c r="AH19" s="10"/>
      <c r="AJ19" s="9" t="s">
        <v>18</v>
      </c>
      <c r="AK19" s="10"/>
      <c r="AL19" s="17"/>
      <c r="AM19" s="16">
        <f>0.05</f>
        <v>0.05</v>
      </c>
      <c r="AO19" s="19" t="s">
        <v>22</v>
      </c>
      <c r="AP19" s="19" t="s">
        <v>23</v>
      </c>
      <c r="AQ19" s="19" t="s">
        <v>21</v>
      </c>
    </row>
    <row r="20" spans="1:43" x14ac:dyDescent="0.25">
      <c r="A20" s="2">
        <v>40333</v>
      </c>
      <c r="B20" s="3">
        <v>1.2159</v>
      </c>
      <c r="C20" s="3">
        <v>1.2214</v>
      </c>
      <c r="D20" s="3">
        <v>1.1959</v>
      </c>
      <c r="E20" s="3">
        <v>1.1964999999999999</v>
      </c>
      <c r="F20" s="50">
        <f t="shared" si="0"/>
        <v>-1.608391495394457E-2</v>
      </c>
      <c r="G20" s="51">
        <f t="shared" si="1"/>
        <v>2.1098701814272668E-2</v>
      </c>
      <c r="H20" s="52">
        <f t="shared" si="2"/>
        <v>-1.6585503327610742E-2</v>
      </c>
      <c r="I20" s="50">
        <f>_xll.EWMA($F$4:$F20,1,,0)</f>
        <v>7.6456079065041023E-3</v>
      </c>
      <c r="J20" s="51">
        <f t="shared" si="3"/>
        <v>-8.6013088948171147E-3</v>
      </c>
      <c r="K20" s="52">
        <f t="shared" si="4"/>
        <v>-8.6013088948171147E-3</v>
      </c>
      <c r="L20" s="50">
        <f>_xll.WMA($G$4:G20,1,20,0)</f>
        <v>1.3030982062663753E-2</v>
      </c>
      <c r="M20" s="51">
        <f t="shared" si="5"/>
        <v>-9.7732365469978145E-3</v>
      </c>
      <c r="N20" s="52">
        <f t="shared" si="6"/>
        <v>-9.7732365469978145E-3</v>
      </c>
      <c r="T20" s="15" t="s">
        <v>19</v>
      </c>
      <c r="U20" s="15" t="s">
        <v>20</v>
      </c>
      <c r="V20" s="15" t="s">
        <v>21</v>
      </c>
      <c r="Y20" s="12" t="s">
        <v>24</v>
      </c>
      <c r="Z20" s="13">
        <f>_xll.WNTest('Stop-loss-II'!$K$5:$K$501, 1)</f>
        <v>0.28014876042202796</v>
      </c>
      <c r="AA20" s="18" t="b">
        <f>IF($Z20 &gt; $W$19, TRUE, FALSE)</f>
        <v>1</v>
      </c>
      <c r="AJ20" s="15" t="s">
        <v>19</v>
      </c>
      <c r="AK20" s="15" t="s">
        <v>20</v>
      </c>
      <c r="AL20" s="15" t="s">
        <v>21</v>
      </c>
      <c r="AO20" s="12" t="s">
        <v>24</v>
      </c>
      <c r="AP20" s="13">
        <f>_xll.WNTest('Stop-loss-II'!$N$5:$N$501, 1)</f>
        <v>0.47901415967350003</v>
      </c>
      <c r="AQ20" s="18" t="b">
        <f>IF($AP20 &gt; $AM$19, TRUE, FALSE)</f>
        <v>1</v>
      </c>
    </row>
    <row r="21" spans="1:43" x14ac:dyDescent="0.25">
      <c r="A21" s="2">
        <v>40336</v>
      </c>
      <c r="B21" s="3">
        <v>1.1946000000000001</v>
      </c>
      <c r="C21" s="3">
        <v>1.1989000000000001</v>
      </c>
      <c r="D21" s="3">
        <v>1.1879999999999999</v>
      </c>
      <c r="E21" s="3">
        <v>1.1921999999999999</v>
      </c>
      <c r="F21" s="50">
        <f t="shared" si="0"/>
        <v>-2.0110615123795587E-3</v>
      </c>
      <c r="G21" s="51">
        <f t="shared" si="1"/>
        <v>9.133248791017911E-3</v>
      </c>
      <c r="H21" s="52">
        <f t="shared" si="2"/>
        <v>-5.540180375615468E-3</v>
      </c>
      <c r="I21" s="50">
        <f>_xll.EWMA($F$4:$F21,1,,0)</f>
        <v>8.3946137647387606E-3</v>
      </c>
      <c r="J21" s="51">
        <f t="shared" si="3"/>
        <v>-9.4439404853311065E-3</v>
      </c>
      <c r="K21" s="52">
        <f t="shared" si="4"/>
        <v>-2.0110615123795587E-3</v>
      </c>
      <c r="L21" s="50">
        <f>_xll.WMA($G$4:G21,1,20,0)</f>
        <v>1.4085917153377385E-2</v>
      </c>
      <c r="M21" s="51">
        <f t="shared" si="5"/>
        <v>-1.0564437865033039E-2</v>
      </c>
      <c r="N21" s="52">
        <f t="shared" si="6"/>
        <v>-2.0110615123795587E-3</v>
      </c>
      <c r="Q21" s="12" t="s">
        <v>9</v>
      </c>
      <c r="R21" s="13">
        <f>AVERAGE(_xll.RMNA('Stop-loss-II'!$K$5:$K$501))</f>
        <v>4.103554920650275E-4</v>
      </c>
      <c r="T21" s="18">
        <v>0</v>
      </c>
      <c r="U21" s="13">
        <f>_xll.TEST_MEAN('Stop-loss-II'!$K$5:$K$501,$T21)</f>
        <v>8.0757090954698421E-2</v>
      </c>
      <c r="V21" s="18" t="b">
        <f>IF($U21 &gt; $W$19/2, FALSE, TRUE)</f>
        <v>0</v>
      </c>
      <c r="Y21" s="12" t="s">
        <v>25</v>
      </c>
      <c r="Z21" s="13">
        <f>_xll.NormalityTest('Stop-loss-II'!$K$5:$K$501, 1)</f>
        <v>2.6949678345178639E-4</v>
      </c>
      <c r="AA21" s="18" t="b">
        <f>IF($Z21 &gt; $W$19, TRUE, FALSE)</f>
        <v>0</v>
      </c>
      <c r="AG21" s="12" t="s">
        <v>9</v>
      </c>
      <c r="AH21" s="13">
        <f>AVERAGE(_xll.RMNA('Stop-loss-II'!$N$5:$N$501))</f>
        <v>4.1983795025339729E-4</v>
      </c>
      <c r="AJ21" s="18">
        <v>0</v>
      </c>
      <c r="AK21" s="13">
        <f>_xll.TEST_MEAN('Stop-loss-II'!$N$5:$N$501,$AJ21)</f>
        <v>7.4259488287257633E-2</v>
      </c>
      <c r="AL21" s="18" t="b">
        <f>IF($AK21 &gt; $AM$19/2, FALSE, TRUE)</f>
        <v>0</v>
      </c>
      <c r="AO21" s="12" t="s">
        <v>25</v>
      </c>
      <c r="AP21" s="13">
        <f>_xll.NormalityTest('Stop-loss-II'!$N$5:$N$501, 1)</f>
        <v>7.2517153278244928E-4</v>
      </c>
      <c r="AQ21" s="18" t="b">
        <f>IF($AP21 &gt; $AM$19, TRUE, FALSE)</f>
        <v>0</v>
      </c>
    </row>
    <row r="22" spans="1:43" x14ac:dyDescent="0.25">
      <c r="A22" s="2">
        <v>40337</v>
      </c>
      <c r="B22" s="3">
        <v>1.1920999999999999</v>
      </c>
      <c r="C22" s="3">
        <v>1.2010000000000001</v>
      </c>
      <c r="D22" s="3">
        <v>1.1904999999999999</v>
      </c>
      <c r="E22" s="3">
        <v>1.1973</v>
      </c>
      <c r="F22" s="50">
        <f t="shared" si="0"/>
        <v>4.3525639988421612E-3</v>
      </c>
      <c r="G22" s="51">
        <f t="shared" si="1"/>
        <v>8.7811561530663149E-3</v>
      </c>
      <c r="H22" s="52">
        <f t="shared" si="2"/>
        <v>-1.3430707970384982E-3</v>
      </c>
      <c r="I22" s="50">
        <f>_xll.EWMA($F$4:$F22,1,,0)</f>
        <v>8.1537739696405272E-3</v>
      </c>
      <c r="J22" s="51">
        <f t="shared" si="3"/>
        <v>-9.1729957158455926E-3</v>
      </c>
      <c r="K22" s="52">
        <f t="shared" si="4"/>
        <v>4.3525639988421612E-3</v>
      </c>
      <c r="L22" s="50">
        <f>_xll.WMA($G$4:G22,1,20,0)</f>
        <v>1.4542579592928281E-2</v>
      </c>
      <c r="M22" s="51">
        <f t="shared" si="5"/>
        <v>-1.090693469469621E-2</v>
      </c>
      <c r="N22" s="52">
        <f t="shared" si="6"/>
        <v>4.3525639988421612E-3</v>
      </c>
      <c r="Q22" s="12" t="s">
        <v>10</v>
      </c>
      <c r="R22" s="13">
        <f>STDEV(_xll.RMNA('Stop-loss-II'!$K$5:$K$501))</f>
        <v>6.5247347958565559E-3</v>
      </c>
      <c r="T22" s="18"/>
      <c r="U22" s="13"/>
      <c r="V22" s="18"/>
      <c r="Y22" s="12" t="s">
        <v>26</v>
      </c>
      <c r="Z22" s="13">
        <f>_xll.ARCHTest('Stop-loss-II'!$K$5:$K$501,1)</f>
        <v>0.63153321715106636</v>
      </c>
      <c r="AA22" s="18" t="b">
        <f>IF($Z22 &lt; $W$19, TRUE, FALSE)</f>
        <v>0</v>
      </c>
      <c r="AG22" s="12" t="s">
        <v>10</v>
      </c>
      <c r="AH22" s="13">
        <f>STDEV(_xll.RMNA('Stop-loss-II'!$N$5:$N$501))</f>
        <v>6.4681641363594352E-3</v>
      </c>
      <c r="AJ22" s="18"/>
      <c r="AK22" s="13"/>
      <c r="AL22" s="18"/>
      <c r="AO22" s="12" t="s">
        <v>26</v>
      </c>
      <c r="AP22" s="13">
        <f>_xll.ARCHTest('Stop-loss-II'!$N$5:$N$501,1)</f>
        <v>0.75537587717267185</v>
      </c>
      <c r="AQ22" s="18" t="b">
        <f>IF($AP22 &lt; $AM$19, TRUE, FALSE)</f>
        <v>0</v>
      </c>
    </row>
    <row r="23" spans="1:43" x14ac:dyDescent="0.25">
      <c r="A23" s="2">
        <v>40338</v>
      </c>
      <c r="B23" s="3">
        <v>1.1971000000000001</v>
      </c>
      <c r="C23" s="3">
        <v>1.2072000000000001</v>
      </c>
      <c r="D23" s="3">
        <v>1.1927000000000001</v>
      </c>
      <c r="E23" s="3">
        <v>1.1976</v>
      </c>
      <c r="F23" s="50">
        <f t="shared" si="0"/>
        <v>4.1758884809443608E-4</v>
      </c>
      <c r="G23" s="51">
        <f t="shared" si="1"/>
        <v>1.2083983869015677E-2</v>
      </c>
      <c r="H23" s="52">
        <f t="shared" si="2"/>
        <v>-3.682320672700756E-3</v>
      </c>
      <c r="I23" s="50">
        <f>_xll.EWMA($F$4:$F23,1,,0)</f>
        <v>7.9769465933369026E-3</v>
      </c>
      <c r="J23" s="51">
        <f t="shared" si="3"/>
        <v>-8.9740649175040158E-3</v>
      </c>
      <c r="K23" s="52">
        <f t="shared" si="4"/>
        <v>4.1758884809443608E-4</v>
      </c>
      <c r="L23" s="50">
        <f>_xll.WMA($G$4:G23,1,20,0)</f>
        <v>1.4981637400581596E-2</v>
      </c>
      <c r="M23" s="51">
        <f t="shared" si="5"/>
        <v>-1.1236228050436198E-2</v>
      </c>
      <c r="N23" s="52">
        <f t="shared" si="6"/>
        <v>4.1758884809443608E-4</v>
      </c>
      <c r="Q23" s="12" t="s">
        <v>11</v>
      </c>
      <c r="R23" s="14">
        <f>SKEW(_xll.RMNA('Stop-loss-II'!$K$5:$K$501))</f>
        <v>0.42675739929714912</v>
      </c>
      <c r="T23" s="18">
        <v>0</v>
      </c>
      <c r="U23" s="13">
        <f>_xll.TEST_SKEW('Stop-loss-II'!$K$5:$K$501)</f>
        <v>5.3904991174786172E-5</v>
      </c>
      <c r="V23" s="18" t="b">
        <f>IF($U23 &gt; $W$19/2, FALSE, TRUE)</f>
        <v>1</v>
      </c>
      <c r="AG23" s="12" t="s">
        <v>11</v>
      </c>
      <c r="AH23" s="14">
        <f>SKEW(_xll.RMNA('Stop-loss-II'!$N$5:$N$501))</f>
        <v>0.39900964308966291</v>
      </c>
      <c r="AJ23" s="18">
        <v>0</v>
      </c>
      <c r="AK23" s="13">
        <f>_xll.TEST_SKEW('Stop-loss-II'!$N$5:$N$501)</f>
        <v>1.4700018916954827E-4</v>
      </c>
      <c r="AL23" s="18" t="b">
        <f>IF($AK23 &gt; $AM$19/2, FALSE, TRUE)</f>
        <v>1</v>
      </c>
    </row>
    <row r="24" spans="1:43" x14ac:dyDescent="0.25">
      <c r="A24" s="2">
        <v>40339</v>
      </c>
      <c r="B24" s="3">
        <v>1.1978</v>
      </c>
      <c r="C24" s="3">
        <v>1.214</v>
      </c>
      <c r="D24" s="3">
        <v>1.196</v>
      </c>
      <c r="E24" s="3">
        <v>1.2121999999999999</v>
      </c>
      <c r="F24" s="50">
        <f t="shared" si="0"/>
        <v>1.1950349686822652E-2</v>
      </c>
      <c r="G24" s="51">
        <f t="shared" si="1"/>
        <v>1.4938037108866625E-2</v>
      </c>
      <c r="H24" s="52">
        <f t="shared" si="2"/>
        <v>-1.5038853197849576E-3</v>
      </c>
      <c r="I24" s="50">
        <f>_xll.EWMA($F$4:$F24,1,,0)</f>
        <v>7.7346130583588616E-3</v>
      </c>
      <c r="J24" s="51">
        <f t="shared" si="3"/>
        <v>-8.70143969065372E-3</v>
      </c>
      <c r="K24" s="52">
        <f t="shared" si="4"/>
        <v>1.1950349686822652E-2</v>
      </c>
      <c r="L24" s="50">
        <f>_xll.WMA($G$4:G24,1,20,0)</f>
        <v>1.5585836594032381E-2</v>
      </c>
      <c r="M24" s="51">
        <f t="shared" si="5"/>
        <v>-1.1689377445524285E-2</v>
      </c>
      <c r="N24" s="52">
        <f t="shared" si="6"/>
        <v>1.1950349686822652E-2</v>
      </c>
      <c r="Q24" s="12" t="s">
        <v>12</v>
      </c>
      <c r="R24" s="14">
        <f>KURT(_xll.RMNA('Stop-loss-II'!$K$5:$K$501))</f>
        <v>-0.25449187411188046</v>
      </c>
      <c r="T24" s="18">
        <v>0</v>
      </c>
      <c r="U24" s="13">
        <f>_xll.TEST_XKURT('Stop-loss-II'!$K$5:$K$501)</f>
        <v>0.11481548509793255</v>
      </c>
      <c r="V24" s="18" t="b">
        <f>IF($U24 &gt; $W$19/2, FALSE, TRUE)</f>
        <v>0</v>
      </c>
      <c r="AG24" s="12" t="s">
        <v>12</v>
      </c>
      <c r="AH24" s="14">
        <f>KURT(_xll.RMNA('Stop-loss-II'!$N$5:$N$501))</f>
        <v>-0.24573968372500721</v>
      </c>
      <c r="AJ24" s="18">
        <v>0</v>
      </c>
      <c r="AK24" s="13">
        <f>_xll.TEST_XKURT('Stop-loss-II'!$N$5:$N$501)</f>
        <v>0.12264180376268306</v>
      </c>
      <c r="AL24" s="18" t="b">
        <f>IF($AK24 &gt; $AM$19/2, FALSE, TRUE)</f>
        <v>0</v>
      </c>
    </row>
    <row r="25" spans="1:43" x14ac:dyDescent="0.25">
      <c r="A25" s="2">
        <v>40340</v>
      </c>
      <c r="B25" s="3">
        <v>1.2121999999999999</v>
      </c>
      <c r="C25" s="3">
        <v>1.2150000000000001</v>
      </c>
      <c r="D25" s="3">
        <v>1.2049000000000001</v>
      </c>
      <c r="E25" s="3">
        <v>1.2110000000000001</v>
      </c>
      <c r="F25" s="50">
        <f t="shared" si="0"/>
        <v>-9.9042596409229869E-4</v>
      </c>
      <c r="G25" s="51">
        <f t="shared" si="1"/>
        <v>8.3475008454179846E-3</v>
      </c>
      <c r="H25" s="52">
        <f t="shared" si="2"/>
        <v>-6.0403145879537748E-3</v>
      </c>
      <c r="I25" s="50">
        <f>_xll.EWMA($F$4:$F25,1,,0)</f>
        <v>8.0500581532696926E-3</v>
      </c>
      <c r="J25" s="51">
        <f t="shared" si="3"/>
        <v>-9.0563154224284036E-3</v>
      </c>
      <c r="K25" s="52">
        <f t="shared" si="4"/>
        <v>-9.9042596409229869E-4</v>
      </c>
      <c r="L25" s="50">
        <f>_xll.WMA($G$4:G25,1,20,0)</f>
        <v>1.568997447955162E-2</v>
      </c>
      <c r="M25" s="51">
        <f t="shared" si="5"/>
        <v>-1.1767480859663716E-2</v>
      </c>
      <c r="N25" s="52">
        <f t="shared" si="6"/>
        <v>-9.9042596409229869E-4</v>
      </c>
      <c r="Q25" s="12"/>
      <c r="R25" s="13"/>
      <c r="AG25" s="12"/>
      <c r="AH25" s="13"/>
    </row>
    <row r="26" spans="1:43" x14ac:dyDescent="0.25">
      <c r="A26" s="2">
        <v>40343</v>
      </c>
      <c r="B26" s="3">
        <v>1.2119</v>
      </c>
      <c r="C26" s="3">
        <v>1.2298</v>
      </c>
      <c r="D26" s="3">
        <v>1.2119</v>
      </c>
      <c r="E26" s="3">
        <v>1.2219</v>
      </c>
      <c r="F26" s="50">
        <f t="shared" si="0"/>
        <v>8.2176483480348624E-3</v>
      </c>
      <c r="G26" s="51">
        <f t="shared" si="1"/>
        <v>1.4662178544927604E-2</v>
      </c>
      <c r="H26" s="52">
        <f t="shared" si="2"/>
        <v>0</v>
      </c>
      <c r="I26" s="50">
        <f>_xll.EWMA($F$4:$F26,1,,0)</f>
        <v>7.8085905712992343E-3</v>
      </c>
      <c r="J26" s="51">
        <f t="shared" si="3"/>
        <v>-8.7846643927116386E-3</v>
      </c>
      <c r="K26" s="52">
        <f t="shared" si="4"/>
        <v>8.2176483480348624E-3</v>
      </c>
      <c r="L26" s="50">
        <f>_xll.WMA($G$4:G26,1,20,0)</f>
        <v>1.5224855694561043E-2</v>
      </c>
      <c r="M26" s="51">
        <f t="shared" si="5"/>
        <v>-1.1418641770920782E-2</v>
      </c>
      <c r="N26" s="52">
        <f t="shared" si="6"/>
        <v>8.2176483480348624E-3</v>
      </c>
      <c r="Q26" s="12" t="s">
        <v>13</v>
      </c>
      <c r="R26" s="13">
        <f>MEDIAN(_xll.RMNA('Stop-loss-II'!$K$5:$K$501))</f>
        <v>2.8129395403470877E-4</v>
      </c>
      <c r="AG26" s="12" t="s">
        <v>13</v>
      </c>
      <c r="AH26" s="13">
        <f>MEDIAN(_xll.RMNA('Stop-loss-II'!$N$5:$N$501))</f>
        <v>4.1758884809443608E-4</v>
      </c>
    </row>
    <row r="27" spans="1:43" ht="15.75" thickBot="1" x14ac:dyDescent="0.3">
      <c r="A27" s="2">
        <v>40344</v>
      </c>
      <c r="B27" s="3">
        <v>1.2219</v>
      </c>
      <c r="C27" s="3">
        <v>1.2347999999999999</v>
      </c>
      <c r="D27" s="3">
        <v>1.2171000000000001</v>
      </c>
      <c r="E27" s="3">
        <v>1.2332000000000001</v>
      </c>
      <c r="F27" s="50">
        <f t="shared" si="0"/>
        <v>9.2053926895186988E-3</v>
      </c>
      <c r="G27" s="51">
        <f t="shared" si="1"/>
        <v>1.443803374749293E-2</v>
      </c>
      <c r="H27" s="52">
        <f t="shared" si="2"/>
        <v>-3.9360444419652731E-3</v>
      </c>
      <c r="I27" s="50">
        <f>_xll.EWMA($F$4:$F27,1,,0)</f>
        <v>7.8337364118209844E-3</v>
      </c>
      <c r="J27" s="51">
        <f t="shared" si="3"/>
        <v>-8.8129534632986079E-3</v>
      </c>
      <c r="K27" s="52">
        <f t="shared" si="4"/>
        <v>9.2053926895186988E-3</v>
      </c>
      <c r="L27" s="50">
        <f>_xll.WMA($G$4:G27,1,20,0)</f>
        <v>1.5243956545293438E-2</v>
      </c>
      <c r="M27" s="51">
        <f t="shared" si="5"/>
        <v>-1.1432967408970079E-2</v>
      </c>
      <c r="N27" s="52">
        <f t="shared" si="6"/>
        <v>9.2053926895186988E-3</v>
      </c>
      <c r="Q27" s="12" t="s">
        <v>14</v>
      </c>
      <c r="R27" s="13">
        <f>MIN(_xll.RMNA('Stop-loss-II'!$K$5:$K$501))</f>
        <v>-1.0850186093674809E-2</v>
      </c>
      <c r="T27" s="30" t="s">
        <v>58</v>
      </c>
      <c r="AG27" s="12" t="s">
        <v>14</v>
      </c>
      <c r="AH27" s="13">
        <f>MIN(_xll.RMNA('Stop-loss-II'!$N$5:$N$501))</f>
        <v>-1.0251770325901457E-2</v>
      </c>
      <c r="AJ27" s="30" t="s">
        <v>58</v>
      </c>
    </row>
    <row r="28" spans="1:43" x14ac:dyDescent="0.25">
      <c r="A28" s="2">
        <v>40345</v>
      </c>
      <c r="B28" s="3">
        <v>1.2330000000000001</v>
      </c>
      <c r="C28" s="3">
        <v>1.2352000000000001</v>
      </c>
      <c r="D28" s="3">
        <v>1.2258</v>
      </c>
      <c r="E28" s="3">
        <v>1.2307999999999999</v>
      </c>
      <c r="F28" s="50">
        <f t="shared" si="0"/>
        <v>-1.7858597164577491E-3</v>
      </c>
      <c r="G28" s="51">
        <f t="shared" si="1"/>
        <v>7.6392082188805072E-3</v>
      </c>
      <c r="H28" s="52">
        <f t="shared" si="2"/>
        <v>-5.8565321127129833E-3</v>
      </c>
      <c r="I28" s="50">
        <f>_xll.EWMA($F$4:$F28,1,,0)</f>
        <v>7.922735378251073E-3</v>
      </c>
      <c r="J28" s="51">
        <f t="shared" si="3"/>
        <v>-8.9130773005324567E-3</v>
      </c>
      <c r="K28" s="52">
        <f t="shared" si="4"/>
        <v>-1.7858597164577491E-3</v>
      </c>
      <c r="L28" s="50">
        <f>_xll.WMA($G$4:G28,1,20,0)</f>
        <v>1.4836004418782595E-2</v>
      </c>
      <c r="M28" s="51">
        <f t="shared" si="5"/>
        <v>-1.1127003314086947E-2</v>
      </c>
      <c r="N28" s="52">
        <f t="shared" si="6"/>
        <v>-1.7858597164577491E-3</v>
      </c>
      <c r="Q28" s="12" t="s">
        <v>15</v>
      </c>
      <c r="R28" s="13">
        <f>MAX(_xll.RMNA('Stop-loss-II'!$K$5:$K$501))</f>
        <v>2.3587523282847932E-2</v>
      </c>
      <c r="T28" s="47" t="s">
        <v>56</v>
      </c>
      <c r="U28" s="61">
        <f>$R$21*250</f>
        <v>0.10258887301625688</v>
      </c>
      <c r="AG28" s="12" t="s">
        <v>15</v>
      </c>
      <c r="AH28" s="13">
        <f>MAX(_xll.RMNA('Stop-loss-II'!$N$5:$N$501))</f>
        <v>2.3587523282847932E-2</v>
      </c>
      <c r="AJ28" s="47" t="s">
        <v>56</v>
      </c>
      <c r="AK28" s="61">
        <f>$AH$21*250</f>
        <v>0.10495948756334932</v>
      </c>
    </row>
    <row r="29" spans="1:43" ht="15.75" thickBot="1" x14ac:dyDescent="0.3">
      <c r="A29" s="2">
        <v>40346</v>
      </c>
      <c r="B29" s="3">
        <v>1.2309000000000001</v>
      </c>
      <c r="C29" s="3">
        <v>1.2407999999999999</v>
      </c>
      <c r="D29" s="3">
        <v>1.2244999999999999</v>
      </c>
      <c r="E29" s="3">
        <v>1.2386999999999999</v>
      </c>
      <c r="F29" s="50">
        <f t="shared" si="0"/>
        <v>6.3168334439040533E-3</v>
      </c>
      <c r="G29" s="51">
        <f t="shared" si="1"/>
        <v>1.3223735470106685E-2</v>
      </c>
      <c r="H29" s="52">
        <f t="shared" si="2"/>
        <v>-5.2130117240278316E-3</v>
      </c>
      <c r="I29" s="50">
        <f>_xll.EWMA($F$4:$F29,1,,0)</f>
        <v>7.6938228090446485E-3</v>
      </c>
      <c r="J29" s="51">
        <f t="shared" si="3"/>
        <v>-8.6555506601752302E-3</v>
      </c>
      <c r="K29" s="52">
        <f t="shared" si="4"/>
        <v>6.3168334439040533E-3</v>
      </c>
      <c r="L29" s="50">
        <f>_xll.WMA($G$4:G29,1,20,0)</f>
        <v>1.4098621408777743E-2</v>
      </c>
      <c r="M29" s="51">
        <f t="shared" si="5"/>
        <v>-1.0573966056583308E-2</v>
      </c>
      <c r="N29" s="52">
        <f t="shared" si="6"/>
        <v>6.3168334439040533E-3</v>
      </c>
      <c r="Q29" s="12" t="s">
        <v>16</v>
      </c>
      <c r="R29" s="13">
        <f>QUARTILE(_xll.RMNA('Stop-loss-II'!$K$5:$K$501),1)</f>
        <v>-5.2937458195966942E-3</v>
      </c>
      <c r="T29" s="62" t="s">
        <v>57</v>
      </c>
      <c r="U29" s="63">
        <f>$R$22*SQRT(250)</f>
        <v>0.10316511541730239</v>
      </c>
      <c r="AG29" s="12" t="s">
        <v>16</v>
      </c>
      <c r="AH29" s="13">
        <f>QUARTILE(_xll.RMNA('Stop-loss-II'!$N$5:$N$501),1)</f>
        <v>-4.896810793023368E-3</v>
      </c>
      <c r="AJ29" s="62" t="s">
        <v>57</v>
      </c>
      <c r="AK29" s="63">
        <f>$AH$22*SQRT(250)</f>
        <v>0.1022706547535587</v>
      </c>
    </row>
    <row r="30" spans="1:43" x14ac:dyDescent="0.25">
      <c r="A30" s="2">
        <v>40347</v>
      </c>
      <c r="B30" s="3">
        <v>1.2385999999999999</v>
      </c>
      <c r="C30" s="3">
        <v>1.2416</v>
      </c>
      <c r="D30" s="3">
        <v>1.2357</v>
      </c>
      <c r="E30" s="3">
        <v>1.2384999999999999</v>
      </c>
      <c r="F30" s="50">
        <f t="shared" si="0"/>
        <v>-8.073957454629162E-5</v>
      </c>
      <c r="G30" s="51">
        <f t="shared" si="1"/>
        <v>4.7632593188095948E-3</v>
      </c>
      <c r="H30" s="52">
        <f t="shared" si="2"/>
        <v>-2.3440983938156855E-3</v>
      </c>
      <c r="I30" s="50">
        <f>_xll.EWMA($F$4:$F30,1,,0)</f>
        <v>7.6182253798006416E-3</v>
      </c>
      <c r="J30" s="51">
        <f t="shared" si="3"/>
        <v>-8.5705035522757218E-3</v>
      </c>
      <c r="K30" s="52">
        <f t="shared" si="4"/>
        <v>-8.073957454629162E-5</v>
      </c>
      <c r="L30" s="50">
        <f>_xll.WMA($G$4:G30,1,20,0)</f>
        <v>1.3566836782693369E-2</v>
      </c>
      <c r="M30" s="51">
        <f t="shared" si="5"/>
        <v>-1.0175127587020027E-2</v>
      </c>
      <c r="N30" s="52">
        <f t="shared" si="6"/>
        <v>-8.073957454629162E-5</v>
      </c>
      <c r="Q30" s="12" t="s">
        <v>17</v>
      </c>
      <c r="R30" s="13">
        <f>QUARTILE(_xll.RMNA('Stop-loss-II'!$K$5:$K$501),3)</f>
        <v>4.4931468809751339E-3</v>
      </c>
      <c r="AG30" s="12" t="s">
        <v>17</v>
      </c>
      <c r="AH30" s="13">
        <f>QUARTILE(_xll.RMNA('Stop-loss-II'!$N$5:$N$501),3)</f>
        <v>4.4931468809751339E-3</v>
      </c>
    </row>
    <row r="31" spans="1:43" x14ac:dyDescent="0.25">
      <c r="A31" s="2">
        <v>40350</v>
      </c>
      <c r="B31" s="3">
        <v>1.2428999999999999</v>
      </c>
      <c r="C31" s="3">
        <v>1.2465999999999999</v>
      </c>
      <c r="D31" s="3">
        <v>1.2307999999999999</v>
      </c>
      <c r="E31" s="3">
        <v>1.2311000000000001</v>
      </c>
      <c r="F31" s="50">
        <f t="shared" si="0"/>
        <v>-9.5392800978963913E-3</v>
      </c>
      <c r="G31" s="51">
        <f t="shared" si="1"/>
        <v>1.2755480926863502E-2</v>
      </c>
      <c r="H31" s="52">
        <f t="shared" si="2"/>
        <v>-9.7829943035790349E-3</v>
      </c>
      <c r="I31" s="50">
        <f>_xll.EWMA($F$4:$F31,1,,0)</f>
        <v>7.3861700220023488E-3</v>
      </c>
      <c r="J31" s="51">
        <f t="shared" si="3"/>
        <v>-8.3094412747526415E-3</v>
      </c>
      <c r="K31" s="52">
        <f t="shared" si="4"/>
        <v>-8.3094412747526415E-3</v>
      </c>
      <c r="L31" s="50">
        <f>_xll.WMA($G$4:G31,1,20,0)</f>
        <v>1.2957353199392984E-2</v>
      </c>
      <c r="M31" s="51">
        <f t="shared" si="5"/>
        <v>-9.7180148995447378E-3</v>
      </c>
      <c r="N31" s="52">
        <f t="shared" si="6"/>
        <v>-9.7180148995447378E-3</v>
      </c>
    </row>
    <row r="32" spans="1:43" x14ac:dyDescent="0.25">
      <c r="A32" s="2">
        <v>40351</v>
      </c>
      <c r="B32" s="3">
        <v>1.2312000000000001</v>
      </c>
      <c r="C32" s="3">
        <v>1.2352000000000001</v>
      </c>
      <c r="D32" s="3">
        <v>1.2255</v>
      </c>
      <c r="E32" s="3">
        <v>1.2270000000000001</v>
      </c>
      <c r="F32" s="50">
        <f t="shared" si="0"/>
        <v>-3.4171378137580186E-3</v>
      </c>
      <c r="G32" s="51">
        <f t="shared" si="1"/>
        <v>7.8839763023444212E-3</v>
      </c>
      <c r="H32" s="52">
        <f t="shared" si="2"/>
        <v>-4.6403795565022254E-3</v>
      </c>
      <c r="I32" s="50">
        <f>_xll.EWMA($F$4:$F32,1,,0)</f>
        <v>7.5327318434587828E-3</v>
      </c>
      <c r="J32" s="51">
        <f t="shared" si="3"/>
        <v>-8.4743233238911315E-3</v>
      </c>
      <c r="K32" s="52">
        <f t="shared" si="4"/>
        <v>-3.4171378137580186E-3</v>
      </c>
      <c r="L32" s="50">
        <f>_xll.WMA($G$4:G32,1,20,0)</f>
        <v>1.2752072347432843E-2</v>
      </c>
      <c r="M32" s="51">
        <f t="shared" si="5"/>
        <v>-9.564054260574632E-3</v>
      </c>
      <c r="N32" s="52">
        <f t="shared" si="6"/>
        <v>-3.4171378137580186E-3</v>
      </c>
    </row>
    <row r="33" spans="1:36" x14ac:dyDescent="0.25">
      <c r="A33" s="2">
        <v>40352</v>
      </c>
      <c r="B33" s="3">
        <v>1.2273000000000001</v>
      </c>
      <c r="C33" s="3">
        <v>1.2341</v>
      </c>
      <c r="D33" s="3">
        <v>1.2213000000000001</v>
      </c>
      <c r="E33" s="3">
        <v>1.2307999999999999</v>
      </c>
      <c r="F33" s="50">
        <f t="shared" si="0"/>
        <v>2.8477298444240747E-3</v>
      </c>
      <c r="G33" s="51">
        <f t="shared" si="1"/>
        <v>1.0426094282094869E-2</v>
      </c>
      <c r="H33" s="52">
        <f t="shared" si="2"/>
        <v>-4.9007694264197573E-3</v>
      </c>
      <c r="I33" s="50">
        <f>_xll.EWMA($F$4:$F33,1,,0)</f>
        <v>7.3510635920404988E-3</v>
      </c>
      <c r="J33" s="51">
        <f t="shared" si="3"/>
        <v>-8.269946541045561E-3</v>
      </c>
      <c r="K33" s="52">
        <f t="shared" si="4"/>
        <v>2.8477298444240747E-3</v>
      </c>
      <c r="L33" s="50">
        <f>_xll.WMA($G$4:G33,1,20,0)</f>
        <v>1.2376429878221322E-2</v>
      </c>
      <c r="M33" s="51">
        <f t="shared" si="5"/>
        <v>-9.2823224086659908E-3</v>
      </c>
      <c r="N33" s="52">
        <f t="shared" si="6"/>
        <v>2.8477298444240747E-3</v>
      </c>
    </row>
    <row r="34" spans="1:36" x14ac:dyDescent="0.25">
      <c r="A34" s="2">
        <v>40353</v>
      </c>
      <c r="B34" s="3">
        <v>1.2310000000000001</v>
      </c>
      <c r="C34" s="3">
        <v>1.2387999999999999</v>
      </c>
      <c r="D34" s="3">
        <v>1.2264999999999999</v>
      </c>
      <c r="E34" s="3">
        <v>1.2330000000000001</v>
      </c>
      <c r="F34" s="50">
        <f t="shared" si="0"/>
        <v>1.62337697989077E-3</v>
      </c>
      <c r="G34" s="51">
        <f t="shared" si="1"/>
        <v>9.9785844005037486E-3</v>
      </c>
      <c r="H34" s="52">
        <f t="shared" si="2"/>
        <v>-3.662262485909644E-3</v>
      </c>
      <c r="I34" s="50">
        <f>_xll.EWMA($F$4:$F34,1,,0)</f>
        <v>7.1611746029669864E-3</v>
      </c>
      <c r="J34" s="51">
        <f t="shared" si="3"/>
        <v>-8.0563214283378599E-3</v>
      </c>
      <c r="K34" s="52">
        <f t="shared" si="4"/>
        <v>1.62337697989077E-3</v>
      </c>
      <c r="L34" s="50">
        <f>_xll.WMA($G$4:G34,1,20,0)</f>
        <v>1.2018089816504401E-2</v>
      </c>
      <c r="M34" s="51">
        <f t="shared" si="5"/>
        <v>-9.0135673623783011E-3</v>
      </c>
      <c r="N34" s="52">
        <f t="shared" si="6"/>
        <v>1.62337697989077E-3</v>
      </c>
      <c r="Q34" s="15" t="s">
        <v>47</v>
      </c>
      <c r="R34" s="15" t="s">
        <v>48</v>
      </c>
      <c r="S34" s="15" t="s">
        <v>49</v>
      </c>
      <c r="T34" s="15" t="s">
        <v>50</v>
      </c>
      <c r="AG34" s="15" t="s">
        <v>47</v>
      </c>
      <c r="AH34" s="15" t="s">
        <v>48</v>
      </c>
      <c r="AI34" s="15" t="s">
        <v>49</v>
      </c>
      <c r="AJ34" s="15" t="s">
        <v>50</v>
      </c>
    </row>
    <row r="35" spans="1:36" ht="15.75" thickBot="1" x14ac:dyDescent="0.3">
      <c r="A35" s="2">
        <v>40354</v>
      </c>
      <c r="B35" s="3">
        <v>1.2329000000000001</v>
      </c>
      <c r="C35" s="3">
        <v>1.2394000000000001</v>
      </c>
      <c r="D35" s="3">
        <v>1.2257</v>
      </c>
      <c r="E35" s="3">
        <v>1.2369000000000001</v>
      </c>
      <c r="F35" s="50">
        <f t="shared" si="0"/>
        <v>3.2391315064568852E-3</v>
      </c>
      <c r="G35" s="51">
        <f t="shared" si="1"/>
        <v>1.1115282180887606E-2</v>
      </c>
      <c r="H35" s="52">
        <f t="shared" si="2"/>
        <v>-5.8570085273876877E-3</v>
      </c>
      <c r="I35" s="50">
        <f>_xll.EWMA($F$4:$F35,1,,0)</f>
        <v>6.9543941189480311E-3</v>
      </c>
      <c r="J35" s="51">
        <f t="shared" si="3"/>
        <v>-7.8236933838165355E-3</v>
      </c>
      <c r="K35" s="52">
        <f t="shared" si="4"/>
        <v>3.2391315064568852E-3</v>
      </c>
      <c r="L35" s="50">
        <f>_xll.WMA($G$4:G35,1,20,0)</f>
        <v>1.1551651588216643E-2</v>
      </c>
      <c r="M35" s="51">
        <f t="shared" si="5"/>
        <v>-8.6637386911624821E-3</v>
      </c>
      <c r="N35" s="52">
        <f t="shared" si="6"/>
        <v>3.2391315064568852E-3</v>
      </c>
      <c r="Q35" s="21">
        <f>$R$21</f>
        <v>4.103554920650275E-4</v>
      </c>
      <c r="R35" s="21">
        <f>$R$22</f>
        <v>6.5247347958565559E-3</v>
      </c>
      <c r="S35" s="29">
        <f>$R$23</f>
        <v>0.42675739929714912</v>
      </c>
      <c r="T35" s="29">
        <f>$R$24</f>
        <v>-0.25449187411188046</v>
      </c>
      <c r="AG35" s="21">
        <f>$AH$21</f>
        <v>4.1983795025339729E-4</v>
      </c>
      <c r="AH35" s="21">
        <f>$AH$22</f>
        <v>6.4681641363594352E-3</v>
      </c>
      <c r="AI35" s="29">
        <f>$AH$23</f>
        <v>0.39900964308966291</v>
      </c>
      <c r="AJ35" s="29">
        <f>$AH$24</f>
        <v>-0.24573968372500721</v>
      </c>
    </row>
    <row r="36" spans="1:36" x14ac:dyDescent="0.25">
      <c r="A36" s="2">
        <v>40357</v>
      </c>
      <c r="B36" s="3">
        <v>1.2377</v>
      </c>
      <c r="C36" s="3">
        <v>1.2396</v>
      </c>
      <c r="D36" s="3">
        <v>1.2267999999999999</v>
      </c>
      <c r="E36" s="3">
        <v>1.2274</v>
      </c>
      <c r="F36" s="50">
        <f t="shared" si="0"/>
        <v>-8.3567075909800007E-3</v>
      </c>
      <c r="G36" s="51">
        <f t="shared" si="1"/>
        <v>1.0379593673496878E-2</v>
      </c>
      <c r="H36" s="52">
        <f t="shared" si="2"/>
        <v>-8.8456653058802872E-3</v>
      </c>
      <c r="I36" s="50">
        <f>_xll.EWMA($F$4:$F36,1,,0)</f>
        <v>6.7890573780847304E-3</v>
      </c>
      <c r="J36" s="51">
        <f t="shared" si="3"/>
        <v>-7.6376895503453219E-3</v>
      </c>
      <c r="K36" s="52">
        <f t="shared" si="4"/>
        <v>-7.6376895503453219E-3</v>
      </c>
      <c r="L36" s="50">
        <f>_xll.WMA($G$4:G36,1,20,0)</f>
        <v>1.1367080961347493E-2</v>
      </c>
      <c r="M36" s="51">
        <f t="shared" si="5"/>
        <v>-8.5253107210106205E-3</v>
      </c>
      <c r="N36" s="52">
        <f t="shared" si="6"/>
        <v>-8.5253107210106205E-3</v>
      </c>
      <c r="P36">
        <v>0.05</v>
      </c>
      <c r="Q36" s="31">
        <f t="dataTable" ref="Q36:T48" dt2D="0" dtr="0" r1="J1"/>
        <v>1.9737806218301368E-4</v>
      </c>
      <c r="R36" s="32">
        <v>2.2731606487840766E-3</v>
      </c>
      <c r="S36" s="33">
        <v>4.2762713844111166</v>
      </c>
      <c r="T36" s="34">
        <v>18.175134820394174</v>
      </c>
      <c r="AF36">
        <v>0.05</v>
      </c>
      <c r="AG36" s="59">
        <f t="dataTable" ref="AG36:AJ48" dt2D="0" dtr="0" r1="M1"/>
        <v>1.4090254753632546E-4</v>
      </c>
      <c r="AH36" s="60">
        <v>2.5703533253707625E-3</v>
      </c>
      <c r="AI36" s="33">
        <v>4.0878597397417353</v>
      </c>
      <c r="AJ36" s="34">
        <v>17.17605896781102</v>
      </c>
    </row>
    <row r="37" spans="1:36" x14ac:dyDescent="0.25">
      <c r="A37" s="2">
        <v>40358</v>
      </c>
      <c r="B37" s="3">
        <v>1.2276</v>
      </c>
      <c r="C37" s="3">
        <v>1.2290000000000001</v>
      </c>
      <c r="D37" s="3">
        <v>1.2154</v>
      </c>
      <c r="E37" s="3">
        <v>1.2184999999999999</v>
      </c>
      <c r="F37" s="50">
        <f t="shared" si="0"/>
        <v>-7.4404496803202602E-3</v>
      </c>
      <c r="G37" s="51">
        <f t="shared" si="1"/>
        <v>1.1127589864779991E-2</v>
      </c>
      <c r="H37" s="52">
        <f t="shared" si="2"/>
        <v>-9.9878030443262891E-3</v>
      </c>
      <c r="I37" s="50">
        <f>_xll.EWMA($F$4:$F37,1,,0)</f>
        <v>6.893177480931394E-3</v>
      </c>
      <c r="J37" s="51">
        <f t="shared" si="3"/>
        <v>-7.754824666047818E-3</v>
      </c>
      <c r="K37" s="52">
        <f t="shared" si="4"/>
        <v>-7.754824666047818E-3</v>
      </c>
      <c r="L37" s="50">
        <f>_xll.WMA($G$4:G37,1,20,0)</f>
        <v>1.1625939752698289E-2</v>
      </c>
      <c r="M37" s="51">
        <f t="shared" si="5"/>
        <v>-8.7194548145237173E-3</v>
      </c>
      <c r="N37" s="52">
        <f t="shared" si="6"/>
        <v>-8.7194548145237173E-3</v>
      </c>
      <c r="P37">
        <v>0.1</v>
      </c>
      <c r="Q37" s="35">
        <v>9.4285960385181452E-5</v>
      </c>
      <c r="R37" s="36">
        <v>2.8254008474996929E-3</v>
      </c>
      <c r="S37" s="37">
        <v>3.7022300302174376</v>
      </c>
      <c r="T37" s="38">
        <v>13.771039736410845</v>
      </c>
      <c r="AF37">
        <v>0.1</v>
      </c>
      <c r="AG37" s="50">
        <v>1.7944383496160159E-4</v>
      </c>
      <c r="AH37" s="51">
        <v>3.3797508578277216E-3</v>
      </c>
      <c r="AI37" s="37">
        <v>2.8194041875905089</v>
      </c>
      <c r="AJ37" s="38">
        <v>7.3800115799398611</v>
      </c>
    </row>
    <row r="38" spans="1:36" x14ac:dyDescent="0.25">
      <c r="A38" s="2">
        <v>40359</v>
      </c>
      <c r="B38" s="3">
        <v>1.2184999999999999</v>
      </c>
      <c r="C38" s="3">
        <v>1.2302</v>
      </c>
      <c r="D38" s="3">
        <v>1.2169000000000001</v>
      </c>
      <c r="E38" s="3">
        <v>1.2236</v>
      </c>
      <c r="F38" s="50">
        <f t="shared" si="0"/>
        <v>4.1767392114875719E-3</v>
      </c>
      <c r="G38" s="51">
        <f t="shared" si="1"/>
        <v>1.0870116431513343E-2</v>
      </c>
      <c r="H38" s="52">
        <f t="shared" si="2"/>
        <v>-1.3139527225063902E-3</v>
      </c>
      <c r="I38" s="50">
        <f>_xll.EWMA($F$4:$F38,1,,0)</f>
        <v>6.9272331795115121E-3</v>
      </c>
      <c r="J38" s="51">
        <f t="shared" si="3"/>
        <v>-7.7931373269504514E-3</v>
      </c>
      <c r="K38" s="52">
        <f t="shared" si="4"/>
        <v>4.1767392114875719E-3</v>
      </c>
      <c r="L38" s="50">
        <f>_xll.WMA($G$4:G38,1,20,0)</f>
        <v>1.1209510009754047E-2</v>
      </c>
      <c r="M38" s="51">
        <f t="shared" si="5"/>
        <v>-8.4071325073155345E-3</v>
      </c>
      <c r="N38" s="52">
        <f t="shared" si="6"/>
        <v>4.1767392114875719E-3</v>
      </c>
      <c r="P38">
        <v>0.2</v>
      </c>
      <c r="Q38" s="35">
        <v>1.5721415687291573E-4</v>
      </c>
      <c r="R38" s="36">
        <v>3.8123506279819689E-3</v>
      </c>
      <c r="S38" s="37">
        <v>2.4360656812971033</v>
      </c>
      <c r="T38" s="38">
        <v>5.0919982654537232</v>
      </c>
      <c r="AF38">
        <v>0.2</v>
      </c>
      <c r="AG38" s="50">
        <v>8.5479259320190199E-5</v>
      </c>
      <c r="AH38" s="51">
        <v>4.4153734656953471E-3</v>
      </c>
      <c r="AI38" s="37">
        <v>1.9915993051693344</v>
      </c>
      <c r="AJ38" s="38">
        <v>3.0569696518881342</v>
      </c>
    </row>
    <row r="39" spans="1:36" x14ac:dyDescent="0.25">
      <c r="A39" s="2">
        <v>40360</v>
      </c>
      <c r="B39" s="3">
        <v>1.2234</v>
      </c>
      <c r="C39" s="3">
        <v>1.2538</v>
      </c>
      <c r="D39" s="3">
        <v>1.2197</v>
      </c>
      <c r="E39" s="3">
        <v>1.2525999999999999</v>
      </c>
      <c r="F39" s="50">
        <f t="shared" si="0"/>
        <v>2.3587523282847932E-2</v>
      </c>
      <c r="G39" s="51">
        <f t="shared" si="1"/>
        <v>2.7574012990675471E-2</v>
      </c>
      <c r="H39" s="52">
        <f t="shared" si="2"/>
        <v>-3.0289409592718841E-3</v>
      </c>
      <c r="I39" s="50">
        <f>_xll.EWMA($F$4:$F39,1,,0)</f>
        <v>6.7936790458758296E-3</v>
      </c>
      <c r="J39" s="51">
        <f t="shared" si="3"/>
        <v>-7.642888926610308E-3</v>
      </c>
      <c r="K39" s="52">
        <f t="shared" si="4"/>
        <v>2.3587523282847932E-2</v>
      </c>
      <c r="L39" s="50">
        <f>_xll.WMA($G$4:G39,1,20,0)</f>
        <v>1.1372630340928292E-2</v>
      </c>
      <c r="M39" s="51">
        <f t="shared" si="5"/>
        <v>-8.5294727556962189E-3</v>
      </c>
      <c r="N39" s="52">
        <f t="shared" si="6"/>
        <v>2.3587523282847932E-2</v>
      </c>
      <c r="P39">
        <v>0.3</v>
      </c>
      <c r="Q39" s="35">
        <v>1.2775383711299452E-4</v>
      </c>
      <c r="R39" s="36">
        <v>4.4353971601682743E-3</v>
      </c>
      <c r="S39" s="37">
        <v>1.9447887494996641</v>
      </c>
      <c r="T39" s="38">
        <v>2.8795381560238802</v>
      </c>
      <c r="AF39">
        <v>0.3</v>
      </c>
      <c r="AG39" s="50">
        <v>2.7323795049441756E-4</v>
      </c>
      <c r="AH39" s="51">
        <v>5.2235525597097094E-3</v>
      </c>
      <c r="AI39" s="37">
        <v>1.4503531188037835</v>
      </c>
      <c r="AJ39" s="38">
        <v>1.4928091287742555</v>
      </c>
    </row>
    <row r="40" spans="1:36" x14ac:dyDescent="0.25">
      <c r="A40" s="2">
        <v>40361</v>
      </c>
      <c r="B40" s="3">
        <v>1.2524999999999999</v>
      </c>
      <c r="C40" s="3">
        <v>1.2607999999999999</v>
      </c>
      <c r="D40" s="3">
        <v>1.2484999999999999</v>
      </c>
      <c r="E40" s="3">
        <v>1.2566999999999999</v>
      </c>
      <c r="F40" s="50">
        <f t="shared" si="0"/>
        <v>3.3476836620790597E-3</v>
      </c>
      <c r="G40" s="51">
        <f t="shared" si="1"/>
        <v>9.8036093837867693E-3</v>
      </c>
      <c r="H40" s="52">
        <f t="shared" si="2"/>
        <v>-3.1987232391919277E-3</v>
      </c>
      <c r="I40" s="50">
        <f>_xll.EWMA($F$4:$F40,1,,0)</f>
        <v>8.7616839566834193E-3</v>
      </c>
      <c r="J40" s="51">
        <f t="shared" si="3"/>
        <v>-9.8568944512688467E-3</v>
      </c>
      <c r="K40" s="52">
        <f t="shared" si="4"/>
        <v>3.3476836620790597E-3</v>
      </c>
      <c r="L40" s="50">
        <f>_xll.WMA($G$4:G40,1,20,0)</f>
        <v>1.2060988746751712E-2</v>
      </c>
      <c r="M40" s="51">
        <f t="shared" si="5"/>
        <v>-9.0457415600637848E-3</v>
      </c>
      <c r="N40" s="52">
        <f t="shared" si="6"/>
        <v>3.3476836620790597E-3</v>
      </c>
      <c r="P40">
        <v>0.5</v>
      </c>
      <c r="Q40" s="35">
        <v>2.6817430118430296E-4</v>
      </c>
      <c r="R40" s="36">
        <v>5.4334111849965901E-3</v>
      </c>
      <c r="S40" s="37">
        <v>1.3307016072641986</v>
      </c>
      <c r="T40" s="38">
        <v>1.1341437789759441</v>
      </c>
      <c r="AF40">
        <v>0.5</v>
      </c>
      <c r="AG40" s="50">
        <v>3.4585284035037171E-4</v>
      </c>
      <c r="AH40" s="51">
        <v>6.014685905268268E-3</v>
      </c>
      <c r="AI40" s="37">
        <v>0.84475780252526456</v>
      </c>
      <c r="AJ40" s="38">
        <v>7.4427817690588594E-2</v>
      </c>
    </row>
    <row r="41" spans="1:36" x14ac:dyDescent="0.25">
      <c r="A41" s="2">
        <v>40364</v>
      </c>
      <c r="B41" s="3">
        <v>1.2554000000000001</v>
      </c>
      <c r="C41" s="3">
        <v>1.2562</v>
      </c>
      <c r="D41" s="3">
        <v>1.2512000000000001</v>
      </c>
      <c r="E41" s="3">
        <v>1.2536</v>
      </c>
      <c r="F41" s="50">
        <f t="shared" si="0"/>
        <v>-1.434834841620336E-3</v>
      </c>
      <c r="G41" s="51">
        <f t="shared" si="1"/>
        <v>3.9882002292335652E-3</v>
      </c>
      <c r="H41" s="52">
        <f t="shared" si="2"/>
        <v>-3.3511560923846989E-3</v>
      </c>
      <c r="I41" s="50">
        <f>_xll.EWMA($F$4:$F41,1,,0)</f>
        <v>8.5342544235261966E-3</v>
      </c>
      <c r="J41" s="51">
        <f t="shared" si="3"/>
        <v>-9.6010362264669705E-3</v>
      </c>
      <c r="K41" s="52">
        <f t="shared" si="4"/>
        <v>-1.434834841620336E-3</v>
      </c>
      <c r="L41" s="50">
        <f>_xll.WMA($G$4:G41,1,20,0)</f>
        <v>1.149623412522742E-2</v>
      </c>
      <c r="M41" s="51">
        <f t="shared" si="5"/>
        <v>-8.6221755939205648E-3</v>
      </c>
      <c r="N41" s="52">
        <f t="shared" si="6"/>
        <v>-1.434834841620336E-3</v>
      </c>
      <c r="P41">
        <v>0.75</v>
      </c>
      <c r="Q41" s="35">
        <v>3.2926210566183175E-4</v>
      </c>
      <c r="R41" s="36">
        <v>6.0126703202056523E-3</v>
      </c>
      <c r="S41" s="37">
        <v>0.8321506174788843</v>
      </c>
      <c r="T41" s="38">
        <v>3.9860532483777966E-2</v>
      </c>
      <c r="AF41">
        <v>0.75</v>
      </c>
      <c r="AG41" s="50">
        <v>4.1983795025339729E-4</v>
      </c>
      <c r="AH41" s="51">
        <v>6.4681641363594352E-3</v>
      </c>
      <c r="AI41" s="37">
        <v>0.39900964308966291</v>
      </c>
      <c r="AJ41" s="38">
        <v>-0.24573968372500721</v>
      </c>
    </row>
    <row r="42" spans="1:36" x14ac:dyDescent="0.25">
      <c r="A42" s="2">
        <v>40365</v>
      </c>
      <c r="B42" s="3">
        <v>1.2536</v>
      </c>
      <c r="C42" s="3">
        <v>1.2661</v>
      </c>
      <c r="D42" s="3">
        <v>1.2483</v>
      </c>
      <c r="E42" s="3">
        <v>1.2623</v>
      </c>
      <c r="F42" s="50">
        <f t="shared" si="0"/>
        <v>6.916041717004771E-3</v>
      </c>
      <c r="G42" s="51">
        <f t="shared" si="1"/>
        <v>1.4158683869202325E-2</v>
      </c>
      <c r="H42" s="52">
        <f t="shared" si="2"/>
        <v>-4.2367863848058922E-3</v>
      </c>
      <c r="I42" s="50">
        <f>_xll.EWMA($F$4:$F42,1,,0)</f>
        <v>8.2817277009638226E-3</v>
      </c>
      <c r="J42" s="51">
        <f t="shared" si="3"/>
        <v>-9.3169436635842998E-3</v>
      </c>
      <c r="K42" s="52">
        <f t="shared" si="4"/>
        <v>6.916041717004771E-3</v>
      </c>
      <c r="L42" s="50">
        <f>_xll.WMA($G$4:G42,1,20,0)</f>
        <v>1.1238981697138202E-2</v>
      </c>
      <c r="M42" s="51">
        <f t="shared" si="5"/>
        <v>-8.4292362728536508E-3</v>
      </c>
      <c r="N42" s="52">
        <f t="shared" si="6"/>
        <v>6.916041717004771E-3</v>
      </c>
      <c r="P42">
        <v>1</v>
      </c>
      <c r="Q42" s="35">
        <v>4.6892508310200729E-4</v>
      </c>
      <c r="R42" s="36">
        <v>6.3709348708819429E-3</v>
      </c>
      <c r="S42" s="37">
        <v>0.53564725682777792</v>
      </c>
      <c r="T42" s="38">
        <v>-0.2036698787029203</v>
      </c>
      <c r="AF42">
        <v>1</v>
      </c>
      <c r="AG42" s="50">
        <v>2.5888982950554893E-4</v>
      </c>
      <c r="AH42" s="51">
        <v>6.8204876435665309E-3</v>
      </c>
      <c r="AI42" s="37">
        <v>0.17118967571605687</v>
      </c>
      <c r="AJ42" s="38">
        <v>-0.2423206601786454</v>
      </c>
    </row>
    <row r="43" spans="1:36" x14ac:dyDescent="0.25">
      <c r="A43" s="2">
        <v>40366</v>
      </c>
      <c r="B43" s="3">
        <v>1.2623</v>
      </c>
      <c r="C43" s="3">
        <v>1.2662</v>
      </c>
      <c r="D43" s="3">
        <v>1.2558</v>
      </c>
      <c r="E43" s="3">
        <v>1.2637</v>
      </c>
      <c r="F43" s="50">
        <f t="shared" si="0"/>
        <v>1.1084720058191367E-3</v>
      </c>
      <c r="G43" s="51">
        <f t="shared" si="1"/>
        <v>8.2474694300170449E-3</v>
      </c>
      <c r="H43" s="52">
        <f t="shared" si="2"/>
        <v>-5.162634078806831E-3</v>
      </c>
      <c r="I43" s="50">
        <f>_xll.EWMA($F$4:$F43,1,,0)</f>
        <v>8.2061983202953281E-3</v>
      </c>
      <c r="J43" s="51">
        <f t="shared" si="3"/>
        <v>-9.2319731103322443E-3</v>
      </c>
      <c r="K43" s="52">
        <f t="shared" si="4"/>
        <v>1.1084720058191367E-3</v>
      </c>
      <c r="L43" s="50">
        <f>_xll.WMA($G$4:G43,1,20,0)</f>
        <v>1.1507858082945003E-2</v>
      </c>
      <c r="M43" s="51">
        <f t="shared" si="5"/>
        <v>-8.6308935622087524E-3</v>
      </c>
      <c r="N43" s="52">
        <f t="shared" si="6"/>
        <v>1.1084720058191367E-3</v>
      </c>
      <c r="P43">
        <v>1.25</v>
      </c>
      <c r="Q43" s="35">
        <v>3.7307415356512371E-4</v>
      </c>
      <c r="R43" s="36">
        <v>6.6834754380760437E-3</v>
      </c>
      <c r="S43" s="37">
        <v>0.31294194247873558</v>
      </c>
      <c r="T43" s="38">
        <v>-0.29188185517993093</v>
      </c>
      <c r="AF43">
        <v>1.25</v>
      </c>
      <c r="AG43" s="50">
        <v>1.5535886154972877E-4</v>
      </c>
      <c r="AH43" s="51">
        <v>7.0564873183264704E-3</v>
      </c>
      <c r="AI43" s="37">
        <v>6.2608086574035527E-4</v>
      </c>
      <c r="AJ43" s="38">
        <v>-7.7340222808654158E-2</v>
      </c>
    </row>
    <row r="44" spans="1:36" x14ac:dyDescent="0.25">
      <c r="A44" s="2">
        <v>40367</v>
      </c>
      <c r="B44" s="3">
        <v>1.2637</v>
      </c>
      <c r="C44" s="3">
        <v>1.2709999999999999</v>
      </c>
      <c r="D44" s="3">
        <v>1.2623</v>
      </c>
      <c r="E44" s="3">
        <v>1.2695000000000001</v>
      </c>
      <c r="F44" s="50">
        <f t="shared" si="0"/>
        <v>4.5791963800981402E-3</v>
      </c>
      <c r="G44" s="51">
        <f t="shared" si="1"/>
        <v>6.8685384306380985E-3</v>
      </c>
      <c r="H44" s="52">
        <f t="shared" si="2"/>
        <v>-1.1084720058191376E-3</v>
      </c>
      <c r="I44" s="50">
        <f>_xll.EWMA($F$4:$F44,1,,0)</f>
        <v>7.960836138934016E-3</v>
      </c>
      <c r="J44" s="51">
        <f t="shared" si="3"/>
        <v>-8.955940656300768E-3</v>
      </c>
      <c r="K44" s="52">
        <f t="shared" si="4"/>
        <v>4.5791963800981402E-3</v>
      </c>
      <c r="L44" s="50">
        <f>_xll.WMA($G$4:G44,1,20,0)</f>
        <v>1.1316032360995073E-2</v>
      </c>
      <c r="M44" s="51">
        <f t="shared" si="5"/>
        <v>-8.4870242707463048E-3</v>
      </c>
      <c r="N44" s="52">
        <f t="shared" si="6"/>
        <v>4.5791963800981402E-3</v>
      </c>
      <c r="P44">
        <v>1.5</v>
      </c>
      <c r="Q44" s="35">
        <v>2.6060313299959499E-4</v>
      </c>
      <c r="R44" s="36">
        <v>6.9242379179968432E-3</v>
      </c>
      <c r="S44" s="37">
        <v>0.16470512301735885</v>
      </c>
      <c r="T44" s="38">
        <v>-0.28134811365603385</v>
      </c>
      <c r="AF44">
        <v>1.5</v>
      </c>
      <c r="AG44" s="50">
        <v>1.8363403778570332E-4</v>
      </c>
      <c r="AH44" s="51">
        <v>7.1524513330941146E-3</v>
      </c>
      <c r="AI44" s="37">
        <v>-4.9349215895552086E-2</v>
      </c>
      <c r="AJ44" s="38">
        <v>6.2082355303267889E-2</v>
      </c>
    </row>
    <row r="45" spans="1:36" x14ac:dyDescent="0.25">
      <c r="A45" s="2">
        <v>40368</v>
      </c>
      <c r="B45" s="3">
        <v>1.2696000000000001</v>
      </c>
      <c r="C45" s="3">
        <v>1.272</v>
      </c>
      <c r="D45" s="3">
        <v>1.2612000000000001</v>
      </c>
      <c r="E45" s="3">
        <v>1.264</v>
      </c>
      <c r="F45" s="50">
        <f t="shared" si="0"/>
        <v>-4.4205945053965908E-3</v>
      </c>
      <c r="G45" s="51">
        <f t="shared" si="1"/>
        <v>8.5268162291615782E-3</v>
      </c>
      <c r="H45" s="52">
        <f t="shared" si="2"/>
        <v>-6.6382415412935174E-3</v>
      </c>
      <c r="I45" s="50">
        <f>_xll.EWMA($F$4:$F45,1,,0)</f>
        <v>7.7993948276998144E-3</v>
      </c>
      <c r="J45" s="51">
        <f t="shared" si="3"/>
        <v>-8.7743191811622909E-3</v>
      </c>
      <c r="K45" s="52">
        <f t="shared" si="4"/>
        <v>-4.4205945053965908E-3</v>
      </c>
      <c r="L45" s="50">
        <f>_xll.WMA($G$4:G45,1,20,0)</f>
        <v>1.0912557427083646E-2</v>
      </c>
      <c r="M45" s="51">
        <f t="shared" si="5"/>
        <v>-8.1844180703127337E-3</v>
      </c>
      <c r="N45" s="52">
        <f t="shared" si="6"/>
        <v>-4.4205945053965908E-3</v>
      </c>
      <c r="P45">
        <v>2</v>
      </c>
      <c r="Q45" s="35">
        <v>1.9662160789577461E-4</v>
      </c>
      <c r="R45" s="36">
        <v>7.1240725730586582E-3</v>
      </c>
      <c r="S45" s="37">
        <v>-6.2029321374021083E-3</v>
      </c>
      <c r="T45" s="38">
        <v>-6.8901779697210674E-2</v>
      </c>
      <c r="AF45">
        <v>2</v>
      </c>
      <c r="AG45" s="50">
        <v>1.2335847921587031E-4</v>
      </c>
      <c r="AH45" s="51">
        <v>7.2760704305883375E-3</v>
      </c>
      <c r="AI45" s="37">
        <v>-0.13562142829409346</v>
      </c>
      <c r="AJ45" s="38">
        <v>0.21077928504311005</v>
      </c>
    </row>
    <row r="46" spans="1:36" x14ac:dyDescent="0.25">
      <c r="A46" s="2">
        <v>40371</v>
      </c>
      <c r="B46" s="3">
        <v>1.2641</v>
      </c>
      <c r="C46" s="3">
        <v>1.2645999999999999</v>
      </c>
      <c r="D46" s="3">
        <v>1.2554000000000001</v>
      </c>
      <c r="E46" s="3">
        <v>1.2594000000000001</v>
      </c>
      <c r="F46" s="50">
        <f t="shared" si="0"/>
        <v>-3.7249894468695515E-3</v>
      </c>
      <c r="G46" s="51">
        <f t="shared" si="1"/>
        <v>7.3016197410814849E-3</v>
      </c>
      <c r="H46" s="52">
        <f t="shared" si="2"/>
        <v>-6.9061596180805167E-3</v>
      </c>
      <c r="I46" s="50">
        <f>_xll.EWMA($F$4:$F46,1,,0)</f>
        <v>7.6389282916203716E-3</v>
      </c>
      <c r="J46" s="51">
        <f t="shared" si="3"/>
        <v>-8.5937943280729179E-3</v>
      </c>
      <c r="K46" s="52">
        <f t="shared" si="4"/>
        <v>-3.7249894468695515E-3</v>
      </c>
      <c r="L46" s="50">
        <f>_xll.WMA($G$4:G46,1,20,0)</f>
        <v>1.0921523196270825E-2</v>
      </c>
      <c r="M46" s="51">
        <f t="shared" si="5"/>
        <v>-8.1911423972031196E-3</v>
      </c>
      <c r="N46" s="52">
        <f t="shared" si="6"/>
        <v>-3.7249894468695515E-3</v>
      </c>
      <c r="P46">
        <v>2.5</v>
      </c>
      <c r="Q46" s="35">
        <v>1.9783734589812416E-4</v>
      </c>
      <c r="R46" s="36">
        <v>7.1998674280796676E-3</v>
      </c>
      <c r="S46" s="37">
        <v>-0.10169864463999474</v>
      </c>
      <c r="T46" s="38">
        <v>0.15415351662734889</v>
      </c>
      <c r="AF46">
        <v>2.5</v>
      </c>
      <c r="AG46" s="50">
        <v>1.6910424967566193E-4</v>
      </c>
      <c r="AH46" s="51">
        <v>7.2597786764284165E-3</v>
      </c>
      <c r="AI46" s="37">
        <v>-0.16041090656158546</v>
      </c>
      <c r="AJ46" s="38">
        <v>0.32187577667806311</v>
      </c>
    </row>
    <row r="47" spans="1:36" x14ac:dyDescent="0.25">
      <c r="A47" s="2">
        <v>40372</v>
      </c>
      <c r="B47" s="3">
        <v>1.2595000000000001</v>
      </c>
      <c r="C47" s="3">
        <v>1.2737000000000001</v>
      </c>
      <c r="D47" s="3">
        <v>1.2525999999999999</v>
      </c>
      <c r="E47" s="3">
        <v>1.2722</v>
      </c>
      <c r="F47" s="50">
        <f t="shared" si="0"/>
        <v>1.0032868452038822E-2</v>
      </c>
      <c r="G47" s="51">
        <f t="shared" si="1"/>
        <v>1.6704659504401444E-2</v>
      </c>
      <c r="H47" s="52">
        <f t="shared" si="2"/>
        <v>-5.4934257013524706E-3</v>
      </c>
      <c r="I47" s="50">
        <f>_xll.EWMA($F$4:$F47,1,,0)</f>
        <v>7.4622091032484749E-3</v>
      </c>
      <c r="J47" s="51">
        <f t="shared" si="3"/>
        <v>-8.3949852411545345E-3</v>
      </c>
      <c r="K47" s="52">
        <f t="shared" si="4"/>
        <v>1.0032868452038822E-2</v>
      </c>
      <c r="L47" s="50">
        <f>_xll.WMA($G$4:G47,1,20,0)</f>
        <v>1.0553495256078519E-2</v>
      </c>
      <c r="M47" s="51">
        <f t="shared" si="5"/>
        <v>-7.9151214420588901E-3</v>
      </c>
      <c r="N47" s="52">
        <f t="shared" si="6"/>
        <v>1.0032868452038822E-2</v>
      </c>
      <c r="P47">
        <v>3</v>
      </c>
      <c r="Q47" s="35">
        <v>1.7474702707365183E-4</v>
      </c>
      <c r="R47" s="36">
        <v>7.2461610983020758E-3</v>
      </c>
      <c r="S47" s="37">
        <v>-0.13097278610081114</v>
      </c>
      <c r="T47" s="38">
        <v>0.19280728325466123</v>
      </c>
      <c r="AF47">
        <v>3</v>
      </c>
      <c r="AG47" s="50">
        <v>1.6467035868893227E-4</v>
      </c>
      <c r="AH47" s="51">
        <v>7.2628410097647939E-3</v>
      </c>
      <c r="AI47" s="37">
        <v>-0.15933146895673614</v>
      </c>
      <c r="AJ47" s="38">
        <v>0.31688415367613709</v>
      </c>
    </row>
    <row r="48" spans="1:36" ht="15.75" thickBot="1" x14ac:dyDescent="0.3">
      <c r="A48" s="2">
        <v>40373</v>
      </c>
      <c r="B48" s="3">
        <v>1.2723</v>
      </c>
      <c r="C48" s="3">
        <v>1.2776000000000001</v>
      </c>
      <c r="D48" s="3">
        <v>1.2685999999999999</v>
      </c>
      <c r="E48" s="3">
        <v>1.2741</v>
      </c>
      <c r="F48" s="50">
        <f t="shared" si="0"/>
        <v>1.4137608386803567E-3</v>
      </c>
      <c r="G48" s="51">
        <f t="shared" si="1"/>
        <v>7.0693877010059199E-3</v>
      </c>
      <c r="H48" s="52">
        <f t="shared" si="2"/>
        <v>-2.9123559488580162E-3</v>
      </c>
      <c r="I48" s="50">
        <f>_xll.EWMA($F$4:$F48,1,,0)</f>
        <v>7.6408767678273091E-3</v>
      </c>
      <c r="J48" s="51">
        <f t="shared" si="3"/>
        <v>-8.5959863638057233E-3</v>
      </c>
      <c r="K48" s="52">
        <f t="shared" si="4"/>
        <v>1.4137608386803567E-3</v>
      </c>
      <c r="L48" s="50">
        <f>_xll.WMA($G$4:G48,1,20,0)</f>
        <v>1.0666826543923943E-2</v>
      </c>
      <c r="M48" s="51">
        <f t="shared" si="5"/>
        <v>-8.0001199079429569E-3</v>
      </c>
      <c r="N48" s="52">
        <f t="shared" si="6"/>
        <v>1.4137608386803567E-3</v>
      </c>
      <c r="P48">
        <v>4</v>
      </c>
      <c r="Q48" s="39">
        <v>1.5543295707978093E-4</v>
      </c>
      <c r="R48" s="40">
        <v>7.2922450758770262E-3</v>
      </c>
      <c r="S48" s="41">
        <v>-0.17115072982695809</v>
      </c>
      <c r="T48" s="42">
        <v>0.30138506385898589</v>
      </c>
      <c r="AF48">
        <v>4</v>
      </c>
      <c r="AG48" s="53">
        <v>1.5580257671547295E-4</v>
      </c>
      <c r="AH48" s="54">
        <v>7.2705664664400723E-3</v>
      </c>
      <c r="AI48" s="41">
        <v>-0.15822483013940733</v>
      </c>
      <c r="AJ48" s="42">
        <v>0.30614548650175122</v>
      </c>
    </row>
    <row r="49" spans="1:34" x14ac:dyDescent="0.25">
      <c r="A49" s="2">
        <v>40374</v>
      </c>
      <c r="B49" s="3">
        <v>1.274</v>
      </c>
      <c r="C49" s="3">
        <v>1.2952999999999999</v>
      </c>
      <c r="D49" s="3">
        <v>1.2713000000000001</v>
      </c>
      <c r="E49" s="3">
        <v>1.2947</v>
      </c>
      <c r="F49" s="50">
        <f t="shared" si="0"/>
        <v>1.6117450932492804E-2</v>
      </c>
      <c r="G49" s="51">
        <f t="shared" si="1"/>
        <v>1.8702329580133358E-2</v>
      </c>
      <c r="H49" s="52">
        <f t="shared" si="2"/>
        <v>-2.1215581760317755E-3</v>
      </c>
      <c r="I49" s="50">
        <f>_xll.EWMA($F$4:$F49,1,,0)</f>
        <v>7.4161945158413211E-3</v>
      </c>
      <c r="J49" s="51">
        <f t="shared" si="3"/>
        <v>-8.3432188303214864E-3</v>
      </c>
      <c r="K49" s="52">
        <f t="shared" si="4"/>
        <v>1.6117450932492804E-2</v>
      </c>
      <c r="L49" s="50">
        <f>_xll.WMA($G$4:G49,1,20,0)</f>
        <v>1.0638335518030216E-2</v>
      </c>
      <c r="M49" s="51">
        <f t="shared" si="5"/>
        <v>-7.9787516385226628E-3</v>
      </c>
      <c r="N49" s="52">
        <f t="shared" si="6"/>
        <v>1.6117450932492804E-2</v>
      </c>
    </row>
    <row r="50" spans="1:34" x14ac:dyDescent="0.25">
      <c r="A50" s="2">
        <v>40375</v>
      </c>
      <c r="B50" s="3">
        <v>1.2948</v>
      </c>
      <c r="C50" s="3">
        <v>1.3006</v>
      </c>
      <c r="D50" s="3">
        <v>1.2891999999999999</v>
      </c>
      <c r="E50" s="3">
        <v>1.2927999999999999</v>
      </c>
      <c r="F50" s="50">
        <f t="shared" si="0"/>
        <v>-1.5458342852584064E-3</v>
      </c>
      <c r="G50" s="51">
        <f t="shared" si="1"/>
        <v>8.8038254937687632E-3</v>
      </c>
      <c r="H50" s="52">
        <f t="shared" si="2"/>
        <v>-4.3343721108064946E-3</v>
      </c>
      <c r="I50" s="50">
        <f>_xll.EWMA($F$4:$F50,1,,0)</f>
        <v>8.2028213502834488E-3</v>
      </c>
      <c r="J50" s="51">
        <f t="shared" si="3"/>
        <v>-9.2281740190688806E-3</v>
      </c>
      <c r="K50" s="52">
        <f t="shared" si="4"/>
        <v>-1.5458342852584064E-3</v>
      </c>
      <c r="L50" s="50">
        <f>_xll.WMA($G$4:G50,1,20,0)</f>
        <v>1.091226522353155E-2</v>
      </c>
      <c r="M50" s="51">
        <f t="shared" si="5"/>
        <v>-8.1841989176486621E-3</v>
      </c>
      <c r="N50" s="52">
        <f t="shared" si="6"/>
        <v>-1.5458342852584064E-3</v>
      </c>
    </row>
    <row r="51" spans="1:34" x14ac:dyDescent="0.25">
      <c r="A51" s="2">
        <v>40378</v>
      </c>
      <c r="B51" s="3">
        <v>1.2896000000000001</v>
      </c>
      <c r="C51" s="3">
        <v>1.2989999999999999</v>
      </c>
      <c r="D51" s="3">
        <v>1.2874000000000001</v>
      </c>
      <c r="E51" s="3">
        <v>1.294</v>
      </c>
      <c r="F51" s="50">
        <f t="shared" si="0"/>
        <v>3.4061033084821024E-3</v>
      </c>
      <c r="G51" s="51">
        <f t="shared" si="1"/>
        <v>8.9700570520839535E-3</v>
      </c>
      <c r="H51" s="52">
        <f t="shared" si="2"/>
        <v>-1.7074121338483954E-3</v>
      </c>
      <c r="I51" s="50">
        <f>_xll.EWMA($F$4:$F51,1,,0)</f>
        <v>7.9619393138000514E-3</v>
      </c>
      <c r="J51" s="51">
        <f t="shared" si="3"/>
        <v>-8.9571817280250585E-3</v>
      </c>
      <c r="K51" s="52">
        <f t="shared" si="4"/>
        <v>3.4061033084821024E-3</v>
      </c>
      <c r="L51" s="50">
        <f>_xll.WMA($G$4:G51,1,20,0)</f>
        <v>1.1114293532279508E-2</v>
      </c>
      <c r="M51" s="51">
        <f t="shared" si="5"/>
        <v>-8.3357201492096304E-3</v>
      </c>
      <c r="N51" s="52">
        <f t="shared" si="6"/>
        <v>3.4061033084821024E-3</v>
      </c>
    </row>
    <row r="52" spans="1:34" ht="15.75" thickBot="1" x14ac:dyDescent="0.3">
      <c r="A52" s="2">
        <v>40379</v>
      </c>
      <c r="B52" s="3">
        <v>1.2939000000000001</v>
      </c>
      <c r="C52" s="3">
        <v>1.3028999999999999</v>
      </c>
      <c r="D52" s="3">
        <v>1.2843</v>
      </c>
      <c r="E52" s="3">
        <v>1.2881</v>
      </c>
      <c r="F52" s="50">
        <f t="shared" si="0"/>
        <v>-4.4926489198649465E-3</v>
      </c>
      <c r="G52" s="51">
        <f t="shared" si="1"/>
        <v>1.4378726389875638E-2</v>
      </c>
      <c r="H52" s="52">
        <f t="shared" si="2"/>
        <v>-7.4470905028970556E-3</v>
      </c>
      <c r="I52" s="50">
        <f>_xll.EWMA($F$4:$F52,1,,0)</f>
        <v>7.7643429447262248E-3</v>
      </c>
      <c r="J52" s="51">
        <f t="shared" si="3"/>
        <v>-8.7348858128170025E-3</v>
      </c>
      <c r="K52" s="52">
        <f t="shared" si="4"/>
        <v>-4.4926489198649465E-3</v>
      </c>
      <c r="L52" s="50">
        <f>_xll.WMA($G$4:G52,1,20,0)</f>
        <v>1.0925022338540528E-2</v>
      </c>
      <c r="M52" s="51">
        <f t="shared" si="5"/>
        <v>-8.1937667539053963E-3</v>
      </c>
      <c r="N52" s="52">
        <f t="shared" si="6"/>
        <v>-4.4926489198649465E-3</v>
      </c>
      <c r="P52" s="1" t="s">
        <v>40</v>
      </c>
      <c r="Q52" t="s">
        <v>41</v>
      </c>
      <c r="R52" t="s">
        <v>41</v>
      </c>
      <c r="AF52" s="1" t="s">
        <v>40</v>
      </c>
      <c r="AG52" t="s">
        <v>41</v>
      </c>
      <c r="AH52" t="s">
        <v>41</v>
      </c>
    </row>
    <row r="53" spans="1:34" x14ac:dyDescent="0.25">
      <c r="A53" s="2">
        <v>40380</v>
      </c>
      <c r="B53" s="3">
        <v>1.288</v>
      </c>
      <c r="C53" s="3">
        <v>1.2910999999999999</v>
      </c>
      <c r="D53" s="3">
        <v>1.2736000000000001</v>
      </c>
      <c r="E53" s="3">
        <v>1.2751999999999999</v>
      </c>
      <c r="F53" s="50">
        <f t="shared" si="0"/>
        <v>-9.987598628348417E-3</v>
      </c>
      <c r="G53" s="51">
        <f t="shared" si="1"/>
        <v>1.3647032090554182E-2</v>
      </c>
      <c r="H53" s="52">
        <f t="shared" si="2"/>
        <v>-1.1243091574180354E-2</v>
      </c>
      <c r="I53" s="50">
        <f>_xll.EWMA($F$4:$F53,1,,0)</f>
        <v>7.6078218788658905E-3</v>
      </c>
      <c r="J53" s="51">
        <f t="shared" si="3"/>
        <v>-8.558799613724126E-3</v>
      </c>
      <c r="K53" s="52">
        <f t="shared" si="4"/>
        <v>-8.558799613724126E-3</v>
      </c>
      <c r="L53" s="50">
        <f>_xll.WMA($G$4:G53,1,20,0)</f>
        <v>1.1249759842917088E-2</v>
      </c>
      <c r="M53" s="51">
        <f t="shared" si="5"/>
        <v>-8.4373198821878163E-3</v>
      </c>
      <c r="N53" s="52">
        <f t="shared" si="6"/>
        <v>-8.4373198821878163E-3</v>
      </c>
      <c r="P53" s="43">
        <v>0.01</v>
      </c>
      <c r="Q53">
        <f>(_xll.Quantile($K$5:$K$501,$P53)-$R$21)/$R$22</f>
        <v>-1.5439787867157637</v>
      </c>
      <c r="R53">
        <f>_xlfn.NORM.S.INV(P53)</f>
        <v>-2.3263478740408408</v>
      </c>
      <c r="AF53" s="43">
        <v>0.01</v>
      </c>
      <c r="AG53">
        <f>(_xll.Quantile($N$5:$N$501,$P53)-$R$21)/$R$22</f>
        <v>-1.5841406283846982</v>
      </c>
      <c r="AH53">
        <f>_xlfn.NORM.S.INV(AF53)</f>
        <v>-2.3263478740408408</v>
      </c>
    </row>
    <row r="54" spans="1:34" x14ac:dyDescent="0.25">
      <c r="A54" s="2">
        <v>40381</v>
      </c>
      <c r="B54" s="3">
        <v>1.2750999999999999</v>
      </c>
      <c r="C54" s="3">
        <v>1.2929999999999999</v>
      </c>
      <c r="D54" s="3">
        <v>1.2741</v>
      </c>
      <c r="E54" s="3">
        <v>1.2890999999999999</v>
      </c>
      <c r="F54" s="50">
        <f t="shared" si="0"/>
        <v>1.091969355956293E-2</v>
      </c>
      <c r="G54" s="51">
        <f t="shared" si="1"/>
        <v>1.4725052784522311E-2</v>
      </c>
      <c r="H54" s="52">
        <f t="shared" si="2"/>
        <v>-7.845599021609475E-4</v>
      </c>
      <c r="I54" s="50">
        <f>_xll.EWMA($F$4:$F54,1,,0)</f>
        <v>7.7711867882439122E-3</v>
      </c>
      <c r="J54" s="51">
        <f t="shared" si="3"/>
        <v>-8.7425851367744015E-3</v>
      </c>
      <c r="K54" s="52">
        <f t="shared" si="4"/>
        <v>1.091969355956293E-2</v>
      </c>
      <c r="L54" s="50">
        <f>_xll.WMA($G$4:G54,1,20,0)</f>
        <v>1.1410806733340054E-2</v>
      </c>
      <c r="M54" s="51">
        <f t="shared" si="5"/>
        <v>-8.5581050500050417E-3</v>
      </c>
      <c r="N54" s="52">
        <f t="shared" si="6"/>
        <v>1.091969355956293E-2</v>
      </c>
      <c r="P54" s="43">
        <v>0.02</v>
      </c>
      <c r="Q54">
        <f>(_xll.Quantile($K$5:$K$501,$P54)-$R$21)/$R$22</f>
        <v>-1.5094663088841247</v>
      </c>
      <c r="R54">
        <f t="shared" ref="R54:R70" si="7">_xlfn.NORM.S.INV(P54)</f>
        <v>-2.0537489106318225</v>
      </c>
      <c r="AF54" s="43">
        <v>0.02</v>
      </c>
      <c r="AG54">
        <f>(_xll.Quantile($N$5:$N$501,$P54)-$R$21)/$R$22</f>
        <v>-1.5611728347917868</v>
      </c>
      <c r="AH54">
        <f t="shared" ref="AH54:AH70" si="8">_xlfn.NORM.S.INV(AF54)</f>
        <v>-2.0537489106318225</v>
      </c>
    </row>
    <row r="55" spans="1:34" x14ac:dyDescent="0.25">
      <c r="A55" s="2">
        <v>40382</v>
      </c>
      <c r="B55" s="3">
        <v>1.2891999999999999</v>
      </c>
      <c r="C55" s="3">
        <v>1.2965</v>
      </c>
      <c r="D55" s="3">
        <v>1.2797000000000001</v>
      </c>
      <c r="E55" s="3">
        <v>1.2907999999999999</v>
      </c>
      <c r="F55" s="50">
        <f t="shared" si="0"/>
        <v>1.2403102365240927E-3</v>
      </c>
      <c r="G55" s="51">
        <f t="shared" si="1"/>
        <v>1.3042650535168782E-2</v>
      </c>
      <c r="H55" s="52">
        <f t="shared" si="2"/>
        <v>-7.3961954977323973E-3</v>
      </c>
      <c r="I55" s="50">
        <f>_xll.EWMA($F$4:$F55,1,,0)</f>
        <v>7.9951388917263808E-3</v>
      </c>
      <c r="J55" s="51">
        <f t="shared" si="3"/>
        <v>-8.9945312531921791E-3</v>
      </c>
      <c r="K55" s="52">
        <f t="shared" si="4"/>
        <v>1.2403102365240927E-3</v>
      </c>
      <c r="L55" s="50">
        <f>_xll.WMA($G$4:G55,1,20,0)</f>
        <v>1.1648130152540983E-2</v>
      </c>
      <c r="M55" s="51">
        <f t="shared" si="5"/>
        <v>-8.7360976144057363E-3</v>
      </c>
      <c r="N55" s="52">
        <f t="shared" si="6"/>
        <v>1.2403102365240927E-3</v>
      </c>
      <c r="P55" s="43">
        <v>0.05</v>
      </c>
      <c r="Q55">
        <f>(_xll.Quantile($K$5:$K$501,$P55)-$R$21)/$R$22</f>
        <v>-1.3873056802089863</v>
      </c>
      <c r="R55">
        <f t="shared" si="7"/>
        <v>-1.6448536269514726</v>
      </c>
      <c r="AF55" s="43">
        <v>0.05</v>
      </c>
      <c r="AG55">
        <f>(_xll.Quantile($N$5:$N$501,$P55)-$R$21)/$R$22</f>
        <v>-1.446562046379565</v>
      </c>
      <c r="AH55">
        <f t="shared" si="8"/>
        <v>-1.6448536269514726</v>
      </c>
    </row>
    <row r="56" spans="1:34" x14ac:dyDescent="0.25">
      <c r="A56" s="2">
        <v>40385</v>
      </c>
      <c r="B56" s="3">
        <v>1.2894000000000001</v>
      </c>
      <c r="C56" s="3">
        <v>1.3004</v>
      </c>
      <c r="D56" s="3">
        <v>1.2879</v>
      </c>
      <c r="E56" s="3">
        <v>1.2991999999999999</v>
      </c>
      <c r="F56" s="50">
        <f t="shared" si="0"/>
        <v>7.5716965308935125E-3</v>
      </c>
      <c r="G56" s="51">
        <f t="shared" si="1"/>
        <v>9.6589245311257104E-3</v>
      </c>
      <c r="H56" s="52">
        <f t="shared" si="2"/>
        <v>-1.1640089778952641E-3</v>
      </c>
      <c r="I56" s="50">
        <f>_xll.EWMA($F$4:$F56,1,,0)</f>
        <v>7.7575262366997881E-3</v>
      </c>
      <c r="J56" s="51">
        <f t="shared" si="3"/>
        <v>-8.7272170162872621E-3</v>
      </c>
      <c r="K56" s="52">
        <f t="shared" si="4"/>
        <v>7.5716965308935125E-3</v>
      </c>
      <c r="L56" s="50">
        <f>_xll.WMA($G$4:G56,1,20,0)</f>
        <v>1.174449857025504E-2</v>
      </c>
      <c r="M56" s="51">
        <f t="shared" si="5"/>
        <v>-8.8083739276912792E-3</v>
      </c>
      <c r="N56" s="52">
        <f t="shared" si="6"/>
        <v>7.5716965308935125E-3</v>
      </c>
      <c r="P56" s="43">
        <v>0.1</v>
      </c>
      <c r="Q56">
        <f>(_xll.Quantile($K$5:$K$501,$P56)-$R$21)/$R$22</f>
        <v>-1.2990064167510027</v>
      </c>
      <c r="R56">
        <f t="shared" si="7"/>
        <v>-1.2815515655446006</v>
      </c>
      <c r="AF56" s="43">
        <v>0.1</v>
      </c>
      <c r="AG56">
        <f>(_xll.Quantile($N$5:$N$501,$P56)-$R$21)/$R$22</f>
        <v>-1.2890256174772785</v>
      </c>
      <c r="AH56">
        <f t="shared" si="8"/>
        <v>-1.2815515655446006</v>
      </c>
    </row>
    <row r="57" spans="1:34" x14ac:dyDescent="0.25">
      <c r="A57" s="2">
        <v>40386</v>
      </c>
      <c r="B57" s="3">
        <v>1.2992999999999999</v>
      </c>
      <c r="C57" s="3">
        <v>1.3044</v>
      </c>
      <c r="D57" s="3">
        <v>1.2955000000000001</v>
      </c>
      <c r="E57" s="3">
        <v>1.2995000000000001</v>
      </c>
      <c r="F57" s="50">
        <f t="shared" si="0"/>
        <v>1.5391719285448219E-4</v>
      </c>
      <c r="G57" s="51">
        <f t="shared" si="1"/>
        <v>6.8464439129993252E-3</v>
      </c>
      <c r="H57" s="52">
        <f t="shared" si="2"/>
        <v>-2.9289368865258914E-3</v>
      </c>
      <c r="I57" s="50">
        <f>_xll.EWMA($F$4:$F57,1,,0)</f>
        <v>7.7465021665043847E-3</v>
      </c>
      <c r="J57" s="51">
        <f t="shared" si="3"/>
        <v>-8.7148149373174333E-3</v>
      </c>
      <c r="K57" s="52">
        <f t="shared" si="4"/>
        <v>1.5391719285448219E-4</v>
      </c>
      <c r="L57" s="50">
        <f>_xll.WMA($G$4:G57,1,20,0)</f>
        <v>1.1708465113136484E-2</v>
      </c>
      <c r="M57" s="51">
        <f t="shared" si="5"/>
        <v>-8.7813488348523622E-3</v>
      </c>
      <c r="N57" s="52">
        <f t="shared" si="6"/>
        <v>1.5391719285448219E-4</v>
      </c>
      <c r="P57" s="43">
        <v>0.15</v>
      </c>
      <c r="Q57">
        <f>(_xll.Quantile($K$5:$K$501,$P57)-$R$21)/$R$22</f>
        <v>-1.2048313411319249</v>
      </c>
      <c r="R57">
        <f t="shared" si="7"/>
        <v>-1.0364333894937898</v>
      </c>
      <c r="AF57" s="43">
        <v>0.15</v>
      </c>
      <c r="AG57">
        <f>(_xll.Quantile($N$5:$N$501,$P57)-$R$21)/$R$22</f>
        <v>-1.2051224543460621</v>
      </c>
      <c r="AH57">
        <f t="shared" si="8"/>
        <v>-1.0364333894937898</v>
      </c>
    </row>
    <row r="58" spans="1:34" x14ac:dyDescent="0.25">
      <c r="A58" s="2">
        <v>40387</v>
      </c>
      <c r="B58" s="3">
        <v>1.2992999999999999</v>
      </c>
      <c r="C58" s="3">
        <v>1.3041</v>
      </c>
      <c r="D58" s="3">
        <v>1.2969999999999999</v>
      </c>
      <c r="E58" s="3">
        <v>1.2994000000000001</v>
      </c>
      <c r="F58" s="50">
        <f t="shared" si="0"/>
        <v>7.6961557740131203E-5</v>
      </c>
      <c r="G58" s="51">
        <f t="shared" si="1"/>
        <v>5.4592423464122769E-3</v>
      </c>
      <c r="H58" s="52">
        <f t="shared" si="2"/>
        <v>-1.7717525722467644E-3</v>
      </c>
      <c r="I58" s="50">
        <f>_xll.EWMA($F$4:$F58,1,,0)</f>
        <v>7.5106071323730594E-3</v>
      </c>
      <c r="J58" s="51">
        <f t="shared" si="3"/>
        <v>-8.4494330239196919E-3</v>
      </c>
      <c r="K58" s="52">
        <f t="shared" si="4"/>
        <v>7.6961557740131203E-5</v>
      </c>
      <c r="L58" s="50">
        <f>_xll.WMA($G$4:G58,1,20,0)</f>
        <v>1.1494407815547451E-2</v>
      </c>
      <c r="M58" s="51">
        <f t="shared" si="5"/>
        <v>-8.6208058616605888E-3</v>
      </c>
      <c r="N58" s="52">
        <f t="shared" si="6"/>
        <v>7.6961557740131203E-5</v>
      </c>
      <c r="P58" s="43">
        <v>0.2</v>
      </c>
      <c r="Q58">
        <f>(_xll.Quantile($K$5:$K$501,$P58)-$R$21)/$R$22</f>
        <v>-1.0533018991270053</v>
      </c>
      <c r="R58">
        <f t="shared" si="7"/>
        <v>-0.84162123357291452</v>
      </c>
      <c r="AF58" s="43">
        <v>0.2</v>
      </c>
      <c r="AG58">
        <f>(_xll.Quantile($N$5:$N$501,$P58)-$R$21)/$R$22</f>
        <v>-1.0388722314325289</v>
      </c>
      <c r="AH58">
        <f t="shared" si="8"/>
        <v>-0.84162123357291452</v>
      </c>
    </row>
    <row r="59" spans="1:34" x14ac:dyDescent="0.25">
      <c r="A59" s="2">
        <v>40388</v>
      </c>
      <c r="B59" s="3">
        <v>1.2994000000000001</v>
      </c>
      <c r="C59" s="3">
        <v>1.3105</v>
      </c>
      <c r="D59" s="3">
        <v>1.2982</v>
      </c>
      <c r="E59" s="3">
        <v>1.3078000000000001</v>
      </c>
      <c r="F59" s="50">
        <f t="shared" si="0"/>
        <v>6.4437166807449634E-3</v>
      </c>
      <c r="G59" s="51">
        <f t="shared" si="1"/>
        <v>9.4300541640928385E-3</v>
      </c>
      <c r="H59" s="52">
        <f t="shared" si="2"/>
        <v>-9.2392984706248578E-4</v>
      </c>
      <c r="I59" s="50">
        <f>_xll.EWMA($F$4:$F59,1,,0)</f>
        <v>7.2818281847297165E-3</v>
      </c>
      <c r="J59" s="51">
        <f t="shared" si="3"/>
        <v>-8.1920567078209317E-3</v>
      </c>
      <c r="K59" s="52">
        <f t="shared" si="4"/>
        <v>6.4437166807449634E-3</v>
      </c>
      <c r="L59" s="50">
        <f>_xll.WMA($G$4:G59,1,20,0)</f>
        <v>1.1223864111292397E-2</v>
      </c>
      <c r="M59" s="51">
        <f t="shared" si="5"/>
        <v>-8.4178980834692975E-3</v>
      </c>
      <c r="N59" s="52">
        <f t="shared" si="6"/>
        <v>6.4437166807449634E-3</v>
      </c>
      <c r="P59" s="43">
        <v>0.3</v>
      </c>
      <c r="Q59">
        <f>(_xll.Quantile($K$5:$K$501,$P59)-$R$21)/$R$22</f>
        <v>-0.62501511430794687</v>
      </c>
      <c r="R59">
        <f t="shared" si="7"/>
        <v>-0.52440051270804089</v>
      </c>
      <c r="AF59" s="43">
        <v>0.3</v>
      </c>
      <c r="AG59">
        <f>(_xll.Quantile($N$5:$N$501,$P59)-$R$21)/$R$22</f>
        <v>-0.59457121639588228</v>
      </c>
      <c r="AH59">
        <f t="shared" si="8"/>
        <v>-0.52440051270804089</v>
      </c>
    </row>
    <row r="60" spans="1:34" x14ac:dyDescent="0.25">
      <c r="A60" s="2">
        <v>40389</v>
      </c>
      <c r="B60" s="3">
        <v>1.3078000000000001</v>
      </c>
      <c r="C60" s="3">
        <v>1.3091999999999999</v>
      </c>
      <c r="D60" s="3">
        <v>1.2983</v>
      </c>
      <c r="E60" s="3">
        <v>1.3048</v>
      </c>
      <c r="F60" s="50">
        <f t="shared" si="0"/>
        <v>-2.2965638203714996E-3</v>
      </c>
      <c r="G60" s="51">
        <f t="shared" si="1"/>
        <v>8.3605472608175389E-3</v>
      </c>
      <c r="H60" s="52">
        <f t="shared" si="2"/>
        <v>-7.2906197609678746E-3</v>
      </c>
      <c r="I60" s="50">
        <f>_xll.EWMA($F$4:$F60,1,,0)</f>
        <v>7.2342801638387829E-3</v>
      </c>
      <c r="J60" s="51">
        <f t="shared" si="3"/>
        <v>-8.1385651843186302E-3</v>
      </c>
      <c r="K60" s="52">
        <f t="shared" si="4"/>
        <v>-2.2965638203714996E-3</v>
      </c>
      <c r="L60" s="50">
        <f>_xll.WMA($G$4:G60,1,20,0)</f>
        <v>1.0316666169963264E-2</v>
      </c>
      <c r="M60" s="51">
        <f t="shared" si="5"/>
        <v>-7.7374996274724482E-3</v>
      </c>
      <c r="N60" s="52">
        <f t="shared" si="6"/>
        <v>-2.2965638203714996E-3</v>
      </c>
      <c r="P60" s="43">
        <v>0.4</v>
      </c>
      <c r="Q60">
        <f>(_xll.Quantile($K$5:$K$501,$P60)-$R$21)/$R$22</f>
        <v>-0.28019003045961705</v>
      </c>
      <c r="R60">
        <f t="shared" si="7"/>
        <v>-0.25334710313579978</v>
      </c>
      <c r="AF60" s="43">
        <v>0.4</v>
      </c>
      <c r="AG60">
        <f>(_xll.Quantile($N$5:$N$501,$P60)-$R$21)/$R$22</f>
        <v>-0.26001841280871402</v>
      </c>
      <c r="AH60">
        <f t="shared" si="8"/>
        <v>-0.25334710313579978</v>
      </c>
    </row>
    <row r="61" spans="1:34" x14ac:dyDescent="0.25">
      <c r="A61" s="2">
        <v>40392</v>
      </c>
      <c r="B61" s="3">
        <v>1.306</v>
      </c>
      <c r="C61" s="3">
        <v>1.3193999999999999</v>
      </c>
      <c r="D61" s="3">
        <v>1.3056000000000001</v>
      </c>
      <c r="E61" s="3">
        <v>1.3179000000000001</v>
      </c>
      <c r="F61" s="50">
        <f t="shared" si="0"/>
        <v>9.0705298134672943E-3</v>
      </c>
      <c r="G61" s="51">
        <f t="shared" si="1"/>
        <v>1.0514382578927874E-2</v>
      </c>
      <c r="H61" s="52">
        <f t="shared" si="2"/>
        <v>-3.0632562653372055E-4</v>
      </c>
      <c r="I61" s="50">
        <f>_xll.EWMA($F$4:$F61,1,,0)</f>
        <v>7.036417642695675E-3</v>
      </c>
      <c r="J61" s="51">
        <f t="shared" si="3"/>
        <v>-7.9159698480326338E-3</v>
      </c>
      <c r="K61" s="52">
        <f t="shared" si="4"/>
        <v>9.0705298134672943E-3</v>
      </c>
      <c r="L61" s="50">
        <f>_xll.WMA($G$4:G61,1,20,0)</f>
        <v>1.0244513063814803E-2</v>
      </c>
      <c r="M61" s="51">
        <f t="shared" si="5"/>
        <v>-7.6833847978611015E-3</v>
      </c>
      <c r="N61" s="52">
        <f t="shared" si="6"/>
        <v>9.0705298134672943E-3</v>
      </c>
      <c r="P61" s="43">
        <v>0.5</v>
      </c>
      <c r="Q61">
        <f>(_xll.Quantile($K$5:$K$501,$P61)-$R$21)/$R$22</f>
        <v>-1.9780350017027128E-2</v>
      </c>
      <c r="R61">
        <f t="shared" si="7"/>
        <v>0</v>
      </c>
      <c r="AF61" s="43">
        <v>0.5</v>
      </c>
      <c r="AG61">
        <f>(_xll.Quantile($N$5:$N$501,$P61)-$R$21)/$R$22</f>
        <v>1.1086053695242948E-3</v>
      </c>
      <c r="AH61">
        <f t="shared" si="8"/>
        <v>0</v>
      </c>
    </row>
    <row r="62" spans="1:34" x14ac:dyDescent="0.25">
      <c r="A62" s="2">
        <v>40393</v>
      </c>
      <c r="B62" s="3">
        <v>1.3178000000000001</v>
      </c>
      <c r="C62" s="3">
        <v>1.3260000000000001</v>
      </c>
      <c r="D62" s="3">
        <v>1.3149</v>
      </c>
      <c r="E62" s="3">
        <v>1.3228</v>
      </c>
      <c r="F62" s="50">
        <f t="shared" si="0"/>
        <v>3.7870226279180432E-3</v>
      </c>
      <c r="G62" s="51">
        <f t="shared" si="1"/>
        <v>8.4062746529348278E-3</v>
      </c>
      <c r="H62" s="52">
        <f t="shared" si="2"/>
        <v>-2.2030623868464602E-3</v>
      </c>
      <c r="I62" s="50">
        <f>_xll.EWMA($F$4:$F62,1,,0)</f>
        <v>7.1747455365129545E-3</v>
      </c>
      <c r="J62" s="51">
        <f t="shared" si="3"/>
        <v>-8.071588728577073E-3</v>
      </c>
      <c r="K62" s="52">
        <f t="shared" si="4"/>
        <v>3.7870226279180432E-3</v>
      </c>
      <c r="L62" s="50">
        <f>_xll.WMA($G$4:G62,1,20,0)</f>
        <v>1.0570822181299519E-2</v>
      </c>
      <c r="M62" s="51">
        <f t="shared" si="5"/>
        <v>-7.9281166359746399E-3</v>
      </c>
      <c r="N62" s="52">
        <f t="shared" si="6"/>
        <v>3.7870226279180432E-3</v>
      </c>
      <c r="P62" s="43">
        <v>0.6</v>
      </c>
      <c r="Q62">
        <f>(_xll.Quantile($K$5:$K$501,$P62)-$R$21)/$R$22</f>
        <v>0.19030968376556368</v>
      </c>
      <c r="R62">
        <f t="shared" si="7"/>
        <v>0.25334710313579978</v>
      </c>
      <c r="AF62" s="43">
        <v>0.6</v>
      </c>
      <c r="AG62">
        <f>(_xll.Quantile($N$5:$N$501,$P62)-$R$21)/$R$22</f>
        <v>0.19030968376556368</v>
      </c>
      <c r="AH62">
        <f t="shared" si="8"/>
        <v>0.25334710313579978</v>
      </c>
    </row>
    <row r="63" spans="1:34" x14ac:dyDescent="0.25">
      <c r="A63" s="2">
        <v>40394</v>
      </c>
      <c r="B63" s="3">
        <v>1.323</v>
      </c>
      <c r="C63" s="3">
        <v>1.3238000000000001</v>
      </c>
      <c r="D63" s="3">
        <v>1.3134999999999999</v>
      </c>
      <c r="E63" s="3">
        <v>1.3158000000000001</v>
      </c>
      <c r="F63" s="50">
        <f t="shared" si="0"/>
        <v>-5.4570394630580896E-3</v>
      </c>
      <c r="G63" s="51">
        <f t="shared" si="1"/>
        <v>7.8110585592280199E-3</v>
      </c>
      <c r="H63" s="52">
        <f t="shared" si="2"/>
        <v>-7.2065549893611238E-3</v>
      </c>
      <c r="I63" s="50">
        <f>_xll.EWMA($F$4:$F63,1,,0)</f>
        <v>7.0177523129526034E-3</v>
      </c>
      <c r="J63" s="51">
        <f t="shared" si="3"/>
        <v>-7.894971352071678E-3</v>
      </c>
      <c r="K63" s="52">
        <f t="shared" si="4"/>
        <v>-5.4570394630580896E-3</v>
      </c>
      <c r="L63" s="50">
        <f>_xll.WMA($G$4:G63,1,20,0)</f>
        <v>1.0283201720486145E-2</v>
      </c>
      <c r="M63" s="51">
        <f t="shared" si="5"/>
        <v>-7.7124012903646089E-3</v>
      </c>
      <c r="N63" s="52">
        <f t="shared" si="6"/>
        <v>-5.4570394630580896E-3</v>
      </c>
      <c r="P63" s="43">
        <v>0.7</v>
      </c>
      <c r="Q63">
        <f>(_xll.Quantile($K$5:$K$501,$P63)-$R$21)/$R$22</f>
        <v>0.46927140758695085</v>
      </c>
      <c r="R63">
        <f t="shared" si="7"/>
        <v>0.52440051270804078</v>
      </c>
      <c r="AF63" s="43">
        <v>0.7</v>
      </c>
      <c r="AG63">
        <f>(_xll.Quantile($N$5:$N$501,$P63)-$R$21)/$R$22</f>
        <v>0.46927140758695085</v>
      </c>
      <c r="AH63">
        <f t="shared" si="8"/>
        <v>0.52440051270804078</v>
      </c>
    </row>
    <row r="64" spans="1:34" x14ac:dyDescent="0.25">
      <c r="A64" s="2">
        <v>40395</v>
      </c>
      <c r="B64" s="3">
        <v>1.3163</v>
      </c>
      <c r="C64" s="3">
        <v>1.3233999999999999</v>
      </c>
      <c r="D64" s="3">
        <v>1.3122</v>
      </c>
      <c r="E64" s="3">
        <v>1.3187</v>
      </c>
      <c r="F64" s="50">
        <f t="shared" si="0"/>
        <v>1.8216323822913085E-3</v>
      </c>
      <c r="G64" s="51">
        <f t="shared" si="1"/>
        <v>8.4990646671817792E-3</v>
      </c>
      <c r="H64" s="52">
        <f t="shared" si="2"/>
        <v>-3.1196525205849143E-3</v>
      </c>
      <c r="I64" s="50">
        <f>_xll.EWMA($F$4:$F64,1,,0)</f>
        <v>6.9340228912570592E-3</v>
      </c>
      <c r="J64" s="51">
        <f t="shared" si="3"/>
        <v>-7.8007757526641916E-3</v>
      </c>
      <c r="K64" s="52">
        <f t="shared" si="4"/>
        <v>1.8216323822913085E-3</v>
      </c>
      <c r="L64" s="50">
        <f>_xll.WMA($G$4:G64,1,20,0)</f>
        <v>1.0261381176946695E-2</v>
      </c>
      <c r="M64" s="51">
        <f t="shared" si="5"/>
        <v>-7.6960358827100218E-3</v>
      </c>
      <c r="N64" s="52">
        <f t="shared" si="6"/>
        <v>1.8216323822913085E-3</v>
      </c>
      <c r="P64" s="43">
        <v>0.8</v>
      </c>
      <c r="Q64">
        <f>(_xll.Quantile($K$5:$K$501,$P64)-$R$21)/$R$22</f>
        <v>0.84297255089830847</v>
      </c>
      <c r="R64">
        <f t="shared" si="7"/>
        <v>0.84162123357291474</v>
      </c>
      <c r="AF64" s="43">
        <v>0.8</v>
      </c>
      <c r="AG64">
        <f>(_xll.Quantile($N$5:$N$501,$P64)-$R$21)/$R$22</f>
        <v>0.8395157990120693</v>
      </c>
      <c r="AH64">
        <f t="shared" si="8"/>
        <v>0.84162123357291474</v>
      </c>
    </row>
    <row r="65" spans="1:36" x14ac:dyDescent="0.25">
      <c r="A65" s="2">
        <v>40396</v>
      </c>
      <c r="B65" s="3">
        <v>1.3186</v>
      </c>
      <c r="C65" s="3">
        <v>1.3333999999999999</v>
      </c>
      <c r="D65" s="3">
        <v>1.3161</v>
      </c>
      <c r="E65" s="3">
        <v>1.3279000000000001</v>
      </c>
      <c r="F65" s="50">
        <f t="shared" si="0"/>
        <v>7.0281793170827124E-3</v>
      </c>
      <c r="G65" s="51">
        <f t="shared" si="1"/>
        <v>1.3059253343681637E-2</v>
      </c>
      <c r="H65" s="52">
        <f t="shared" si="2"/>
        <v>-1.8977498389212036E-3</v>
      </c>
      <c r="I65" s="50">
        <f>_xll.EWMA($F$4:$F65,1,,0)</f>
        <v>6.7375762497548794E-3</v>
      </c>
      <c r="J65" s="51">
        <f t="shared" si="3"/>
        <v>-7.5797732809742393E-3</v>
      </c>
      <c r="K65" s="52">
        <f t="shared" si="4"/>
        <v>7.0281793170827124E-3</v>
      </c>
      <c r="L65" s="50">
        <f>_xll.WMA($G$4:G65,1,20,0)</f>
        <v>1.0342907488773881E-2</v>
      </c>
      <c r="M65" s="51">
        <f t="shared" si="5"/>
        <v>-7.7571806165804107E-3</v>
      </c>
      <c r="N65" s="52">
        <f t="shared" si="6"/>
        <v>7.0281793170827124E-3</v>
      </c>
      <c r="P65" s="43">
        <v>0.85</v>
      </c>
      <c r="Q65">
        <f>(_xll.Quantile($K$5:$K$501,$P65)-$R$21)/$R$22</f>
        <v>1.0802157319134915</v>
      </c>
      <c r="R65">
        <f t="shared" si="7"/>
        <v>1.0364333894937898</v>
      </c>
      <c r="AF65" s="43">
        <v>0.85</v>
      </c>
      <c r="AG65">
        <f>(_xll.Quantile($N$5:$N$501,$P65)-$R$21)/$R$22</f>
        <v>1.0735669817137312</v>
      </c>
      <c r="AH65">
        <f t="shared" si="8"/>
        <v>1.0364333894937898</v>
      </c>
    </row>
    <row r="66" spans="1:36" x14ac:dyDescent="0.25">
      <c r="A66" s="2">
        <v>40399</v>
      </c>
      <c r="B66" s="3">
        <v>1.3289</v>
      </c>
      <c r="C66" s="3">
        <v>1.3306</v>
      </c>
      <c r="D66" s="3">
        <v>1.3219000000000001</v>
      </c>
      <c r="E66" s="3">
        <v>1.3219000000000001</v>
      </c>
      <c r="F66" s="50">
        <f t="shared" si="0"/>
        <v>-5.2814367521079909E-3</v>
      </c>
      <c r="G66" s="51">
        <f t="shared" si="1"/>
        <v>6.5598727224330826E-3</v>
      </c>
      <c r="H66" s="52">
        <f t="shared" si="2"/>
        <v>-5.2814367521079909E-3</v>
      </c>
      <c r="I66" s="50">
        <f>_xll.EWMA($F$4:$F66,1,,0)</f>
        <v>6.7553649767255006E-3</v>
      </c>
      <c r="J66" s="51">
        <f t="shared" si="3"/>
        <v>-7.599785598816188E-3</v>
      </c>
      <c r="K66" s="52">
        <f t="shared" si="4"/>
        <v>-5.2814367521079909E-3</v>
      </c>
      <c r="L66" s="50">
        <f>_xll.WMA($G$4:G66,1,20,0)</f>
        <v>1.0569529344499885E-2</v>
      </c>
      <c r="M66" s="51">
        <f t="shared" si="5"/>
        <v>-7.9271470083749143E-3</v>
      </c>
      <c r="N66" s="52">
        <f t="shared" si="6"/>
        <v>-5.2814367521079909E-3</v>
      </c>
      <c r="P66" s="43">
        <v>0.9</v>
      </c>
      <c r="Q66">
        <f>(_xll.Quantile($K$5:$K$501,$P66)-$R$21)/$R$22</f>
        <v>1.3447383482568946</v>
      </c>
      <c r="R66">
        <f t="shared" si="7"/>
        <v>1.2815515655446006</v>
      </c>
      <c r="AF66" s="43">
        <v>0.9</v>
      </c>
      <c r="AG66">
        <f>(_xll.Quantile($N$5:$N$501,$P66)-$R$21)/$R$22</f>
        <v>1.3398032181721493</v>
      </c>
      <c r="AH66">
        <f t="shared" si="8"/>
        <v>1.2815515655446006</v>
      </c>
    </row>
    <row r="67" spans="1:36" x14ac:dyDescent="0.25">
      <c r="A67" s="2">
        <v>40400</v>
      </c>
      <c r="B67" s="3">
        <v>1.3220000000000001</v>
      </c>
      <c r="C67" s="3">
        <v>1.3230999999999999</v>
      </c>
      <c r="D67" s="3">
        <v>1.3078000000000001</v>
      </c>
      <c r="E67" s="3">
        <v>1.3174999999999999</v>
      </c>
      <c r="F67" s="50">
        <f t="shared" si="0"/>
        <v>-3.4097399961143487E-3</v>
      </c>
      <c r="G67" s="51">
        <f t="shared" si="1"/>
        <v>1.1631131921189549E-2</v>
      </c>
      <c r="H67" s="52">
        <f t="shared" si="2"/>
        <v>-1.0799405284456021E-2</v>
      </c>
      <c r="I67" s="50">
        <f>_xll.EWMA($F$4:$F67,1,,0)</f>
        <v>6.6761121216344452E-3</v>
      </c>
      <c r="J67" s="51">
        <f t="shared" si="3"/>
        <v>-7.5106261368387507E-3</v>
      </c>
      <c r="K67" s="52">
        <f t="shared" si="4"/>
        <v>-7.5106261368387507E-3</v>
      </c>
      <c r="L67" s="50">
        <f>_xll.WMA($G$4:G67,1,20,0)</f>
        <v>1.0532441993567464E-2</v>
      </c>
      <c r="M67" s="51">
        <f t="shared" si="5"/>
        <v>-7.8993314951755975E-3</v>
      </c>
      <c r="N67" s="52">
        <f t="shared" si="6"/>
        <v>-7.8993314951755975E-3</v>
      </c>
      <c r="P67" s="43">
        <v>0.95</v>
      </c>
      <c r="Q67">
        <f>(_xll.Quantile($K$5:$K$501,$P67)-$R$21)/$R$22</f>
        <v>1.7418315485834885</v>
      </c>
      <c r="R67">
        <f t="shared" si="7"/>
        <v>1.6448536269514715</v>
      </c>
      <c r="AF67" s="43">
        <v>0.95</v>
      </c>
      <c r="AG67">
        <f>(_xll.Quantile($N$5:$N$501,$P67)-$R$21)/$R$22</f>
        <v>1.6936580857083328</v>
      </c>
      <c r="AH67">
        <f t="shared" si="8"/>
        <v>1.6448536269514715</v>
      </c>
    </row>
    <row r="68" spans="1:36" x14ac:dyDescent="0.25">
      <c r="A68" s="2">
        <v>40401</v>
      </c>
      <c r="B68" s="3">
        <v>1.3173999999999999</v>
      </c>
      <c r="C68" s="3">
        <v>1.3185</v>
      </c>
      <c r="D68" s="3">
        <v>1.2861</v>
      </c>
      <c r="E68" s="3">
        <v>1.2861</v>
      </c>
      <c r="F68" s="50">
        <f t="shared" si="0"/>
        <v>-2.4045713934551387E-2</v>
      </c>
      <c r="G68" s="51">
        <f t="shared" si="1"/>
        <v>2.4880343521300231E-2</v>
      </c>
      <c r="H68" s="52">
        <f t="shared" si="2"/>
        <v>-2.4045713934551387E-2</v>
      </c>
      <c r="I68" s="50">
        <f>_xll.EWMA($F$4:$F68,1,,0)</f>
        <v>6.5263944324153757E-3</v>
      </c>
      <c r="J68" s="51">
        <f t="shared" si="3"/>
        <v>-7.3421937364672972E-3</v>
      </c>
      <c r="K68" s="52">
        <f t="shared" si="4"/>
        <v>-7.3421937364672972E-3</v>
      </c>
      <c r="L68" s="50">
        <f>_xll.WMA($G$4:G68,1,20,0)</f>
        <v>1.027876561440687E-2</v>
      </c>
      <c r="M68" s="51">
        <f t="shared" si="5"/>
        <v>-7.7090742108051526E-3</v>
      </c>
      <c r="N68" s="52">
        <f t="shared" si="6"/>
        <v>-7.7090742108051526E-3</v>
      </c>
      <c r="P68" s="43">
        <v>0.97</v>
      </c>
      <c r="Q68">
        <f>(_xll.Quantile($K$5:$K$501,$P68)-$R$21)/$R$22</f>
        <v>1.9651717002695785</v>
      </c>
      <c r="R68">
        <f t="shared" si="7"/>
        <v>1.8807936081512504</v>
      </c>
      <c r="AF68" s="43">
        <v>0.97</v>
      </c>
      <c r="AG68">
        <f>(_xll.Quantile($N$5:$N$501,$P68)-$R$21)/$R$22</f>
        <v>1.9511278771836507</v>
      </c>
      <c r="AH68">
        <f t="shared" si="8"/>
        <v>1.8807936081512504</v>
      </c>
    </row>
    <row r="69" spans="1:36" x14ac:dyDescent="0.25">
      <c r="A69" s="2">
        <v>40402</v>
      </c>
      <c r="B69" s="3">
        <v>1.2861</v>
      </c>
      <c r="C69" s="3">
        <v>1.2930999999999999</v>
      </c>
      <c r="D69" s="3">
        <v>1.2784</v>
      </c>
      <c r="E69" s="3">
        <v>1.2827</v>
      </c>
      <c r="F69" s="50">
        <f t="shared" ref="F69:F132" si="9">LN(E69/B69)</f>
        <v>-2.6471519662360989E-3</v>
      </c>
      <c r="G69" s="51">
        <f t="shared" ref="G69:G132" si="10">LN(C69/D69)</f>
        <v>1.1433140289795713E-2</v>
      </c>
      <c r="H69" s="52">
        <f t="shared" ref="H69:H132" si="11">LN(D69/B69)</f>
        <v>-6.0050872600308893E-3</v>
      </c>
      <c r="I69" s="50">
        <f>_xll.EWMA($F$4:$F69,1,,0)</f>
        <v>8.6446501576149058E-3</v>
      </c>
      <c r="J69" s="51">
        <f t="shared" ref="J69:J132" si="12">-$J$1*I69</f>
        <v>-9.7252314273167696E-3</v>
      </c>
      <c r="K69" s="52">
        <f t="shared" si="4"/>
        <v>-2.6471519662360989E-3</v>
      </c>
      <c r="L69" s="50">
        <f>_xll.WMA($G$4:G69,1,20,0)</f>
        <v>1.1169313405421585E-2</v>
      </c>
      <c r="M69" s="51">
        <f t="shared" si="5"/>
        <v>-8.376985054066189E-3</v>
      </c>
      <c r="N69" s="52">
        <f t="shared" si="6"/>
        <v>-2.6471519662360989E-3</v>
      </c>
      <c r="P69" s="43">
        <v>0.98</v>
      </c>
      <c r="Q69">
        <f>(_xll.Quantile($K$5:$K$501,$P69)-$R$21)/$R$22</f>
        <v>2.2008878654024815</v>
      </c>
      <c r="R69">
        <f t="shared" si="7"/>
        <v>2.0537489106318221</v>
      </c>
      <c r="AF69" s="43">
        <v>0.98</v>
      </c>
      <c r="AG69">
        <f>(_xll.Quantile($N$5:$N$501,$P69)-$R$21)/$R$22</f>
        <v>2.1222149382012221</v>
      </c>
      <c r="AH69">
        <f t="shared" si="8"/>
        <v>2.0537489106318221</v>
      </c>
    </row>
    <row r="70" spans="1:36" x14ac:dyDescent="0.25">
      <c r="A70" s="2">
        <v>40403</v>
      </c>
      <c r="B70" s="3">
        <v>1.2826</v>
      </c>
      <c r="C70" s="3">
        <v>1.2904</v>
      </c>
      <c r="D70" s="3">
        <v>1.2750999999999999</v>
      </c>
      <c r="E70" s="3">
        <v>1.2750999999999999</v>
      </c>
      <c r="F70" s="50">
        <f t="shared" si="9"/>
        <v>-5.86466082526631E-3</v>
      </c>
      <c r="G70" s="51">
        <f t="shared" si="10"/>
        <v>1.1927640921503006E-2</v>
      </c>
      <c r="H70" s="52">
        <f t="shared" si="11"/>
        <v>-5.86466082526631E-3</v>
      </c>
      <c r="I70" s="50">
        <f>_xll.EWMA($F$4:$F70,1,,0)</f>
        <v>8.4063441863059113E-3</v>
      </c>
      <c r="J70" s="51">
        <f t="shared" si="12"/>
        <v>-9.4571372095941502E-3</v>
      </c>
      <c r="K70" s="52">
        <f t="shared" ref="K70:K133" si="13">IF(H70&lt;J70,J70,F70)</f>
        <v>-5.86466082526631E-3</v>
      </c>
      <c r="L70" s="50">
        <f>_xll.WMA($G$4:G70,1,20,0)</f>
        <v>1.08058539409047E-2</v>
      </c>
      <c r="M70" s="51">
        <f t="shared" ref="M70:M133" si="14">-$M$1*L70</f>
        <v>-8.1043904556785257E-3</v>
      </c>
      <c r="N70" s="52">
        <f t="shared" ref="N70:N133" si="15">IF(H70&lt;M70,M70,F70)</f>
        <v>-5.86466082526631E-3</v>
      </c>
      <c r="P70" s="43">
        <v>0.99</v>
      </c>
      <c r="Q70">
        <f>(_xll.Quantile($K$5:$K$501,$P70)-$R$21)/$R$22</f>
        <v>2.5730809412567073</v>
      </c>
      <c r="R70">
        <f t="shared" si="7"/>
        <v>2.3263478740408408</v>
      </c>
      <c r="AF70" s="43">
        <v>0.99</v>
      </c>
      <c r="AG70">
        <f>(_xll.Quantile($N$5:$N$501,$P70)-$R$21)/$R$22</f>
        <v>2.4139182242151214</v>
      </c>
      <c r="AH70">
        <f t="shared" si="8"/>
        <v>2.3263478740408408</v>
      </c>
    </row>
    <row r="71" spans="1:36" x14ac:dyDescent="0.25">
      <c r="A71" s="2">
        <v>40406</v>
      </c>
      <c r="B71" s="3">
        <v>1.2765</v>
      </c>
      <c r="C71" s="3">
        <v>1.2870999999999999</v>
      </c>
      <c r="D71" s="3">
        <v>1.2737000000000001</v>
      </c>
      <c r="E71" s="3">
        <v>1.2822</v>
      </c>
      <c r="F71" s="50">
        <f t="shared" si="9"/>
        <v>4.4553948716184897E-3</v>
      </c>
      <c r="G71" s="51">
        <f t="shared" si="10"/>
        <v>1.0465575059618247E-2</v>
      </c>
      <c r="H71" s="52">
        <f t="shared" si="11"/>
        <v>-2.1959070858246434E-3</v>
      </c>
      <c r="I71" s="50">
        <f>_xll.EWMA($F$4:$F71,1,,0)</f>
        <v>8.2758854523033148E-3</v>
      </c>
      <c r="J71" s="51">
        <f t="shared" si="12"/>
        <v>-9.3103711338412293E-3</v>
      </c>
      <c r="K71" s="52">
        <f t="shared" si="13"/>
        <v>4.4553948716184897E-3</v>
      </c>
      <c r="L71" s="50">
        <f>_xll.WMA($G$4:G71,1,20,0)</f>
        <v>1.0962044712291412E-2</v>
      </c>
      <c r="M71" s="51">
        <f t="shared" si="14"/>
        <v>-8.2215335342185596E-3</v>
      </c>
      <c r="N71" s="52">
        <f t="shared" si="15"/>
        <v>4.4553948716184897E-3</v>
      </c>
    </row>
    <row r="72" spans="1:36" ht="15.75" thickBot="1" x14ac:dyDescent="0.3">
      <c r="A72" s="2">
        <v>40407</v>
      </c>
      <c r="B72" s="3">
        <v>1.2823</v>
      </c>
      <c r="C72" s="3">
        <v>1.2914000000000001</v>
      </c>
      <c r="D72" s="3">
        <v>1.2806</v>
      </c>
      <c r="E72" s="3">
        <v>1.2884</v>
      </c>
      <c r="F72" s="50">
        <f t="shared" si="9"/>
        <v>4.7457979919736061E-3</v>
      </c>
      <c r="G72" s="51">
        <f t="shared" si="10"/>
        <v>8.3981831076650158E-3</v>
      </c>
      <c r="H72" s="52">
        <f t="shared" si="11"/>
        <v>-1.3266223803683598E-3</v>
      </c>
      <c r="I72" s="50">
        <f>_xll.EWMA($F$4:$F72,1,,0)</f>
        <v>8.0976475488989744E-3</v>
      </c>
      <c r="J72" s="51">
        <f t="shared" si="12"/>
        <v>-9.1098534925113453E-3</v>
      </c>
      <c r="K72" s="52">
        <f t="shared" si="13"/>
        <v>4.7457979919736061E-3</v>
      </c>
      <c r="L72" s="50">
        <f>_xll.WMA($G$4:G72,1,20,0)</f>
        <v>1.1036820612668127E-2</v>
      </c>
      <c r="M72" s="51">
        <f t="shared" si="14"/>
        <v>-8.2776154595010955E-3</v>
      </c>
      <c r="N72" s="52">
        <f t="shared" si="15"/>
        <v>4.7457979919736061E-3</v>
      </c>
    </row>
    <row r="73" spans="1:36" x14ac:dyDescent="0.25">
      <c r="A73" s="2">
        <v>40408</v>
      </c>
      <c r="B73" s="3">
        <v>1.2885</v>
      </c>
      <c r="C73" s="3">
        <v>1.2921</v>
      </c>
      <c r="D73" s="3">
        <v>1.2826</v>
      </c>
      <c r="E73" s="3">
        <v>1.2851999999999999</v>
      </c>
      <c r="F73" s="50">
        <f t="shared" si="9"/>
        <v>-2.5644028507164122E-3</v>
      </c>
      <c r="G73" s="51">
        <f t="shared" si="10"/>
        <v>7.379534013412163E-3</v>
      </c>
      <c r="H73" s="52">
        <f t="shared" si="11"/>
        <v>-4.5894833776571687E-3</v>
      </c>
      <c r="I73" s="50">
        <f>_xll.EWMA($F$4:$F73,1,,0)</f>
        <v>7.9365570615636243E-3</v>
      </c>
      <c r="J73" s="51">
        <f t="shared" si="12"/>
        <v>-8.9286266942590776E-3</v>
      </c>
      <c r="K73" s="52">
        <f t="shared" si="13"/>
        <v>-2.5644028507164122E-3</v>
      </c>
      <c r="L73" s="50">
        <f>_xll.WMA($G$4:G73,1,20,0)</f>
        <v>1.0737793448557596E-2</v>
      </c>
      <c r="M73" s="51">
        <f t="shared" si="14"/>
        <v>-8.0533450864181972E-3</v>
      </c>
      <c r="N73" s="52">
        <f t="shared" si="15"/>
        <v>-2.5644028507164122E-3</v>
      </c>
      <c r="P73" t="s">
        <v>55</v>
      </c>
      <c r="R73" s="25" t="s">
        <v>34</v>
      </c>
      <c r="S73" s="25" t="s">
        <v>36</v>
      </c>
      <c r="T73" s="25" t="s">
        <v>37</v>
      </c>
      <c r="AF73" t="s">
        <v>55</v>
      </c>
      <c r="AH73" s="25" t="s">
        <v>34</v>
      </c>
      <c r="AI73" s="25" t="s">
        <v>36</v>
      </c>
      <c r="AJ73" s="25" t="s">
        <v>37</v>
      </c>
    </row>
    <row r="74" spans="1:36" x14ac:dyDescent="0.25">
      <c r="A74" s="2">
        <v>40409</v>
      </c>
      <c r="B74" s="3">
        <v>1.2851999999999999</v>
      </c>
      <c r="C74" s="3">
        <v>1.2901</v>
      </c>
      <c r="D74" s="3">
        <v>1.2775000000000001</v>
      </c>
      <c r="E74" s="3">
        <v>1.2821</v>
      </c>
      <c r="F74" s="50">
        <f t="shared" si="9"/>
        <v>-2.4149896830483381E-3</v>
      </c>
      <c r="G74" s="51">
        <f t="shared" si="10"/>
        <v>9.814691653231452E-3</v>
      </c>
      <c r="H74" s="52">
        <f t="shared" si="11"/>
        <v>-6.0093051638437246E-3</v>
      </c>
      <c r="I74" s="50">
        <f>_xll.EWMA($F$4:$F74,1,,0)</f>
        <v>7.7203737882834298E-3</v>
      </c>
      <c r="J74" s="51">
        <f t="shared" si="12"/>
        <v>-8.6854205118188591E-3</v>
      </c>
      <c r="K74" s="52">
        <f t="shared" si="13"/>
        <v>-2.4149896830483381E-3</v>
      </c>
      <c r="L74" s="50">
        <f>_xll.WMA($G$4:G74,1,20,0)</f>
        <v>1.0424418544700494E-2</v>
      </c>
      <c r="M74" s="51">
        <f t="shared" si="14"/>
        <v>-7.8183139085253699E-3</v>
      </c>
      <c r="N74" s="52">
        <f t="shared" si="15"/>
        <v>-2.4149896830483381E-3</v>
      </c>
      <c r="P74" s="20">
        <v>-1.2E-2</v>
      </c>
      <c r="R74" s="22">
        <v>-1.2E-2</v>
      </c>
      <c r="S74" s="7">
        <v>0</v>
      </c>
      <c r="T74" s="22">
        <v>0</v>
      </c>
      <c r="AF74" s="20">
        <v>-1.4999999999999999E-2</v>
      </c>
      <c r="AH74" s="22">
        <v>-1.4999999999999999E-2</v>
      </c>
      <c r="AI74" s="7">
        <v>1</v>
      </c>
      <c r="AJ74" s="22">
        <v>2.012072434607646E-3</v>
      </c>
    </row>
    <row r="75" spans="1:36" x14ac:dyDescent="0.25">
      <c r="A75" s="2">
        <v>40410</v>
      </c>
      <c r="B75" s="3">
        <v>1.2821</v>
      </c>
      <c r="C75" s="3">
        <v>1.2830999999999999</v>
      </c>
      <c r="D75" s="3">
        <v>1.2666999999999999</v>
      </c>
      <c r="E75" s="3">
        <v>1.2707999999999999</v>
      </c>
      <c r="F75" s="50">
        <f t="shared" si="9"/>
        <v>-8.8527351632939639E-3</v>
      </c>
      <c r="G75" s="51">
        <f t="shared" si="10"/>
        <v>1.2863931411385872E-2</v>
      </c>
      <c r="H75" s="52">
        <f t="shared" si="11"/>
        <v>-1.2084265069068194E-2</v>
      </c>
      <c r="I75" s="50">
        <f>_xll.EWMA($F$4:$F75,1,,0)</f>
        <v>7.5085186058981568E-3</v>
      </c>
      <c r="J75" s="51">
        <f t="shared" si="12"/>
        <v>-8.4470834316354264E-3</v>
      </c>
      <c r="K75" s="52">
        <f t="shared" si="13"/>
        <v>-8.4470834316354264E-3</v>
      </c>
      <c r="L75" s="50">
        <f>_xll.WMA($G$4:G75,1,20,0)</f>
        <v>1.0178900488135953E-2</v>
      </c>
      <c r="M75" s="51">
        <f t="shared" si="14"/>
        <v>-7.6341753661019647E-3</v>
      </c>
      <c r="N75" s="52">
        <f t="shared" si="15"/>
        <v>-7.6341753661019647E-3</v>
      </c>
      <c r="P75" s="20">
        <v>-0.01</v>
      </c>
      <c r="R75" s="22">
        <v>-0.01</v>
      </c>
      <c r="S75" s="7">
        <v>4</v>
      </c>
      <c r="T75" s="22">
        <v>8.0482897384305842E-3</v>
      </c>
      <c r="AF75" s="20">
        <v>-1.2999999999999999E-2</v>
      </c>
      <c r="AH75" s="22">
        <v>-1.2999999999999999E-2</v>
      </c>
      <c r="AI75" s="7">
        <v>1</v>
      </c>
      <c r="AJ75" s="22">
        <v>4.0241448692152921E-3</v>
      </c>
    </row>
    <row r="76" spans="1:36" x14ac:dyDescent="0.25">
      <c r="A76" s="2">
        <v>40413</v>
      </c>
      <c r="B76" s="3">
        <v>1.2705</v>
      </c>
      <c r="C76" s="3">
        <v>1.2730999999999999</v>
      </c>
      <c r="D76" s="3">
        <v>1.2648999999999999</v>
      </c>
      <c r="E76" s="3">
        <v>1.2655000000000001</v>
      </c>
      <c r="F76" s="50">
        <f t="shared" si="9"/>
        <v>-3.9432227750399278E-3</v>
      </c>
      <c r="G76" s="51">
        <f t="shared" si="10"/>
        <v>6.4618034141034784E-3</v>
      </c>
      <c r="H76" s="52">
        <f t="shared" si="11"/>
        <v>-4.4174561067227506E-3</v>
      </c>
      <c r="I76" s="50">
        <f>_xll.EWMA($F$4:$F76,1,,0)</f>
        <v>7.5958828155848323E-3</v>
      </c>
      <c r="J76" s="51">
        <f t="shared" si="12"/>
        <v>-8.5453681675329365E-3</v>
      </c>
      <c r="K76" s="52">
        <f t="shared" si="13"/>
        <v>-3.9432227750399278E-3</v>
      </c>
      <c r="L76" s="50">
        <f>_xll.WMA($G$4:G76,1,20,0)</f>
        <v>1.0169964531946808E-2</v>
      </c>
      <c r="M76" s="51">
        <f t="shared" si="14"/>
        <v>-7.6274733989601055E-3</v>
      </c>
      <c r="N76" s="52">
        <f t="shared" si="15"/>
        <v>-3.9432227750399278E-3</v>
      </c>
      <c r="P76" s="20">
        <v>-8.0000000000000002E-3</v>
      </c>
      <c r="R76" s="22">
        <v>-8.0000000000000002E-3</v>
      </c>
      <c r="S76" s="7">
        <v>51</v>
      </c>
      <c r="T76" s="22">
        <v>0.11066398390342053</v>
      </c>
      <c r="AF76" s="20">
        <v>-1.0999999999999999E-2</v>
      </c>
      <c r="AH76" s="22">
        <v>-1.0999999999999999E-2</v>
      </c>
      <c r="AI76" s="7">
        <v>4</v>
      </c>
      <c r="AJ76" s="22">
        <v>1.2072434607645875E-2</v>
      </c>
    </row>
    <row r="77" spans="1:36" x14ac:dyDescent="0.25">
      <c r="A77" s="2">
        <v>40414</v>
      </c>
      <c r="B77" s="3">
        <v>1.2654000000000001</v>
      </c>
      <c r="C77" s="3">
        <v>1.2718</v>
      </c>
      <c r="D77" s="3">
        <v>1.2591000000000001</v>
      </c>
      <c r="E77" s="3">
        <v>1.2626999999999999</v>
      </c>
      <c r="F77" s="50">
        <f t="shared" si="9"/>
        <v>-2.1359922681494221E-3</v>
      </c>
      <c r="G77" s="51">
        <f t="shared" si="10"/>
        <v>1.0036039825652479E-2</v>
      </c>
      <c r="H77" s="52">
        <f t="shared" si="11"/>
        <v>-4.9910977051289759E-3</v>
      </c>
      <c r="I77" s="50">
        <f>_xll.EWMA($F$4:$F77,1,,0)</f>
        <v>7.4275520835889635E-3</v>
      </c>
      <c r="J77" s="51">
        <f t="shared" si="12"/>
        <v>-8.3559960940375842E-3</v>
      </c>
      <c r="K77" s="52">
        <f t="shared" si="13"/>
        <v>-2.1359922681494221E-3</v>
      </c>
      <c r="L77" s="50">
        <f>_xll.WMA($G$4:G77,1,20,0)</f>
        <v>1.0010108476095694E-2</v>
      </c>
      <c r="M77" s="51">
        <f t="shared" si="14"/>
        <v>-7.5075813570717707E-3</v>
      </c>
      <c r="N77" s="52">
        <f t="shared" si="15"/>
        <v>-2.1359922681494221E-3</v>
      </c>
      <c r="P77" s="20">
        <v>-6.0000000000000001E-3</v>
      </c>
      <c r="R77" s="22">
        <v>-6.0000000000000001E-3</v>
      </c>
      <c r="S77" s="7">
        <v>57</v>
      </c>
      <c r="T77" s="22">
        <v>0.22535211267605634</v>
      </c>
      <c r="AF77" s="20">
        <v>-8.9999999999999993E-3</v>
      </c>
      <c r="AH77" s="22">
        <v>-8.9999999999999993E-3</v>
      </c>
      <c r="AI77" s="7">
        <v>19</v>
      </c>
      <c r="AJ77" s="22">
        <v>5.030181086519115E-2</v>
      </c>
    </row>
    <row r="78" spans="1:36" x14ac:dyDescent="0.25">
      <c r="A78" s="2">
        <v>40415</v>
      </c>
      <c r="B78" s="3">
        <v>1.2625</v>
      </c>
      <c r="C78" s="3">
        <v>1.2723</v>
      </c>
      <c r="D78" s="3">
        <v>1.2611000000000001</v>
      </c>
      <c r="E78" s="3">
        <v>1.2657</v>
      </c>
      <c r="F78" s="50">
        <f t="shared" si="9"/>
        <v>2.5314466488877909E-3</v>
      </c>
      <c r="G78" s="51">
        <f t="shared" si="10"/>
        <v>8.8419301868257315E-3</v>
      </c>
      <c r="H78" s="52">
        <f t="shared" si="11"/>
        <v>-1.1095261876859779E-3</v>
      </c>
      <c r="I78" s="50">
        <f>_xll.EWMA($F$4:$F78,1,,0)</f>
        <v>7.2202607941359567E-3</v>
      </c>
      <c r="J78" s="51">
        <f t="shared" si="12"/>
        <v>-8.1227933934029505E-3</v>
      </c>
      <c r="K78" s="52">
        <f t="shared" si="13"/>
        <v>2.5314466488877909E-3</v>
      </c>
      <c r="L78" s="50">
        <f>_xll.WMA($G$4:G78,1,20,0)</f>
        <v>1.0169588271728352E-2</v>
      </c>
      <c r="M78" s="51">
        <f t="shared" si="14"/>
        <v>-7.6271912037962639E-3</v>
      </c>
      <c r="N78" s="52">
        <f t="shared" si="15"/>
        <v>2.5314466488877909E-3</v>
      </c>
      <c r="P78" s="20">
        <v>-4.0000000000000001E-3</v>
      </c>
      <c r="R78" s="22">
        <v>-4.0000000000000001E-3</v>
      </c>
      <c r="S78" s="7">
        <v>32</v>
      </c>
      <c r="T78" s="22">
        <v>0.28973843058350102</v>
      </c>
      <c r="AF78" s="20">
        <v>-7.0000000000000001E-3</v>
      </c>
      <c r="AH78" s="22">
        <v>-7.0000000000000001E-3</v>
      </c>
      <c r="AI78" s="7">
        <v>46</v>
      </c>
      <c r="AJ78" s="22">
        <v>0.14285714285714285</v>
      </c>
    </row>
    <row r="79" spans="1:36" x14ac:dyDescent="0.25">
      <c r="A79" s="2">
        <v>40416</v>
      </c>
      <c r="B79" s="3">
        <v>1.2655000000000001</v>
      </c>
      <c r="C79" s="3">
        <v>1.2762</v>
      </c>
      <c r="D79" s="3">
        <v>1.2653000000000001</v>
      </c>
      <c r="E79" s="3">
        <v>1.2714000000000001</v>
      </c>
      <c r="F79" s="50">
        <f t="shared" si="9"/>
        <v>4.6513545171296463E-3</v>
      </c>
      <c r="G79" s="51">
        <f t="shared" si="10"/>
        <v>8.5776642390284225E-3</v>
      </c>
      <c r="H79" s="52">
        <f t="shared" si="11"/>
        <v>-1.5805278996074051E-4</v>
      </c>
      <c r="I79" s="50">
        <f>_xll.EWMA($F$4:$F79,1,,0)</f>
        <v>7.0277115270468019E-3</v>
      </c>
      <c r="J79" s="51">
        <f t="shared" si="12"/>
        <v>-7.9061754679276529E-3</v>
      </c>
      <c r="K79" s="52">
        <f t="shared" si="13"/>
        <v>4.6513545171296463E-3</v>
      </c>
      <c r="L79" s="50">
        <f>_xll.WMA($G$4:G79,1,20,0)</f>
        <v>1.0338722663749026E-2</v>
      </c>
      <c r="M79" s="51">
        <f t="shared" si="14"/>
        <v>-7.7540419978117696E-3</v>
      </c>
      <c r="N79" s="52">
        <f t="shared" si="15"/>
        <v>4.6513545171296463E-3</v>
      </c>
      <c r="P79" s="20">
        <v>-2E-3</v>
      </c>
      <c r="R79" s="22">
        <v>-2E-3</v>
      </c>
      <c r="S79" s="7">
        <v>40</v>
      </c>
      <c r="T79" s="22">
        <v>0.37022132796780682</v>
      </c>
      <c r="AF79" s="20">
        <v>-5.0000000000000001E-3</v>
      </c>
      <c r="AH79" s="22">
        <v>-5.0000000000000001E-3</v>
      </c>
      <c r="AI79" s="7">
        <v>58</v>
      </c>
      <c r="AJ79" s="22">
        <v>0.2595573440643863</v>
      </c>
    </row>
    <row r="80" spans="1:36" x14ac:dyDescent="0.25">
      <c r="A80" s="2">
        <v>40417</v>
      </c>
      <c r="B80" s="3">
        <v>1.2713000000000001</v>
      </c>
      <c r="C80" s="3">
        <v>1.2778</v>
      </c>
      <c r="D80" s="3">
        <v>1.2682</v>
      </c>
      <c r="E80" s="3">
        <v>1.2761</v>
      </c>
      <c r="F80" s="50">
        <f t="shared" si="9"/>
        <v>3.7685527838538487E-3</v>
      </c>
      <c r="G80" s="51">
        <f t="shared" si="10"/>
        <v>7.5412769023117969E-3</v>
      </c>
      <c r="H80" s="52">
        <f t="shared" si="11"/>
        <v>-2.4414266901456524E-3</v>
      </c>
      <c r="I80" s="50">
        <f>_xll.EWMA($F$4:$F80,1,,0)</f>
        <v>6.9082205725920949E-3</v>
      </c>
      <c r="J80" s="51">
        <f t="shared" si="12"/>
        <v>-7.7717481441661063E-3</v>
      </c>
      <c r="K80" s="52">
        <f t="shared" si="13"/>
        <v>3.7685527838538487E-3</v>
      </c>
      <c r="L80" s="50">
        <f>_xll.WMA($G$4:G80,1,20,0)</f>
        <v>1.0296103167495805E-2</v>
      </c>
      <c r="M80" s="51">
        <f t="shared" si="14"/>
        <v>-7.7220773756218539E-3</v>
      </c>
      <c r="N80" s="52">
        <f t="shared" si="15"/>
        <v>3.7685527838538487E-3</v>
      </c>
      <c r="P80" s="20">
        <v>0</v>
      </c>
      <c r="R80" s="22">
        <v>0</v>
      </c>
      <c r="S80" s="7">
        <v>53</v>
      </c>
      <c r="T80" s="22">
        <v>0.47686116700201209</v>
      </c>
      <c r="AF80" s="20">
        <v>-3.0000000000000001E-3</v>
      </c>
      <c r="AH80" s="22">
        <v>-3.0000000000000001E-3</v>
      </c>
      <c r="AI80" s="7">
        <v>32</v>
      </c>
      <c r="AJ80" s="22">
        <v>0.323943661971831</v>
      </c>
    </row>
    <row r="81" spans="1:36" x14ac:dyDescent="0.25">
      <c r="A81" s="2">
        <v>40420</v>
      </c>
      <c r="B81" s="3">
        <v>1.2765</v>
      </c>
      <c r="C81" s="3">
        <v>1.2765</v>
      </c>
      <c r="D81" s="3">
        <v>1.266</v>
      </c>
      <c r="E81" s="3">
        <v>1.266</v>
      </c>
      <c r="F81" s="50">
        <f t="shared" si="9"/>
        <v>-8.2596339774170333E-3</v>
      </c>
      <c r="G81" s="51">
        <f t="shared" si="10"/>
        <v>8.2596339774170784E-3</v>
      </c>
      <c r="H81" s="52">
        <f t="shared" si="11"/>
        <v>-8.2596339774170333E-3</v>
      </c>
      <c r="I81" s="50">
        <f>_xll.EWMA($F$4:$F81,1,,0)</f>
        <v>6.7610812889574937E-3</v>
      </c>
      <c r="J81" s="51">
        <f t="shared" si="12"/>
        <v>-7.6062164500771802E-3</v>
      </c>
      <c r="K81" s="52">
        <f t="shared" si="13"/>
        <v>-7.6062164500771802E-3</v>
      </c>
      <c r="L81" s="50">
        <f>_xll.WMA($G$4:G81,1,20,0)</f>
        <v>1.0255139649570517E-2</v>
      </c>
      <c r="M81" s="51">
        <f t="shared" si="14"/>
        <v>-7.6913547371778874E-3</v>
      </c>
      <c r="N81" s="52">
        <f t="shared" si="15"/>
        <v>-7.6913547371778874E-3</v>
      </c>
      <c r="P81" s="20">
        <v>2E-3</v>
      </c>
      <c r="R81" s="22">
        <v>2E-3</v>
      </c>
      <c r="S81" s="7">
        <v>71</v>
      </c>
      <c r="T81" s="22">
        <v>0.61971830985915488</v>
      </c>
      <c r="AF81" s="20">
        <v>-9.9999999999999894E-4</v>
      </c>
      <c r="AH81" s="22">
        <v>-9.9999999999999894E-4</v>
      </c>
      <c r="AI81" s="7">
        <v>48</v>
      </c>
      <c r="AJ81" s="22">
        <v>0.42052313883299797</v>
      </c>
    </row>
    <row r="82" spans="1:36" x14ac:dyDescent="0.25">
      <c r="A82" s="2">
        <v>40421</v>
      </c>
      <c r="B82" s="3">
        <v>1.2661</v>
      </c>
      <c r="C82" s="3">
        <v>1.2742</v>
      </c>
      <c r="D82" s="3">
        <v>1.2627999999999999</v>
      </c>
      <c r="E82" s="3">
        <v>1.2679</v>
      </c>
      <c r="F82" s="50">
        <f t="shared" si="9"/>
        <v>1.4206790076948539E-3</v>
      </c>
      <c r="G82" s="51">
        <f t="shared" si="10"/>
        <v>8.9870529985512648E-3</v>
      </c>
      <c r="H82" s="52">
        <f t="shared" si="11"/>
        <v>-2.6098318423710084E-3</v>
      </c>
      <c r="I82" s="50">
        <f>_xll.EWMA($F$4:$F82,1,,0)</f>
        <v>6.8602317884013057E-3</v>
      </c>
      <c r="J82" s="51">
        <f t="shared" si="12"/>
        <v>-7.7177607619514687E-3</v>
      </c>
      <c r="K82" s="52">
        <f t="shared" si="13"/>
        <v>1.4206790076948539E-3</v>
      </c>
      <c r="L82" s="50">
        <f>_xll.WMA($G$4:G82,1,20,0)</f>
        <v>1.0142402219494978E-2</v>
      </c>
      <c r="M82" s="51">
        <f t="shared" si="14"/>
        <v>-7.6068016646212329E-3</v>
      </c>
      <c r="N82" s="52">
        <f t="shared" si="15"/>
        <v>1.4206790076948539E-3</v>
      </c>
      <c r="P82" s="20">
        <v>4.0000000000000001E-3</v>
      </c>
      <c r="R82" s="22">
        <v>4.0000000000000001E-3</v>
      </c>
      <c r="S82" s="7">
        <v>50</v>
      </c>
      <c r="T82" s="22">
        <v>0.72032193158953728</v>
      </c>
      <c r="AF82" s="20">
        <v>1E-3</v>
      </c>
      <c r="AH82" s="22">
        <v>1E-3</v>
      </c>
      <c r="AI82" s="7">
        <v>60</v>
      </c>
      <c r="AJ82" s="22">
        <v>0.54124748490945673</v>
      </c>
    </row>
    <row r="83" spans="1:36" x14ac:dyDescent="0.25">
      <c r="A83" s="2">
        <v>40422</v>
      </c>
      <c r="B83" s="3">
        <v>1.2678</v>
      </c>
      <c r="C83" s="3">
        <v>1.2854000000000001</v>
      </c>
      <c r="D83" s="3">
        <v>1.2666999999999999</v>
      </c>
      <c r="E83" s="3">
        <v>1.2806999999999999</v>
      </c>
      <c r="F83" s="50">
        <f t="shared" si="9"/>
        <v>1.0123688581959918E-2</v>
      </c>
      <c r="G83" s="51">
        <f t="shared" si="10"/>
        <v>1.4654860447599203E-2</v>
      </c>
      <c r="H83" s="52">
        <f t="shared" si="11"/>
        <v>-8.6802136047926077E-4</v>
      </c>
      <c r="I83" s="50">
        <f>_xll.EWMA($F$4:$F83,1,,0)</f>
        <v>6.6603388134336347E-3</v>
      </c>
      <c r="J83" s="51">
        <f t="shared" si="12"/>
        <v>-7.492881165112839E-3</v>
      </c>
      <c r="K83" s="52">
        <f t="shared" si="13"/>
        <v>1.0123688581959918E-2</v>
      </c>
      <c r="L83" s="50">
        <f>_xll.WMA($G$4:G83,1,20,0)</f>
        <v>1.0171441136775801E-2</v>
      </c>
      <c r="M83" s="51">
        <f t="shared" si="14"/>
        <v>-7.62858085258185E-3</v>
      </c>
      <c r="N83" s="52">
        <f t="shared" si="15"/>
        <v>1.0123688581959918E-2</v>
      </c>
      <c r="P83" s="20">
        <v>6.0000000000000001E-3</v>
      </c>
      <c r="R83" s="22">
        <v>6.0000000000000001E-3</v>
      </c>
      <c r="S83" s="7">
        <v>40</v>
      </c>
      <c r="T83" s="22">
        <v>0.80080482897384309</v>
      </c>
      <c r="AF83" s="20">
        <v>3.0000000000000001E-3</v>
      </c>
      <c r="AH83" s="22">
        <v>3.0000000000000001E-3</v>
      </c>
      <c r="AI83" s="7">
        <v>63</v>
      </c>
      <c r="AJ83" s="22">
        <v>0.66800804828973848</v>
      </c>
    </row>
    <row r="84" spans="1:36" x14ac:dyDescent="0.25">
      <c r="A84" s="2">
        <v>40423</v>
      </c>
      <c r="B84" s="3">
        <v>1.2806</v>
      </c>
      <c r="C84" s="3">
        <v>1.2847</v>
      </c>
      <c r="D84" s="3">
        <v>1.2779</v>
      </c>
      <c r="E84" s="3">
        <v>1.2823</v>
      </c>
      <c r="F84" s="50">
        <f t="shared" si="9"/>
        <v>1.3266223803683509E-3</v>
      </c>
      <c r="G84" s="51">
        <f t="shared" si="10"/>
        <v>5.30712242290642E-3</v>
      </c>
      <c r="H84" s="52">
        <f t="shared" si="11"/>
        <v>-2.1106124700441468E-3</v>
      </c>
      <c r="I84" s="50">
        <f>_xll.EWMA($F$4:$F84,1,,0)</f>
        <v>6.9172140745691153E-3</v>
      </c>
      <c r="J84" s="51">
        <f t="shared" si="12"/>
        <v>-7.7818658338902544E-3</v>
      </c>
      <c r="K84" s="52">
        <f t="shared" si="13"/>
        <v>1.3266223803683509E-3</v>
      </c>
      <c r="L84" s="50">
        <f>_xll.WMA($G$4:G84,1,20,0)</f>
        <v>1.051363123119436E-2</v>
      </c>
      <c r="M84" s="51">
        <f t="shared" si="14"/>
        <v>-7.8852234233957701E-3</v>
      </c>
      <c r="N84" s="52">
        <f t="shared" si="15"/>
        <v>1.3266223803683509E-3</v>
      </c>
      <c r="P84" s="20">
        <v>8.0000000000000002E-3</v>
      </c>
      <c r="R84" s="22">
        <v>8.0000000000000002E-3</v>
      </c>
      <c r="S84" s="7">
        <v>33</v>
      </c>
      <c r="T84" s="22">
        <v>0.86720321931589539</v>
      </c>
      <c r="AF84" s="20">
        <v>5.0000000000000001E-3</v>
      </c>
      <c r="AH84" s="22">
        <v>5.0000000000000001E-3</v>
      </c>
      <c r="AI84" s="7">
        <v>50</v>
      </c>
      <c r="AJ84" s="22">
        <v>0.76861167002012076</v>
      </c>
    </row>
    <row r="85" spans="1:36" x14ac:dyDescent="0.25">
      <c r="A85" s="2">
        <v>40424</v>
      </c>
      <c r="B85" s="3">
        <v>1.2822</v>
      </c>
      <c r="C85" s="3">
        <v>1.2897000000000001</v>
      </c>
      <c r="D85" s="3">
        <v>1.2810999999999999</v>
      </c>
      <c r="E85" s="3">
        <v>1.2894000000000001</v>
      </c>
      <c r="F85" s="50">
        <f t="shared" si="9"/>
        <v>5.5996413233629638E-3</v>
      </c>
      <c r="G85" s="51">
        <f t="shared" si="10"/>
        <v>6.6905493079575775E-3</v>
      </c>
      <c r="H85" s="52">
        <f t="shared" si="11"/>
        <v>-8.5826869076894869E-4</v>
      </c>
      <c r="I85" s="50">
        <f>_xll.EWMA($F$4:$F85,1,,0)</f>
        <v>6.7143558988645878E-3</v>
      </c>
      <c r="J85" s="51">
        <f t="shared" si="12"/>
        <v>-7.5536503862226609E-3</v>
      </c>
      <c r="K85" s="52">
        <f t="shared" si="13"/>
        <v>5.5996413233629638E-3</v>
      </c>
      <c r="L85" s="50">
        <f>_xll.WMA($G$4:G85,1,20,0)</f>
        <v>1.0354034118980589E-2</v>
      </c>
      <c r="M85" s="51">
        <f t="shared" si="14"/>
        <v>-7.7655255892354422E-3</v>
      </c>
      <c r="N85" s="52">
        <f t="shared" si="15"/>
        <v>5.5996413233629638E-3</v>
      </c>
      <c r="P85" s="20">
        <v>0.01</v>
      </c>
      <c r="R85" s="22">
        <v>0.01</v>
      </c>
      <c r="S85" s="7">
        <v>27</v>
      </c>
      <c r="T85" s="22">
        <v>0.92152917505030185</v>
      </c>
      <c r="AF85" s="20">
        <v>7.0000000000000001E-3</v>
      </c>
      <c r="AH85" s="22">
        <v>7.0000000000000001E-3</v>
      </c>
      <c r="AI85" s="7">
        <v>31</v>
      </c>
      <c r="AJ85" s="22">
        <v>0.83098591549295775</v>
      </c>
    </row>
    <row r="86" spans="1:36" x14ac:dyDescent="0.25">
      <c r="A86" s="2">
        <v>40427</v>
      </c>
      <c r="B86" s="3">
        <v>1.2892999999999999</v>
      </c>
      <c r="C86" s="3">
        <v>1.2915000000000001</v>
      </c>
      <c r="D86" s="3">
        <v>1.2867999999999999</v>
      </c>
      <c r="E86" s="3">
        <v>1.2874000000000001</v>
      </c>
      <c r="F86" s="50">
        <f t="shared" si="9"/>
        <v>-1.4747547982762441E-3</v>
      </c>
      <c r="G86" s="51">
        <f t="shared" si="10"/>
        <v>3.6458171710240881E-3</v>
      </c>
      <c r="H86" s="52">
        <f t="shared" si="11"/>
        <v>-1.9409190519205392E-3</v>
      </c>
      <c r="I86" s="50">
        <f>_xll.EWMA($F$4:$F86,1,,0)</f>
        <v>6.6527422620630263E-3</v>
      </c>
      <c r="J86" s="51">
        <f t="shared" si="12"/>
        <v>-7.4843350448209047E-3</v>
      </c>
      <c r="K86" s="52">
        <f t="shared" si="13"/>
        <v>-1.4747547982762441E-3</v>
      </c>
      <c r="L86" s="50">
        <f>_xll.WMA($G$4:G86,1,20,0)</f>
        <v>1.0035598917194386E-2</v>
      </c>
      <c r="M86" s="51">
        <f t="shared" si="14"/>
        <v>-7.5266991878957896E-3</v>
      </c>
      <c r="N86" s="52">
        <f t="shared" si="15"/>
        <v>-1.4747547982762441E-3</v>
      </c>
      <c r="P86" s="20">
        <v>1.2E-2</v>
      </c>
      <c r="R86" s="22">
        <v>1.2E-2</v>
      </c>
      <c r="S86" s="7">
        <v>16</v>
      </c>
      <c r="T86" s="22">
        <v>0.95372233400402417</v>
      </c>
      <c r="AF86" s="20">
        <v>8.9999999999999993E-3</v>
      </c>
      <c r="AH86" s="22">
        <v>8.9999999999999993E-3</v>
      </c>
      <c r="AI86" s="7">
        <v>30</v>
      </c>
      <c r="AJ86" s="22">
        <v>0.89134808853118708</v>
      </c>
    </row>
    <row r="87" spans="1:36" x14ac:dyDescent="0.25">
      <c r="A87" s="2">
        <v>40428</v>
      </c>
      <c r="B87" s="3">
        <v>1.2873000000000001</v>
      </c>
      <c r="C87" s="3">
        <v>1.2876000000000001</v>
      </c>
      <c r="D87" s="3">
        <v>1.2679</v>
      </c>
      <c r="E87" s="3">
        <v>1.268</v>
      </c>
      <c r="F87" s="50">
        <f t="shared" si="9"/>
        <v>-1.5106145668417521E-2</v>
      </c>
      <c r="G87" s="51">
        <f t="shared" si="10"/>
        <v>1.5418031890750842E-2</v>
      </c>
      <c r="H87" s="52">
        <f t="shared" si="11"/>
        <v>-1.5185013131686475E-2</v>
      </c>
      <c r="I87" s="50">
        <f>_xll.EWMA($F$4:$F87,1,,0)</f>
        <v>6.4601807197643812E-3</v>
      </c>
      <c r="J87" s="51">
        <f t="shared" si="12"/>
        <v>-7.267703309734929E-3</v>
      </c>
      <c r="K87" s="52">
        <f t="shared" si="13"/>
        <v>-7.267703309734929E-3</v>
      </c>
      <c r="L87" s="50">
        <f>_xll.WMA($G$4:G87,1,20,0)</f>
        <v>9.8898961396239379E-3</v>
      </c>
      <c r="M87" s="51">
        <f t="shared" si="14"/>
        <v>-7.417422104717953E-3</v>
      </c>
      <c r="N87" s="52">
        <f t="shared" si="15"/>
        <v>-7.417422104717953E-3</v>
      </c>
      <c r="P87" s="20">
        <v>1.4E-2</v>
      </c>
      <c r="R87" s="22">
        <v>1.4E-2</v>
      </c>
      <c r="S87" s="7">
        <v>11</v>
      </c>
      <c r="T87" s="22">
        <v>0.9758551307847082</v>
      </c>
      <c r="AF87" s="20">
        <v>1.0999999999999999E-2</v>
      </c>
      <c r="AH87" s="22">
        <v>1.0999999999999999E-2</v>
      </c>
      <c r="AI87" s="7">
        <v>22</v>
      </c>
      <c r="AJ87" s="22">
        <v>0.93561368209255535</v>
      </c>
    </row>
    <row r="88" spans="1:36" x14ac:dyDescent="0.25">
      <c r="A88" s="2">
        <v>40429</v>
      </c>
      <c r="B88" s="3">
        <v>1.2681</v>
      </c>
      <c r="C88" s="3">
        <v>1.2762</v>
      </c>
      <c r="D88" s="3">
        <v>1.2662</v>
      </c>
      <c r="E88" s="3">
        <v>1.272</v>
      </c>
      <c r="F88" s="50">
        <f t="shared" si="9"/>
        <v>3.0707476592135999E-3</v>
      </c>
      <c r="G88" s="51">
        <f t="shared" si="10"/>
        <v>7.8666233242202597E-3</v>
      </c>
      <c r="H88" s="52">
        <f t="shared" si="11"/>
        <v>-1.499428130827768E-3</v>
      </c>
      <c r="I88" s="50">
        <f>_xll.EWMA($F$4:$F88,1,,0)</f>
        <v>7.274725909161216E-3</v>
      </c>
      <c r="J88" s="51">
        <f t="shared" si="12"/>
        <v>-8.1840666478063678E-3</v>
      </c>
      <c r="K88" s="52">
        <f t="shared" si="13"/>
        <v>3.0707476592135999E-3</v>
      </c>
      <c r="L88" s="50">
        <f>_xll.WMA($G$4:G88,1,20,0)</f>
        <v>1.0079241138102003E-2</v>
      </c>
      <c r="M88" s="51">
        <f t="shared" si="14"/>
        <v>-7.5594308535765018E-3</v>
      </c>
      <c r="N88" s="52">
        <f t="shared" si="15"/>
        <v>3.0707476592135999E-3</v>
      </c>
      <c r="P88" s="20">
        <v>1.6E-2</v>
      </c>
      <c r="R88" s="22">
        <v>1.6E-2</v>
      </c>
      <c r="S88" s="7">
        <v>5</v>
      </c>
      <c r="T88" s="22">
        <v>0.9859154929577465</v>
      </c>
      <c r="AF88" s="20">
        <v>1.2999999999999999E-2</v>
      </c>
      <c r="AH88" s="22">
        <v>1.2999999999999999E-2</v>
      </c>
      <c r="AI88" s="7">
        <v>13</v>
      </c>
      <c r="AJ88" s="22">
        <v>0.9617706237424547</v>
      </c>
    </row>
    <row r="89" spans="1:36" x14ac:dyDescent="0.25">
      <c r="A89" s="2">
        <v>40430</v>
      </c>
      <c r="B89" s="3">
        <v>1.2719</v>
      </c>
      <c r="C89" s="3">
        <v>1.2763</v>
      </c>
      <c r="D89" s="3">
        <v>1.2667999999999999</v>
      </c>
      <c r="E89" s="3">
        <v>1.2693000000000001</v>
      </c>
      <c r="F89" s="50">
        <f t="shared" si="9"/>
        <v>-2.0462780633072972E-3</v>
      </c>
      <c r="G89" s="51">
        <f t="shared" si="10"/>
        <v>7.4712313241604121E-3</v>
      </c>
      <c r="H89" s="52">
        <f t="shared" si="11"/>
        <v>-4.0178097929541579E-3</v>
      </c>
      <c r="I89" s="50">
        <f>_xll.EWMA($F$4:$F89,1,,0)</f>
        <v>7.0931028683792639E-3</v>
      </c>
      <c r="J89" s="51">
        <f t="shared" si="12"/>
        <v>-7.9797407269266724E-3</v>
      </c>
      <c r="K89" s="52">
        <f t="shared" si="13"/>
        <v>-2.0462780633072972E-3</v>
      </c>
      <c r="L89" s="50">
        <f>_xll.WMA($G$4:G89,1,20,0)</f>
        <v>9.2285551282480036E-3</v>
      </c>
      <c r="M89" s="51">
        <f t="shared" si="14"/>
        <v>-6.9214163461860032E-3</v>
      </c>
      <c r="N89" s="52">
        <f t="shared" si="15"/>
        <v>-2.0462780633072972E-3</v>
      </c>
      <c r="P89" s="20">
        <v>1.7999999999999999E-2</v>
      </c>
      <c r="R89" s="22">
        <v>1.7999999999999999E-2</v>
      </c>
      <c r="S89" s="7">
        <v>4</v>
      </c>
      <c r="T89" s="22">
        <v>0.99396378269617702</v>
      </c>
      <c r="AF89" s="20">
        <v>1.4999999999999999E-2</v>
      </c>
      <c r="AH89" s="22">
        <v>1.4999999999999999E-2</v>
      </c>
      <c r="AI89" s="7">
        <v>9</v>
      </c>
      <c r="AJ89" s="22">
        <v>0.97987927565392352</v>
      </c>
    </row>
    <row r="90" spans="1:36" x14ac:dyDescent="0.25">
      <c r="A90" s="2">
        <v>40431</v>
      </c>
      <c r="B90" s="3">
        <v>1.2694000000000001</v>
      </c>
      <c r="C90" s="3">
        <v>1.2745</v>
      </c>
      <c r="D90" s="3">
        <v>1.2646999999999999</v>
      </c>
      <c r="E90" s="3">
        <v>1.2678</v>
      </c>
      <c r="F90" s="50">
        <f t="shared" si="9"/>
        <v>-1.2612330223037143E-3</v>
      </c>
      <c r="G90" s="51">
        <f t="shared" si="10"/>
        <v>7.7190049302394512E-3</v>
      </c>
      <c r="H90" s="52">
        <f t="shared" si="11"/>
        <v>-3.7094079864391648E-3</v>
      </c>
      <c r="I90" s="50">
        <f>_xll.EWMA($F$4:$F90,1,,0)</f>
        <v>6.8952604764481442E-3</v>
      </c>
      <c r="J90" s="51">
        <f t="shared" si="12"/>
        <v>-7.7571680360041624E-3</v>
      </c>
      <c r="K90" s="52">
        <f t="shared" si="13"/>
        <v>-1.2612330223037143E-3</v>
      </c>
      <c r="L90" s="50">
        <f>_xll.WMA($G$4:G90,1,20,0)</f>
        <v>9.0304596799662372E-3</v>
      </c>
      <c r="M90" s="51">
        <f t="shared" si="14"/>
        <v>-6.7728447599746779E-3</v>
      </c>
      <c r="N90" s="52">
        <f t="shared" si="15"/>
        <v>-1.2612330223037143E-3</v>
      </c>
      <c r="P90" s="20">
        <v>0.02</v>
      </c>
      <c r="R90" s="22">
        <v>0.02</v>
      </c>
      <c r="S90" s="7">
        <v>1</v>
      </c>
      <c r="T90" s="22">
        <v>0.99597585513078468</v>
      </c>
      <c r="AF90" s="20">
        <v>1.7000000000000001E-2</v>
      </c>
      <c r="AH90" s="22">
        <v>1.7000000000000001E-2</v>
      </c>
      <c r="AI90" s="7">
        <v>4</v>
      </c>
      <c r="AJ90" s="22">
        <v>0.98792756539235416</v>
      </c>
    </row>
    <row r="91" spans="1:36" x14ac:dyDescent="0.25">
      <c r="A91" s="2">
        <v>40434</v>
      </c>
      <c r="B91" s="3">
        <v>1.2705</v>
      </c>
      <c r="C91" s="3">
        <v>1.2891999999999999</v>
      </c>
      <c r="D91" s="3">
        <v>1.2705</v>
      </c>
      <c r="E91" s="3">
        <v>1.2879</v>
      </c>
      <c r="F91" s="50">
        <f t="shared" si="9"/>
        <v>1.3602461138405957E-2</v>
      </c>
      <c r="G91" s="51">
        <f t="shared" si="10"/>
        <v>1.4611347181063978E-2</v>
      </c>
      <c r="H91" s="52">
        <f t="shared" si="11"/>
        <v>0</v>
      </c>
      <c r="I91" s="50">
        <f>_xll.EWMA($F$4:$F91,1,,0)</f>
        <v>6.6923375990737928E-3</v>
      </c>
      <c r="J91" s="51">
        <f t="shared" si="12"/>
        <v>-7.5288797989580165E-3</v>
      </c>
      <c r="K91" s="52">
        <f t="shared" si="13"/>
        <v>1.3602461138405957E-2</v>
      </c>
      <c r="L91" s="50">
        <f>_xll.WMA($G$4:G91,1,20,0)</f>
        <v>8.8200278804030589E-3</v>
      </c>
      <c r="M91" s="51">
        <f t="shared" si="14"/>
        <v>-6.6150209103022946E-3</v>
      </c>
      <c r="N91" s="52">
        <f t="shared" si="15"/>
        <v>1.3602461138405957E-2</v>
      </c>
      <c r="P91" s="20">
        <v>2.1999999999999999E-2</v>
      </c>
      <c r="R91" s="22">
        <v>2.1999999999999999E-2</v>
      </c>
      <c r="S91" s="7">
        <v>1</v>
      </c>
      <c r="T91" s="22">
        <v>0.99798792756539234</v>
      </c>
      <c r="AF91" s="20">
        <v>1.9E-2</v>
      </c>
      <c r="AH91" s="22">
        <v>1.9E-2</v>
      </c>
      <c r="AI91" s="7">
        <v>4</v>
      </c>
      <c r="AJ91" s="22">
        <v>0.99597585513078468</v>
      </c>
    </row>
    <row r="92" spans="1:36" x14ac:dyDescent="0.25">
      <c r="A92" s="2">
        <v>40435</v>
      </c>
      <c r="B92" s="3">
        <v>1.2877000000000001</v>
      </c>
      <c r="C92" s="3">
        <v>1.3032999999999999</v>
      </c>
      <c r="D92" s="3">
        <v>1.2831999999999999</v>
      </c>
      <c r="E92" s="3">
        <v>1.2997000000000001</v>
      </c>
      <c r="F92" s="50">
        <f t="shared" si="9"/>
        <v>9.2757873078045776E-3</v>
      </c>
      <c r="G92" s="51">
        <f t="shared" si="10"/>
        <v>1.55425514244241E-2</v>
      </c>
      <c r="H92" s="52">
        <f t="shared" si="11"/>
        <v>-3.5007231674882302E-3</v>
      </c>
      <c r="I92" s="50">
        <f>_xll.EWMA($F$4:$F92,1,,0)</f>
        <v>7.2939534224512863E-3</v>
      </c>
      <c r="J92" s="51">
        <f t="shared" si="12"/>
        <v>-8.2056976002576974E-3</v>
      </c>
      <c r="K92" s="52">
        <f t="shared" si="13"/>
        <v>9.2757873078045776E-3</v>
      </c>
      <c r="L92" s="50">
        <f>_xll.WMA($G$4:G92,1,20,0)</f>
        <v>9.0273164864753449E-3</v>
      </c>
      <c r="M92" s="51">
        <f t="shared" si="14"/>
        <v>-6.7704873648565082E-3</v>
      </c>
      <c r="N92" s="52">
        <f t="shared" si="15"/>
        <v>9.2757873078045776E-3</v>
      </c>
      <c r="P92" s="20">
        <v>2.4E-2</v>
      </c>
      <c r="R92" s="22">
        <v>2.4E-2</v>
      </c>
      <c r="S92" s="7">
        <v>1</v>
      </c>
      <c r="T92" s="22">
        <v>1</v>
      </c>
      <c r="AF92" s="20">
        <v>2.1000000000000001E-2</v>
      </c>
      <c r="AH92" s="22">
        <v>2.1000000000000001E-2</v>
      </c>
      <c r="AI92" s="7">
        <v>1</v>
      </c>
      <c r="AJ92" s="22">
        <v>0.99798792756539234</v>
      </c>
    </row>
    <row r="93" spans="1:36" ht="15.75" thickBot="1" x14ac:dyDescent="0.3">
      <c r="A93" s="2">
        <v>40436</v>
      </c>
      <c r="B93" s="3">
        <v>1.2997000000000001</v>
      </c>
      <c r="C93" s="3">
        <v>1.3035000000000001</v>
      </c>
      <c r="D93" s="3">
        <v>1.2959000000000001</v>
      </c>
      <c r="E93" s="3">
        <v>1.3007</v>
      </c>
      <c r="F93" s="50">
        <f t="shared" si="9"/>
        <v>7.6911248215234048E-4</v>
      </c>
      <c r="G93" s="51">
        <f t="shared" si="10"/>
        <v>5.847519932187668E-3</v>
      </c>
      <c r="H93" s="52">
        <f t="shared" si="11"/>
        <v>-2.928034146173944E-3</v>
      </c>
      <c r="I93" s="50">
        <f>_xll.EWMA($F$4:$F93,1,,0)</f>
        <v>7.4277900446857829E-3</v>
      </c>
      <c r="J93" s="51">
        <f t="shared" si="12"/>
        <v>-8.3562638002715062E-3</v>
      </c>
      <c r="K93" s="52">
        <f t="shared" si="13"/>
        <v>7.6911248215234048E-4</v>
      </c>
      <c r="L93" s="50">
        <f>_xll.WMA($G$4:G93,1,20,0)</f>
        <v>9.3845349023132987E-3</v>
      </c>
      <c r="M93" s="51">
        <f t="shared" si="14"/>
        <v>-7.0384011767349736E-3</v>
      </c>
      <c r="N93" s="52">
        <f t="shared" si="15"/>
        <v>7.6911248215234048E-4</v>
      </c>
      <c r="R93" s="23" t="s">
        <v>35</v>
      </c>
      <c r="S93" s="23">
        <v>0</v>
      </c>
      <c r="T93" s="24">
        <v>1</v>
      </c>
      <c r="AF93" s="20">
        <v>2.3E-2</v>
      </c>
      <c r="AH93" s="22">
        <v>2.3E-2</v>
      </c>
      <c r="AI93" s="7">
        <v>0</v>
      </c>
      <c r="AJ93" s="22">
        <v>0.99798792756539234</v>
      </c>
    </row>
    <row r="94" spans="1:36" x14ac:dyDescent="0.25">
      <c r="A94" s="2">
        <v>40437</v>
      </c>
      <c r="B94" s="3">
        <v>1.3008</v>
      </c>
      <c r="C94" s="3">
        <v>1.3115000000000001</v>
      </c>
      <c r="D94" s="3">
        <v>1.2979000000000001</v>
      </c>
      <c r="E94" s="3">
        <v>1.3075000000000001</v>
      </c>
      <c r="F94" s="50">
        <f t="shared" si="9"/>
        <v>5.1374571455320142E-3</v>
      </c>
      <c r="G94" s="51">
        <f t="shared" si="10"/>
        <v>1.0423946613215159E-2</v>
      </c>
      <c r="H94" s="52">
        <f t="shared" si="11"/>
        <v>-2.2318860998327889E-3</v>
      </c>
      <c r="I94" s="50">
        <f>_xll.EWMA($F$4:$F94,1,,0)</f>
        <v>7.2039734238591819E-3</v>
      </c>
      <c r="J94" s="51">
        <f t="shared" si="12"/>
        <v>-8.1044701018415793E-3</v>
      </c>
      <c r="K94" s="52">
        <f t="shared" si="13"/>
        <v>5.1374571455320142E-3</v>
      </c>
      <c r="L94" s="50">
        <f>_xll.WMA($G$4:G94,1,20,0)</f>
        <v>9.3079341982520748E-3</v>
      </c>
      <c r="M94" s="51">
        <f t="shared" si="14"/>
        <v>-6.9809506486890561E-3</v>
      </c>
      <c r="N94" s="52">
        <f t="shared" si="15"/>
        <v>5.1374571455320142E-3</v>
      </c>
      <c r="AF94" s="20">
        <v>2.5000000000000001E-2</v>
      </c>
      <c r="AH94" s="22">
        <v>2.5000000000000001E-2</v>
      </c>
      <c r="AI94" s="7">
        <v>1</v>
      </c>
      <c r="AJ94" s="22">
        <v>1</v>
      </c>
    </row>
    <row r="95" spans="1:36" ht="15.75" thickBot="1" x14ac:dyDescent="0.3">
      <c r="A95" s="2">
        <v>40438</v>
      </c>
      <c r="B95" s="3">
        <v>1.3076000000000001</v>
      </c>
      <c r="C95" s="3">
        <v>1.3159000000000001</v>
      </c>
      <c r="D95" s="3">
        <v>1.3024</v>
      </c>
      <c r="E95" s="3">
        <v>1.3047</v>
      </c>
      <c r="F95" s="50">
        <f t="shared" si="9"/>
        <v>-2.2202665783531915E-3</v>
      </c>
      <c r="G95" s="51">
        <f t="shared" si="10"/>
        <v>1.0312125907819176E-2</v>
      </c>
      <c r="H95" s="52">
        <f t="shared" si="11"/>
        <v>-3.9846796017798253E-3</v>
      </c>
      <c r="I95" s="50">
        <f>_xll.EWMA($F$4:$F95,1,,0)</f>
        <v>7.0969716824501906E-3</v>
      </c>
      <c r="J95" s="51">
        <f t="shared" si="12"/>
        <v>-7.984093142756464E-3</v>
      </c>
      <c r="K95" s="52">
        <f t="shared" si="13"/>
        <v>-2.2202665783531915E-3</v>
      </c>
      <c r="L95" s="50">
        <f>_xll.WMA($G$4:G95,1,20,0)</f>
        <v>9.3383969462512619E-3</v>
      </c>
      <c r="M95" s="51">
        <f t="shared" si="14"/>
        <v>-7.003797709688446E-3</v>
      </c>
      <c r="N95" s="52">
        <f t="shared" si="15"/>
        <v>-2.2202665783531915E-3</v>
      </c>
      <c r="AH95" s="23" t="s">
        <v>35</v>
      </c>
      <c r="AI95" s="23">
        <v>0</v>
      </c>
      <c r="AJ95" s="24">
        <v>1</v>
      </c>
    </row>
    <row r="96" spans="1:36" x14ac:dyDescent="0.25">
      <c r="A96" s="2">
        <v>40441</v>
      </c>
      <c r="B96" s="3">
        <v>1.3049999999999999</v>
      </c>
      <c r="C96" s="3">
        <v>1.3119000000000001</v>
      </c>
      <c r="D96" s="3">
        <v>1.3032999999999999</v>
      </c>
      <c r="E96" s="3">
        <v>1.3058000000000001</v>
      </c>
      <c r="F96" s="50">
        <f t="shared" si="9"/>
        <v>6.1283899573931662E-4</v>
      </c>
      <c r="G96" s="51">
        <f t="shared" si="10"/>
        <v>6.5769585503106937E-3</v>
      </c>
      <c r="H96" s="52">
        <f t="shared" si="11"/>
        <v>-1.3035312201197088E-3</v>
      </c>
      <c r="I96" s="50">
        <f>_xll.EWMA($F$4:$F96,1,,0)</f>
        <v>6.9022287457419888E-3</v>
      </c>
      <c r="J96" s="51">
        <f t="shared" si="12"/>
        <v>-7.7650073389597379E-3</v>
      </c>
      <c r="K96" s="52">
        <f t="shared" si="13"/>
        <v>6.1283899573931662E-4</v>
      </c>
      <c r="L96" s="50">
        <f>_xll.WMA($G$4:G96,1,20,0)</f>
        <v>9.2108066710729266E-3</v>
      </c>
      <c r="M96" s="51">
        <f t="shared" si="14"/>
        <v>-6.9081050033046945E-3</v>
      </c>
      <c r="N96" s="52">
        <f t="shared" si="15"/>
        <v>6.1283899573931662E-4</v>
      </c>
    </row>
    <row r="97" spans="1:14" x14ac:dyDescent="0.25">
      <c r="A97" s="2">
        <v>40442</v>
      </c>
      <c r="B97" s="3">
        <v>1.3057000000000001</v>
      </c>
      <c r="C97" s="3">
        <v>1.3269</v>
      </c>
      <c r="D97" s="3">
        <v>1.3057000000000001</v>
      </c>
      <c r="E97" s="3">
        <v>1.3263</v>
      </c>
      <c r="F97" s="50">
        <f t="shared" si="9"/>
        <v>1.5653815086314322E-2</v>
      </c>
      <c r="G97" s="51">
        <f t="shared" si="10"/>
        <v>1.6106099128397874E-2</v>
      </c>
      <c r="H97" s="52">
        <f t="shared" si="11"/>
        <v>0</v>
      </c>
      <c r="I97" s="50">
        <f>_xll.EWMA($F$4:$F97,1,,0)</f>
        <v>6.6936425253456833E-3</v>
      </c>
      <c r="J97" s="51">
        <f t="shared" si="12"/>
        <v>-7.5303478410138937E-3</v>
      </c>
      <c r="K97" s="52">
        <f t="shared" si="13"/>
        <v>1.5653815086314322E-2</v>
      </c>
      <c r="L97" s="50">
        <f>_xll.WMA($G$4:G97,1,20,0)</f>
        <v>9.2165644278832861E-3</v>
      </c>
      <c r="M97" s="51">
        <f t="shared" si="14"/>
        <v>-6.9124233209124641E-3</v>
      </c>
      <c r="N97" s="52">
        <f t="shared" si="15"/>
        <v>1.5653815086314322E-2</v>
      </c>
    </row>
    <row r="98" spans="1:14" x14ac:dyDescent="0.25">
      <c r="A98" s="2">
        <v>40443</v>
      </c>
      <c r="B98" s="3">
        <v>1.3261000000000001</v>
      </c>
      <c r="C98" s="3">
        <v>1.3434999999999999</v>
      </c>
      <c r="D98" s="3">
        <v>1.3249</v>
      </c>
      <c r="E98" s="3">
        <v>1.3404</v>
      </c>
      <c r="F98" s="50">
        <f t="shared" si="9"/>
        <v>1.0725773179602008E-2</v>
      </c>
      <c r="G98" s="51">
        <f t="shared" si="10"/>
        <v>1.3941164181468449E-2</v>
      </c>
      <c r="H98" s="52">
        <f t="shared" si="11"/>
        <v>-9.0531880947594928E-4</v>
      </c>
      <c r="I98" s="50">
        <f>_xll.EWMA($F$4:$F98,1,,0)</f>
        <v>7.5378428510470075E-3</v>
      </c>
      <c r="J98" s="51">
        <f t="shared" si="12"/>
        <v>-8.4800732074278833E-3</v>
      </c>
      <c r="K98" s="52">
        <f t="shared" si="13"/>
        <v>1.0725773179602008E-2</v>
      </c>
      <c r="L98" s="50">
        <f>_xll.WMA($G$4:G98,1,20,0)</f>
        <v>9.5200673930205589E-3</v>
      </c>
      <c r="M98" s="51">
        <f t="shared" si="14"/>
        <v>-7.1400505447654188E-3</v>
      </c>
      <c r="N98" s="52">
        <f t="shared" si="15"/>
        <v>1.0725773179602008E-2</v>
      </c>
    </row>
    <row r="99" spans="1:14" x14ac:dyDescent="0.25">
      <c r="A99" s="2">
        <v>40444</v>
      </c>
      <c r="B99" s="3">
        <v>1.3403</v>
      </c>
      <c r="C99" s="3">
        <v>1.3411999999999999</v>
      </c>
      <c r="D99" s="3">
        <v>1.3307</v>
      </c>
      <c r="E99" s="3">
        <v>1.3311999999999999</v>
      </c>
      <c r="F99" s="50">
        <f t="shared" si="9"/>
        <v>-6.8126784175069309E-3</v>
      </c>
      <c r="G99" s="51">
        <f t="shared" si="10"/>
        <v>7.8596160423767027E-3</v>
      </c>
      <c r="H99" s="52">
        <f t="shared" si="11"/>
        <v>-7.1883499347542524E-3</v>
      </c>
      <c r="I99" s="50">
        <f>_xll.EWMA($F$4:$F99,1,,0)</f>
        <v>7.7661098997034448E-3</v>
      </c>
      <c r="J99" s="51">
        <f t="shared" si="12"/>
        <v>-8.7368736371663761E-3</v>
      </c>
      <c r="K99" s="52">
        <f t="shared" si="13"/>
        <v>-6.8126784175069309E-3</v>
      </c>
      <c r="L99" s="50">
        <f>_xll.WMA($G$4:G99,1,20,0)</f>
        <v>9.7750290927526937E-3</v>
      </c>
      <c r="M99" s="51">
        <f t="shared" si="14"/>
        <v>-7.3312718195645207E-3</v>
      </c>
      <c r="N99" s="52">
        <f t="shared" si="15"/>
        <v>-6.8126784175069309E-3</v>
      </c>
    </row>
    <row r="100" spans="1:14" x14ac:dyDescent="0.25">
      <c r="A100" s="2">
        <v>40445</v>
      </c>
      <c r="B100" s="3">
        <v>1.3312999999999999</v>
      </c>
      <c r="C100" s="3">
        <v>1.3493999999999999</v>
      </c>
      <c r="D100" s="3">
        <v>1.3288</v>
      </c>
      <c r="E100" s="3">
        <v>1.3489</v>
      </c>
      <c r="F100" s="50">
        <f t="shared" si="9"/>
        <v>1.3133537037762514E-2</v>
      </c>
      <c r="G100" s="51">
        <f t="shared" si="10"/>
        <v>1.5383769894239866E-2</v>
      </c>
      <c r="H100" s="52">
        <f t="shared" si="11"/>
        <v>-1.8796291387862794E-3</v>
      </c>
      <c r="I100" s="50">
        <f>_xll.EWMA($F$4:$F100,1,,0)</f>
        <v>7.7122286291990477E-3</v>
      </c>
      <c r="J100" s="51">
        <f t="shared" si="12"/>
        <v>-8.6762572078489288E-3</v>
      </c>
      <c r="K100" s="52">
        <f t="shared" si="13"/>
        <v>1.3133537037762514E-2</v>
      </c>
      <c r="L100" s="50">
        <f>_xll.WMA($G$4:G100,1,20,0)</f>
        <v>9.7391266829201083E-3</v>
      </c>
      <c r="M100" s="51">
        <f t="shared" si="14"/>
        <v>-7.3043450121900808E-3</v>
      </c>
      <c r="N100" s="52">
        <f t="shared" si="15"/>
        <v>1.3133537037762514E-2</v>
      </c>
    </row>
    <row r="101" spans="1:14" x14ac:dyDescent="0.25">
      <c r="A101" s="2">
        <v>40448</v>
      </c>
      <c r="B101" s="3">
        <v>1.3481000000000001</v>
      </c>
      <c r="C101" s="3">
        <v>1.3504</v>
      </c>
      <c r="D101" s="3">
        <v>1.3429</v>
      </c>
      <c r="E101" s="3">
        <v>1.3451</v>
      </c>
      <c r="F101" s="50">
        <f t="shared" si="9"/>
        <v>-2.2278339824825955E-3</v>
      </c>
      <c r="G101" s="51">
        <f t="shared" si="10"/>
        <v>5.5693902545631167E-3</v>
      </c>
      <c r="H101" s="52">
        <f t="shared" si="11"/>
        <v>-3.8647391098888327E-3</v>
      </c>
      <c r="I101" s="50">
        <f>_xll.EWMA($F$4:$F101,1,,0)</f>
        <v>8.1399723531859723E-3</v>
      </c>
      <c r="J101" s="51">
        <f t="shared" si="12"/>
        <v>-9.1574688973342193E-3</v>
      </c>
      <c r="K101" s="52">
        <f t="shared" si="13"/>
        <v>-2.2278339824825955E-3</v>
      </c>
      <c r="L101" s="50">
        <f>_xll.WMA($G$4:G101,1,20,0)</f>
        <v>1.0131251332516513E-2</v>
      </c>
      <c r="M101" s="51">
        <f t="shared" si="14"/>
        <v>-7.5984384993873846E-3</v>
      </c>
      <c r="N101" s="52">
        <f t="shared" si="15"/>
        <v>-2.2278339824825955E-3</v>
      </c>
    </row>
    <row r="102" spans="1:14" x14ac:dyDescent="0.25">
      <c r="A102" s="2">
        <v>40449</v>
      </c>
      <c r="B102" s="3">
        <v>1.3451</v>
      </c>
      <c r="C102" s="3">
        <v>1.3593999999999999</v>
      </c>
      <c r="D102" s="3">
        <v>1.3384</v>
      </c>
      <c r="E102" s="3">
        <v>1.3584000000000001</v>
      </c>
      <c r="F102" s="50">
        <f t="shared" si="9"/>
        <v>9.8391768425471499E-3</v>
      </c>
      <c r="G102" s="51">
        <f t="shared" si="10"/>
        <v>1.5568555239923461E-2</v>
      </c>
      <c r="H102" s="52">
        <f t="shared" si="11"/>
        <v>-4.9934890419215368E-3</v>
      </c>
      <c r="I102" s="50">
        <f>_xll.EWMA($F$4:$F102,1,,0)</f>
        <v>7.910840383372952E-3</v>
      </c>
      <c r="J102" s="51">
        <f t="shared" si="12"/>
        <v>-8.8996954312945704E-3</v>
      </c>
      <c r="K102" s="52">
        <f t="shared" si="13"/>
        <v>9.8391768425471499E-3</v>
      </c>
      <c r="L102" s="50">
        <f>_xll.WMA($G$4:G102,1,20,0)</f>
        <v>9.9967391463738151E-3</v>
      </c>
      <c r="M102" s="51">
        <f t="shared" si="14"/>
        <v>-7.4975543597803618E-3</v>
      </c>
      <c r="N102" s="52">
        <f t="shared" si="15"/>
        <v>9.8391768425471499E-3</v>
      </c>
    </row>
    <row r="103" spans="1:14" x14ac:dyDescent="0.25">
      <c r="A103" s="2">
        <v>40450</v>
      </c>
      <c r="B103" s="3">
        <v>1.3584000000000001</v>
      </c>
      <c r="C103" s="3">
        <v>1.3646</v>
      </c>
      <c r="D103" s="3">
        <v>1.3569</v>
      </c>
      <c r="E103" s="3">
        <v>1.3625</v>
      </c>
      <c r="F103" s="50">
        <f t="shared" si="9"/>
        <v>3.0137109803162919E-3</v>
      </c>
      <c r="G103" s="51">
        <f t="shared" si="10"/>
        <v>5.6586592294160954E-3</v>
      </c>
      <c r="H103" s="52">
        <f t="shared" si="11"/>
        <v>-1.1048504051757151E-3</v>
      </c>
      <c r="I103" s="50">
        <f>_xll.EWMA($F$4:$F103,1,,0)</f>
        <v>8.0395942617315589E-3</v>
      </c>
      <c r="J103" s="51">
        <f t="shared" si="12"/>
        <v>-9.0445435444480044E-3</v>
      </c>
      <c r="K103" s="52">
        <f t="shared" si="13"/>
        <v>3.0137109803162919E-3</v>
      </c>
      <c r="L103" s="50">
        <f>_xll.WMA($G$4:G103,1,20,0)</f>
        <v>1.0325814258442425E-2</v>
      </c>
      <c r="M103" s="51">
        <f t="shared" si="14"/>
        <v>-7.7443606938318189E-3</v>
      </c>
      <c r="N103" s="52">
        <f t="shared" si="15"/>
        <v>3.0137109803162919E-3</v>
      </c>
    </row>
    <row r="104" spans="1:14" x14ac:dyDescent="0.25">
      <c r="A104" s="2">
        <v>40451</v>
      </c>
      <c r="B104" s="3">
        <v>1.3626</v>
      </c>
      <c r="C104" s="3">
        <v>1.3681000000000001</v>
      </c>
      <c r="D104" s="3">
        <v>1.3562000000000001</v>
      </c>
      <c r="E104" s="3">
        <v>1.3633</v>
      </c>
      <c r="F104" s="50">
        <f t="shared" si="9"/>
        <v>5.1359185251612267E-4</v>
      </c>
      <c r="G104" s="51">
        <f t="shared" si="10"/>
        <v>8.7362446763267626E-3</v>
      </c>
      <c r="H104" s="52">
        <f t="shared" si="11"/>
        <v>-4.7079680898260068E-3</v>
      </c>
      <c r="I104" s="50">
        <f>_xll.EWMA($F$4:$F104,1,,0)</f>
        <v>7.8295541745391686E-3</v>
      </c>
      <c r="J104" s="51">
        <f t="shared" si="12"/>
        <v>-8.808248446356564E-3</v>
      </c>
      <c r="K104" s="52">
        <f t="shared" si="13"/>
        <v>5.1359185251612267E-4</v>
      </c>
      <c r="L104" s="50">
        <f>_xll.WMA($G$4:G104,1,20,0)</f>
        <v>9.8760041975332682E-3</v>
      </c>
      <c r="M104" s="51">
        <f t="shared" si="14"/>
        <v>-7.4070031481499512E-3</v>
      </c>
      <c r="N104" s="52">
        <f t="shared" si="15"/>
        <v>5.1359185251612267E-4</v>
      </c>
    </row>
    <row r="105" spans="1:14" x14ac:dyDescent="0.25">
      <c r="A105" s="2">
        <v>40452</v>
      </c>
      <c r="B105" s="3">
        <v>1.3634999999999999</v>
      </c>
      <c r="C105" s="3">
        <v>1.3791</v>
      </c>
      <c r="D105" s="3">
        <v>1.3620000000000001</v>
      </c>
      <c r="E105" s="3">
        <v>1.3789</v>
      </c>
      <c r="F105" s="50">
        <f t="shared" si="9"/>
        <v>1.1231156562052423E-2</v>
      </c>
      <c r="G105" s="51">
        <f t="shared" si="10"/>
        <v>1.247690477083419E-2</v>
      </c>
      <c r="H105" s="52">
        <f t="shared" si="11"/>
        <v>-1.1007155761854049E-3</v>
      </c>
      <c r="I105" s="50">
        <f>_xll.EWMA($F$4:$F105,1,,0)</f>
        <v>7.5920767944732594E-3</v>
      </c>
      <c r="J105" s="51">
        <f t="shared" si="12"/>
        <v>-8.5410863937824162E-3</v>
      </c>
      <c r="K105" s="52">
        <f t="shared" si="13"/>
        <v>1.1231156562052423E-2</v>
      </c>
      <c r="L105" s="50">
        <f>_xll.WMA($G$4:G105,1,20,0)</f>
        <v>1.0047460310204285E-2</v>
      </c>
      <c r="M105" s="51">
        <f t="shared" si="14"/>
        <v>-7.5355952326532135E-3</v>
      </c>
      <c r="N105" s="52">
        <f t="shared" si="15"/>
        <v>1.1231156562052423E-2</v>
      </c>
    </row>
    <row r="106" spans="1:14" x14ac:dyDescent="0.25">
      <c r="A106" s="2">
        <v>40455</v>
      </c>
      <c r="B106" s="3">
        <v>1.3788</v>
      </c>
      <c r="C106" s="3">
        <v>1.3788</v>
      </c>
      <c r="D106" s="3">
        <v>1.3669</v>
      </c>
      <c r="E106" s="3">
        <v>1.3683000000000001</v>
      </c>
      <c r="F106" s="50">
        <f t="shared" si="9"/>
        <v>-7.644462256945859E-3</v>
      </c>
      <c r="G106" s="51">
        <f t="shared" si="10"/>
        <v>8.6681534841030472E-3</v>
      </c>
      <c r="H106" s="52">
        <f t="shared" si="11"/>
        <v>-8.6681534841030698E-3</v>
      </c>
      <c r="I106" s="50">
        <f>_xll.EWMA($F$4:$F106,1,,0)</f>
        <v>7.8580904113702207E-3</v>
      </c>
      <c r="J106" s="51">
        <f t="shared" si="12"/>
        <v>-8.8403517127914992E-3</v>
      </c>
      <c r="K106" s="52">
        <f t="shared" si="13"/>
        <v>-7.644462256945859E-3</v>
      </c>
      <c r="L106" s="50">
        <f>_xll.WMA($G$4:G106,1,20,0)</f>
        <v>1.0336778083348116E-2</v>
      </c>
      <c r="M106" s="51">
        <f t="shared" si="14"/>
        <v>-7.7525835625110867E-3</v>
      </c>
      <c r="N106" s="52">
        <f t="shared" si="15"/>
        <v>-7.7525835625110867E-3</v>
      </c>
    </row>
    <row r="107" spans="1:14" x14ac:dyDescent="0.25">
      <c r="A107" s="2">
        <v>40456</v>
      </c>
      <c r="B107" s="3">
        <v>1.3684000000000001</v>
      </c>
      <c r="C107" s="3">
        <v>1.3857999999999999</v>
      </c>
      <c r="D107" s="3">
        <v>1.3640000000000001</v>
      </c>
      <c r="E107" s="3">
        <v>1.3836999999999999</v>
      </c>
      <c r="F107" s="50">
        <f t="shared" si="9"/>
        <v>1.1118896571889074E-2</v>
      </c>
      <c r="G107" s="51">
        <f t="shared" si="10"/>
        <v>1.5856030789873393E-2</v>
      </c>
      <c r="H107" s="52">
        <f t="shared" si="11"/>
        <v>-3.2206147000421719E-3</v>
      </c>
      <c r="I107" s="50">
        <f>_xll.EWMA($F$4:$F107,1,,0)</f>
        <v>7.8454367635170368E-3</v>
      </c>
      <c r="J107" s="51">
        <f t="shared" si="12"/>
        <v>-8.8261163589566666E-3</v>
      </c>
      <c r="K107" s="52">
        <f t="shared" si="13"/>
        <v>1.1118896571889074E-2</v>
      </c>
      <c r="L107" s="50">
        <f>_xll.WMA($G$4:G107,1,20,0)</f>
        <v>1.0587894899002064E-2</v>
      </c>
      <c r="M107" s="51">
        <f t="shared" si="14"/>
        <v>-7.9409211742515473E-3</v>
      </c>
      <c r="N107" s="52">
        <f t="shared" si="15"/>
        <v>1.1118896571889074E-2</v>
      </c>
    </row>
    <row r="108" spans="1:14" x14ac:dyDescent="0.25">
      <c r="A108" s="2">
        <v>40457</v>
      </c>
      <c r="B108" s="3">
        <v>1.3837999999999999</v>
      </c>
      <c r="C108" s="3">
        <v>1.3946000000000001</v>
      </c>
      <c r="D108" s="3">
        <v>1.3802000000000001</v>
      </c>
      <c r="E108" s="3">
        <v>1.3931</v>
      </c>
      <c r="F108" s="50">
        <f t="shared" si="9"/>
        <v>6.6981416474685132E-3</v>
      </c>
      <c r="G108" s="51">
        <f t="shared" si="10"/>
        <v>1.0379219600408775E-2</v>
      </c>
      <c r="H108" s="52">
        <f t="shared" si="11"/>
        <v>-2.6049218782091222E-3</v>
      </c>
      <c r="I108" s="50">
        <f>_xll.EWMA($F$4:$F108,1,,0)</f>
        <v>8.0793327068704127E-3</v>
      </c>
      <c r="J108" s="51">
        <f t="shared" si="12"/>
        <v>-9.089249295229215E-3</v>
      </c>
      <c r="K108" s="52">
        <f t="shared" si="13"/>
        <v>6.6981416474685132E-3</v>
      </c>
      <c r="L108" s="50">
        <f>_xll.WMA($G$4:G108,1,20,0)</f>
        <v>1.0609794843958192E-2</v>
      </c>
      <c r="M108" s="51">
        <f t="shared" si="14"/>
        <v>-7.9573461329686436E-3</v>
      </c>
      <c r="N108" s="52">
        <f t="shared" si="15"/>
        <v>6.6981416474685132E-3</v>
      </c>
    </row>
    <row r="109" spans="1:14" x14ac:dyDescent="0.25">
      <c r="A109" s="2">
        <v>40458</v>
      </c>
      <c r="B109" s="3">
        <v>1.3928</v>
      </c>
      <c r="C109" s="3">
        <v>1.4026000000000001</v>
      </c>
      <c r="D109" s="3">
        <v>1.3859999999999999</v>
      </c>
      <c r="E109" s="3">
        <v>1.3923000000000001</v>
      </c>
      <c r="F109" s="50">
        <f t="shared" si="9"/>
        <v>-3.5905353873941183E-4</v>
      </c>
      <c r="G109" s="51">
        <f t="shared" si="10"/>
        <v>1.1905756352961748E-2</v>
      </c>
      <c r="H109" s="52">
        <f t="shared" si="11"/>
        <v>-4.8942087041308965E-3</v>
      </c>
      <c r="I109" s="50">
        <f>_xll.EWMA($F$4:$F109,1,,0)</f>
        <v>8.0031859943887826E-3</v>
      </c>
      <c r="J109" s="51">
        <f t="shared" si="12"/>
        <v>-9.0035842436873813E-3</v>
      </c>
      <c r="K109" s="52">
        <f t="shared" si="13"/>
        <v>-3.5905353873941183E-4</v>
      </c>
      <c r="L109" s="50">
        <f>_xll.WMA($G$4:G109,1,20,0)</f>
        <v>1.0735424657767617E-2</v>
      </c>
      <c r="M109" s="51">
        <f t="shared" si="14"/>
        <v>-8.0515684933257121E-3</v>
      </c>
      <c r="N109" s="52">
        <f t="shared" si="15"/>
        <v>-3.5905353873941183E-4</v>
      </c>
    </row>
    <row r="110" spans="1:14" x14ac:dyDescent="0.25">
      <c r="A110" s="2">
        <v>40459</v>
      </c>
      <c r="B110" s="3">
        <v>1.3924000000000001</v>
      </c>
      <c r="C110" s="3">
        <v>1.3983000000000001</v>
      </c>
      <c r="D110" s="3">
        <v>1.3837999999999999</v>
      </c>
      <c r="E110" s="3">
        <v>1.3935</v>
      </c>
      <c r="F110" s="50">
        <f t="shared" si="9"/>
        <v>7.8969098471901597E-4</v>
      </c>
      <c r="G110" s="51">
        <f t="shared" si="10"/>
        <v>1.0423874982094366E-2</v>
      </c>
      <c r="H110" s="52">
        <f t="shared" si="11"/>
        <v>-6.1955388725732068E-3</v>
      </c>
      <c r="I110" s="50">
        <f>_xll.EWMA($F$4:$F110,1,,0)</f>
        <v>7.75987513196925E-3</v>
      </c>
      <c r="J110" s="51">
        <f t="shared" si="12"/>
        <v>-8.729859523465406E-3</v>
      </c>
      <c r="K110" s="52">
        <f t="shared" si="13"/>
        <v>7.8969098471901597E-4</v>
      </c>
      <c r="L110" s="50">
        <f>_xll.WMA($G$4:G110,1,20,0)</f>
        <v>1.0957150909207684E-2</v>
      </c>
      <c r="M110" s="51">
        <f t="shared" si="14"/>
        <v>-8.2178631819057636E-3</v>
      </c>
      <c r="N110" s="52">
        <f t="shared" si="15"/>
        <v>7.8969098471901597E-4</v>
      </c>
    </row>
    <row r="111" spans="1:14" x14ac:dyDescent="0.25">
      <c r="A111" s="2">
        <v>40462</v>
      </c>
      <c r="B111" s="3">
        <v>1.4004000000000001</v>
      </c>
      <c r="C111" s="3">
        <v>1.4006000000000001</v>
      </c>
      <c r="D111" s="3">
        <v>1.3869</v>
      </c>
      <c r="E111" s="3">
        <v>1.3873</v>
      </c>
      <c r="F111" s="50">
        <f t="shared" si="9"/>
        <v>-9.3984979938307872E-3</v>
      </c>
      <c r="G111" s="51">
        <f t="shared" si="10"/>
        <v>9.8296755591280455E-3</v>
      </c>
      <c r="H111" s="52">
        <f t="shared" si="11"/>
        <v>-9.6868694182211737E-3</v>
      </c>
      <c r="I111" s="50">
        <f>_xll.EWMA($F$4:$F111,1,,0)</f>
        <v>7.5259643269823089E-3</v>
      </c>
      <c r="J111" s="51">
        <f t="shared" si="12"/>
        <v>-8.4667098678550979E-3</v>
      </c>
      <c r="K111" s="52">
        <f t="shared" si="13"/>
        <v>-8.4667098678550979E-3</v>
      </c>
      <c r="L111" s="50">
        <f>_xll.WMA($G$4:G111,1,20,0)</f>
        <v>1.1092394411800429E-2</v>
      </c>
      <c r="M111" s="51">
        <f t="shared" si="14"/>
        <v>-8.3192958088503209E-3</v>
      </c>
      <c r="N111" s="52">
        <f t="shared" si="15"/>
        <v>-8.3192958088503209E-3</v>
      </c>
    </row>
    <row r="112" spans="1:14" x14ac:dyDescent="0.25">
      <c r="A112" s="2">
        <v>40463</v>
      </c>
      <c r="B112" s="3">
        <v>1.3871</v>
      </c>
      <c r="C112" s="3">
        <v>1.3932</v>
      </c>
      <c r="D112" s="3">
        <v>1.3777999999999999</v>
      </c>
      <c r="E112" s="3">
        <v>1.3926000000000001</v>
      </c>
      <c r="F112" s="50">
        <f t="shared" si="9"/>
        <v>3.9572667392019246E-3</v>
      </c>
      <c r="G112" s="51">
        <f t="shared" si="10"/>
        <v>1.1115235332750812E-2</v>
      </c>
      <c r="H112" s="52">
        <f t="shared" si="11"/>
        <v>-6.7272126101490639E-3</v>
      </c>
      <c r="I112" s="50">
        <f>_xll.EWMA($F$4:$F112,1,,0)</f>
        <v>7.6512506546545806E-3</v>
      </c>
      <c r="J112" s="51">
        <f t="shared" si="12"/>
        <v>-8.607656986486403E-3</v>
      </c>
      <c r="K112" s="52">
        <f t="shared" si="13"/>
        <v>3.9572667392019246E-3</v>
      </c>
      <c r="L112" s="50">
        <f>_xll.WMA($G$4:G112,1,20,0)</f>
        <v>1.0853310830703632E-2</v>
      </c>
      <c r="M112" s="51">
        <f t="shared" si="14"/>
        <v>-8.1399831230277234E-3</v>
      </c>
      <c r="N112" s="52">
        <f t="shared" si="15"/>
        <v>3.9572667392019246E-3</v>
      </c>
    </row>
    <row r="113" spans="1:14" x14ac:dyDescent="0.25">
      <c r="A113" s="2">
        <v>40464</v>
      </c>
      <c r="B113" s="3">
        <v>1.3927</v>
      </c>
      <c r="C113" s="3">
        <v>1.4000999999999999</v>
      </c>
      <c r="D113" s="3">
        <v>1.3913</v>
      </c>
      <c r="E113" s="3">
        <v>1.3959999999999999</v>
      </c>
      <c r="F113" s="50">
        <f t="shared" si="9"/>
        <v>2.3666952632713789E-3</v>
      </c>
      <c r="G113" s="51">
        <f t="shared" si="10"/>
        <v>6.3051007760485424E-3</v>
      </c>
      <c r="H113" s="52">
        <f t="shared" si="11"/>
        <v>-1.005747211215233E-3</v>
      </c>
      <c r="I113" s="50">
        <f>_xll.EWMA($F$4:$F113,1,,0)</f>
        <v>7.4812255672611983E-3</v>
      </c>
      <c r="J113" s="51">
        <f t="shared" si="12"/>
        <v>-8.416378763168848E-3</v>
      </c>
      <c r="K113" s="52">
        <f t="shared" si="13"/>
        <v>2.3666952632713789E-3</v>
      </c>
      <c r="L113" s="50">
        <f>_xll.WMA($G$4:G113,1,20,0)</f>
        <v>1.0631945026119968E-2</v>
      </c>
      <c r="M113" s="51">
        <f t="shared" si="14"/>
        <v>-7.9739587695899748E-3</v>
      </c>
      <c r="N113" s="52">
        <f t="shared" si="15"/>
        <v>2.3666952632713789E-3</v>
      </c>
    </row>
    <row r="114" spans="1:14" x14ac:dyDescent="0.25">
      <c r="A114" s="2">
        <v>40465</v>
      </c>
      <c r="B114" s="3">
        <v>1.3958999999999999</v>
      </c>
      <c r="C114" s="3">
        <v>1.4119999999999999</v>
      </c>
      <c r="D114" s="3">
        <v>1.3956999999999999</v>
      </c>
      <c r="E114" s="3">
        <v>1.4083000000000001</v>
      </c>
      <c r="F114" s="50">
        <f t="shared" si="9"/>
        <v>8.8439346852923102E-3</v>
      </c>
      <c r="G114" s="51">
        <f t="shared" si="10"/>
        <v>1.1611057538588824E-2</v>
      </c>
      <c r="H114" s="52">
        <f t="shared" si="11"/>
        <v>-1.4328700411385295E-4</v>
      </c>
      <c r="I114" s="50">
        <f>_xll.EWMA($F$4:$F114,1,,0)</f>
        <v>7.2764473898393267E-3</v>
      </c>
      <c r="J114" s="51">
        <f t="shared" si="12"/>
        <v>-8.1860033135692425E-3</v>
      </c>
      <c r="K114" s="52">
        <f t="shared" si="13"/>
        <v>8.8439346852923102E-3</v>
      </c>
      <c r="L114" s="50">
        <f>_xll.WMA($G$4:G114,1,20,0)</f>
        <v>1.0654824068313012E-2</v>
      </c>
      <c r="M114" s="51">
        <f t="shared" si="14"/>
        <v>-7.9911180512347579E-3</v>
      </c>
      <c r="N114" s="52">
        <f t="shared" si="15"/>
        <v>8.8439346852923102E-3</v>
      </c>
    </row>
    <row r="115" spans="1:14" x14ac:dyDescent="0.25">
      <c r="A115" s="2">
        <v>40466</v>
      </c>
      <c r="B115" s="3">
        <v>1.4080999999999999</v>
      </c>
      <c r="C115" s="3">
        <v>1.4154</v>
      </c>
      <c r="D115" s="3">
        <v>1.3939999999999999</v>
      </c>
      <c r="E115" s="3">
        <v>1.3975</v>
      </c>
      <c r="F115" s="50">
        <f t="shared" si="9"/>
        <v>-7.5563518940116462E-3</v>
      </c>
      <c r="G115" s="51">
        <f t="shared" si="10"/>
        <v>1.5234864321215178E-2</v>
      </c>
      <c r="H115" s="52">
        <f t="shared" si="11"/>
        <v>-1.0063965602796741E-2</v>
      </c>
      <c r="I115" s="50">
        <f>_xll.EWMA($F$4:$F115,1,,0)</f>
        <v>7.3798913449411004E-3</v>
      </c>
      <c r="J115" s="51">
        <f t="shared" si="12"/>
        <v>-8.3023777630587374E-3</v>
      </c>
      <c r="K115" s="52">
        <f t="shared" si="13"/>
        <v>-8.3023777630587374E-3</v>
      </c>
      <c r="L115" s="50">
        <f>_xll.WMA($G$4:G115,1,20,0)</f>
        <v>1.0714179614581694E-2</v>
      </c>
      <c r="M115" s="51">
        <f t="shared" si="14"/>
        <v>-8.0356347109362698E-3</v>
      </c>
      <c r="N115" s="52">
        <f t="shared" si="15"/>
        <v>-8.0356347109362698E-3</v>
      </c>
    </row>
    <row r="116" spans="1:14" x14ac:dyDescent="0.25">
      <c r="A116" s="2">
        <v>40469</v>
      </c>
      <c r="B116" s="3">
        <v>1.397</v>
      </c>
      <c r="C116" s="3">
        <v>1.3996999999999999</v>
      </c>
      <c r="D116" s="3">
        <v>1.3833</v>
      </c>
      <c r="E116" s="3">
        <v>1.3933</v>
      </c>
      <c r="F116" s="50">
        <f t="shared" si="9"/>
        <v>-2.6520461374158217E-3</v>
      </c>
      <c r="G116" s="51">
        <f t="shared" si="10"/>
        <v>1.1785979045830541E-2</v>
      </c>
      <c r="H116" s="52">
        <f t="shared" si="11"/>
        <v>-9.855131376192254E-3</v>
      </c>
      <c r="I116" s="50">
        <f>_xll.EWMA($F$4:$F116,1,,0)</f>
        <v>7.3905977920677279E-3</v>
      </c>
      <c r="J116" s="51">
        <f t="shared" si="12"/>
        <v>-8.3144225160761941E-3</v>
      </c>
      <c r="K116" s="52">
        <f t="shared" si="13"/>
        <v>-8.3144225160761941E-3</v>
      </c>
      <c r="L116" s="50">
        <f>_xll.WMA($G$4:G116,1,20,0)</f>
        <v>1.0960316535251492E-2</v>
      </c>
      <c r="M116" s="51">
        <f t="shared" si="14"/>
        <v>-8.2202374014386185E-3</v>
      </c>
      <c r="N116" s="52">
        <f t="shared" si="15"/>
        <v>-8.2202374014386185E-3</v>
      </c>
    </row>
    <row r="117" spans="1:14" x14ac:dyDescent="0.25">
      <c r="A117" s="2">
        <v>40470</v>
      </c>
      <c r="B117" s="3">
        <v>1.3931</v>
      </c>
      <c r="C117" s="3">
        <v>1.4000999999999999</v>
      </c>
      <c r="D117" s="3">
        <v>1.3716999999999999</v>
      </c>
      <c r="E117" s="3">
        <v>1.3724000000000001</v>
      </c>
      <c r="F117" s="50">
        <f t="shared" si="9"/>
        <v>-1.4970447727884563E-2</v>
      </c>
      <c r="G117" s="51">
        <f t="shared" si="10"/>
        <v>2.0492816139518311E-2</v>
      </c>
      <c r="H117" s="52">
        <f t="shared" si="11"/>
        <v>-1.5480633227818008E-2</v>
      </c>
      <c r="I117" s="50">
        <f>_xll.EWMA($F$4:$F117,1,,0)</f>
        <v>7.1948370727604608E-3</v>
      </c>
      <c r="J117" s="51">
        <f t="shared" si="12"/>
        <v>-8.0941917068555191E-3</v>
      </c>
      <c r="K117" s="52">
        <f t="shared" si="13"/>
        <v>-8.0941917068555191E-3</v>
      </c>
      <c r="L117" s="50">
        <f>_xll.WMA($G$4:G117,1,20,0)</f>
        <v>1.1220767560027486E-2</v>
      </c>
      <c r="M117" s="51">
        <f t="shared" si="14"/>
        <v>-8.4155756700206134E-3</v>
      </c>
      <c r="N117" s="52">
        <f t="shared" si="15"/>
        <v>-8.4155756700206134E-3</v>
      </c>
    </row>
    <row r="118" spans="1:14" x14ac:dyDescent="0.25">
      <c r="A118" s="2">
        <v>40471</v>
      </c>
      <c r="B118" s="3">
        <v>1.3723000000000001</v>
      </c>
      <c r="C118" s="3">
        <v>1.399</v>
      </c>
      <c r="D118" s="3">
        <v>1.37</v>
      </c>
      <c r="E118" s="3">
        <v>1.3960999999999999</v>
      </c>
      <c r="F118" s="50">
        <f t="shared" si="9"/>
        <v>1.7194470719014587E-2</v>
      </c>
      <c r="G118" s="51">
        <f t="shared" si="10"/>
        <v>2.0946955843310584E-2</v>
      </c>
      <c r="H118" s="52">
        <f t="shared" si="11"/>
        <v>-1.6774244534169193E-3</v>
      </c>
      <c r="I118" s="50">
        <f>_xll.EWMA($F$4:$F118,1,,0)</f>
        <v>7.8807739457336084E-3</v>
      </c>
      <c r="J118" s="51">
        <f t="shared" si="12"/>
        <v>-8.8658706889503096E-3</v>
      </c>
      <c r="K118" s="52">
        <f t="shared" si="13"/>
        <v>1.7194470719014587E-2</v>
      </c>
      <c r="L118" s="50">
        <f>_xll.WMA($G$4:G118,1,20,0)</f>
        <v>1.1440103410583507E-2</v>
      </c>
      <c r="M118" s="51">
        <f t="shared" si="14"/>
        <v>-8.5800775579376303E-3</v>
      </c>
      <c r="N118" s="52">
        <f t="shared" si="15"/>
        <v>1.7194470719014587E-2</v>
      </c>
    </row>
    <row r="119" spans="1:14" x14ac:dyDescent="0.25">
      <c r="A119" s="2">
        <v>40472</v>
      </c>
      <c r="B119" s="3">
        <v>1.3962000000000001</v>
      </c>
      <c r="C119" s="3">
        <v>1.4048</v>
      </c>
      <c r="D119" s="3">
        <v>1.3874</v>
      </c>
      <c r="E119" s="3">
        <v>1.3917999999999999</v>
      </c>
      <c r="F119" s="50">
        <f t="shared" si="9"/>
        <v>-3.156387125551505E-3</v>
      </c>
      <c r="G119" s="51">
        <f t="shared" si="10"/>
        <v>1.2463451929651325E-2</v>
      </c>
      <c r="H119" s="52">
        <f t="shared" si="11"/>
        <v>-6.3227685851002854E-3</v>
      </c>
      <c r="I119" s="50">
        <f>_xll.EWMA($F$4:$F119,1,,0)</f>
        <v>8.7246313104423785E-3</v>
      </c>
      <c r="J119" s="51">
        <f t="shared" si="12"/>
        <v>-9.8152102242476755E-3</v>
      </c>
      <c r="K119" s="52">
        <f t="shared" si="13"/>
        <v>-3.156387125551505E-3</v>
      </c>
      <c r="L119" s="50">
        <f>_xll.WMA($G$4:G119,1,20,0)</f>
        <v>1.1790392993675614E-2</v>
      </c>
      <c r="M119" s="51">
        <f t="shared" si="14"/>
        <v>-8.8427947452567116E-3</v>
      </c>
      <c r="N119" s="52">
        <f t="shared" si="15"/>
        <v>-3.156387125551505E-3</v>
      </c>
    </row>
    <row r="120" spans="1:14" x14ac:dyDescent="0.25">
      <c r="A120" s="2">
        <v>40473</v>
      </c>
      <c r="B120" s="3">
        <v>1.3916999999999999</v>
      </c>
      <c r="C120" s="3">
        <v>1.3969</v>
      </c>
      <c r="D120" s="3">
        <v>1.3862000000000001</v>
      </c>
      <c r="E120" s="3">
        <v>1.395</v>
      </c>
      <c r="F120" s="50">
        <f t="shared" si="9"/>
        <v>2.3683938296582721E-3</v>
      </c>
      <c r="G120" s="51">
        <f t="shared" si="10"/>
        <v>7.6893052496208956E-3</v>
      </c>
      <c r="H120" s="52">
        <f t="shared" si="11"/>
        <v>-3.9598309419232791E-3</v>
      </c>
      <c r="I120" s="50">
        <f>_xll.EWMA($F$4:$F120,1,,0)</f>
        <v>8.494104237301495E-3</v>
      </c>
      <c r="J120" s="51">
        <f t="shared" si="12"/>
        <v>-9.5558672669641825E-3</v>
      </c>
      <c r="K120" s="52">
        <f t="shared" si="13"/>
        <v>2.3683938296582721E-3</v>
      </c>
      <c r="L120" s="50">
        <f>_xll.WMA($G$4:G120,1,20,0)</f>
        <v>1.2020584788039345E-2</v>
      </c>
      <c r="M120" s="51">
        <f t="shared" si="14"/>
        <v>-9.0154385910295089E-3</v>
      </c>
      <c r="N120" s="52">
        <f t="shared" si="15"/>
        <v>2.3683938296582721E-3</v>
      </c>
    </row>
    <row r="121" spans="1:14" x14ac:dyDescent="0.25">
      <c r="A121" s="2">
        <v>40476</v>
      </c>
      <c r="B121" s="3">
        <v>1.3949</v>
      </c>
      <c r="C121" s="3">
        <v>1.4078999999999999</v>
      </c>
      <c r="D121" s="3">
        <v>1.3935999999999999</v>
      </c>
      <c r="E121" s="3">
        <v>1.3963000000000001</v>
      </c>
      <c r="F121" s="50">
        <f t="shared" si="9"/>
        <v>1.0031528499595502E-3</v>
      </c>
      <c r="G121" s="51">
        <f t="shared" si="10"/>
        <v>1.0208905370243274E-2</v>
      </c>
      <c r="H121" s="52">
        <f t="shared" si="11"/>
        <v>-9.3240099995124518E-4</v>
      </c>
      <c r="I121" s="50">
        <f>_xll.EWMA($F$4:$F121,1,,0)</f>
        <v>8.2557480428145594E-3</v>
      </c>
      <c r="J121" s="51">
        <f t="shared" si="12"/>
        <v>-9.28771654816638E-3</v>
      </c>
      <c r="K121" s="52">
        <f t="shared" si="13"/>
        <v>1.0031528499595502E-3</v>
      </c>
      <c r="L121" s="50">
        <f>_xll.WMA($G$4:G121,1,20,0)</f>
        <v>1.1635861555808398E-2</v>
      </c>
      <c r="M121" s="51">
        <f t="shared" si="14"/>
        <v>-8.7268961668562992E-3</v>
      </c>
      <c r="N121" s="52">
        <f t="shared" si="15"/>
        <v>1.0031528499595502E-3</v>
      </c>
    </row>
    <row r="122" spans="1:14" x14ac:dyDescent="0.25">
      <c r="A122" s="2">
        <v>40477</v>
      </c>
      <c r="B122" s="3">
        <v>1.3964000000000001</v>
      </c>
      <c r="C122" s="3">
        <v>1.3979999999999999</v>
      </c>
      <c r="D122" s="3">
        <v>1.3827</v>
      </c>
      <c r="E122" s="3">
        <v>1.3857999999999999</v>
      </c>
      <c r="F122" s="50">
        <f t="shared" si="9"/>
        <v>-7.6199060376002329E-3</v>
      </c>
      <c r="G122" s="51">
        <f t="shared" si="10"/>
        <v>1.1004534399183282E-2</v>
      </c>
      <c r="H122" s="52">
        <f t="shared" si="11"/>
        <v>-9.8593868363087301E-3</v>
      </c>
      <c r="I122" s="50">
        <f>_xll.EWMA($F$4:$F122,1,,0)</f>
        <v>8.0080154932463225E-3</v>
      </c>
      <c r="J122" s="51">
        <f t="shared" si="12"/>
        <v>-9.0090174299021133E-3</v>
      </c>
      <c r="K122" s="52">
        <f t="shared" si="13"/>
        <v>-9.0090174299021133E-3</v>
      </c>
      <c r="L122" s="50">
        <f>_xll.WMA($G$4:G122,1,20,0)</f>
        <v>1.1867837311592406E-2</v>
      </c>
      <c r="M122" s="51">
        <f t="shared" si="14"/>
        <v>-8.9008779836943046E-3</v>
      </c>
      <c r="N122" s="52">
        <f t="shared" si="15"/>
        <v>-8.9008779836943046E-3</v>
      </c>
    </row>
    <row r="123" spans="1:14" x14ac:dyDescent="0.25">
      <c r="A123" s="2">
        <v>40478</v>
      </c>
      <c r="B123" s="3">
        <v>1.3855999999999999</v>
      </c>
      <c r="C123" s="3">
        <v>1.3876999999999999</v>
      </c>
      <c r="D123" s="3">
        <v>1.3735999999999999</v>
      </c>
      <c r="E123" s="3">
        <v>1.3767</v>
      </c>
      <c r="F123" s="50">
        <f t="shared" si="9"/>
        <v>-6.4439277392731881E-3</v>
      </c>
      <c r="G123" s="51">
        <f t="shared" si="10"/>
        <v>1.0212669793698961E-2</v>
      </c>
      <c r="H123" s="52">
        <f t="shared" si="11"/>
        <v>-8.6982282249049511E-3</v>
      </c>
      <c r="I123" s="50">
        <f>_xll.EWMA($F$4:$F123,1,,0)</f>
        <v>7.9852608907273748E-3</v>
      </c>
      <c r="J123" s="51">
        <f t="shared" si="12"/>
        <v>-8.9834185020682966E-3</v>
      </c>
      <c r="K123" s="52">
        <f t="shared" si="13"/>
        <v>-6.4439277392731881E-3</v>
      </c>
      <c r="L123" s="50">
        <f>_xll.WMA($G$4:G123,1,20,0)</f>
        <v>1.1639636269555401E-2</v>
      </c>
      <c r="M123" s="51">
        <f t="shared" si="14"/>
        <v>-8.7297272021665505E-3</v>
      </c>
      <c r="N123" s="52">
        <f t="shared" si="15"/>
        <v>-6.4439277392731881E-3</v>
      </c>
    </row>
    <row r="124" spans="1:14" x14ac:dyDescent="0.25">
      <c r="A124" s="2">
        <v>40479</v>
      </c>
      <c r="B124" s="3">
        <v>1.3766</v>
      </c>
      <c r="C124" s="3">
        <v>1.3944000000000001</v>
      </c>
      <c r="D124" s="3">
        <v>1.3766</v>
      </c>
      <c r="E124" s="3">
        <v>1.3929</v>
      </c>
      <c r="F124" s="50">
        <f t="shared" si="9"/>
        <v>1.1771213729721846E-2</v>
      </c>
      <c r="G124" s="51">
        <f t="shared" si="10"/>
        <v>1.2847524241547437E-2</v>
      </c>
      <c r="H124" s="52">
        <f t="shared" si="11"/>
        <v>0</v>
      </c>
      <c r="I124" s="50">
        <f>_xll.EWMA($F$4:$F124,1,,0)</f>
        <v>7.9012644738636496E-3</v>
      </c>
      <c r="J124" s="51">
        <f t="shared" si="12"/>
        <v>-8.8889225330966055E-3</v>
      </c>
      <c r="K124" s="52">
        <f t="shared" si="13"/>
        <v>1.1771213729721846E-2</v>
      </c>
      <c r="L124" s="50">
        <f>_xll.WMA($G$4:G124,1,20,0)</f>
        <v>1.1867336797769542E-2</v>
      </c>
      <c r="M124" s="51">
        <f t="shared" si="14"/>
        <v>-8.9005025983271563E-3</v>
      </c>
      <c r="N124" s="52">
        <f t="shared" si="15"/>
        <v>1.1771213729721846E-2</v>
      </c>
    </row>
    <row r="125" spans="1:14" x14ac:dyDescent="0.25">
      <c r="A125" s="2">
        <v>40480</v>
      </c>
      <c r="B125" s="3">
        <v>1.3928</v>
      </c>
      <c r="C125" s="3">
        <v>1.395</v>
      </c>
      <c r="D125" s="3">
        <v>1.3809</v>
      </c>
      <c r="E125" s="3">
        <v>1.3944000000000001</v>
      </c>
      <c r="F125" s="50">
        <f t="shared" si="9"/>
        <v>1.1481057518319265E-3</v>
      </c>
      <c r="G125" s="51">
        <f t="shared" si="10"/>
        <v>1.0158954764160602E-2</v>
      </c>
      <c r="H125" s="52">
        <f t="shared" si="11"/>
        <v>-8.5806489626738848E-3</v>
      </c>
      <c r="I125" s="50">
        <f>_xll.EWMA($F$4:$F125,1,,0)</f>
        <v>8.185222649936345E-3</v>
      </c>
      <c r="J125" s="51">
        <f t="shared" si="12"/>
        <v>-9.2083754811783883E-3</v>
      </c>
      <c r="K125" s="52">
        <f t="shared" si="13"/>
        <v>1.1481057518319265E-3</v>
      </c>
      <c r="L125" s="50">
        <f>_xll.WMA($G$4:G125,1,20,0)</f>
        <v>1.2072900776030576E-2</v>
      </c>
      <c r="M125" s="51">
        <f t="shared" si="14"/>
        <v>-9.0546755820229315E-3</v>
      </c>
      <c r="N125" s="52">
        <f t="shared" si="15"/>
        <v>1.1481057518319265E-3</v>
      </c>
    </row>
    <row r="126" spans="1:14" x14ac:dyDescent="0.25">
      <c r="A126" s="2">
        <v>40483</v>
      </c>
      <c r="B126" s="3">
        <v>1.3964000000000001</v>
      </c>
      <c r="C126" s="3">
        <v>1.401</v>
      </c>
      <c r="D126" s="3">
        <v>1.3865000000000001</v>
      </c>
      <c r="E126" s="3">
        <v>1.3891</v>
      </c>
      <c r="F126" s="50">
        <f t="shared" si="9"/>
        <v>-5.2414408275375012E-3</v>
      </c>
      <c r="G126" s="51">
        <f t="shared" si="10"/>
        <v>1.0403681281174172E-2</v>
      </c>
      <c r="H126" s="52">
        <f t="shared" si="11"/>
        <v>-7.114910175048293E-3</v>
      </c>
      <c r="I126" s="50">
        <f>_xll.EWMA($F$4:$F126,1,,0)</f>
        <v>7.9408492271502342E-3</v>
      </c>
      <c r="J126" s="51">
        <f t="shared" si="12"/>
        <v>-8.9334553805440128E-3</v>
      </c>
      <c r="K126" s="52">
        <f t="shared" si="13"/>
        <v>-5.2414408275375012E-3</v>
      </c>
      <c r="L126" s="50">
        <f>_xll.WMA($G$4:G126,1,20,0)</f>
        <v>1.1957003275696895E-2</v>
      </c>
      <c r="M126" s="51">
        <f t="shared" si="14"/>
        <v>-8.9677524567726707E-3</v>
      </c>
      <c r="N126" s="52">
        <f t="shared" si="15"/>
        <v>-5.2414408275375012E-3</v>
      </c>
    </row>
    <row r="127" spans="1:14" x14ac:dyDescent="0.25">
      <c r="A127" s="2">
        <v>40484</v>
      </c>
      <c r="B127" s="3">
        <v>1.389</v>
      </c>
      <c r="C127" s="3">
        <v>1.4056</v>
      </c>
      <c r="D127" s="3">
        <v>1.3885000000000001</v>
      </c>
      <c r="E127" s="3">
        <v>1.4031</v>
      </c>
      <c r="F127" s="50">
        <f t="shared" si="9"/>
        <v>1.0100010645606457E-2</v>
      </c>
      <c r="G127" s="51">
        <f t="shared" si="10"/>
        <v>1.2240230126033048E-2</v>
      </c>
      <c r="H127" s="52">
        <f t="shared" si="11"/>
        <v>-3.6003600748951036E-4</v>
      </c>
      <c r="I127" s="50">
        <f>_xll.EWMA($F$4:$F127,1,,0)</f>
        <v>7.805256137907785E-3</v>
      </c>
      <c r="J127" s="51">
        <f t="shared" si="12"/>
        <v>-8.7809131551462583E-3</v>
      </c>
      <c r="K127" s="52">
        <f t="shared" si="13"/>
        <v>1.0100010645606457E-2</v>
      </c>
      <c r="L127" s="50">
        <f>_xll.WMA($G$4:G127,1,20,0)</f>
        <v>1.2043779665550449E-2</v>
      </c>
      <c r="M127" s="51">
        <f t="shared" si="14"/>
        <v>-9.0328347491628359E-3</v>
      </c>
      <c r="N127" s="52">
        <f t="shared" si="15"/>
        <v>1.0100010645606457E-2</v>
      </c>
    </row>
    <row r="128" spans="1:14" x14ac:dyDescent="0.25">
      <c r="A128" s="2">
        <v>40485</v>
      </c>
      <c r="B128" s="3">
        <v>1.403</v>
      </c>
      <c r="C128" s="3">
        <v>1.4145000000000001</v>
      </c>
      <c r="D128" s="3">
        <v>1.3994</v>
      </c>
      <c r="E128" s="3">
        <v>1.4137999999999999</v>
      </c>
      <c r="F128" s="50">
        <f t="shared" si="9"/>
        <v>7.6683136343925831E-3</v>
      </c>
      <c r="G128" s="51">
        <f t="shared" si="10"/>
        <v>1.0732538429825546E-2</v>
      </c>
      <c r="H128" s="52">
        <f t="shared" si="11"/>
        <v>-2.5692277906646434E-3</v>
      </c>
      <c r="I128" s="50">
        <f>_xll.EWMA($F$4:$F128,1,,0)</f>
        <v>7.96161509231187E-3</v>
      </c>
      <c r="J128" s="51">
        <f t="shared" si="12"/>
        <v>-8.9568169788508539E-3</v>
      </c>
      <c r="K128" s="52">
        <f t="shared" si="13"/>
        <v>7.6683136343925831E-3</v>
      </c>
      <c r="L128" s="50">
        <f>_xll.WMA($G$4:G128,1,20,0)</f>
        <v>1.1862989632358434E-2</v>
      </c>
      <c r="M128" s="51">
        <f t="shared" si="14"/>
        <v>-8.8972422242688254E-3</v>
      </c>
      <c r="N128" s="52">
        <f t="shared" si="15"/>
        <v>7.6683136343925831E-3</v>
      </c>
    </row>
    <row r="129" spans="1:14" x14ac:dyDescent="0.25">
      <c r="A129" s="2">
        <v>40486</v>
      </c>
      <c r="B129" s="3">
        <v>1.4136</v>
      </c>
      <c r="C129" s="3">
        <v>1.4280999999999999</v>
      </c>
      <c r="D129" s="3">
        <v>1.4105000000000001</v>
      </c>
      <c r="E129" s="3">
        <v>1.4207000000000001</v>
      </c>
      <c r="F129" s="50">
        <f t="shared" si="9"/>
        <v>5.0100658725447441E-3</v>
      </c>
      <c r="G129" s="51">
        <f t="shared" si="10"/>
        <v>1.2400638016836309E-2</v>
      </c>
      <c r="H129" s="52">
        <f t="shared" si="11"/>
        <v>-2.1953905634356152E-3</v>
      </c>
      <c r="I129" s="50">
        <f>_xll.EWMA($F$4:$F129,1,,0)</f>
        <v>7.9443223767143994E-3</v>
      </c>
      <c r="J129" s="51">
        <f t="shared" si="12"/>
        <v>-8.9373626738036994E-3</v>
      </c>
      <c r="K129" s="52">
        <f t="shared" si="13"/>
        <v>5.0100658725447441E-3</v>
      </c>
      <c r="L129" s="50">
        <f>_xll.WMA($G$4:G129,1,20,0)</f>
        <v>1.1880655573829271E-2</v>
      </c>
      <c r="M129" s="51">
        <f t="shared" si="14"/>
        <v>-8.9104916803719528E-3</v>
      </c>
      <c r="N129" s="52">
        <f t="shared" si="15"/>
        <v>5.0100658725447441E-3</v>
      </c>
    </row>
    <row r="130" spans="1:14" x14ac:dyDescent="0.25">
      <c r="A130" s="2">
        <v>40487</v>
      </c>
      <c r="B130" s="3">
        <v>1.4206000000000001</v>
      </c>
      <c r="C130" s="3">
        <v>1.4246000000000001</v>
      </c>
      <c r="D130" s="3">
        <v>1.4027000000000001</v>
      </c>
      <c r="E130" s="3">
        <v>1.4031</v>
      </c>
      <c r="F130" s="50">
        <f t="shared" si="9"/>
        <v>-1.2395243163759419E-2</v>
      </c>
      <c r="G130" s="51">
        <f t="shared" si="10"/>
        <v>1.5492121818627809E-2</v>
      </c>
      <c r="H130" s="52">
        <f t="shared" si="11"/>
        <v>-1.268036683808391E-2</v>
      </c>
      <c r="I130" s="50">
        <f>_xll.EWMA($F$4:$F130,1,,0)</f>
        <v>7.7994594778413636E-3</v>
      </c>
      <c r="J130" s="51">
        <f t="shared" si="12"/>
        <v>-8.7743919125715334E-3</v>
      </c>
      <c r="K130" s="52">
        <f t="shared" si="13"/>
        <v>-8.7743919125715334E-3</v>
      </c>
      <c r="L130" s="50">
        <f>_xll.WMA($G$4:G130,1,20,0)</f>
        <v>1.1905399657023001E-2</v>
      </c>
      <c r="M130" s="51">
        <f t="shared" si="14"/>
        <v>-8.9290497427672502E-3</v>
      </c>
      <c r="N130" s="52">
        <f t="shared" si="15"/>
        <v>-8.9290497427672502E-3</v>
      </c>
    </row>
    <row r="131" spans="1:14" x14ac:dyDescent="0.25">
      <c r="A131" s="2">
        <v>40490</v>
      </c>
      <c r="B131" s="3">
        <v>1.4056</v>
      </c>
      <c r="C131" s="3">
        <v>1.4081999999999999</v>
      </c>
      <c r="D131" s="3">
        <v>1.3891</v>
      </c>
      <c r="E131" s="3">
        <v>1.3914</v>
      </c>
      <c r="F131" s="50">
        <f t="shared" si="9"/>
        <v>-1.0153823383346441E-2</v>
      </c>
      <c r="G131" s="51">
        <f t="shared" si="10"/>
        <v>1.365623768168909E-2</v>
      </c>
      <c r="H131" s="52">
        <f t="shared" si="11"/>
        <v>-1.1808202469543814E-2</v>
      </c>
      <c r="I131" s="50">
        <f>_xll.EWMA($F$4:$F131,1,,0)</f>
        <v>8.148631617825388E-3</v>
      </c>
      <c r="J131" s="51">
        <f t="shared" si="12"/>
        <v>-9.1672105700535619E-3</v>
      </c>
      <c r="K131" s="52">
        <f t="shared" si="13"/>
        <v>-9.1672105700535619E-3</v>
      </c>
      <c r="L131" s="50">
        <f>_xll.WMA($G$4:G131,1,20,0)</f>
        <v>1.2158811998849672E-2</v>
      </c>
      <c r="M131" s="51">
        <f t="shared" si="14"/>
        <v>-9.1191089991372529E-3</v>
      </c>
      <c r="N131" s="52">
        <f t="shared" si="15"/>
        <v>-9.1191089991372529E-3</v>
      </c>
    </row>
    <row r="132" spans="1:14" x14ac:dyDescent="0.25">
      <c r="A132" s="2">
        <v>40491</v>
      </c>
      <c r="B132" s="3">
        <v>1.3916999999999999</v>
      </c>
      <c r="C132" s="3">
        <v>1.3973</v>
      </c>
      <c r="D132" s="3">
        <v>1.3754</v>
      </c>
      <c r="E132" s="3">
        <v>1.3769</v>
      </c>
      <c r="F132" s="50">
        <f t="shared" si="9"/>
        <v>-1.0691425975480919E-2</v>
      </c>
      <c r="G132" s="51">
        <f t="shared" si="10"/>
        <v>1.5797205200666426E-2</v>
      </c>
      <c r="H132" s="52">
        <f t="shared" si="11"/>
        <v>-1.1781423540071967E-2</v>
      </c>
      <c r="I132" s="50">
        <f>_xll.EWMA($F$4:$F132,1,,0)</f>
        <v>8.2826440927069762E-3</v>
      </c>
      <c r="J132" s="51">
        <f t="shared" si="12"/>
        <v>-9.3179746042953478E-3</v>
      </c>
      <c r="K132" s="52">
        <f t="shared" si="13"/>
        <v>-9.3179746042953478E-3</v>
      </c>
      <c r="L132" s="50">
        <f>_xll.WMA($G$4:G132,1,20,0)</f>
        <v>1.2350140104977725E-2</v>
      </c>
      <c r="M132" s="51">
        <f t="shared" si="14"/>
        <v>-9.2626050787332943E-3</v>
      </c>
      <c r="N132" s="52">
        <f t="shared" si="15"/>
        <v>-9.2626050787332943E-3</v>
      </c>
    </row>
    <row r="133" spans="1:14" x14ac:dyDescent="0.25">
      <c r="A133" s="2">
        <v>40492</v>
      </c>
      <c r="B133" s="3">
        <v>1.3771</v>
      </c>
      <c r="C133" s="3">
        <v>1.3824000000000001</v>
      </c>
      <c r="D133" s="3">
        <v>1.3673</v>
      </c>
      <c r="E133" s="3">
        <v>1.3779999999999999</v>
      </c>
      <c r="F133" s="50">
        <f t="shared" ref="F133:F196" si="16">LN(E133/B133)</f>
        <v>6.5333384052355785E-4</v>
      </c>
      <c r="G133" s="51">
        <f t="shared" ref="G133:G196" si="17">LN(C133/D133)</f>
        <v>1.0983126734755259E-2</v>
      </c>
      <c r="H133" s="52">
        <f t="shared" ref="H133:H196" si="18">LN(D133/B133)</f>
        <v>-7.1418464180442384E-3</v>
      </c>
      <c r="I133" s="50">
        <f>_xll.EWMA($F$4:$F133,1,,0)</f>
        <v>8.4465648011376685E-3</v>
      </c>
      <c r="J133" s="51">
        <f t="shared" ref="J133:J196" si="19">-$J$1*I133</f>
        <v>-9.5023854012798777E-3</v>
      </c>
      <c r="K133" s="52">
        <f t="shared" si="13"/>
        <v>6.5333384052355785E-4</v>
      </c>
      <c r="L133" s="50">
        <f>_xll.WMA($G$4:G133,1,20,0)</f>
        <v>1.2584238598373505E-2</v>
      </c>
      <c r="M133" s="51">
        <f t="shared" si="14"/>
        <v>-9.4381789487801293E-3</v>
      </c>
      <c r="N133" s="52">
        <f t="shared" si="15"/>
        <v>6.5333384052355785E-4</v>
      </c>
    </row>
    <row r="134" spans="1:14" x14ac:dyDescent="0.25">
      <c r="A134" s="2">
        <v>40493</v>
      </c>
      <c r="B134" s="3">
        <v>1.3781000000000001</v>
      </c>
      <c r="C134" s="3">
        <v>1.3818999999999999</v>
      </c>
      <c r="D134" s="3">
        <v>1.3640000000000001</v>
      </c>
      <c r="E134" s="3">
        <v>1.3665</v>
      </c>
      <c r="F134" s="50">
        <f t="shared" si="16"/>
        <v>-8.4530125129765026E-3</v>
      </c>
      <c r="G134" s="51">
        <f t="shared" si="17"/>
        <v>1.3037804406031406E-2</v>
      </c>
      <c r="H134" s="52">
        <f t="shared" si="18"/>
        <v>-1.028417947769171E-2</v>
      </c>
      <c r="I134" s="50">
        <f>_xll.EWMA($F$4:$F134,1,,0)</f>
        <v>8.1908119395978779E-3</v>
      </c>
      <c r="J134" s="51">
        <f t="shared" si="19"/>
        <v>-9.2146634320476126E-3</v>
      </c>
      <c r="K134" s="52">
        <f t="shared" ref="K134:K197" si="20">IF(H134&lt;J134,J134,F134)</f>
        <v>-9.2146634320476126E-3</v>
      </c>
      <c r="L134" s="50">
        <f>_xll.WMA($G$4:G134,1,20,0)</f>
        <v>1.2818139896308842E-2</v>
      </c>
      <c r="M134" s="51">
        <f t="shared" ref="M134:M197" si="21">-$M$1*L134</f>
        <v>-9.6136049222316326E-3</v>
      </c>
      <c r="N134" s="52">
        <f t="shared" ref="N134:N197" si="22">IF(H134&lt;M134,M134,F134)</f>
        <v>-9.6136049222316326E-3</v>
      </c>
    </row>
    <row r="135" spans="1:14" x14ac:dyDescent="0.25">
      <c r="A135" s="2">
        <v>40494</v>
      </c>
      <c r="B135" s="3">
        <v>1.3666</v>
      </c>
      <c r="C135" s="3">
        <v>1.3774</v>
      </c>
      <c r="D135" s="3">
        <v>1.3576999999999999</v>
      </c>
      <c r="E135" s="3">
        <v>1.369</v>
      </c>
      <c r="F135" s="50">
        <f t="shared" si="16"/>
        <v>1.7546429417708653E-3</v>
      </c>
      <c r="G135" s="51">
        <f t="shared" si="17"/>
        <v>1.4405572504362259E-2</v>
      </c>
      <c r="H135" s="52">
        <f t="shared" si="18"/>
        <v>-6.5338117404424596E-3</v>
      </c>
      <c r="I135" s="50">
        <f>_xll.EWMA($F$4:$F135,1,,0)</f>
        <v>8.2067802120405191E-3</v>
      </c>
      <c r="J135" s="51">
        <f t="shared" si="19"/>
        <v>-9.2326277385455843E-3</v>
      </c>
      <c r="K135" s="52">
        <f t="shared" si="20"/>
        <v>1.7546429417708653E-3</v>
      </c>
      <c r="L135" s="50">
        <f>_xll.WMA($G$4:G135,1,20,0)</f>
        <v>1.2889477239680971E-2</v>
      </c>
      <c r="M135" s="51">
        <f t="shared" si="21"/>
        <v>-9.6671079297607279E-3</v>
      </c>
      <c r="N135" s="52">
        <f t="shared" si="22"/>
        <v>1.7546429417708653E-3</v>
      </c>
    </row>
    <row r="136" spans="1:14" x14ac:dyDescent="0.25">
      <c r="A136" s="2">
        <v>40497</v>
      </c>
      <c r="B136" s="3">
        <v>1.3681000000000001</v>
      </c>
      <c r="C136" s="3">
        <v>1.3749</v>
      </c>
      <c r="D136" s="3">
        <v>1.3566</v>
      </c>
      <c r="E136" s="3">
        <v>1.3586</v>
      </c>
      <c r="F136" s="50">
        <f t="shared" si="16"/>
        <v>-6.9681581688668948E-3</v>
      </c>
      <c r="G136" s="51">
        <f t="shared" si="17"/>
        <v>1.3399431671208993E-2</v>
      </c>
      <c r="H136" s="52">
        <f t="shared" si="18"/>
        <v>-8.4413464140893121E-3</v>
      </c>
      <c r="I136" s="50">
        <f>_xll.EWMA($F$4:$F136,1,,0)</f>
        <v>7.9683682942621199E-3</v>
      </c>
      <c r="J136" s="51">
        <f t="shared" si="19"/>
        <v>-8.9644143310448846E-3</v>
      </c>
      <c r="K136" s="52">
        <f t="shared" si="20"/>
        <v>-6.9681581688668948E-3</v>
      </c>
      <c r="L136" s="50">
        <f>_xll.WMA($G$4:G136,1,20,0)</f>
        <v>1.2848012648838326E-2</v>
      </c>
      <c r="M136" s="51">
        <f t="shared" si="21"/>
        <v>-9.6360094866287452E-3</v>
      </c>
      <c r="N136" s="52">
        <f t="shared" si="22"/>
        <v>-6.9681581688668948E-3</v>
      </c>
    </row>
    <row r="137" spans="1:14" x14ac:dyDescent="0.25">
      <c r="A137" s="2">
        <v>40498</v>
      </c>
      <c r="B137" s="3">
        <v>1.3585</v>
      </c>
      <c r="C137" s="3">
        <v>1.3653</v>
      </c>
      <c r="D137" s="3">
        <v>1.3452</v>
      </c>
      <c r="E137" s="3">
        <v>1.3488</v>
      </c>
      <c r="F137" s="50">
        <f t="shared" si="16"/>
        <v>-7.1658416188114032E-3</v>
      </c>
      <c r="G137" s="51">
        <f t="shared" si="17"/>
        <v>1.4831483824591417E-2</v>
      </c>
      <c r="H137" s="52">
        <f t="shared" si="18"/>
        <v>-9.8384490002879407E-3</v>
      </c>
      <c r="I137" s="50">
        <f>_xll.EWMA($F$4:$F137,1,,0)</f>
        <v>7.9119222299389724E-3</v>
      </c>
      <c r="J137" s="51">
        <f t="shared" si="19"/>
        <v>-8.900912508681344E-3</v>
      </c>
      <c r="K137" s="52">
        <f t="shared" si="20"/>
        <v>-8.900912508681344E-3</v>
      </c>
      <c r="L137" s="50">
        <f>_xll.WMA($G$4:G137,1,20,0)</f>
        <v>1.2928685280107249E-2</v>
      </c>
      <c r="M137" s="51">
        <f t="shared" si="21"/>
        <v>-9.6965139600804356E-3</v>
      </c>
      <c r="N137" s="52">
        <f t="shared" si="22"/>
        <v>-9.6965139600804356E-3</v>
      </c>
    </row>
    <row r="138" spans="1:14" x14ac:dyDescent="0.25">
      <c r="A138" s="2">
        <v>40499</v>
      </c>
      <c r="B138" s="3">
        <v>1.3486</v>
      </c>
      <c r="C138" s="3">
        <v>1.3564000000000001</v>
      </c>
      <c r="D138" s="3">
        <v>1.3464</v>
      </c>
      <c r="E138" s="3">
        <v>1.3528</v>
      </c>
      <c r="F138" s="50">
        <f t="shared" si="16"/>
        <v>3.1095012838889559E-3</v>
      </c>
      <c r="G138" s="51">
        <f t="shared" si="17"/>
        <v>7.399767374887351E-3</v>
      </c>
      <c r="H138" s="52">
        <f t="shared" si="18"/>
        <v>-1.6326534238853348E-3</v>
      </c>
      <c r="I138" s="50">
        <f>_xll.EWMA($F$4:$F138,1,,0)</f>
        <v>7.8691524153875498E-3</v>
      </c>
      <c r="J138" s="51">
        <f t="shared" si="19"/>
        <v>-8.8527964673109933E-3</v>
      </c>
      <c r="K138" s="52">
        <f t="shared" si="20"/>
        <v>3.1095012838889559E-3</v>
      </c>
      <c r="L138" s="50">
        <f>_xll.WMA($G$4:G138,1,20,0)</f>
        <v>1.2645618664360902E-2</v>
      </c>
      <c r="M138" s="51">
        <f t="shared" si="21"/>
        <v>-9.4842139982706762E-3</v>
      </c>
      <c r="N138" s="52">
        <f t="shared" si="22"/>
        <v>3.1095012838889559E-3</v>
      </c>
    </row>
    <row r="139" spans="1:14" x14ac:dyDescent="0.25">
      <c r="A139" s="2">
        <v>40500</v>
      </c>
      <c r="B139" s="3">
        <v>1.3526</v>
      </c>
      <c r="C139" s="3">
        <v>1.3666</v>
      </c>
      <c r="D139" s="3">
        <v>1.3526</v>
      </c>
      <c r="E139" s="3">
        <v>1.3638999999999999</v>
      </c>
      <c r="F139" s="50">
        <f t="shared" si="16"/>
        <v>8.3195767919897051E-3</v>
      </c>
      <c r="G139" s="51">
        <f t="shared" si="17"/>
        <v>1.0297237205838297E-2</v>
      </c>
      <c r="H139" s="52">
        <f t="shared" si="18"/>
        <v>0</v>
      </c>
      <c r="I139" s="50">
        <f>_xll.EWMA($F$4:$F139,1,,0)</f>
        <v>7.6673519579105115E-3</v>
      </c>
      <c r="J139" s="51">
        <f t="shared" si="19"/>
        <v>-8.6257709526493254E-3</v>
      </c>
      <c r="K139" s="52">
        <f t="shared" si="20"/>
        <v>8.3195767919897051E-3</v>
      </c>
      <c r="L139" s="50">
        <f>_xll.WMA($G$4:G139,1,20,0)</f>
        <v>1.1968259240939741E-2</v>
      </c>
      <c r="M139" s="51">
        <f t="shared" si="21"/>
        <v>-8.976194430704805E-3</v>
      </c>
      <c r="N139" s="52">
        <f t="shared" si="22"/>
        <v>8.3195767919897051E-3</v>
      </c>
    </row>
    <row r="140" spans="1:14" x14ac:dyDescent="0.25">
      <c r="A140" s="2">
        <v>40501</v>
      </c>
      <c r="B140" s="3">
        <v>1.3641000000000001</v>
      </c>
      <c r="C140" s="3">
        <v>1.373</v>
      </c>
      <c r="D140" s="3">
        <v>1.3611</v>
      </c>
      <c r="E140" s="3">
        <v>1.3671</v>
      </c>
      <c r="F140" s="50">
        <f t="shared" si="16"/>
        <v>2.1968374388719905E-3</v>
      </c>
      <c r="G140" s="51">
        <f t="shared" si="17"/>
        <v>8.7049304299431658E-3</v>
      </c>
      <c r="H140" s="52">
        <f t="shared" si="18"/>
        <v>-2.2016741610467751E-3</v>
      </c>
      <c r="I140" s="50">
        <f>_xll.EWMA($F$4:$F140,1,,0)</f>
        <v>7.7080419279836913E-3</v>
      </c>
      <c r="J140" s="51">
        <f t="shared" si="19"/>
        <v>-8.6715471689816533E-3</v>
      </c>
      <c r="K140" s="52">
        <f t="shared" si="20"/>
        <v>2.1968374388719905E-3</v>
      </c>
      <c r="L140" s="50">
        <f>_xll.WMA($G$4:G140,1,20,0)</f>
        <v>1.185994850474909E-2</v>
      </c>
      <c r="M140" s="51">
        <f t="shared" si="21"/>
        <v>-8.8949613785618172E-3</v>
      </c>
      <c r="N140" s="52">
        <f t="shared" si="22"/>
        <v>2.1968374388719905E-3</v>
      </c>
    </row>
    <row r="141" spans="1:14" x14ac:dyDescent="0.25">
      <c r="A141" s="2">
        <v>40504</v>
      </c>
      <c r="B141" s="3">
        <v>1.3734999999999999</v>
      </c>
      <c r="C141" s="3">
        <v>1.3786</v>
      </c>
      <c r="D141" s="3">
        <v>1.3580000000000001</v>
      </c>
      <c r="E141" s="3">
        <v>1.3626</v>
      </c>
      <c r="F141" s="50">
        <f t="shared" si="16"/>
        <v>-7.9675871957607565E-3</v>
      </c>
      <c r="G141" s="51">
        <f t="shared" si="17"/>
        <v>1.5055462332909953E-2</v>
      </c>
      <c r="H141" s="52">
        <f t="shared" si="18"/>
        <v>-1.1349197416687004E-2</v>
      </c>
      <c r="I141" s="50">
        <f>_xll.EWMA($F$4:$F141,1,,0)</f>
        <v>7.4925724171149019E-3</v>
      </c>
      <c r="J141" s="51">
        <f t="shared" si="19"/>
        <v>-8.4291439692542654E-3</v>
      </c>
      <c r="K141" s="52">
        <f t="shared" si="20"/>
        <v>-8.4291439692542654E-3</v>
      </c>
      <c r="L141" s="50">
        <f>_xll.WMA($G$4:G141,1,20,0)</f>
        <v>1.1910729763765202E-2</v>
      </c>
      <c r="M141" s="51">
        <f t="shared" si="21"/>
        <v>-8.9330473228239025E-3</v>
      </c>
      <c r="N141" s="52">
        <f t="shared" si="22"/>
        <v>-8.9330473228239025E-3</v>
      </c>
    </row>
    <row r="142" spans="1:14" x14ac:dyDescent="0.25">
      <c r="A142" s="2">
        <v>40505</v>
      </c>
      <c r="B142" s="3">
        <v>1.3627</v>
      </c>
      <c r="C142" s="3">
        <v>1.3631</v>
      </c>
      <c r="D142" s="3">
        <v>1.3365</v>
      </c>
      <c r="E142" s="3">
        <v>1.3368</v>
      </c>
      <c r="F142" s="50">
        <f t="shared" si="16"/>
        <v>-1.9189327474591129E-2</v>
      </c>
      <c r="G142" s="51">
        <f t="shared" si="17"/>
        <v>1.9707260997823529E-2</v>
      </c>
      <c r="H142" s="52">
        <f t="shared" si="18"/>
        <v>-1.9413769176801366E-2</v>
      </c>
      <c r="I142" s="50">
        <f>_xll.EWMA($F$4:$F142,1,,0)</f>
        <v>7.521919281904813E-3</v>
      </c>
      <c r="J142" s="51">
        <f t="shared" si="19"/>
        <v>-8.4621591921429148E-3</v>
      </c>
      <c r="K142" s="52">
        <f t="shared" si="20"/>
        <v>-8.4621591921429148E-3</v>
      </c>
      <c r="L142" s="50">
        <f>_xll.WMA($G$4:G142,1,20,0)</f>
        <v>1.2153057611898535E-2</v>
      </c>
      <c r="M142" s="51">
        <f t="shared" si="21"/>
        <v>-9.114793208923902E-3</v>
      </c>
      <c r="N142" s="52">
        <f t="shared" si="22"/>
        <v>-9.114793208923902E-3</v>
      </c>
    </row>
    <row r="143" spans="1:14" x14ac:dyDescent="0.25">
      <c r="A143" s="2">
        <v>40506</v>
      </c>
      <c r="B143" s="3">
        <v>1.3366</v>
      </c>
      <c r="C143" s="3">
        <v>1.3418000000000001</v>
      </c>
      <c r="D143" s="3">
        <v>1.3288</v>
      </c>
      <c r="E143" s="3">
        <v>1.3332999999999999</v>
      </c>
      <c r="F143" s="50">
        <f t="shared" si="16"/>
        <v>-2.4720039555570731E-3</v>
      </c>
      <c r="G143" s="51">
        <f t="shared" si="17"/>
        <v>9.735716829702562E-3</v>
      </c>
      <c r="H143" s="52">
        <f t="shared" si="18"/>
        <v>-5.8527967778847162E-3</v>
      </c>
      <c r="I143" s="50">
        <f>_xll.EWMA($F$4:$F143,1,,0)</f>
        <v>8.6763085951404376E-3</v>
      </c>
      <c r="J143" s="51">
        <f t="shared" si="19"/>
        <v>-9.7608471695329914E-3</v>
      </c>
      <c r="K143" s="52">
        <f t="shared" si="20"/>
        <v>-2.4720039555570731E-3</v>
      </c>
      <c r="L143" s="50">
        <f>_xll.WMA($G$4:G143,1,20,0)</f>
        <v>1.2588193941830547E-2</v>
      </c>
      <c r="M143" s="51">
        <f t="shared" si="21"/>
        <v>-9.4411454563729097E-3</v>
      </c>
      <c r="N143" s="52">
        <f t="shared" si="22"/>
        <v>-2.4720039555570731E-3</v>
      </c>
    </row>
    <row r="144" spans="1:14" x14ac:dyDescent="0.25">
      <c r="A144" s="2">
        <v>40507</v>
      </c>
      <c r="B144" s="3">
        <v>1.3331</v>
      </c>
      <c r="C144" s="3">
        <v>1.3384</v>
      </c>
      <c r="D144" s="3">
        <v>1.329</v>
      </c>
      <c r="E144" s="3">
        <v>1.3358000000000001</v>
      </c>
      <c r="F144" s="50">
        <f t="shared" si="16"/>
        <v>2.0233061719043912E-3</v>
      </c>
      <c r="G144" s="51">
        <f t="shared" si="17"/>
        <v>7.0480909593689149E-3</v>
      </c>
      <c r="H144" s="52">
        <f t="shared" si="18"/>
        <v>-3.0802774063859776E-3</v>
      </c>
      <c r="I144" s="50">
        <f>_xll.EWMA($F$4:$F144,1,,0)</f>
        <v>8.4337583082039255E-3</v>
      </c>
      <c r="J144" s="51">
        <f t="shared" si="19"/>
        <v>-9.4879780967294155E-3</v>
      </c>
      <c r="K144" s="52">
        <f t="shared" si="20"/>
        <v>2.0233061719043912E-3</v>
      </c>
      <c r="L144" s="50">
        <f>_xll.WMA($G$4:G144,1,20,0)</f>
        <v>1.2564346293630728E-2</v>
      </c>
      <c r="M144" s="51">
        <f t="shared" si="21"/>
        <v>-9.4232597202230459E-3</v>
      </c>
      <c r="N144" s="52">
        <f t="shared" si="22"/>
        <v>2.0233061719043912E-3</v>
      </c>
    </row>
    <row r="145" spans="1:14" x14ac:dyDescent="0.25">
      <c r="A145" s="2">
        <v>40508</v>
      </c>
      <c r="B145" s="3">
        <v>1.3359000000000001</v>
      </c>
      <c r="C145" s="3">
        <v>1.3361000000000001</v>
      </c>
      <c r="D145" s="3">
        <v>1.3204</v>
      </c>
      <c r="E145" s="3">
        <v>1.3240000000000001</v>
      </c>
      <c r="F145" s="50">
        <f t="shared" si="16"/>
        <v>-8.9477644988128491E-3</v>
      </c>
      <c r="G145" s="51">
        <f t="shared" si="17"/>
        <v>1.1820201615810389E-2</v>
      </c>
      <c r="H145" s="52">
        <f t="shared" si="18"/>
        <v>-1.1670501016728497E-2</v>
      </c>
      <c r="I145" s="50">
        <f>_xll.EWMA($F$4:$F145,1,,0)</f>
        <v>8.1918379208235567E-3</v>
      </c>
      <c r="J145" s="51">
        <f t="shared" si="19"/>
        <v>-9.2158176609265022E-3</v>
      </c>
      <c r="K145" s="52">
        <f t="shared" si="20"/>
        <v>-9.2158176609265022E-3</v>
      </c>
      <c r="L145" s="50">
        <f>_xll.WMA($G$4:G145,1,20,0)</f>
        <v>1.22743746295218E-2</v>
      </c>
      <c r="M145" s="51">
        <f t="shared" si="21"/>
        <v>-9.2057809721413503E-3</v>
      </c>
      <c r="N145" s="52">
        <f t="shared" si="22"/>
        <v>-9.2057809721413503E-3</v>
      </c>
    </row>
    <row r="146" spans="1:14" x14ac:dyDescent="0.25">
      <c r="A146" s="2">
        <v>40511</v>
      </c>
      <c r="B146" s="3">
        <v>1.3278000000000001</v>
      </c>
      <c r="C146" s="3">
        <v>1.33</v>
      </c>
      <c r="D146" s="3">
        <v>1.3066</v>
      </c>
      <c r="E146" s="3">
        <v>1.3121</v>
      </c>
      <c r="F146" s="50">
        <f t="shared" si="16"/>
        <v>-1.1894530173388951E-2</v>
      </c>
      <c r="G146" s="51">
        <f t="shared" si="17"/>
        <v>1.7750598809149545E-2</v>
      </c>
      <c r="H146" s="52">
        <f t="shared" si="18"/>
        <v>-1.6095093878409066E-2</v>
      </c>
      <c r="I146" s="50">
        <f>_xll.EWMA($F$4:$F146,1,,0)</f>
        <v>8.2391495544960926E-3</v>
      </c>
      <c r="J146" s="51">
        <f t="shared" si="19"/>
        <v>-9.2690432488081037E-3</v>
      </c>
      <c r="K146" s="52">
        <f t="shared" si="20"/>
        <v>-9.2690432488081037E-3</v>
      </c>
      <c r="L146" s="50">
        <f>_xll.WMA($G$4:G146,1,20,0)</f>
        <v>1.2357436972104291E-2</v>
      </c>
      <c r="M146" s="51">
        <f t="shared" si="21"/>
        <v>-9.2680777290782175E-3</v>
      </c>
      <c r="N146" s="52">
        <f t="shared" si="22"/>
        <v>-9.2680777290782175E-3</v>
      </c>
    </row>
    <row r="147" spans="1:14" x14ac:dyDescent="0.25">
      <c r="A147" s="2">
        <v>40512</v>
      </c>
      <c r="B147" s="3">
        <v>1.3122</v>
      </c>
      <c r="C147" s="3">
        <v>1.3148</v>
      </c>
      <c r="D147" s="3">
        <v>1.2971999999999999</v>
      </c>
      <c r="E147" s="3">
        <v>1.2982</v>
      </c>
      <c r="F147" s="50">
        <f t="shared" si="16"/>
        <v>-1.0726428311408964E-2</v>
      </c>
      <c r="G147" s="51">
        <f t="shared" si="17"/>
        <v>1.3476467356901591E-2</v>
      </c>
      <c r="H147" s="52">
        <f t="shared" si="18"/>
        <v>-1.1497022477614374E-2</v>
      </c>
      <c r="I147" s="50">
        <f>_xll.EWMA($F$4:$F147,1,,0)</f>
        <v>8.5029031007774983E-3</v>
      </c>
      <c r="J147" s="51">
        <f t="shared" si="19"/>
        <v>-9.5657659883746863E-3</v>
      </c>
      <c r="K147" s="52">
        <f t="shared" si="20"/>
        <v>-9.5657659883746863E-3</v>
      </c>
      <c r="L147" s="50">
        <f>_xll.WMA($G$4:G147,1,20,0)</f>
        <v>1.272478284850306E-2</v>
      </c>
      <c r="M147" s="51">
        <f t="shared" si="21"/>
        <v>-9.5435871363772941E-3</v>
      </c>
      <c r="N147" s="52">
        <f t="shared" si="22"/>
        <v>-9.5435871363772941E-3</v>
      </c>
    </row>
    <row r="148" spans="1:14" x14ac:dyDescent="0.25">
      <c r="A148" s="2">
        <v>40513</v>
      </c>
      <c r="B148" s="3">
        <v>1.2983</v>
      </c>
      <c r="C148" s="3">
        <v>1.3179000000000001</v>
      </c>
      <c r="D148" s="3">
        <v>1.2975000000000001</v>
      </c>
      <c r="E148" s="3">
        <v>1.3137000000000001</v>
      </c>
      <c r="F148" s="50">
        <f t="shared" si="16"/>
        <v>1.1791867109254733E-2</v>
      </c>
      <c r="G148" s="51">
        <f t="shared" si="17"/>
        <v>1.5600224609799859E-2</v>
      </c>
      <c r="H148" s="52">
        <f t="shared" si="18"/>
        <v>-6.163803261640177E-4</v>
      </c>
      <c r="I148" s="50">
        <f>_xll.EWMA($F$4:$F148,1,,0)</f>
        <v>8.6524433157303404E-3</v>
      </c>
      <c r="J148" s="51">
        <f t="shared" si="19"/>
        <v>-9.733998730196633E-3</v>
      </c>
      <c r="K148" s="52">
        <f t="shared" si="20"/>
        <v>1.1791867109254733E-2</v>
      </c>
      <c r="L148" s="50">
        <f>_xll.WMA($G$4:G148,1,20,0)</f>
        <v>1.2786594710046487E-2</v>
      </c>
      <c r="M148" s="51">
        <f t="shared" si="21"/>
        <v>-9.5899460325348657E-3</v>
      </c>
      <c r="N148" s="52">
        <f t="shared" si="22"/>
        <v>1.1791867109254733E-2</v>
      </c>
    </row>
    <row r="149" spans="1:14" x14ac:dyDescent="0.25">
      <c r="A149" s="2">
        <v>40514</v>
      </c>
      <c r="B149" s="3">
        <v>1.3138000000000001</v>
      </c>
      <c r="C149" s="3">
        <v>1.3246</v>
      </c>
      <c r="D149" s="3">
        <v>1.3064</v>
      </c>
      <c r="E149" s="3">
        <v>1.3208</v>
      </c>
      <c r="F149" s="50">
        <f t="shared" si="16"/>
        <v>5.3139121475455683E-3</v>
      </c>
      <c r="G149" s="51">
        <f t="shared" si="17"/>
        <v>1.3835264394623716E-2</v>
      </c>
      <c r="H149" s="52">
        <f t="shared" si="18"/>
        <v>-5.6484388021173218E-3</v>
      </c>
      <c r="I149" s="50">
        <f>_xll.EWMA($F$4:$F149,1,,0)</f>
        <v>8.872191195378425E-3</v>
      </c>
      <c r="J149" s="51">
        <f t="shared" si="19"/>
        <v>-9.9812150948007279E-3</v>
      </c>
      <c r="K149" s="52">
        <f t="shared" si="20"/>
        <v>5.3139121475455683E-3</v>
      </c>
      <c r="L149" s="50">
        <f>_xll.WMA($G$4:G149,1,20,0)</f>
        <v>1.3029979019045202E-2</v>
      </c>
      <c r="M149" s="51">
        <f t="shared" si="21"/>
        <v>-9.7724842642839017E-3</v>
      </c>
      <c r="N149" s="52">
        <f t="shared" si="22"/>
        <v>5.3139121475455683E-3</v>
      </c>
    </row>
    <row r="150" spans="1:14" x14ac:dyDescent="0.25">
      <c r="A150" s="2">
        <v>40515</v>
      </c>
      <c r="B150" s="3">
        <v>1.3206</v>
      </c>
      <c r="C150" s="3">
        <v>1.3436999999999999</v>
      </c>
      <c r="D150" s="3">
        <v>1.3194999999999999</v>
      </c>
      <c r="E150" s="3">
        <v>1.3411</v>
      </c>
      <c r="F150" s="50">
        <f t="shared" si="16"/>
        <v>1.5403993956423409E-2</v>
      </c>
      <c r="G150" s="51">
        <f t="shared" si="17"/>
        <v>1.8174125937985248E-2</v>
      </c>
      <c r="H150" s="52">
        <f t="shared" si="18"/>
        <v>-8.3330181709233395E-4</v>
      </c>
      <c r="I150" s="50">
        <f>_xll.EWMA($F$4:$F150,1,,0)</f>
        <v>8.6998327426232383E-3</v>
      </c>
      <c r="J150" s="51">
        <f t="shared" si="19"/>
        <v>-9.7873118354511422E-3</v>
      </c>
      <c r="K150" s="52">
        <f t="shared" si="20"/>
        <v>1.5403993956423409E-2</v>
      </c>
      <c r="L150" s="50">
        <f>_xll.WMA($G$4:G150,1,20,0)</f>
        <v>1.3101710337934573E-2</v>
      </c>
      <c r="M150" s="51">
        <f t="shared" si="21"/>
        <v>-9.8262827534509305E-3</v>
      </c>
      <c r="N150" s="52">
        <f t="shared" si="22"/>
        <v>1.5403993956423409E-2</v>
      </c>
    </row>
    <row r="151" spans="1:14" x14ac:dyDescent="0.25">
      <c r="A151" s="2">
        <v>40518</v>
      </c>
      <c r="B151" s="3">
        <v>1.3406</v>
      </c>
      <c r="C151" s="3">
        <v>1.3421000000000001</v>
      </c>
      <c r="D151" s="3">
        <v>1.3249</v>
      </c>
      <c r="E151" s="3">
        <v>1.3306</v>
      </c>
      <c r="F151" s="50">
        <f t="shared" si="16"/>
        <v>-7.4873066160701897E-3</v>
      </c>
      <c r="G151" s="51">
        <f t="shared" si="17"/>
        <v>1.2898566529682956E-2</v>
      </c>
      <c r="H151" s="52">
        <f t="shared" si="18"/>
        <v>-1.1780290049779856E-2</v>
      </c>
      <c r="I151" s="50">
        <f>_xll.EWMA($F$4:$F151,1,,0)</f>
        <v>9.2402838783889069E-3</v>
      </c>
      <c r="J151" s="51">
        <f t="shared" si="19"/>
        <v>-1.039531936318752E-2</v>
      </c>
      <c r="K151" s="52">
        <f t="shared" si="20"/>
        <v>-1.039531936318752E-2</v>
      </c>
      <c r="L151" s="50">
        <f>_xll.WMA($G$4:G151,1,20,0)</f>
        <v>1.3235810543902445E-2</v>
      </c>
      <c r="M151" s="51">
        <f t="shared" si="21"/>
        <v>-9.9268579079268334E-3</v>
      </c>
      <c r="N151" s="52">
        <f t="shared" si="22"/>
        <v>-9.9268579079268334E-3</v>
      </c>
    </row>
    <row r="152" spans="1:14" x14ac:dyDescent="0.25">
      <c r="A152" s="2">
        <v>40519</v>
      </c>
      <c r="B152" s="3">
        <v>1.3305</v>
      </c>
      <c r="C152" s="3">
        <v>1.3399000000000001</v>
      </c>
      <c r="D152" s="3">
        <v>1.3257000000000001</v>
      </c>
      <c r="E152" s="3">
        <v>1.3257000000000001</v>
      </c>
      <c r="F152" s="50">
        <f t="shared" si="16"/>
        <v>-3.6141896129398697E-3</v>
      </c>
      <c r="G152" s="51">
        <f t="shared" si="17"/>
        <v>1.0654362489758444E-2</v>
      </c>
      <c r="H152" s="52">
        <f t="shared" si="18"/>
        <v>-3.6141896129398697E-3</v>
      </c>
      <c r="I152" s="50">
        <f>_xll.EWMA($F$4:$F152,1,,0)</f>
        <v>9.1445864316438072E-3</v>
      </c>
      <c r="J152" s="51">
        <f t="shared" si="19"/>
        <v>-1.0287659735599284E-2</v>
      </c>
      <c r="K152" s="52">
        <f t="shared" si="20"/>
        <v>-3.6141896129398697E-3</v>
      </c>
      <c r="L152" s="50">
        <f>_xll.WMA($G$4:G152,1,20,0)</f>
        <v>1.3197926986302139E-2</v>
      </c>
      <c r="M152" s="51">
        <f t="shared" si="21"/>
        <v>-9.8984452397266054E-3</v>
      </c>
      <c r="N152" s="52">
        <f t="shared" si="22"/>
        <v>-3.6141896129398697E-3</v>
      </c>
    </row>
    <row r="153" spans="1:14" x14ac:dyDescent="0.25">
      <c r="A153" s="2">
        <v>40520</v>
      </c>
      <c r="B153" s="3">
        <v>1.3258000000000001</v>
      </c>
      <c r="C153" s="3">
        <v>1.3280000000000001</v>
      </c>
      <c r="D153" s="3">
        <v>1.3183</v>
      </c>
      <c r="E153" s="3">
        <v>1.3258000000000001</v>
      </c>
      <c r="F153" s="50">
        <f t="shared" si="16"/>
        <v>0</v>
      </c>
      <c r="G153" s="51">
        <f t="shared" si="17"/>
        <v>7.33102327245495E-3</v>
      </c>
      <c r="H153" s="52">
        <f t="shared" si="18"/>
        <v>-5.6730230433669161E-3</v>
      </c>
      <c r="I153" s="50">
        <f>_xll.EWMA($F$4:$F153,1,,0)</f>
        <v>8.9100951363581243E-3</v>
      </c>
      <c r="J153" s="51">
        <f t="shared" si="19"/>
        <v>-1.002385702840289E-2</v>
      </c>
      <c r="K153" s="52">
        <f t="shared" si="20"/>
        <v>0</v>
      </c>
      <c r="L153" s="50">
        <f>_xll.WMA($G$4:G153,1,20,0)</f>
        <v>1.294078485075674E-2</v>
      </c>
      <c r="M153" s="51">
        <f t="shared" si="21"/>
        <v>-9.7055886380675548E-3</v>
      </c>
      <c r="N153" s="52">
        <f t="shared" si="22"/>
        <v>0</v>
      </c>
    </row>
    <row r="154" spans="1:14" x14ac:dyDescent="0.25">
      <c r="A154" s="2">
        <v>40521</v>
      </c>
      <c r="B154" s="3">
        <v>1.3259000000000001</v>
      </c>
      <c r="C154" s="3">
        <v>1.3322000000000001</v>
      </c>
      <c r="D154" s="3">
        <v>1.3168</v>
      </c>
      <c r="E154" s="3">
        <v>1.3236000000000001</v>
      </c>
      <c r="F154" s="50">
        <f t="shared" si="16"/>
        <v>-1.736177073215958E-3</v>
      </c>
      <c r="G154" s="51">
        <f t="shared" si="17"/>
        <v>1.1627160056273756E-2</v>
      </c>
      <c r="H154" s="52">
        <f t="shared" si="18"/>
        <v>-6.8869231978677895E-3</v>
      </c>
      <c r="I154" s="50">
        <f>_xll.EWMA($F$4:$F154,1,,0)</f>
        <v>8.6386577440372963E-3</v>
      </c>
      <c r="J154" s="51">
        <f t="shared" si="19"/>
        <v>-9.7184899620419585E-3</v>
      </c>
      <c r="K154" s="52">
        <f t="shared" si="20"/>
        <v>-1.736177073215958E-3</v>
      </c>
      <c r="L154" s="50">
        <f>_xll.WMA($G$4:G154,1,20,0)</f>
        <v>1.2758179677641722E-2</v>
      </c>
      <c r="M154" s="51">
        <f t="shared" si="21"/>
        <v>-9.5686347582312915E-3</v>
      </c>
      <c r="N154" s="52">
        <f t="shared" si="22"/>
        <v>-1.736177073215958E-3</v>
      </c>
    </row>
    <row r="155" spans="1:14" x14ac:dyDescent="0.25">
      <c r="A155" s="2">
        <v>40522</v>
      </c>
      <c r="B155" s="3">
        <v>1.3234999999999999</v>
      </c>
      <c r="C155" s="3">
        <v>1.3281000000000001</v>
      </c>
      <c r="D155" s="3">
        <v>1.3184</v>
      </c>
      <c r="E155" s="3">
        <v>1.3225</v>
      </c>
      <c r="F155" s="50">
        <f t="shared" si="16"/>
        <v>-7.558579347014359E-4</v>
      </c>
      <c r="G155" s="51">
        <f t="shared" si="17"/>
        <v>7.3304692509977461E-3</v>
      </c>
      <c r="H155" s="52">
        <f t="shared" si="18"/>
        <v>-3.8608625119486159E-3</v>
      </c>
      <c r="I155" s="50">
        <f>_xll.EWMA($F$4:$F155,1,,0)</f>
        <v>8.3862793783222034E-3</v>
      </c>
      <c r="J155" s="51">
        <f t="shared" si="19"/>
        <v>-9.4345643006124788E-3</v>
      </c>
      <c r="K155" s="52">
        <f t="shared" si="20"/>
        <v>-7.558579347014359E-4</v>
      </c>
      <c r="L155" s="50">
        <f>_xll.WMA($G$4:G155,1,20,0)</f>
        <v>1.268764746015384E-2</v>
      </c>
      <c r="M155" s="51">
        <f t="shared" si="21"/>
        <v>-9.5157355951153797E-3</v>
      </c>
      <c r="N155" s="52">
        <f t="shared" si="22"/>
        <v>-7.558579347014359E-4</v>
      </c>
    </row>
    <row r="156" spans="1:14" x14ac:dyDescent="0.25">
      <c r="A156" s="2">
        <v>40525</v>
      </c>
      <c r="B156" s="3">
        <v>1.3201000000000001</v>
      </c>
      <c r="C156" s="3">
        <v>1.3431999999999999</v>
      </c>
      <c r="D156" s="3">
        <v>1.3185</v>
      </c>
      <c r="E156" s="3">
        <v>1.339</v>
      </c>
      <c r="F156" s="50">
        <f t="shared" si="16"/>
        <v>1.4215575404458487E-2</v>
      </c>
      <c r="G156" s="51">
        <f t="shared" si="17"/>
        <v>1.8560099969989707E-2</v>
      </c>
      <c r="H156" s="52">
        <f t="shared" si="18"/>
        <v>-1.212764493372597E-3</v>
      </c>
      <c r="I156" s="50">
        <f>_xll.EWMA($F$4:$F156,1,,0)</f>
        <v>8.1329072400736849E-3</v>
      </c>
      <c r="J156" s="51">
        <f t="shared" si="19"/>
        <v>-9.1495206450828946E-3</v>
      </c>
      <c r="K156" s="52">
        <f t="shared" si="20"/>
        <v>1.4215575404458487E-2</v>
      </c>
      <c r="L156" s="50">
        <f>_xll.WMA($G$4:G156,1,20,0)</f>
        <v>1.2333892297485615E-2</v>
      </c>
      <c r="M156" s="51">
        <f t="shared" si="21"/>
        <v>-9.2504192231142104E-3</v>
      </c>
      <c r="N156" s="52">
        <f t="shared" si="22"/>
        <v>1.4215575404458487E-2</v>
      </c>
    </row>
    <row r="157" spans="1:14" x14ac:dyDescent="0.25">
      <c r="A157" s="2">
        <v>40526</v>
      </c>
      <c r="B157" s="3">
        <v>1.3391999999999999</v>
      </c>
      <c r="C157" s="3">
        <v>1.3496999999999999</v>
      </c>
      <c r="D157" s="3">
        <v>1.3368</v>
      </c>
      <c r="E157" s="3">
        <v>1.3371</v>
      </c>
      <c r="F157" s="50">
        <f t="shared" si="16"/>
        <v>-1.5693311145910259E-3</v>
      </c>
      <c r="G157" s="51">
        <f t="shared" si="17"/>
        <v>9.6036472340522844E-3</v>
      </c>
      <c r="H157" s="52">
        <f t="shared" si="18"/>
        <v>-1.7937224540268775E-3</v>
      </c>
      <c r="I157" s="50">
        <f>_xll.EWMA($F$4:$F157,1,,0)</f>
        <v>8.6197728746118998E-3</v>
      </c>
      <c r="J157" s="51">
        <f t="shared" si="19"/>
        <v>-9.6972444839383866E-3</v>
      </c>
      <c r="K157" s="52">
        <f t="shared" si="20"/>
        <v>-1.5693311145910259E-3</v>
      </c>
      <c r="L157" s="50">
        <f>_xll.WMA($G$4:G157,1,20,0)</f>
        <v>1.2591925712424651E-2</v>
      </c>
      <c r="M157" s="51">
        <f t="shared" si="21"/>
        <v>-9.4439442843184881E-3</v>
      </c>
      <c r="N157" s="52">
        <f t="shared" si="22"/>
        <v>-1.5693311145910259E-3</v>
      </c>
    </row>
    <row r="158" spans="1:14" x14ac:dyDescent="0.25">
      <c r="A158" s="2">
        <v>40527</v>
      </c>
      <c r="B158" s="3">
        <v>1.3371999999999999</v>
      </c>
      <c r="C158" s="3">
        <v>1.3380000000000001</v>
      </c>
      <c r="D158" s="3">
        <v>1.3211999999999999</v>
      </c>
      <c r="E158" s="3">
        <v>1.3211999999999999</v>
      </c>
      <c r="F158" s="50">
        <f t="shared" si="16"/>
        <v>-1.2037461029308916E-2</v>
      </c>
      <c r="G158" s="51">
        <f t="shared" si="17"/>
        <v>1.2635547171539356E-2</v>
      </c>
      <c r="H158" s="52">
        <f t="shared" si="18"/>
        <v>-1.2037461029308916E-2</v>
      </c>
      <c r="I158" s="50">
        <f>_xll.EWMA($F$4:$F158,1,,0)</f>
        <v>8.3660159785966699E-3</v>
      </c>
      <c r="J158" s="51">
        <f t="shared" si="19"/>
        <v>-9.4117679759212532E-3</v>
      </c>
      <c r="K158" s="52">
        <f t="shared" si="20"/>
        <v>-9.4117679759212532E-3</v>
      </c>
      <c r="L158" s="50">
        <f>_xll.WMA($G$4:G158,1,20,0)</f>
        <v>1.2330533882897695E-2</v>
      </c>
      <c r="M158" s="51">
        <f t="shared" si="21"/>
        <v>-9.2479004121732711E-3</v>
      </c>
      <c r="N158" s="52">
        <f t="shared" si="22"/>
        <v>-9.2479004121732711E-3</v>
      </c>
    </row>
    <row r="159" spans="1:14" x14ac:dyDescent="0.25">
      <c r="A159" s="2">
        <v>40528</v>
      </c>
      <c r="B159" s="3">
        <v>1.3212999999999999</v>
      </c>
      <c r="C159" s="3">
        <v>1.3264</v>
      </c>
      <c r="D159" s="3">
        <v>1.3184</v>
      </c>
      <c r="E159" s="3">
        <v>1.3245</v>
      </c>
      <c r="F159" s="50">
        <f t="shared" si="16"/>
        <v>2.4189292919533554E-3</v>
      </c>
      <c r="G159" s="51">
        <f t="shared" si="17"/>
        <v>6.0496252258232181E-3</v>
      </c>
      <c r="H159" s="52">
        <f t="shared" si="18"/>
        <v>-2.1972202649638271E-3</v>
      </c>
      <c r="I159" s="50">
        <f>_xll.EWMA($F$4:$F159,1,,0)</f>
        <v>8.6304598970631096E-3</v>
      </c>
      <c r="J159" s="51">
        <f t="shared" si="19"/>
        <v>-9.7092673841959985E-3</v>
      </c>
      <c r="K159" s="52">
        <f t="shared" si="20"/>
        <v>2.4189292919533554E-3</v>
      </c>
      <c r="L159" s="50">
        <f>_xll.WMA($G$4:G159,1,20,0)</f>
        <v>1.2592322872730296E-2</v>
      </c>
      <c r="M159" s="51">
        <f t="shared" si="21"/>
        <v>-9.4442421545477221E-3</v>
      </c>
      <c r="N159" s="52">
        <f t="shared" si="22"/>
        <v>2.4189292919533554E-3</v>
      </c>
    </row>
    <row r="160" spans="1:14" x14ac:dyDescent="0.25">
      <c r="A160" s="2">
        <v>40529</v>
      </c>
      <c r="B160" s="3">
        <v>1.3244</v>
      </c>
      <c r="C160" s="3">
        <v>1.3357000000000001</v>
      </c>
      <c r="D160" s="3">
        <v>1.3137000000000001</v>
      </c>
      <c r="E160" s="3">
        <v>1.3186</v>
      </c>
      <c r="F160" s="50">
        <f t="shared" si="16"/>
        <v>-4.3889589938919636E-3</v>
      </c>
      <c r="G160" s="51">
        <f t="shared" si="17"/>
        <v>1.6607915507597326E-2</v>
      </c>
      <c r="H160" s="52">
        <f t="shared" si="18"/>
        <v>-8.1119431976287518E-3</v>
      </c>
      <c r="I160" s="50">
        <f>_xll.EWMA($F$4:$F160,1,,0)</f>
        <v>8.3884933622131383E-3</v>
      </c>
      <c r="J160" s="51">
        <f t="shared" si="19"/>
        <v>-9.4370550324897814E-3</v>
      </c>
      <c r="K160" s="52">
        <f t="shared" si="20"/>
        <v>-4.3889589938919636E-3</v>
      </c>
      <c r="L160" s="50">
        <f>_xll.WMA($G$4:G160,1,20,0)</f>
        <v>1.2379942273729542E-2</v>
      </c>
      <c r="M160" s="51">
        <f t="shared" si="21"/>
        <v>-9.2849567052971562E-3</v>
      </c>
      <c r="N160" s="52">
        <f t="shared" si="22"/>
        <v>-4.3889589938919636E-3</v>
      </c>
    </row>
    <row r="161" spans="1:14" x14ac:dyDescent="0.25">
      <c r="A161" s="2">
        <v>40532</v>
      </c>
      <c r="B161" s="3">
        <v>1.3169</v>
      </c>
      <c r="C161" s="3">
        <v>1.3181</v>
      </c>
      <c r="D161" s="3">
        <v>1.3098000000000001</v>
      </c>
      <c r="E161" s="3">
        <v>1.3124</v>
      </c>
      <c r="F161" s="50">
        <f t="shared" si="16"/>
        <v>-3.4229676292277856E-3</v>
      </c>
      <c r="G161" s="51">
        <f t="shared" si="17"/>
        <v>6.3168519344668538E-3</v>
      </c>
      <c r="H161" s="52">
        <f t="shared" si="18"/>
        <v>-5.4060359322211692E-3</v>
      </c>
      <c r="I161" s="50">
        <f>_xll.EWMA($F$4:$F161,1,,0)</f>
        <v>8.2036936374796539E-3</v>
      </c>
      <c r="J161" s="51">
        <f t="shared" si="19"/>
        <v>-9.2291553421646102E-3</v>
      </c>
      <c r="K161" s="52">
        <f t="shared" si="20"/>
        <v>-3.4229676292277856E-3</v>
      </c>
      <c r="L161" s="50">
        <f>_xll.WMA($G$4:G161,1,20,0)</f>
        <v>1.277509152761225E-2</v>
      </c>
      <c r="M161" s="51">
        <f t="shared" si="21"/>
        <v>-9.5813186457091876E-3</v>
      </c>
      <c r="N161" s="52">
        <f t="shared" si="22"/>
        <v>-3.4229676292277856E-3</v>
      </c>
    </row>
    <row r="162" spans="1:14" x14ac:dyDescent="0.25">
      <c r="A162" s="2">
        <v>40533</v>
      </c>
      <c r="B162" s="3">
        <v>1.3125</v>
      </c>
      <c r="C162" s="3">
        <v>1.3199000000000001</v>
      </c>
      <c r="D162" s="3">
        <v>1.3076000000000001</v>
      </c>
      <c r="E162" s="3">
        <v>1.31</v>
      </c>
      <c r="F162" s="50">
        <f t="shared" si="16"/>
        <v>-1.9065782705815315E-3</v>
      </c>
      <c r="G162" s="51">
        <f t="shared" si="17"/>
        <v>9.3625802848534175E-3</v>
      </c>
      <c r="H162" s="52">
        <f t="shared" si="18"/>
        <v>-3.740319615723181E-3</v>
      </c>
      <c r="I162" s="50">
        <f>_xll.EWMA($F$4:$F162,1,,0)</f>
        <v>7.9978469842333939E-3</v>
      </c>
      <c r="J162" s="51">
        <f t="shared" si="19"/>
        <v>-8.9975778572625679E-3</v>
      </c>
      <c r="K162" s="52">
        <f t="shared" si="20"/>
        <v>-1.9065782705815315E-3</v>
      </c>
      <c r="L162" s="50">
        <f>_xll.WMA($G$4:G162,1,20,0)</f>
        <v>1.2338161007690097E-2</v>
      </c>
      <c r="M162" s="51">
        <f t="shared" si="21"/>
        <v>-9.2536207557675724E-3</v>
      </c>
      <c r="N162" s="52">
        <f t="shared" si="22"/>
        <v>-1.9065782705815315E-3</v>
      </c>
    </row>
    <row r="163" spans="1:14" x14ac:dyDescent="0.25">
      <c r="A163" s="2">
        <v>40534</v>
      </c>
      <c r="B163" s="3">
        <v>1.3101</v>
      </c>
      <c r="C163" s="3">
        <v>1.3179000000000001</v>
      </c>
      <c r="D163" s="3">
        <v>1.3081</v>
      </c>
      <c r="E163" s="3">
        <v>1.3098000000000001</v>
      </c>
      <c r="F163" s="50">
        <f t="shared" si="16"/>
        <v>-2.2901637567171953E-4</v>
      </c>
      <c r="G163" s="51">
        <f t="shared" si="17"/>
        <v>7.4638579556621405E-3</v>
      </c>
      <c r="H163" s="52">
        <f t="shared" si="18"/>
        <v>-1.5277674654435684E-3</v>
      </c>
      <c r="I163" s="50">
        <f>_xll.EWMA($F$4:$F163,1,,0)</f>
        <v>7.768251118645029E-3</v>
      </c>
      <c r="J163" s="51">
        <f t="shared" si="19"/>
        <v>-8.7392825084756584E-3</v>
      </c>
      <c r="K163" s="52">
        <f t="shared" si="20"/>
        <v>-2.2901637567171953E-4</v>
      </c>
      <c r="L163" s="50">
        <f>_xll.WMA($G$4:G163,1,20,0)</f>
        <v>1.182092697204159E-2</v>
      </c>
      <c r="M163" s="51">
        <f t="shared" si="21"/>
        <v>-8.8656952290311931E-3</v>
      </c>
      <c r="N163" s="52">
        <f t="shared" si="22"/>
        <v>-2.2901637567171953E-4</v>
      </c>
    </row>
    <row r="164" spans="1:14" x14ac:dyDescent="0.25">
      <c r="A164" s="2">
        <v>40535</v>
      </c>
      <c r="B164" s="3">
        <v>1.3099000000000001</v>
      </c>
      <c r="C164" s="3">
        <v>1.3150999999999999</v>
      </c>
      <c r="D164" s="3">
        <v>1.3058000000000001</v>
      </c>
      <c r="E164" s="3">
        <v>1.3111999999999999</v>
      </c>
      <c r="F164" s="50">
        <f t="shared" si="16"/>
        <v>9.9195002601661433E-4</v>
      </c>
      <c r="G164" s="51">
        <f t="shared" si="17"/>
        <v>7.0968285953861088E-3</v>
      </c>
      <c r="H164" s="52">
        <f t="shared" si="18"/>
        <v>-3.1349186510701041E-3</v>
      </c>
      <c r="I164" s="50">
        <f>_xll.EWMA($F$4:$F164,1,,0)</f>
        <v>7.5318078059526655E-3</v>
      </c>
      <c r="J164" s="51">
        <f t="shared" si="19"/>
        <v>-8.4732837816967489E-3</v>
      </c>
      <c r="K164" s="52">
        <f t="shared" si="20"/>
        <v>9.9195002601661433E-4</v>
      </c>
      <c r="L164" s="50">
        <f>_xll.WMA($G$4:G164,1,20,0)</f>
        <v>1.1707334028339568E-2</v>
      </c>
      <c r="M164" s="51">
        <f t="shared" si="21"/>
        <v>-8.7805005212546767E-3</v>
      </c>
      <c r="N164" s="52">
        <f t="shared" si="22"/>
        <v>9.9195002601661433E-4</v>
      </c>
    </row>
    <row r="165" spans="1:14" x14ac:dyDescent="0.25">
      <c r="A165" s="2">
        <v>40536</v>
      </c>
      <c r="B165" s="3">
        <v>1.3112999999999999</v>
      </c>
      <c r="C165" s="3">
        <v>1.3147</v>
      </c>
      <c r="D165" s="3">
        <v>1.3098000000000001</v>
      </c>
      <c r="E165" s="3">
        <v>1.3121</v>
      </c>
      <c r="F165" s="50">
        <f t="shared" si="16"/>
        <v>6.0989557429152541E-4</v>
      </c>
      <c r="G165" s="51">
        <f t="shared" si="17"/>
        <v>3.7340489186053192E-3</v>
      </c>
      <c r="H165" s="52">
        <f t="shared" si="18"/>
        <v>-1.1445577534251817E-3</v>
      </c>
      <c r="I165" s="50">
        <f>_xll.EWMA($F$4:$F165,1,,0)</f>
        <v>7.306399865016135E-3</v>
      </c>
      <c r="J165" s="51">
        <f t="shared" si="19"/>
        <v>-8.2196998481431516E-3</v>
      </c>
      <c r="K165" s="52">
        <f t="shared" si="20"/>
        <v>6.0989557429152541E-4</v>
      </c>
      <c r="L165" s="50">
        <f>_xll.WMA($G$4:G165,1,20,0)</f>
        <v>1.1709770910140428E-2</v>
      </c>
      <c r="M165" s="51">
        <f t="shared" si="21"/>
        <v>-8.7823281826053205E-3</v>
      </c>
      <c r="N165" s="52">
        <f t="shared" si="22"/>
        <v>6.0989557429152541E-4</v>
      </c>
    </row>
    <row r="166" spans="1:14" x14ac:dyDescent="0.25">
      <c r="A166" s="2">
        <v>40539</v>
      </c>
      <c r="B166" s="3">
        <v>1.3113999999999999</v>
      </c>
      <c r="C166" s="3">
        <v>1.3169</v>
      </c>
      <c r="D166" s="3">
        <v>1.3076000000000001</v>
      </c>
      <c r="E166" s="3">
        <v>1.3163</v>
      </c>
      <c r="F166" s="50">
        <f t="shared" si="16"/>
        <v>3.7295016018431527E-3</v>
      </c>
      <c r="G166" s="51">
        <f t="shared" si="17"/>
        <v>7.0870938661188867E-3</v>
      </c>
      <c r="H166" s="52">
        <f t="shared" si="18"/>
        <v>-2.9018729794633219E-3</v>
      </c>
      <c r="I166" s="50">
        <f>_xll.EWMA($F$4:$F166,1,,0)</f>
        <v>7.0853926217923696E-3</v>
      </c>
      <c r="J166" s="51">
        <f t="shared" si="19"/>
        <v>-7.9710666995164159E-3</v>
      </c>
      <c r="K166" s="52">
        <f t="shared" si="20"/>
        <v>3.7295016018431527E-3</v>
      </c>
      <c r="L166" s="50">
        <f>_xll.WMA($G$4:G166,1,20,0)</f>
        <v>1.1305463275280174E-2</v>
      </c>
      <c r="M166" s="51">
        <f t="shared" si="21"/>
        <v>-8.4790974564601298E-3</v>
      </c>
      <c r="N166" s="52">
        <f t="shared" si="22"/>
        <v>3.7295016018431527E-3</v>
      </c>
    </row>
    <row r="167" spans="1:14" x14ac:dyDescent="0.25">
      <c r="A167" s="2">
        <v>40540</v>
      </c>
      <c r="B167" s="3">
        <v>1.3162</v>
      </c>
      <c r="C167" s="3">
        <v>1.3274999999999999</v>
      </c>
      <c r="D167" s="3">
        <v>1.3097000000000001</v>
      </c>
      <c r="E167" s="3">
        <v>1.3113999999999999</v>
      </c>
      <c r="F167" s="50">
        <f t="shared" si="16"/>
        <v>-3.6535281924997861E-3</v>
      </c>
      <c r="G167" s="51">
        <f t="shared" si="17"/>
        <v>1.3499370780736543E-2</v>
      </c>
      <c r="H167" s="52">
        <f t="shared" si="18"/>
        <v>-4.9506936866614681E-3</v>
      </c>
      <c r="I167" s="50">
        <f>_xll.EWMA($F$4:$F167,1,,0)</f>
        <v>6.9300196407038987E-3</v>
      </c>
      <c r="J167" s="51">
        <f t="shared" si="19"/>
        <v>-7.7962720957918865E-3</v>
      </c>
      <c r="K167" s="52">
        <f t="shared" si="20"/>
        <v>-3.6535281924997861E-3</v>
      </c>
      <c r="L167" s="50">
        <f>_xll.WMA($G$4:G167,1,20,0)</f>
        <v>1.0772288028128641E-2</v>
      </c>
      <c r="M167" s="51">
        <f t="shared" si="21"/>
        <v>-8.0792160210964806E-3</v>
      </c>
      <c r="N167" s="52">
        <f t="shared" si="22"/>
        <v>-3.6535281924997861E-3</v>
      </c>
    </row>
    <row r="168" spans="1:14" x14ac:dyDescent="0.25">
      <c r="A168" s="2">
        <v>40541</v>
      </c>
      <c r="B168" s="3">
        <v>1.3112999999999999</v>
      </c>
      <c r="C168" s="3">
        <v>1.3237000000000001</v>
      </c>
      <c r="D168" s="3">
        <v>1.3086</v>
      </c>
      <c r="E168" s="3">
        <v>1.3222</v>
      </c>
      <c r="F168" s="50">
        <f t="shared" si="16"/>
        <v>8.2780043620993681E-3</v>
      </c>
      <c r="G168" s="51">
        <f t="shared" si="17"/>
        <v>1.1472982284086724E-2</v>
      </c>
      <c r="H168" s="52">
        <f t="shared" si="18"/>
        <v>-2.0611481017401533E-3</v>
      </c>
      <c r="I168" s="50">
        <f>_xll.EWMA($F$4:$F168,1,,0)</f>
        <v>6.7782415110788675E-3</v>
      </c>
      <c r="J168" s="51">
        <f t="shared" si="19"/>
        <v>-7.6255216999637256E-3</v>
      </c>
      <c r="K168" s="52">
        <f t="shared" si="20"/>
        <v>8.2780043620993681E-3</v>
      </c>
      <c r="L168" s="50">
        <f>_xll.WMA($G$4:G168,1,20,0)</f>
        <v>1.0773433199320387E-2</v>
      </c>
      <c r="M168" s="51">
        <f t="shared" si="21"/>
        <v>-8.0800748994902909E-3</v>
      </c>
      <c r="N168" s="52">
        <f t="shared" si="22"/>
        <v>8.2780043620993681E-3</v>
      </c>
    </row>
    <row r="169" spans="1:14" x14ac:dyDescent="0.25">
      <c r="A169" s="2">
        <v>40542</v>
      </c>
      <c r="B169" s="3">
        <v>1.3225</v>
      </c>
      <c r="C169" s="3">
        <v>1.3312999999999999</v>
      </c>
      <c r="D169" s="3">
        <v>1.3218000000000001</v>
      </c>
      <c r="E169" s="3">
        <v>1.3288</v>
      </c>
      <c r="F169" s="50">
        <f t="shared" si="16"/>
        <v>4.7523945666306452E-3</v>
      </c>
      <c r="G169" s="51">
        <f t="shared" si="17"/>
        <v>7.1614644015190257E-3</v>
      </c>
      <c r="H169" s="52">
        <f t="shared" si="18"/>
        <v>-5.294406961019049E-4</v>
      </c>
      <c r="I169" s="50">
        <f>_xll.EWMA($F$4:$F169,1,,0)</f>
        <v>6.8774563522205024E-3</v>
      </c>
      <c r="J169" s="51">
        <f t="shared" si="19"/>
        <v>-7.7371383962480649E-3</v>
      </c>
      <c r="K169" s="52">
        <f t="shared" si="20"/>
        <v>4.7523945666306452E-3</v>
      </c>
      <c r="L169" s="50">
        <f>_xll.WMA($G$4:G169,1,20,0)</f>
        <v>1.0567071083034734E-2</v>
      </c>
      <c r="M169" s="51">
        <f t="shared" si="21"/>
        <v>-7.9253033122760504E-3</v>
      </c>
      <c r="N169" s="52">
        <f t="shared" si="22"/>
        <v>4.7523945666306452E-3</v>
      </c>
    </row>
    <row r="170" spans="1:14" x14ac:dyDescent="0.25">
      <c r="A170" s="2">
        <v>40543</v>
      </c>
      <c r="B170" s="3">
        <v>1.3287</v>
      </c>
      <c r="C170" s="3">
        <v>1.3423</v>
      </c>
      <c r="D170" s="3">
        <v>1.3287</v>
      </c>
      <c r="E170" s="3">
        <v>1.3384</v>
      </c>
      <c r="F170" s="50">
        <f t="shared" si="16"/>
        <v>7.2738500753521005E-3</v>
      </c>
      <c r="G170" s="51">
        <f t="shared" si="17"/>
        <v>1.0183539896328265E-2</v>
      </c>
      <c r="H170" s="52">
        <f t="shared" si="18"/>
        <v>0</v>
      </c>
      <c r="I170" s="50">
        <f>_xll.EWMA($F$4:$F170,1,,0)</f>
        <v>6.7687928592262796E-3</v>
      </c>
      <c r="J170" s="51">
        <f t="shared" si="19"/>
        <v>-7.614891966629565E-3</v>
      </c>
      <c r="K170" s="52">
        <f t="shared" si="20"/>
        <v>7.2738500753521005E-3</v>
      </c>
      <c r="L170" s="50">
        <f>_xll.WMA($G$4:G170,1,20,0)</f>
        <v>1.0233381083379497E-2</v>
      </c>
      <c r="M170" s="51">
        <f t="shared" si="21"/>
        <v>-7.6750358125346231E-3</v>
      </c>
      <c r="N170" s="52">
        <f t="shared" si="22"/>
        <v>7.2738500753521005E-3</v>
      </c>
    </row>
    <row r="171" spans="1:14" x14ac:dyDescent="0.25">
      <c r="A171" s="2">
        <v>40546</v>
      </c>
      <c r="B171" s="3">
        <v>1.3343</v>
      </c>
      <c r="C171" s="3">
        <v>1.3393999999999999</v>
      </c>
      <c r="D171" s="3">
        <v>1.3253999999999999</v>
      </c>
      <c r="E171" s="3">
        <v>1.3359000000000001</v>
      </c>
      <c r="F171" s="50">
        <f t="shared" si="16"/>
        <v>1.198412247391334E-3</v>
      </c>
      <c r="G171" s="51">
        <f t="shared" si="17"/>
        <v>1.0507451821823248E-2</v>
      </c>
      <c r="H171" s="52">
        <f t="shared" si="18"/>
        <v>-6.6925090942485535E-3</v>
      </c>
      <c r="I171" s="50">
        <f>_xll.EWMA($F$4:$F171,1,,0)</f>
        <v>6.8001541938376596E-3</v>
      </c>
      <c r="J171" s="51">
        <f t="shared" si="19"/>
        <v>-7.6501734680673667E-3</v>
      </c>
      <c r="K171" s="52">
        <f t="shared" si="20"/>
        <v>1.198412247391334E-3</v>
      </c>
      <c r="L171" s="50">
        <f>_xll.WMA($G$4:G171,1,20,0)</f>
        <v>9.83385178129665E-3</v>
      </c>
      <c r="M171" s="51">
        <f t="shared" si="21"/>
        <v>-7.3753888359724875E-3</v>
      </c>
      <c r="N171" s="52">
        <f t="shared" si="22"/>
        <v>1.198412247391334E-3</v>
      </c>
    </row>
    <row r="172" spans="1:14" x14ac:dyDescent="0.25">
      <c r="A172" s="2">
        <v>40547</v>
      </c>
      <c r="B172" s="3">
        <v>1.3358000000000001</v>
      </c>
      <c r="C172" s="3">
        <v>1.3429</v>
      </c>
      <c r="D172" s="3">
        <v>1.3294999999999999</v>
      </c>
      <c r="E172" s="3">
        <v>1.3306</v>
      </c>
      <c r="F172" s="50">
        <f t="shared" si="16"/>
        <v>-3.900394983748493E-3</v>
      </c>
      <c r="G172" s="51">
        <f t="shared" si="17"/>
        <v>1.0028522904055155E-2</v>
      </c>
      <c r="H172" s="52">
        <f t="shared" si="18"/>
        <v>-4.7274316084612673E-3</v>
      </c>
      <c r="I172" s="50">
        <f>_xll.EWMA($F$4:$F172,1,,0)</f>
        <v>6.5995259489793415E-3</v>
      </c>
      <c r="J172" s="51">
        <f t="shared" si="19"/>
        <v>-7.4244666926017592E-3</v>
      </c>
      <c r="K172" s="52">
        <f t="shared" si="20"/>
        <v>-3.900394983748493E-3</v>
      </c>
      <c r="L172" s="50">
        <f>_xll.WMA($G$4:G172,1,20,0)</f>
        <v>9.7142960459036636E-3</v>
      </c>
      <c r="M172" s="51">
        <f t="shared" si="21"/>
        <v>-7.2857220344277477E-3</v>
      </c>
      <c r="N172" s="52">
        <f t="shared" si="22"/>
        <v>-3.900394983748493E-3</v>
      </c>
    </row>
    <row r="173" spans="1:14" x14ac:dyDescent="0.25">
      <c r="A173" s="2">
        <v>40548</v>
      </c>
      <c r="B173" s="3">
        <v>1.3308</v>
      </c>
      <c r="C173" s="3">
        <v>1.3324</v>
      </c>
      <c r="D173" s="3">
        <v>1.3129</v>
      </c>
      <c r="E173" s="3">
        <v>1.3149</v>
      </c>
      <c r="F173" s="50">
        <f t="shared" si="16"/>
        <v>-1.2019648051448523E-2</v>
      </c>
      <c r="G173" s="51">
        <f t="shared" si="17"/>
        <v>1.4743396379459938E-2</v>
      </c>
      <c r="H173" s="52">
        <f t="shared" si="18"/>
        <v>-1.3541834204256982E-2</v>
      </c>
      <c r="I173" s="50">
        <f>_xll.EWMA($F$4:$F173,1,,0)</f>
        <v>6.4694128827840012E-3</v>
      </c>
      <c r="J173" s="51">
        <f t="shared" si="19"/>
        <v>-7.2780894931320011E-3</v>
      </c>
      <c r="K173" s="52">
        <f t="shared" si="20"/>
        <v>-7.2780894931320011E-3</v>
      </c>
      <c r="L173" s="50">
        <f>_xll.WMA($G$4:G173,1,20,0)</f>
        <v>9.6830040666184974E-3</v>
      </c>
      <c r="M173" s="51">
        <f t="shared" si="21"/>
        <v>-7.2622530499638731E-3</v>
      </c>
      <c r="N173" s="52">
        <f t="shared" si="22"/>
        <v>-7.2622530499638731E-3</v>
      </c>
    </row>
    <row r="174" spans="1:14" x14ac:dyDescent="0.25">
      <c r="A174" s="2">
        <v>40549</v>
      </c>
      <c r="B174" s="3">
        <v>1.3149999999999999</v>
      </c>
      <c r="C174" s="3">
        <v>1.3169</v>
      </c>
      <c r="D174" s="3">
        <v>1.3</v>
      </c>
      <c r="E174" s="3">
        <v>1.3</v>
      </c>
      <c r="F174" s="50">
        <f t="shared" si="16"/>
        <v>-1.1472401162236696E-2</v>
      </c>
      <c r="G174" s="51">
        <f t="shared" si="17"/>
        <v>1.2916225266546229E-2</v>
      </c>
      <c r="H174" s="52">
        <f t="shared" si="18"/>
        <v>-1.1472401162236696E-2</v>
      </c>
      <c r="I174" s="50">
        <f>_xll.EWMA($F$4:$F174,1,,0)</f>
        <v>6.9289552763672196E-3</v>
      </c>
      <c r="J174" s="51">
        <f t="shared" si="19"/>
        <v>-7.7950746859131222E-3</v>
      </c>
      <c r="K174" s="52">
        <f t="shared" si="20"/>
        <v>-7.7950746859131222E-3</v>
      </c>
      <c r="L174" s="50">
        <f>_xll.WMA($G$4:G174,1,20,0)</f>
        <v>1.0053622721968747E-2</v>
      </c>
      <c r="M174" s="51">
        <f t="shared" si="21"/>
        <v>-7.5402170414765601E-3</v>
      </c>
      <c r="N174" s="52">
        <f t="shared" si="22"/>
        <v>-7.5402170414765601E-3</v>
      </c>
    </row>
    <row r="175" spans="1:14" x14ac:dyDescent="0.25">
      <c r="A175" s="2">
        <v>40550</v>
      </c>
      <c r="B175" s="3">
        <v>1.3001</v>
      </c>
      <c r="C175" s="3">
        <v>1.302</v>
      </c>
      <c r="D175" s="3">
        <v>1.2905</v>
      </c>
      <c r="E175" s="3">
        <v>1.2905</v>
      </c>
      <c r="F175" s="50">
        <f t="shared" si="16"/>
        <v>-7.411444409454522E-3</v>
      </c>
      <c r="G175" s="51">
        <f t="shared" si="17"/>
        <v>8.8718036098460636E-3</v>
      </c>
      <c r="H175" s="52">
        <f t="shared" si="18"/>
        <v>-7.411444409454522E-3</v>
      </c>
      <c r="I175" s="50">
        <f>_xll.EWMA($F$4:$F175,1,,0)</f>
        <v>7.2819472158359329E-3</v>
      </c>
      <c r="J175" s="51">
        <f t="shared" si="19"/>
        <v>-8.1921906178154241E-3</v>
      </c>
      <c r="K175" s="52">
        <f t="shared" si="20"/>
        <v>-7.411444409454522E-3</v>
      </c>
      <c r="L175" s="50">
        <f>_xll.WMA($G$4:G175,1,20,0)</f>
        <v>1.011807598248237E-2</v>
      </c>
      <c r="M175" s="51">
        <f t="shared" si="21"/>
        <v>-7.5885569868617778E-3</v>
      </c>
      <c r="N175" s="52">
        <f t="shared" si="22"/>
        <v>-7.411444409454522E-3</v>
      </c>
    </row>
    <row r="176" spans="1:14" x14ac:dyDescent="0.25">
      <c r="A176" s="2">
        <v>40553</v>
      </c>
      <c r="B176" s="3">
        <v>1.2890999999999999</v>
      </c>
      <c r="C176" s="3">
        <v>1.2964</v>
      </c>
      <c r="D176" s="3">
        <v>1.2878000000000001</v>
      </c>
      <c r="E176" s="3">
        <v>1.2949999999999999</v>
      </c>
      <c r="F176" s="50">
        <f t="shared" si="16"/>
        <v>4.5663946845789114E-3</v>
      </c>
      <c r="G176" s="51">
        <f t="shared" si="17"/>
        <v>6.6558561633091248E-3</v>
      </c>
      <c r="H176" s="52">
        <f t="shared" si="18"/>
        <v>-1.0089643449758667E-3</v>
      </c>
      <c r="I176" s="50">
        <f>_xll.EWMA($F$4:$F176,1,,0)</f>
        <v>7.289781919442689E-3</v>
      </c>
      <c r="J176" s="51">
        <f t="shared" si="19"/>
        <v>-8.2010046593730245E-3</v>
      </c>
      <c r="K176" s="52">
        <f t="shared" si="20"/>
        <v>4.5663946845789114E-3</v>
      </c>
      <c r="L176" s="50">
        <f>_xll.WMA($G$4:G176,1,20,0)</f>
        <v>1.0195142700424787E-2</v>
      </c>
      <c r="M176" s="51">
        <f t="shared" si="21"/>
        <v>-7.6463570253185904E-3</v>
      </c>
      <c r="N176" s="52">
        <f t="shared" si="22"/>
        <v>4.5663946845789114E-3</v>
      </c>
    </row>
    <row r="177" spans="1:14" x14ac:dyDescent="0.25">
      <c r="A177" s="2">
        <v>40554</v>
      </c>
      <c r="B177" s="3">
        <v>1.2948999999999999</v>
      </c>
      <c r="C177" s="3">
        <v>1.2991999999999999</v>
      </c>
      <c r="D177" s="3">
        <v>1.2907999999999999</v>
      </c>
      <c r="E177" s="3">
        <v>1.2970999999999999</v>
      </c>
      <c r="F177" s="50">
        <f t="shared" si="16"/>
        <v>1.6975312718331044E-3</v>
      </c>
      <c r="G177" s="51">
        <f t="shared" si="17"/>
        <v>6.486509229606632E-3</v>
      </c>
      <c r="H177" s="52">
        <f t="shared" si="18"/>
        <v>-3.1712908969876398E-3</v>
      </c>
      <c r="I177" s="50">
        <f>_xll.EWMA($F$4:$F177,1,,0)</f>
        <v>7.155667881614724E-3</v>
      </c>
      <c r="J177" s="51">
        <f t="shared" si="19"/>
        <v>-8.0501263668165644E-3</v>
      </c>
      <c r="K177" s="52">
        <f t="shared" si="20"/>
        <v>1.6975312718331044E-3</v>
      </c>
      <c r="L177" s="50">
        <f>_xll.WMA($G$4:G177,1,20,0)</f>
        <v>9.5999305100907591E-3</v>
      </c>
      <c r="M177" s="51">
        <f t="shared" si="21"/>
        <v>-7.1999478825680689E-3</v>
      </c>
      <c r="N177" s="52">
        <f t="shared" si="22"/>
        <v>1.6975312718331044E-3</v>
      </c>
    </row>
    <row r="178" spans="1:14" x14ac:dyDescent="0.25">
      <c r="A178" s="2">
        <v>40555</v>
      </c>
      <c r="B178" s="3">
        <v>1.2971999999999999</v>
      </c>
      <c r="C178" s="3">
        <v>1.3142</v>
      </c>
      <c r="D178" s="3">
        <v>1.2965</v>
      </c>
      <c r="E178" s="3">
        <v>1.3131999999999999</v>
      </c>
      <c r="F178" s="50">
        <f t="shared" si="16"/>
        <v>1.2258811194274681E-2</v>
      </c>
      <c r="G178" s="51">
        <f t="shared" si="17"/>
        <v>1.355978948504841E-2</v>
      </c>
      <c r="H178" s="52">
        <f t="shared" si="18"/>
        <v>-5.3976945444373845E-4</v>
      </c>
      <c r="I178" s="50">
        <f>_xll.EWMA($F$4:$F178,1,,0)</f>
        <v>6.9501269489977858E-3</v>
      </c>
      <c r="J178" s="51">
        <f t="shared" si="19"/>
        <v>-7.8188928176225088E-3</v>
      </c>
      <c r="K178" s="52">
        <f t="shared" si="20"/>
        <v>1.2258811194274681E-2</v>
      </c>
      <c r="L178" s="50">
        <f>_xll.WMA($G$4:G178,1,20,0)</f>
        <v>9.4440736098684759E-3</v>
      </c>
      <c r="M178" s="51">
        <f t="shared" si="21"/>
        <v>-7.0830552074013569E-3</v>
      </c>
      <c r="N178" s="52">
        <f t="shared" si="22"/>
        <v>1.2258811194274681E-2</v>
      </c>
    </row>
    <row r="179" spans="1:14" x14ac:dyDescent="0.25">
      <c r="A179" s="2">
        <v>40556</v>
      </c>
      <c r="B179" s="3">
        <v>1.3129</v>
      </c>
      <c r="C179" s="3">
        <v>1.3382000000000001</v>
      </c>
      <c r="D179" s="3">
        <v>1.3090999999999999</v>
      </c>
      <c r="E179" s="3">
        <v>1.3361000000000001</v>
      </c>
      <c r="F179" s="50">
        <f t="shared" si="16"/>
        <v>1.751649165478374E-2</v>
      </c>
      <c r="G179" s="51">
        <f t="shared" si="17"/>
        <v>2.1985549162663324E-2</v>
      </c>
      <c r="H179" s="52">
        <f t="shared" si="18"/>
        <v>-2.8985527540113039E-3</v>
      </c>
      <c r="I179" s="50">
        <f>_xll.EWMA($F$4:$F179,1,,0)</f>
        <v>7.3771753296615243E-3</v>
      </c>
      <c r="J179" s="51">
        <f t="shared" si="19"/>
        <v>-8.2993222458692152E-3</v>
      </c>
      <c r="K179" s="52">
        <f t="shared" si="20"/>
        <v>1.751649165478374E-2</v>
      </c>
      <c r="L179" s="50">
        <f>_xll.WMA($G$4:G179,1,20,0)</f>
        <v>9.4902857255439298E-3</v>
      </c>
      <c r="M179" s="51">
        <f t="shared" si="21"/>
        <v>-7.1177142941579469E-3</v>
      </c>
      <c r="N179" s="52">
        <f t="shared" si="22"/>
        <v>1.751649165478374E-2</v>
      </c>
    </row>
    <row r="180" spans="1:14" x14ac:dyDescent="0.25">
      <c r="A180" s="2">
        <v>40557</v>
      </c>
      <c r="B180" s="3">
        <v>1.3363</v>
      </c>
      <c r="C180" s="3">
        <v>1.3454999999999999</v>
      </c>
      <c r="D180" s="3">
        <v>1.3318000000000001</v>
      </c>
      <c r="E180" s="3">
        <v>1.3387</v>
      </c>
      <c r="F180" s="50">
        <f t="shared" si="16"/>
        <v>1.7943930048368569E-3</v>
      </c>
      <c r="G180" s="51">
        <f t="shared" si="17"/>
        <v>1.0234280490438407E-2</v>
      </c>
      <c r="H180" s="52">
        <f t="shared" si="18"/>
        <v>-3.3731901104932164E-3</v>
      </c>
      <c r="I180" s="50">
        <f>_xll.EWMA($F$4:$F180,1,,0)</f>
        <v>8.3406835263915343E-3</v>
      </c>
      <c r="J180" s="51">
        <f t="shared" si="19"/>
        <v>-9.3832689671904754E-3</v>
      </c>
      <c r="K180" s="52">
        <f t="shared" si="20"/>
        <v>1.7943930048368569E-3</v>
      </c>
      <c r="L180" s="50">
        <f>_xll.WMA($G$4:G180,1,20,0)</f>
        <v>1.0287081922385937E-2</v>
      </c>
      <c r="M180" s="51">
        <f t="shared" si="21"/>
        <v>-7.715311441789453E-3</v>
      </c>
      <c r="N180" s="52">
        <f t="shared" si="22"/>
        <v>1.7943930048368569E-3</v>
      </c>
    </row>
    <row r="181" spans="1:14" x14ac:dyDescent="0.25">
      <c r="A181" s="2">
        <v>40560</v>
      </c>
      <c r="B181" s="3">
        <v>1.3371</v>
      </c>
      <c r="C181" s="3">
        <v>1.3381000000000001</v>
      </c>
      <c r="D181" s="3">
        <v>1.3248</v>
      </c>
      <c r="E181" s="3">
        <v>1.3291999999999999</v>
      </c>
      <c r="F181" s="50">
        <f t="shared" si="16"/>
        <v>-5.9258321401806776E-3</v>
      </c>
      <c r="G181" s="51">
        <f t="shared" si="17"/>
        <v>9.9891926799480432E-3</v>
      </c>
      <c r="H181" s="52">
        <f t="shared" si="18"/>
        <v>-9.241584989624619E-3</v>
      </c>
      <c r="I181" s="50">
        <f>_xll.EWMA($F$4:$F181,1,,0)</f>
        <v>8.0985290245526951E-3</v>
      </c>
      <c r="J181" s="51">
        <f t="shared" si="19"/>
        <v>-9.1108451526217826E-3</v>
      </c>
      <c r="K181" s="52">
        <f t="shared" si="20"/>
        <v>-9.1108451526217826E-3</v>
      </c>
      <c r="L181" s="50">
        <f>_xll.WMA($G$4:G181,1,20,0)</f>
        <v>9.9684001715279903E-3</v>
      </c>
      <c r="M181" s="51">
        <f t="shared" si="21"/>
        <v>-7.4763001286459931E-3</v>
      </c>
      <c r="N181" s="52">
        <f t="shared" si="22"/>
        <v>-7.4763001286459931E-3</v>
      </c>
    </row>
    <row r="182" spans="1:14" x14ac:dyDescent="0.25">
      <c r="A182" s="2">
        <v>40561</v>
      </c>
      <c r="B182" s="3">
        <v>1.3291999999999999</v>
      </c>
      <c r="C182" s="3">
        <v>1.3465</v>
      </c>
      <c r="D182" s="3">
        <v>1.3257000000000001</v>
      </c>
      <c r="E182" s="3">
        <v>1.3383</v>
      </c>
      <c r="F182" s="50">
        <f t="shared" si="16"/>
        <v>6.8228943218896845E-3</v>
      </c>
      <c r="G182" s="51">
        <f t="shared" si="17"/>
        <v>1.5568011446849625E-2</v>
      </c>
      <c r="H182" s="52">
        <f t="shared" si="18"/>
        <v>-2.6366356756350809E-3</v>
      </c>
      <c r="I182" s="50">
        <f>_xll.EWMA($F$4:$F182,1,,0)</f>
        <v>7.9848563677155128E-3</v>
      </c>
      <c r="J182" s="51">
        <f t="shared" si="19"/>
        <v>-8.9829634136799515E-3</v>
      </c>
      <c r="K182" s="52">
        <f t="shared" si="20"/>
        <v>6.8228943218896845E-3</v>
      </c>
      <c r="L182" s="50">
        <f>_xll.WMA($G$4:G182,1,20,0)</f>
        <v>1.0152017208802051E-2</v>
      </c>
      <c r="M182" s="51">
        <f t="shared" si="21"/>
        <v>-7.6140129066015385E-3</v>
      </c>
      <c r="N182" s="52">
        <f t="shared" si="22"/>
        <v>6.8228943218896845E-3</v>
      </c>
    </row>
    <row r="183" spans="1:14" x14ac:dyDescent="0.25">
      <c r="A183" s="2">
        <v>40562</v>
      </c>
      <c r="B183" s="3">
        <v>1.3384</v>
      </c>
      <c r="C183" s="3">
        <v>1.3536999999999999</v>
      </c>
      <c r="D183" s="3">
        <v>1.3371999999999999</v>
      </c>
      <c r="E183" s="3">
        <v>1.3472999999999999</v>
      </c>
      <c r="F183" s="50">
        <f t="shared" si="16"/>
        <v>6.6277190891877369E-3</v>
      </c>
      <c r="G183" s="51">
        <f t="shared" si="17"/>
        <v>1.2263708645796992E-2</v>
      </c>
      <c r="H183" s="52">
        <f t="shared" si="18"/>
        <v>-8.9699512667074154E-4</v>
      </c>
      <c r="I183" s="50">
        <f>_xll.EWMA($F$4:$F183,1,,0)</f>
        <v>7.9199475096697839E-3</v>
      </c>
      <c r="J183" s="51">
        <f t="shared" si="19"/>
        <v>-8.9099409483785075E-3</v>
      </c>
      <c r="K183" s="52">
        <f t="shared" si="20"/>
        <v>6.6277190891877369E-3</v>
      </c>
      <c r="L183" s="50">
        <f>_xll.WMA($G$4:G183,1,20,0)</f>
        <v>1.0462288766901862E-2</v>
      </c>
      <c r="M183" s="51">
        <f t="shared" si="21"/>
        <v>-7.8467165751763962E-3</v>
      </c>
      <c r="N183" s="52">
        <f t="shared" si="22"/>
        <v>6.6277190891877369E-3</v>
      </c>
    </row>
    <row r="184" spans="1:14" x14ac:dyDescent="0.25">
      <c r="A184" s="2">
        <v>40563</v>
      </c>
      <c r="B184" s="3">
        <v>1.3472</v>
      </c>
      <c r="C184" s="3">
        <v>1.3523000000000001</v>
      </c>
      <c r="D184" s="3">
        <v>1.3399000000000001</v>
      </c>
      <c r="E184" s="3">
        <v>1.3468</v>
      </c>
      <c r="F184" s="50">
        <f t="shared" si="16"/>
        <v>-2.9695620114277802E-4</v>
      </c>
      <c r="G184" s="51">
        <f t="shared" si="17"/>
        <v>9.2118621847517949E-3</v>
      </c>
      <c r="H184" s="52">
        <f t="shared" si="18"/>
        <v>-5.4333801934998947E-3</v>
      </c>
      <c r="I184" s="50">
        <f>_xll.EWMA($F$4:$F184,1,,0)</f>
        <v>7.8484160224901525E-3</v>
      </c>
      <c r="J184" s="51">
        <f t="shared" si="19"/>
        <v>-8.8294680253014207E-3</v>
      </c>
      <c r="K184" s="52">
        <f t="shared" si="20"/>
        <v>-2.9695620114277802E-4</v>
      </c>
      <c r="L184" s="50">
        <f>_xll.WMA($G$4:G184,1,20,0)</f>
        <v>1.0702281301408604E-2</v>
      </c>
      <c r="M184" s="51">
        <f t="shared" si="21"/>
        <v>-8.0267109760564538E-3</v>
      </c>
      <c r="N184" s="52">
        <f t="shared" si="22"/>
        <v>-2.9695620114277802E-4</v>
      </c>
    </row>
    <row r="185" spans="1:14" x14ac:dyDescent="0.25">
      <c r="A185" s="2">
        <v>40564</v>
      </c>
      <c r="B185" s="3">
        <v>1.3469</v>
      </c>
      <c r="C185" s="3">
        <v>1.3624000000000001</v>
      </c>
      <c r="D185" s="3">
        <v>1.3452</v>
      </c>
      <c r="E185" s="3">
        <v>1.3619000000000001</v>
      </c>
      <c r="F185" s="50">
        <f t="shared" si="16"/>
        <v>1.1075127970142649E-2</v>
      </c>
      <c r="G185" s="51">
        <f t="shared" si="17"/>
        <v>1.270514948236413E-2</v>
      </c>
      <c r="H185" s="52">
        <f t="shared" si="18"/>
        <v>-1.2629547386546363E-3</v>
      </c>
      <c r="I185" s="50">
        <f>_xll.EWMA($F$4:$F185,1,,0)</f>
        <v>7.6096693093379011E-3</v>
      </c>
      <c r="J185" s="51">
        <f t="shared" si="19"/>
        <v>-8.560877973005138E-3</v>
      </c>
      <c r="K185" s="52">
        <f t="shared" si="20"/>
        <v>1.1075127970142649E-2</v>
      </c>
      <c r="L185" s="50">
        <f>_xll.WMA($G$4:G185,1,20,0)</f>
        <v>1.0808032980876889E-2</v>
      </c>
      <c r="M185" s="51">
        <f t="shared" si="21"/>
        <v>-8.1060247356576666E-3</v>
      </c>
      <c r="N185" s="52">
        <f t="shared" si="22"/>
        <v>1.1075127970142649E-2</v>
      </c>
    </row>
    <row r="186" spans="1:14" x14ac:dyDescent="0.25">
      <c r="A186" s="2">
        <v>40567</v>
      </c>
      <c r="B186" s="3">
        <v>1.3605</v>
      </c>
      <c r="C186" s="3">
        <v>1.3684000000000001</v>
      </c>
      <c r="D186" s="3">
        <v>1.3542000000000001</v>
      </c>
      <c r="E186" s="3">
        <v>1.3635999999999999</v>
      </c>
      <c r="F186" s="50">
        <f t="shared" si="16"/>
        <v>2.2759820404469147E-3</v>
      </c>
      <c r="G186" s="51">
        <f t="shared" si="17"/>
        <v>1.043130005190449E-2</v>
      </c>
      <c r="H186" s="52">
        <f t="shared" si="18"/>
        <v>-4.6414051717559371E-3</v>
      </c>
      <c r="I186" s="50">
        <f>_xll.EWMA($F$4:$F186,1,,0)</f>
        <v>7.8607983405588385E-3</v>
      </c>
      <c r="J186" s="51">
        <f t="shared" si="19"/>
        <v>-8.8433981331286927E-3</v>
      </c>
      <c r="K186" s="52">
        <f t="shared" si="20"/>
        <v>2.2759820404469147E-3</v>
      </c>
      <c r="L186" s="50">
        <f>_xll.WMA($G$4:G186,1,20,0)</f>
        <v>1.1256588009064828E-2</v>
      </c>
      <c r="M186" s="51">
        <f t="shared" si="21"/>
        <v>-8.4424410067986209E-3</v>
      </c>
      <c r="N186" s="52">
        <f t="shared" si="22"/>
        <v>2.2759820404469147E-3</v>
      </c>
    </row>
    <row r="187" spans="1:14" x14ac:dyDescent="0.25">
      <c r="A187" s="2">
        <v>40568</v>
      </c>
      <c r="B187" s="3">
        <v>1.3634999999999999</v>
      </c>
      <c r="C187" s="3">
        <v>1.3702000000000001</v>
      </c>
      <c r="D187" s="3">
        <v>1.3576999999999999</v>
      </c>
      <c r="E187" s="3">
        <v>1.3681000000000001</v>
      </c>
      <c r="F187" s="50">
        <f t="shared" si="16"/>
        <v>3.3679926404253119E-3</v>
      </c>
      <c r="G187" s="51">
        <f t="shared" si="17"/>
        <v>9.16462296256337E-3</v>
      </c>
      <c r="H187" s="52">
        <f t="shared" si="18"/>
        <v>-4.2628316794077158E-3</v>
      </c>
      <c r="I187" s="50">
        <f>_xll.EWMA($F$4:$F187,1,,0)</f>
        <v>7.641690073065175E-3</v>
      </c>
      <c r="J187" s="51">
        <f t="shared" si="19"/>
        <v>-8.5969013321983215E-3</v>
      </c>
      <c r="K187" s="52">
        <f t="shared" si="20"/>
        <v>3.3679926404253119E-3</v>
      </c>
      <c r="L187" s="50">
        <f>_xll.WMA($G$4:G187,1,20,0)</f>
        <v>1.1423798318354108E-2</v>
      </c>
      <c r="M187" s="51">
        <f t="shared" si="21"/>
        <v>-8.5678487387655811E-3</v>
      </c>
      <c r="N187" s="52">
        <f t="shared" si="22"/>
        <v>3.3679926404253119E-3</v>
      </c>
    </row>
    <row r="188" spans="1:14" x14ac:dyDescent="0.25">
      <c r="A188" s="2">
        <v>40569</v>
      </c>
      <c r="B188" s="3">
        <v>1.3681000000000001</v>
      </c>
      <c r="C188" s="3">
        <v>1.3720000000000001</v>
      </c>
      <c r="D188" s="3">
        <v>1.3648</v>
      </c>
      <c r="E188" s="3">
        <v>1.3711</v>
      </c>
      <c r="F188" s="50">
        <f t="shared" si="16"/>
        <v>2.1904214365408283E-3</v>
      </c>
      <c r="G188" s="51">
        <f t="shared" si="17"/>
        <v>5.2616315484159187E-3</v>
      </c>
      <c r="H188" s="52">
        <f t="shared" si="18"/>
        <v>-2.4150181886537499E-3</v>
      </c>
      <c r="I188" s="50">
        <f>_xll.EWMA($F$4:$F188,1,,0)</f>
        <v>7.454683360678266E-3</v>
      </c>
      <c r="J188" s="51">
        <f t="shared" si="19"/>
        <v>-8.3865187807630488E-3</v>
      </c>
      <c r="K188" s="52">
        <f t="shared" si="20"/>
        <v>2.1904214365408283E-3</v>
      </c>
      <c r="L188" s="50">
        <f>_xll.WMA($G$4:G188,1,20,0)</f>
        <v>1.120706092744545E-2</v>
      </c>
      <c r="M188" s="51">
        <f t="shared" si="21"/>
        <v>-8.405295695584087E-3</v>
      </c>
      <c r="N188" s="52">
        <f t="shared" si="22"/>
        <v>2.1904214365408283E-3</v>
      </c>
    </row>
    <row r="189" spans="1:14" x14ac:dyDescent="0.25">
      <c r="A189" s="2">
        <v>40570</v>
      </c>
      <c r="B189" s="3">
        <v>1.371</v>
      </c>
      <c r="C189" s="3">
        <v>1.3756999999999999</v>
      </c>
      <c r="D189" s="3">
        <v>1.3641000000000001</v>
      </c>
      <c r="E189" s="3">
        <v>1.3731</v>
      </c>
      <c r="F189" s="50">
        <f t="shared" si="16"/>
        <v>1.5305567653917241E-3</v>
      </c>
      <c r="G189" s="51">
        <f t="shared" si="17"/>
        <v>8.4678219678752682E-3</v>
      </c>
      <c r="H189" s="52">
        <f t="shared" si="18"/>
        <v>-5.045530063239702E-3</v>
      </c>
      <c r="I189" s="50">
        <f>_xll.EWMA($F$4:$F189,1,,0)</f>
        <v>7.2474714578033665E-3</v>
      </c>
      <c r="J189" s="51">
        <f t="shared" si="19"/>
        <v>-8.1534053900287878E-3</v>
      </c>
      <c r="K189" s="52">
        <f t="shared" si="20"/>
        <v>1.5305567653917241E-3</v>
      </c>
      <c r="L189" s="50">
        <f>_xll.WMA($G$4:G189,1,20,0)</f>
        <v>1.0896493390661909E-2</v>
      </c>
      <c r="M189" s="51">
        <f t="shared" si="21"/>
        <v>-8.172370042996431E-3</v>
      </c>
      <c r="N189" s="52">
        <f t="shared" si="22"/>
        <v>1.5305567653917241E-3</v>
      </c>
    </row>
    <row r="190" spans="1:14" x14ac:dyDescent="0.25">
      <c r="A190" s="2">
        <v>40571</v>
      </c>
      <c r="B190" s="3">
        <v>1.373</v>
      </c>
      <c r="C190" s="3">
        <v>1.3744000000000001</v>
      </c>
      <c r="D190" s="3">
        <v>1.3587</v>
      </c>
      <c r="E190" s="3">
        <v>1.3608</v>
      </c>
      <c r="F190" s="50">
        <f t="shared" si="16"/>
        <v>-8.9253646863190171E-3</v>
      </c>
      <c r="G190" s="51">
        <f t="shared" si="17"/>
        <v>1.1488911999712978E-2</v>
      </c>
      <c r="H190" s="52">
        <f t="shared" si="18"/>
        <v>-1.0469766537693201E-2</v>
      </c>
      <c r="I190" s="50">
        <f>_xll.EWMA($F$4:$F190,1,,0)</f>
        <v>7.0366787776975559E-3</v>
      </c>
      <c r="J190" s="51">
        <f t="shared" si="19"/>
        <v>-7.9162636249097505E-3</v>
      </c>
      <c r="K190" s="52">
        <f t="shared" si="20"/>
        <v>-7.9162636249097505E-3</v>
      </c>
      <c r="L190" s="50">
        <f>_xll.WMA($G$4:G190,1,20,0)</f>
        <v>1.0961811268979719E-2</v>
      </c>
      <c r="M190" s="51">
        <f t="shared" si="21"/>
        <v>-8.22135845173479E-3</v>
      </c>
      <c r="N190" s="52">
        <f t="shared" si="22"/>
        <v>-8.22135845173479E-3</v>
      </c>
    </row>
    <row r="191" spans="1:14" x14ac:dyDescent="0.25">
      <c r="A191" s="2">
        <v>40574</v>
      </c>
      <c r="B191" s="3">
        <v>1.3574999999999999</v>
      </c>
      <c r="C191" s="3">
        <v>1.3738999999999999</v>
      </c>
      <c r="D191" s="3">
        <v>1.3573</v>
      </c>
      <c r="E191" s="3">
        <v>1.3692</v>
      </c>
      <c r="F191" s="50">
        <f t="shared" si="16"/>
        <v>8.5818548479396923E-3</v>
      </c>
      <c r="G191" s="51">
        <f t="shared" si="17"/>
        <v>1.2155978625983022E-2</v>
      </c>
      <c r="H191" s="52">
        <f t="shared" si="18"/>
        <v>-1.4734050417100592E-4</v>
      </c>
      <c r="I191" s="50">
        <f>_xll.EWMA($F$4:$F191,1,,0)</f>
        <v>7.1640550957049916E-3</v>
      </c>
      <c r="J191" s="51">
        <f t="shared" si="19"/>
        <v>-8.0595619826681151E-3</v>
      </c>
      <c r="K191" s="52">
        <f t="shared" si="20"/>
        <v>8.5818548479396923E-3</v>
      </c>
      <c r="L191" s="50">
        <f>_xll.WMA($G$4:G191,1,20,0)</f>
        <v>1.1027079874148955E-2</v>
      </c>
      <c r="M191" s="51">
        <f t="shared" si="21"/>
        <v>-8.2703099056117158E-3</v>
      </c>
      <c r="N191" s="52">
        <f t="shared" si="22"/>
        <v>8.5818548479396923E-3</v>
      </c>
    </row>
    <row r="192" spans="1:14" x14ac:dyDescent="0.25">
      <c r="A192" s="2">
        <v>40575</v>
      </c>
      <c r="B192" s="3">
        <v>1.3692</v>
      </c>
      <c r="C192" s="3">
        <v>1.3842000000000001</v>
      </c>
      <c r="D192" s="3">
        <v>1.3691</v>
      </c>
      <c r="E192" s="3">
        <v>1.3826000000000001</v>
      </c>
      <c r="F192" s="50">
        <f t="shared" si="16"/>
        <v>9.7391568551344863E-3</v>
      </c>
      <c r="G192" s="51">
        <f t="shared" si="17"/>
        <v>1.0968765768052707E-2</v>
      </c>
      <c r="H192" s="52">
        <f t="shared" si="18"/>
        <v>-7.303801631994068E-5</v>
      </c>
      <c r="I192" s="50">
        <f>_xll.EWMA($F$4:$F192,1,,0)</f>
        <v>7.2569386277758488E-3</v>
      </c>
      <c r="J192" s="51">
        <f t="shared" si="19"/>
        <v>-8.1640559562478291E-3</v>
      </c>
      <c r="K192" s="52">
        <f t="shared" si="20"/>
        <v>9.7391568551344863E-3</v>
      </c>
      <c r="L192" s="50">
        <f>_xll.WMA($G$4:G192,1,20,0)</f>
        <v>1.1109506214356945E-2</v>
      </c>
      <c r="M192" s="51">
        <f t="shared" si="21"/>
        <v>-8.3321296607677085E-3</v>
      </c>
      <c r="N192" s="52">
        <f t="shared" si="22"/>
        <v>9.7391568551344863E-3</v>
      </c>
    </row>
    <row r="193" spans="1:14" x14ac:dyDescent="0.25">
      <c r="A193" s="2">
        <v>40576</v>
      </c>
      <c r="B193" s="3">
        <v>1.3825000000000001</v>
      </c>
      <c r="C193" s="3">
        <v>1.3859999999999999</v>
      </c>
      <c r="D193" s="3">
        <v>1.3771</v>
      </c>
      <c r="E193" s="3">
        <v>1.3807</v>
      </c>
      <c r="F193" s="50">
        <f t="shared" si="16"/>
        <v>-1.3028374743831621E-3</v>
      </c>
      <c r="G193" s="51">
        <f t="shared" si="17"/>
        <v>6.4420620167682267E-3</v>
      </c>
      <c r="H193" s="52">
        <f t="shared" si="18"/>
        <v>-3.9136156634096827E-3</v>
      </c>
      <c r="I193" s="50">
        <f>_xll.EWMA($F$4:$F193,1,,0)</f>
        <v>7.4292960182914831E-3</v>
      </c>
      <c r="J193" s="51">
        <f t="shared" si="19"/>
        <v>-8.3579580205779182E-3</v>
      </c>
      <c r="K193" s="52">
        <f t="shared" si="20"/>
        <v>-1.3028374743831621E-3</v>
      </c>
      <c r="L193" s="50">
        <f>_xll.WMA($G$4:G193,1,20,0)</f>
        <v>1.1156518357556822E-2</v>
      </c>
      <c r="M193" s="51">
        <f t="shared" si="21"/>
        <v>-8.3673887681676162E-3</v>
      </c>
      <c r="N193" s="52">
        <f t="shared" si="22"/>
        <v>-1.3028374743831621E-3</v>
      </c>
    </row>
    <row r="194" spans="1:14" x14ac:dyDescent="0.25">
      <c r="A194" s="2">
        <v>40577</v>
      </c>
      <c r="B194" s="3">
        <v>1.3806</v>
      </c>
      <c r="C194" s="3">
        <v>1.3824000000000001</v>
      </c>
      <c r="D194" s="3">
        <v>1.3613</v>
      </c>
      <c r="E194" s="3">
        <v>1.363</v>
      </c>
      <c r="F194" s="50">
        <f t="shared" si="16"/>
        <v>-1.2830034572842656E-2</v>
      </c>
      <c r="G194" s="51">
        <f t="shared" si="17"/>
        <v>1.5380993531363869E-2</v>
      </c>
      <c r="H194" s="52">
        <f t="shared" si="18"/>
        <v>-1.4078061750947838E-2</v>
      </c>
      <c r="I194" s="50">
        <f>_xll.EWMA($F$4:$F194,1,,0)</f>
        <v>7.210035790260476E-3</v>
      </c>
      <c r="J194" s="51">
        <f t="shared" si="19"/>
        <v>-8.1112902640430359E-3</v>
      </c>
      <c r="K194" s="52">
        <f t="shared" si="20"/>
        <v>-8.1112902640430359E-3</v>
      </c>
      <c r="L194" s="50">
        <f>_xll.WMA($G$4:G194,1,20,0)</f>
        <v>1.0741451639422236E-2</v>
      </c>
      <c r="M194" s="51">
        <f t="shared" si="21"/>
        <v>-8.0560887295666773E-3</v>
      </c>
      <c r="N194" s="52">
        <f t="shared" si="22"/>
        <v>-8.0560887295666773E-3</v>
      </c>
    </row>
    <row r="195" spans="1:14" x14ac:dyDescent="0.25">
      <c r="A195" s="2">
        <v>40578</v>
      </c>
      <c r="B195" s="3">
        <v>1.3632</v>
      </c>
      <c r="C195" s="3">
        <v>1.3648</v>
      </c>
      <c r="D195" s="3">
        <v>1.3547</v>
      </c>
      <c r="E195" s="3">
        <v>1.3579000000000001</v>
      </c>
      <c r="F195" s="50">
        <f t="shared" si="16"/>
        <v>-3.8954883703021946E-3</v>
      </c>
      <c r="G195" s="51">
        <f t="shared" si="17"/>
        <v>7.427870150724024E-3</v>
      </c>
      <c r="H195" s="52">
        <f t="shared" si="18"/>
        <v>-6.254849488360548E-3</v>
      </c>
      <c r="I195" s="50">
        <f>_xll.EWMA($F$4:$F195,1,,0)</f>
        <v>7.6643412214910597E-3</v>
      </c>
      <c r="J195" s="51">
        <f t="shared" si="19"/>
        <v>-8.6223838741774431E-3</v>
      </c>
      <c r="K195" s="52">
        <f t="shared" si="20"/>
        <v>-3.8954883703021946E-3</v>
      </c>
      <c r="L195" s="50">
        <f>_xll.WMA($G$4:G195,1,20,0)</f>
        <v>1.0864690052663118E-2</v>
      </c>
      <c r="M195" s="51">
        <f t="shared" si="21"/>
        <v>-8.1485175394973384E-3</v>
      </c>
      <c r="N195" s="52">
        <f t="shared" si="22"/>
        <v>-3.8954883703021946E-3</v>
      </c>
    </row>
    <row r="196" spans="1:14" x14ac:dyDescent="0.25">
      <c r="A196" s="2">
        <v>40581</v>
      </c>
      <c r="B196" s="3">
        <v>1.3565</v>
      </c>
      <c r="C196" s="3">
        <v>1.3625</v>
      </c>
      <c r="D196" s="3">
        <v>1.3511</v>
      </c>
      <c r="E196" s="3">
        <v>1.3583000000000001</v>
      </c>
      <c r="F196" s="50">
        <f t="shared" si="16"/>
        <v>1.3260647294585776E-3</v>
      </c>
      <c r="G196" s="51">
        <f t="shared" si="17"/>
        <v>8.4021720714857594E-3</v>
      </c>
      <c r="H196" s="52">
        <f t="shared" si="18"/>
        <v>-3.9887776330730894E-3</v>
      </c>
      <c r="I196" s="50">
        <f>_xll.EWMA($F$4:$F196,1,,0)</f>
        <v>7.491868161978681E-3</v>
      </c>
      <c r="J196" s="51">
        <f t="shared" si="19"/>
        <v>-8.4283516822260159E-3</v>
      </c>
      <c r="K196" s="52">
        <f t="shared" si="20"/>
        <v>1.3260647294585776E-3</v>
      </c>
      <c r="L196" s="50">
        <f>_xll.WMA($G$4:G196,1,20,0)</f>
        <v>1.0792493379707018E-2</v>
      </c>
      <c r="M196" s="51">
        <f t="shared" si="21"/>
        <v>-8.0943700347802638E-3</v>
      </c>
      <c r="N196" s="52">
        <f t="shared" si="22"/>
        <v>1.3260647294585776E-3</v>
      </c>
    </row>
    <row r="197" spans="1:14" x14ac:dyDescent="0.25">
      <c r="A197" s="2">
        <v>40582</v>
      </c>
      <c r="B197" s="3">
        <v>1.3582000000000001</v>
      </c>
      <c r="C197" s="3">
        <v>1.3687</v>
      </c>
      <c r="D197" s="3">
        <v>1.3575999999999999</v>
      </c>
      <c r="E197" s="3">
        <v>1.3624000000000001</v>
      </c>
      <c r="F197" s="50">
        <f t="shared" ref="F197:F260" si="23">LN(E197/B197)</f>
        <v>3.0875566687874586E-3</v>
      </c>
      <c r="G197" s="51">
        <f t="shared" ref="G197:G260" si="24">LN(C197/D197)</f>
        <v>8.1429492972040773E-3</v>
      </c>
      <c r="H197" s="52">
        <f t="shared" ref="H197:H260" si="25">LN(D197/B197)</f>
        <v>-4.4185875967457194E-4</v>
      </c>
      <c r="I197" s="50">
        <f>_xll.EWMA($F$4:$F197,1,,0)</f>
        <v>7.2708947250723181E-3</v>
      </c>
      <c r="J197" s="51">
        <f t="shared" ref="J197:J260" si="26">-$J$1*I197</f>
        <v>-8.1797565657063583E-3</v>
      </c>
      <c r="K197" s="52">
        <f t="shared" si="20"/>
        <v>3.0875566687874586E-3</v>
      </c>
      <c r="L197" s="50">
        <f>_xll.WMA($G$4:G197,1,20,0)</f>
        <v>1.087980917511585E-2</v>
      </c>
      <c r="M197" s="51">
        <f t="shared" si="21"/>
        <v>-8.1598568813368872E-3</v>
      </c>
      <c r="N197" s="52">
        <f t="shared" si="22"/>
        <v>3.0875566687874586E-3</v>
      </c>
    </row>
    <row r="198" spans="1:14" x14ac:dyDescent="0.25">
      <c r="A198" s="2">
        <v>40583</v>
      </c>
      <c r="B198" s="3">
        <v>1.3622000000000001</v>
      </c>
      <c r="C198" s="3">
        <v>1.3743000000000001</v>
      </c>
      <c r="D198" s="3">
        <v>1.3613</v>
      </c>
      <c r="E198" s="3">
        <v>1.3731</v>
      </c>
      <c r="F198" s="50">
        <f t="shared" si="23"/>
        <v>7.9699175204881005E-3</v>
      </c>
      <c r="G198" s="51">
        <f t="shared" si="24"/>
        <v>9.5043850423788545E-3</v>
      </c>
      <c r="H198" s="52">
        <f t="shared" si="25"/>
        <v>-6.6091428879062018E-4</v>
      </c>
      <c r="I198" s="50">
        <f>_xll.EWMA($F$4:$F198,1,,0)</f>
        <v>7.0898473797309505E-3</v>
      </c>
      <c r="J198" s="51">
        <f t="shared" si="26"/>
        <v>-7.9760783021973185E-3</v>
      </c>
      <c r="K198" s="52">
        <f t="shared" ref="K198:K261" si="27">IF(H198&lt;J198,J198,F198)</f>
        <v>7.9699175204881005E-3</v>
      </c>
      <c r="L198" s="50">
        <f>_xll.WMA($G$4:G198,1,20,0)</f>
        <v>1.096263117849572E-2</v>
      </c>
      <c r="M198" s="51">
        <f t="shared" ref="M198:M261" si="28">-$M$1*L198</f>
        <v>-8.2219733838717907E-3</v>
      </c>
      <c r="N198" s="52">
        <f t="shared" ref="N198:N261" si="29">IF(H198&lt;M198,M198,F198)</f>
        <v>7.9699175204881005E-3</v>
      </c>
    </row>
    <row r="199" spans="1:14" x14ac:dyDescent="0.25">
      <c r="A199" s="2">
        <v>40584</v>
      </c>
      <c r="B199" s="3">
        <v>1.3729</v>
      </c>
      <c r="C199" s="3">
        <v>1.3732</v>
      </c>
      <c r="D199" s="3">
        <v>1.3581000000000001</v>
      </c>
      <c r="E199" s="3">
        <v>1.3599000000000001</v>
      </c>
      <c r="F199" s="50">
        <f t="shared" si="23"/>
        <v>-9.5141232886458461E-3</v>
      </c>
      <c r="G199" s="51">
        <f t="shared" si="24"/>
        <v>1.1057118473514253E-2</v>
      </c>
      <c r="H199" s="52">
        <f t="shared" si="25"/>
        <v>-1.0838626793536551E-2</v>
      </c>
      <c r="I199" s="50">
        <f>_xll.EWMA($F$4:$F199,1,,0)</f>
        <v>7.1457088404725914E-3</v>
      </c>
      <c r="J199" s="51">
        <f t="shared" si="26"/>
        <v>-8.0389224455316658E-3</v>
      </c>
      <c r="K199" s="52">
        <f t="shared" si="27"/>
        <v>-8.0389224455316658E-3</v>
      </c>
      <c r="L199" s="50">
        <f>_xll.WMA($G$4:G199,1,20,0)</f>
        <v>1.0759860956362242E-2</v>
      </c>
      <c r="M199" s="51">
        <f t="shared" si="28"/>
        <v>-8.0698957172716818E-3</v>
      </c>
      <c r="N199" s="52">
        <f t="shared" si="29"/>
        <v>-8.0698957172716818E-3</v>
      </c>
    </row>
    <row r="200" spans="1:14" x14ac:dyDescent="0.25">
      <c r="A200" s="2">
        <v>40585</v>
      </c>
      <c r="B200" s="3">
        <v>1.3597999999999999</v>
      </c>
      <c r="C200" s="3">
        <v>1.3620000000000001</v>
      </c>
      <c r="D200" s="3">
        <v>1.3501000000000001</v>
      </c>
      <c r="E200" s="3">
        <v>1.355</v>
      </c>
      <c r="F200" s="50">
        <f t="shared" si="23"/>
        <v>-3.5361757785579047E-3</v>
      </c>
      <c r="G200" s="51">
        <f t="shared" si="24"/>
        <v>8.7755439462572794E-3</v>
      </c>
      <c r="H200" s="52">
        <f t="shared" si="25"/>
        <v>-7.1589663291587091E-3</v>
      </c>
      <c r="I200" s="50">
        <f>_xll.EWMA($F$4:$F200,1,,0)</f>
        <v>7.3094868533935308E-3</v>
      </c>
      <c r="J200" s="51">
        <f t="shared" si="26"/>
        <v>-8.2231727100677224E-3</v>
      </c>
      <c r="K200" s="52">
        <f t="shared" si="27"/>
        <v>-3.5361757785579047E-3</v>
      </c>
      <c r="L200" s="50">
        <f>_xll.WMA($G$4:G200,1,20,0)</f>
        <v>1.021343942190479E-2</v>
      </c>
      <c r="M200" s="51">
        <f t="shared" si="28"/>
        <v>-7.6600795664285926E-3</v>
      </c>
      <c r="N200" s="52">
        <f t="shared" si="29"/>
        <v>-3.5361757785579047E-3</v>
      </c>
    </row>
    <row r="201" spans="1:14" x14ac:dyDescent="0.25">
      <c r="A201" s="2">
        <v>40588</v>
      </c>
      <c r="B201" s="3">
        <v>1.3524</v>
      </c>
      <c r="C201" s="3">
        <v>1.3556999999999999</v>
      </c>
      <c r="D201" s="3">
        <v>1.3431999999999999</v>
      </c>
      <c r="E201" s="3">
        <v>1.3487</v>
      </c>
      <c r="F201" s="50">
        <f t="shared" si="23"/>
        <v>-2.7396263109190941E-3</v>
      </c>
      <c r="G201" s="51">
        <f t="shared" si="24"/>
        <v>9.2630993220126426E-3</v>
      </c>
      <c r="H201" s="52">
        <f t="shared" si="25"/>
        <v>-6.8259650703999825E-3</v>
      </c>
      <c r="I201" s="50">
        <f>_xll.EWMA($F$4:$F201,1,,0)</f>
        <v>7.1395486219052017E-3</v>
      </c>
      <c r="J201" s="51">
        <f t="shared" si="26"/>
        <v>-8.0319921996433521E-3</v>
      </c>
      <c r="K201" s="52">
        <f t="shared" si="27"/>
        <v>-2.7396263109190941E-3</v>
      </c>
      <c r="L201" s="50">
        <f>_xll.WMA($G$4:G201,1,20,0)</f>
        <v>1.0140502594695733E-2</v>
      </c>
      <c r="M201" s="51">
        <f t="shared" si="28"/>
        <v>-7.6053769460217996E-3</v>
      </c>
      <c r="N201" s="52">
        <f t="shared" si="29"/>
        <v>-2.7396263109190941E-3</v>
      </c>
    </row>
    <row r="202" spans="1:14" x14ac:dyDescent="0.25">
      <c r="A202" s="2">
        <v>40589</v>
      </c>
      <c r="B202" s="3">
        <v>1.3486</v>
      </c>
      <c r="C202" s="3">
        <v>1.3551</v>
      </c>
      <c r="D202" s="3">
        <v>1.3464</v>
      </c>
      <c r="E202" s="3">
        <v>1.3486</v>
      </c>
      <c r="F202" s="50">
        <f t="shared" si="23"/>
        <v>0</v>
      </c>
      <c r="G202" s="51">
        <f t="shared" si="24"/>
        <v>6.4408884520718145E-3</v>
      </c>
      <c r="H202" s="52">
        <f t="shared" si="25"/>
        <v>-1.6326534238853348E-3</v>
      </c>
      <c r="I202" s="50">
        <f>_xll.EWMA($F$4:$F202,1,,0)</f>
        <v>6.9545020233287994E-3</v>
      </c>
      <c r="J202" s="51">
        <f t="shared" si="26"/>
        <v>-7.8238147762449001E-3</v>
      </c>
      <c r="K202" s="52">
        <f t="shared" si="27"/>
        <v>0</v>
      </c>
      <c r="L202" s="50">
        <f>_xll.WMA($G$4:G202,1,20,0)</f>
        <v>1.0104197926798963E-2</v>
      </c>
      <c r="M202" s="51">
        <f t="shared" si="28"/>
        <v>-7.5781484450992221E-3</v>
      </c>
      <c r="N202" s="52">
        <f t="shared" si="29"/>
        <v>0</v>
      </c>
    </row>
    <row r="203" spans="1:14" x14ac:dyDescent="0.25">
      <c r="A203" s="2">
        <v>40590</v>
      </c>
      <c r="B203" s="3">
        <v>1.3485</v>
      </c>
      <c r="C203" s="3">
        <v>1.3586</v>
      </c>
      <c r="D203" s="3">
        <v>1.3465</v>
      </c>
      <c r="E203" s="3">
        <v>1.3565</v>
      </c>
      <c r="F203" s="50">
        <f t="shared" si="23"/>
        <v>5.9149895192017439E-3</v>
      </c>
      <c r="G203" s="51">
        <f t="shared" si="24"/>
        <v>8.9461245055479366E-3</v>
      </c>
      <c r="H203" s="52">
        <f t="shared" si="25"/>
        <v>-1.4842303281310469E-3</v>
      </c>
      <c r="I203" s="50">
        <f>_xll.EWMA($F$4:$F203,1,,0)</f>
        <v>6.7426398753704245E-3</v>
      </c>
      <c r="J203" s="51">
        <f t="shared" si="26"/>
        <v>-7.5854698597917275E-3</v>
      </c>
      <c r="K203" s="52">
        <f t="shared" si="27"/>
        <v>5.9149895192017439E-3</v>
      </c>
      <c r="L203" s="50">
        <f>_xll.WMA($G$4:G203,1,20,0)</f>
        <v>9.6478417770600733E-3</v>
      </c>
      <c r="M203" s="51">
        <f t="shared" si="28"/>
        <v>-7.235881332795055E-3</v>
      </c>
      <c r="N203" s="52">
        <f t="shared" si="29"/>
        <v>5.9149895192017439E-3</v>
      </c>
    </row>
    <row r="204" spans="1:14" x14ac:dyDescent="0.25">
      <c r="A204" s="2">
        <v>40591</v>
      </c>
      <c r="B204" s="3">
        <v>1.3567</v>
      </c>
      <c r="C204" s="3">
        <v>1.3615999999999999</v>
      </c>
      <c r="D204" s="3">
        <v>1.3540000000000001</v>
      </c>
      <c r="E204" s="3">
        <v>1.3607</v>
      </c>
      <c r="F204" s="50">
        <f t="shared" si="23"/>
        <v>2.9439927055498615E-3</v>
      </c>
      <c r="G204" s="51">
        <f t="shared" si="24"/>
        <v>5.5973043468892465E-3</v>
      </c>
      <c r="H204" s="52">
        <f t="shared" si="25"/>
        <v>-1.9921060190425583E-3</v>
      </c>
      <c r="I204" s="50">
        <f>_xll.EWMA($F$4:$F204,1,,0)</f>
        <v>6.6958664114761994E-3</v>
      </c>
      <c r="J204" s="51">
        <f t="shared" si="26"/>
        <v>-7.5328497129107247E-3</v>
      </c>
      <c r="K204" s="52">
        <f t="shared" si="27"/>
        <v>2.9439927055498615E-3</v>
      </c>
      <c r="L204" s="50">
        <f>_xll.WMA($G$4:G204,1,20,0)</f>
        <v>9.481962570047622E-3</v>
      </c>
      <c r="M204" s="51">
        <f t="shared" si="28"/>
        <v>-7.1114719275357161E-3</v>
      </c>
      <c r="N204" s="52">
        <f t="shared" si="29"/>
        <v>2.9439927055498615E-3</v>
      </c>
    </row>
    <row r="205" spans="1:14" x14ac:dyDescent="0.25">
      <c r="A205" s="2">
        <v>40592</v>
      </c>
      <c r="B205" s="3">
        <v>1.3606</v>
      </c>
      <c r="C205" s="3">
        <v>1.3715999999999999</v>
      </c>
      <c r="D205" s="3">
        <v>1.3548</v>
      </c>
      <c r="E205" s="3">
        <v>1.3688</v>
      </c>
      <c r="F205" s="50">
        <f t="shared" si="23"/>
        <v>6.0086646670233874E-3</v>
      </c>
      <c r="G205" s="51">
        <f t="shared" si="24"/>
        <v>1.2324099645148693E-2</v>
      </c>
      <c r="H205" s="52">
        <f t="shared" si="25"/>
        <v>-4.2719369673438271E-3</v>
      </c>
      <c r="I205" s="50">
        <f>_xll.EWMA($F$4:$F205,1,,0)</f>
        <v>6.5318125327764034E-3</v>
      </c>
      <c r="J205" s="51">
        <f t="shared" si="26"/>
        <v>-7.3482890993734539E-3</v>
      </c>
      <c r="K205" s="52">
        <f t="shared" si="27"/>
        <v>6.0086646670233874E-3</v>
      </c>
      <c r="L205" s="50">
        <f>_xll.WMA($G$4:G205,1,20,0)</f>
        <v>9.3012346781544946E-3</v>
      </c>
      <c r="M205" s="51">
        <f t="shared" si="28"/>
        <v>-6.9759260086158705E-3</v>
      </c>
      <c r="N205" s="52">
        <f t="shared" si="29"/>
        <v>6.0086646670233874E-3</v>
      </c>
    </row>
    <row r="206" spans="1:14" x14ac:dyDescent="0.25">
      <c r="A206" s="2">
        <v>40595</v>
      </c>
      <c r="B206" s="3">
        <v>1.3688</v>
      </c>
      <c r="C206" s="3">
        <v>1.3714</v>
      </c>
      <c r="D206" s="3">
        <v>1.365</v>
      </c>
      <c r="E206" s="3">
        <v>1.3677999999999999</v>
      </c>
      <c r="F206" s="50">
        <f t="shared" si="23"/>
        <v>-7.3083391398808374E-4</v>
      </c>
      <c r="G206" s="51">
        <f t="shared" si="24"/>
        <v>4.6776872312039855E-3</v>
      </c>
      <c r="H206" s="52">
        <f t="shared" si="25"/>
        <v>-2.7800149589236496E-3</v>
      </c>
      <c r="I206" s="50">
        <f>_xll.EWMA($F$4:$F206,1,,0)</f>
        <v>6.5016108411976581E-3</v>
      </c>
      <c r="J206" s="51">
        <f t="shared" si="26"/>
        <v>-7.3143121963473653E-3</v>
      </c>
      <c r="K206" s="52">
        <f t="shared" si="27"/>
        <v>-7.3083391398808374E-4</v>
      </c>
      <c r="L206" s="50">
        <f>_xll.WMA($G$4:G206,1,20,0)</f>
        <v>9.2821821862937217E-3</v>
      </c>
      <c r="M206" s="51">
        <f t="shared" si="28"/>
        <v>-6.9616366397202908E-3</v>
      </c>
      <c r="N206" s="52">
        <f t="shared" si="29"/>
        <v>-7.3083391398808374E-4</v>
      </c>
    </row>
    <row r="207" spans="1:14" x14ac:dyDescent="0.25">
      <c r="A207" s="2">
        <v>40596</v>
      </c>
      <c r="B207" s="3">
        <v>1.3676999999999999</v>
      </c>
      <c r="C207" s="3">
        <v>1.3704000000000001</v>
      </c>
      <c r="D207" s="3">
        <v>1.3529</v>
      </c>
      <c r="E207" s="3">
        <v>1.3649</v>
      </c>
      <c r="F207" s="50">
        <f t="shared" si="23"/>
        <v>-2.0493310253556101E-3</v>
      </c>
      <c r="G207" s="51">
        <f t="shared" si="24"/>
        <v>1.2852231400595732E-2</v>
      </c>
      <c r="H207" s="52">
        <f t="shared" si="25"/>
        <v>-1.0880060278190775E-2</v>
      </c>
      <c r="I207" s="50">
        <f>_xll.EWMA($F$4:$F207,1,,0)</f>
        <v>6.3060870602257221E-3</v>
      </c>
      <c r="J207" s="51">
        <f t="shared" si="26"/>
        <v>-7.0943479427539374E-3</v>
      </c>
      <c r="K207" s="52">
        <f t="shared" si="27"/>
        <v>-7.0943479427539374E-3</v>
      </c>
      <c r="L207" s="50">
        <f>_xll.WMA($G$4:G207,1,20,0)</f>
        <v>8.9945015452586961E-3</v>
      </c>
      <c r="M207" s="51">
        <f t="shared" si="28"/>
        <v>-6.7458761589440225E-3</v>
      </c>
      <c r="N207" s="52">
        <f t="shared" si="29"/>
        <v>-6.7458761589440225E-3</v>
      </c>
    </row>
    <row r="208" spans="1:14" x14ac:dyDescent="0.25">
      <c r="A208" s="2">
        <v>40597</v>
      </c>
      <c r="B208" s="3">
        <v>1.365</v>
      </c>
      <c r="C208" s="3">
        <v>1.3784000000000001</v>
      </c>
      <c r="D208" s="3">
        <v>1.365</v>
      </c>
      <c r="E208" s="3">
        <v>1.3748</v>
      </c>
      <c r="F208" s="50">
        <f t="shared" si="23"/>
        <v>7.1538373566187741E-3</v>
      </c>
      <c r="G208" s="51">
        <f t="shared" si="24"/>
        <v>9.7689775946597675E-3</v>
      </c>
      <c r="H208" s="52">
        <f t="shared" si="25"/>
        <v>0</v>
      </c>
      <c r="I208" s="50">
        <f>_xll.EWMA($F$4:$F208,1,,0)</f>
        <v>6.1345509558211843E-3</v>
      </c>
      <c r="J208" s="51">
        <f t="shared" si="26"/>
        <v>-6.901369825298832E-3</v>
      </c>
      <c r="K208" s="52">
        <f t="shared" si="27"/>
        <v>7.1538373566187741E-3</v>
      </c>
      <c r="L208" s="50">
        <f>_xll.WMA($G$4:G208,1,20,0)</f>
        <v>9.1788819671603135E-3</v>
      </c>
      <c r="M208" s="51">
        <f t="shared" si="28"/>
        <v>-6.8841614753702351E-3</v>
      </c>
      <c r="N208" s="52">
        <f t="shared" si="29"/>
        <v>7.1538373566187741E-3</v>
      </c>
    </row>
    <row r="209" spans="1:14" x14ac:dyDescent="0.25">
      <c r="A209" s="2">
        <v>40598</v>
      </c>
      <c r="B209" s="3">
        <v>1.3748</v>
      </c>
      <c r="C209" s="3">
        <v>1.3818999999999999</v>
      </c>
      <c r="D209" s="3">
        <v>1.3707</v>
      </c>
      <c r="E209" s="3">
        <v>1.3796999999999999</v>
      </c>
      <c r="F209" s="50">
        <f t="shared" si="23"/>
        <v>3.5578182383089792E-3</v>
      </c>
      <c r="G209" s="51">
        <f t="shared" si="24"/>
        <v>8.137805572103354E-3</v>
      </c>
      <c r="H209" s="52">
        <f t="shared" si="25"/>
        <v>-2.9867077383432731E-3</v>
      </c>
      <c r="I209" s="50">
        <f>_xll.EWMA($F$4:$F209,1,,0)</f>
        <v>6.2004351330604106E-3</v>
      </c>
      <c r="J209" s="51">
        <f t="shared" si="26"/>
        <v>-6.9754895246929623E-3</v>
      </c>
      <c r="K209" s="52">
        <f t="shared" si="27"/>
        <v>3.5578182383089792E-3</v>
      </c>
      <c r="L209" s="50">
        <f>_xll.WMA($G$4:G209,1,20,0)</f>
        <v>9.4042492694725068E-3</v>
      </c>
      <c r="M209" s="51">
        <f t="shared" si="28"/>
        <v>-7.0531869521043801E-3</v>
      </c>
      <c r="N209" s="52">
        <f t="shared" si="29"/>
        <v>3.5578182383089792E-3</v>
      </c>
    </row>
    <row r="210" spans="1:14" x14ac:dyDescent="0.25">
      <c r="A210" s="2">
        <v>40599</v>
      </c>
      <c r="B210" s="3">
        <v>1.3798999999999999</v>
      </c>
      <c r="C210" s="3">
        <v>1.3835999999999999</v>
      </c>
      <c r="D210" s="3">
        <v>1.3727</v>
      </c>
      <c r="E210" s="3">
        <v>1.3751</v>
      </c>
      <c r="F210" s="50">
        <f t="shared" si="23"/>
        <v>-3.4845770286095869E-3</v>
      </c>
      <c r="G210" s="51">
        <f t="shared" si="24"/>
        <v>7.9091948053997205E-3</v>
      </c>
      <c r="H210" s="52">
        <f t="shared" si="25"/>
        <v>-5.2314294998947516E-3</v>
      </c>
      <c r="I210" s="50">
        <f>_xll.EWMA($F$4:$F210,1,,0)</f>
        <v>6.0743852632133164E-3</v>
      </c>
      <c r="J210" s="51">
        <f t="shared" si="26"/>
        <v>-6.8336834211149807E-3</v>
      </c>
      <c r="K210" s="52">
        <f t="shared" si="27"/>
        <v>-3.4845770286095869E-3</v>
      </c>
      <c r="L210" s="50">
        <f>_xll.WMA($G$4:G210,1,20,0)</f>
        <v>9.3877484496839112E-3</v>
      </c>
      <c r="M210" s="51">
        <f t="shared" si="28"/>
        <v>-7.0408113372629338E-3</v>
      </c>
      <c r="N210" s="52">
        <f t="shared" si="29"/>
        <v>-3.4845770286095869E-3</v>
      </c>
    </row>
    <row r="211" spans="1:14" x14ac:dyDescent="0.25">
      <c r="A211" s="2">
        <v>40602</v>
      </c>
      <c r="B211" s="3">
        <v>1.3749</v>
      </c>
      <c r="C211" s="3">
        <v>1.3855999999999999</v>
      </c>
      <c r="D211" s="3">
        <v>1.3714</v>
      </c>
      <c r="E211" s="3">
        <v>1.3804000000000001</v>
      </c>
      <c r="F211" s="50">
        <f t="shared" si="23"/>
        <v>3.9923110406602609E-3</v>
      </c>
      <c r="G211" s="51">
        <f t="shared" si="24"/>
        <v>1.0301142957906708E-2</v>
      </c>
      <c r="H211" s="52">
        <f t="shared" si="25"/>
        <v>-2.5488853329240966E-3</v>
      </c>
      <c r="I211" s="50">
        <f>_xll.EWMA($F$4:$F211,1,,0)</f>
        <v>5.9508657832693006E-3</v>
      </c>
      <c r="J211" s="51">
        <f t="shared" si="26"/>
        <v>-6.6947240061779635E-3</v>
      </c>
      <c r="K211" s="52">
        <f t="shared" si="27"/>
        <v>3.9923110406602609E-3</v>
      </c>
      <c r="L211" s="50">
        <f>_xll.WMA($G$4:G211,1,20,0)</f>
        <v>9.2087625899682484E-3</v>
      </c>
      <c r="M211" s="51">
        <f t="shared" si="28"/>
        <v>-6.9065719424761859E-3</v>
      </c>
      <c r="N211" s="52">
        <f t="shared" si="29"/>
        <v>3.9923110406602609E-3</v>
      </c>
    </row>
    <row r="212" spans="1:14" x14ac:dyDescent="0.25">
      <c r="A212" s="2">
        <v>40603</v>
      </c>
      <c r="B212" s="3">
        <v>1.3805000000000001</v>
      </c>
      <c r="C212" s="3">
        <v>1.3853</v>
      </c>
      <c r="D212" s="3">
        <v>1.3766</v>
      </c>
      <c r="E212" s="3">
        <v>1.3774999999999999</v>
      </c>
      <c r="F212" s="50">
        <f t="shared" si="23"/>
        <v>-2.1754903431396777E-3</v>
      </c>
      <c r="G212" s="51">
        <f t="shared" si="24"/>
        <v>6.300031699569387E-3</v>
      </c>
      <c r="H212" s="52">
        <f t="shared" si="25"/>
        <v>-2.8290614059452769E-3</v>
      </c>
      <c r="I212" s="50">
        <f>_xll.EWMA($F$4:$F212,1,,0)</f>
        <v>5.8518670698315504E-3</v>
      </c>
      <c r="J212" s="51">
        <f t="shared" si="26"/>
        <v>-6.5833504535604947E-3</v>
      </c>
      <c r="K212" s="52">
        <f t="shared" si="27"/>
        <v>-2.1754903431396777E-3</v>
      </c>
      <c r="L212" s="50">
        <f>_xll.WMA($G$4:G212,1,20,0)</f>
        <v>9.116020806564434E-3</v>
      </c>
      <c r="M212" s="51">
        <f t="shared" si="28"/>
        <v>-6.8370156049233251E-3</v>
      </c>
      <c r="N212" s="52">
        <f t="shared" si="29"/>
        <v>-2.1754903431396777E-3</v>
      </c>
    </row>
    <row r="213" spans="1:14" x14ac:dyDescent="0.25">
      <c r="A213" s="2">
        <v>40604</v>
      </c>
      <c r="B213" s="3">
        <v>1.3774</v>
      </c>
      <c r="C213" s="3">
        <v>1.3891</v>
      </c>
      <c r="D213" s="3">
        <v>1.3747</v>
      </c>
      <c r="E213" s="3">
        <v>1.3863000000000001</v>
      </c>
      <c r="F213" s="50">
        <f t="shared" si="23"/>
        <v>6.4406634337327122E-3</v>
      </c>
      <c r="G213" s="51">
        <f t="shared" si="24"/>
        <v>1.0420529925969192E-2</v>
      </c>
      <c r="H213" s="52">
        <f t="shared" si="25"/>
        <v>-1.9621386332235205E-3</v>
      </c>
      <c r="I213" s="50">
        <f>_xll.EWMA($F$4:$F213,1,,0)</f>
        <v>5.6985658550889624E-3</v>
      </c>
      <c r="J213" s="51">
        <f t="shared" si="26"/>
        <v>-6.4108865869750824E-3</v>
      </c>
      <c r="K213" s="52">
        <f t="shared" si="27"/>
        <v>6.4406634337327122E-3</v>
      </c>
      <c r="L213" s="50">
        <f>_xll.WMA($G$4:G213,1,20,0)</f>
        <v>8.8825841031402661E-3</v>
      </c>
      <c r="M213" s="51">
        <f t="shared" si="28"/>
        <v>-6.6619380773551996E-3</v>
      </c>
      <c r="N213" s="52">
        <f t="shared" si="29"/>
        <v>6.4406634337327122E-3</v>
      </c>
    </row>
    <row r="214" spans="1:14" x14ac:dyDescent="0.25">
      <c r="A214" s="2">
        <v>40605</v>
      </c>
      <c r="B214" s="3">
        <v>1.3864000000000001</v>
      </c>
      <c r="C214" s="3">
        <v>1.3974</v>
      </c>
      <c r="D214" s="3">
        <v>1.3836999999999999</v>
      </c>
      <c r="E214" s="3">
        <v>1.3968</v>
      </c>
      <c r="F214" s="50">
        <f t="shared" si="23"/>
        <v>7.4734466839414511E-3</v>
      </c>
      <c r="G214" s="51">
        <f t="shared" si="24"/>
        <v>9.8522964430116395E-3</v>
      </c>
      <c r="H214" s="52">
        <f t="shared" si="25"/>
        <v>-1.9493887260577276E-3</v>
      </c>
      <c r="I214" s="50">
        <f>_xll.EWMA($F$4:$F214,1,,0)</f>
        <v>5.7457951899189674E-3</v>
      </c>
      <c r="J214" s="51">
        <f t="shared" si="26"/>
        <v>-6.4640195886588384E-3</v>
      </c>
      <c r="K214" s="52">
        <f t="shared" si="27"/>
        <v>7.4734466839414511E-3</v>
      </c>
      <c r="L214" s="50">
        <f>_xll.WMA($G$4:G214,1,20,0)</f>
        <v>9.0815074986003146E-3</v>
      </c>
      <c r="M214" s="51">
        <f t="shared" si="28"/>
        <v>-6.8111306239502355E-3</v>
      </c>
      <c r="N214" s="52">
        <f t="shared" si="29"/>
        <v>7.4734466839414511E-3</v>
      </c>
    </row>
    <row r="215" spans="1:14" x14ac:dyDescent="0.25">
      <c r="A215" s="2">
        <v>40606</v>
      </c>
      <c r="B215" s="3">
        <v>1.3967000000000001</v>
      </c>
      <c r="C215" s="3">
        <v>1.4006000000000001</v>
      </c>
      <c r="D215" s="3">
        <v>1.3944000000000001</v>
      </c>
      <c r="E215" s="3">
        <v>1.3985000000000001</v>
      </c>
      <c r="F215" s="50">
        <f t="shared" si="23"/>
        <v>1.2879223302888338E-3</v>
      </c>
      <c r="G215" s="51">
        <f t="shared" si="24"/>
        <v>4.436501015606149E-3</v>
      </c>
      <c r="H215" s="52">
        <f t="shared" si="25"/>
        <v>-1.6480961059144818E-3</v>
      </c>
      <c r="I215" s="50">
        <f>_xll.EWMA($F$4:$F215,1,,0)</f>
        <v>5.8638261351176774E-3</v>
      </c>
      <c r="J215" s="51">
        <f t="shared" si="26"/>
        <v>-6.596804402007387E-3</v>
      </c>
      <c r="K215" s="52">
        <f t="shared" si="27"/>
        <v>1.2879223302888338E-3</v>
      </c>
      <c r="L215" s="50">
        <f>_xll.WMA($G$4:G215,1,20,0)</f>
        <v>8.8050726441827026E-3</v>
      </c>
      <c r="M215" s="51">
        <f t="shared" si="28"/>
        <v>-6.6038044831370265E-3</v>
      </c>
      <c r="N215" s="52">
        <f t="shared" si="29"/>
        <v>1.2879223302888338E-3</v>
      </c>
    </row>
    <row r="216" spans="1:14" x14ac:dyDescent="0.25">
      <c r="A216" s="2">
        <v>40609</v>
      </c>
      <c r="B216" s="3">
        <v>1.3992</v>
      </c>
      <c r="C216" s="3">
        <v>1.4034</v>
      </c>
      <c r="D216" s="3">
        <v>1.3957999999999999</v>
      </c>
      <c r="E216" s="3">
        <v>1.3968</v>
      </c>
      <c r="F216" s="50">
        <f t="shared" si="23"/>
        <v>-1.7167386190544741E-3</v>
      </c>
      <c r="G216" s="51">
        <f t="shared" si="24"/>
        <v>5.4301362351371557E-3</v>
      </c>
      <c r="H216" s="52">
        <f t="shared" si="25"/>
        <v>-2.4329171213410676E-3</v>
      </c>
      <c r="I216" s="50">
        <f>_xll.EWMA($F$4:$F216,1,,0)</f>
        <v>5.6939366138065821E-3</v>
      </c>
      <c r="J216" s="51">
        <f t="shared" si="26"/>
        <v>-6.4056786905324053E-3</v>
      </c>
      <c r="K216" s="52">
        <f t="shared" si="27"/>
        <v>-1.7167386190544741E-3</v>
      </c>
      <c r="L216" s="50">
        <f>_xll.WMA($G$4:G216,1,20,0)</f>
        <v>8.6555041874268081E-3</v>
      </c>
      <c r="M216" s="51">
        <f t="shared" si="28"/>
        <v>-6.4916281405701061E-3</v>
      </c>
      <c r="N216" s="52">
        <f t="shared" si="29"/>
        <v>-1.7167386190544741E-3</v>
      </c>
    </row>
    <row r="217" spans="1:14" x14ac:dyDescent="0.25">
      <c r="A217" s="2">
        <v>40610</v>
      </c>
      <c r="B217" s="3">
        <v>1.3966000000000001</v>
      </c>
      <c r="C217" s="3">
        <v>1.3988</v>
      </c>
      <c r="D217" s="3">
        <v>1.3867</v>
      </c>
      <c r="E217" s="3">
        <v>1.3903000000000001</v>
      </c>
      <c r="F217" s="50">
        <f t="shared" si="23"/>
        <v>-4.5211602364372662E-3</v>
      </c>
      <c r="G217" s="51">
        <f t="shared" si="24"/>
        <v>8.687902429402301E-3</v>
      </c>
      <c r="H217" s="52">
        <f t="shared" si="25"/>
        <v>-7.1138876521164374E-3</v>
      </c>
      <c r="I217" s="50">
        <f>_xll.EWMA($F$4:$F217,1,,0)</f>
        <v>5.5364691637806059E-3</v>
      </c>
      <c r="J217" s="51">
        <f t="shared" si="26"/>
        <v>-6.2285278092531812E-3</v>
      </c>
      <c r="K217" s="52">
        <f t="shared" si="27"/>
        <v>-6.2285278092531812E-3</v>
      </c>
      <c r="L217" s="50">
        <f>_xll.WMA($G$4:G217,1,20,0)</f>
        <v>8.5069023956093771E-3</v>
      </c>
      <c r="M217" s="51">
        <f t="shared" si="28"/>
        <v>-6.3801767967070332E-3</v>
      </c>
      <c r="N217" s="52">
        <f t="shared" si="29"/>
        <v>-6.3801767967070332E-3</v>
      </c>
    </row>
    <row r="218" spans="1:14" x14ac:dyDescent="0.25">
      <c r="A218" s="2">
        <v>40611</v>
      </c>
      <c r="B218" s="3">
        <v>1.3904000000000001</v>
      </c>
      <c r="C218" s="3">
        <v>1.3939999999999999</v>
      </c>
      <c r="D218" s="3">
        <v>1.3857999999999999</v>
      </c>
      <c r="E218" s="3">
        <v>1.3906000000000001</v>
      </c>
      <c r="F218" s="50">
        <f t="shared" si="23"/>
        <v>1.4383315378988044E-4</v>
      </c>
      <c r="G218" s="51">
        <f t="shared" si="24"/>
        <v>5.899722127188322E-3</v>
      </c>
      <c r="H218" s="52">
        <f t="shared" si="25"/>
        <v>-3.3138853178468399E-3</v>
      </c>
      <c r="I218" s="50">
        <f>_xll.EWMA($F$4:$F218,1,,0)</f>
        <v>5.4808571178618041E-3</v>
      </c>
      <c r="J218" s="51">
        <f t="shared" si="26"/>
        <v>-6.1659642575945294E-3</v>
      </c>
      <c r="K218" s="52">
        <f t="shared" si="27"/>
        <v>1.4383315378988044E-4</v>
      </c>
      <c r="L218" s="50">
        <f>_xll.WMA($G$4:G218,1,20,0)</f>
        <v>8.5341500522192904E-3</v>
      </c>
      <c r="M218" s="51">
        <f t="shared" si="28"/>
        <v>-6.4006125391644682E-3</v>
      </c>
      <c r="N218" s="52">
        <f t="shared" si="29"/>
        <v>1.4383315378988044E-4</v>
      </c>
    </row>
    <row r="219" spans="1:14" x14ac:dyDescent="0.25">
      <c r="A219" s="2">
        <v>40612</v>
      </c>
      <c r="B219" s="3">
        <v>1.3905000000000001</v>
      </c>
      <c r="C219" s="3">
        <v>1.3926000000000001</v>
      </c>
      <c r="D219" s="3">
        <v>1.3777999999999999</v>
      </c>
      <c r="E219" s="3">
        <v>1.3794999999999999</v>
      </c>
      <c r="F219" s="50">
        <f t="shared" si="23"/>
        <v>-7.9422800166788279E-3</v>
      </c>
      <c r="G219" s="51">
        <f t="shared" si="24"/>
        <v>1.0684479349350942E-2</v>
      </c>
      <c r="H219" s="52">
        <f t="shared" si="25"/>
        <v>-9.1753705149242026E-3</v>
      </c>
      <c r="I219" s="50">
        <f>_xll.EWMA($F$4:$F219,1,,0)</f>
        <v>5.3140049247435931E-3</v>
      </c>
      <c r="J219" s="51">
        <f t="shared" si="26"/>
        <v>-5.978255540336542E-3</v>
      </c>
      <c r="K219" s="52">
        <f t="shared" si="27"/>
        <v>-5.978255540336542E-3</v>
      </c>
      <c r="L219" s="50">
        <f>_xll.WMA($G$4:G219,1,20,0)</f>
        <v>8.3539169064597626E-3</v>
      </c>
      <c r="M219" s="51">
        <f t="shared" si="28"/>
        <v>-6.2654376798448215E-3</v>
      </c>
      <c r="N219" s="52">
        <f t="shared" si="29"/>
        <v>-6.2654376798448215E-3</v>
      </c>
    </row>
    <row r="220" spans="1:14" x14ac:dyDescent="0.25">
      <c r="A220" s="2">
        <v>40613</v>
      </c>
      <c r="B220" s="3">
        <v>1.3794999999999999</v>
      </c>
      <c r="C220" s="3">
        <v>1.3913</v>
      </c>
      <c r="D220" s="3">
        <v>1.3755999999999999</v>
      </c>
      <c r="E220" s="3">
        <v>1.3900999999999999</v>
      </c>
      <c r="F220" s="50">
        <f t="shared" si="23"/>
        <v>7.6545723257060725E-3</v>
      </c>
      <c r="G220" s="51">
        <f t="shared" si="24"/>
        <v>1.1348562289720076E-2</v>
      </c>
      <c r="H220" s="52">
        <f t="shared" si="25"/>
        <v>-2.8311150992295941E-3</v>
      </c>
      <c r="I220" s="50">
        <f>_xll.EWMA($F$4:$F220,1,,0)</f>
        <v>5.5071878623837922E-3</v>
      </c>
      <c r="J220" s="51">
        <f t="shared" si="26"/>
        <v>-6.1955863451817663E-3</v>
      </c>
      <c r="K220" s="52">
        <f t="shared" si="27"/>
        <v>7.6545723257060725E-3</v>
      </c>
      <c r="L220" s="50">
        <f>_xll.WMA($G$4:G220,1,20,0)</f>
        <v>8.3352849502515945E-3</v>
      </c>
      <c r="M220" s="51">
        <f t="shared" si="28"/>
        <v>-6.2514637126886959E-3</v>
      </c>
      <c r="N220" s="52">
        <f t="shared" si="29"/>
        <v>7.6545723257060725E-3</v>
      </c>
    </row>
    <row r="221" spans="1:14" x14ac:dyDescent="0.25">
      <c r="A221" s="2">
        <v>40616</v>
      </c>
      <c r="B221" s="3">
        <v>1.3969</v>
      </c>
      <c r="C221" s="3">
        <v>1.4001999999999999</v>
      </c>
      <c r="D221" s="3">
        <v>1.3908</v>
      </c>
      <c r="E221" s="3">
        <v>1.3991</v>
      </c>
      <c r="F221" s="50">
        <f t="shared" si="23"/>
        <v>1.5736770057350133E-3</v>
      </c>
      <c r="G221" s="51">
        <f t="shared" si="24"/>
        <v>6.7359624093907798E-3</v>
      </c>
      <c r="H221" s="52">
        <f t="shared" si="25"/>
        <v>-4.3763745997988882E-3</v>
      </c>
      <c r="I221" s="50">
        <f>_xll.EWMA($F$4:$F221,1,,0)</f>
        <v>5.6590564329983524E-3</v>
      </c>
      <c r="J221" s="51">
        <f t="shared" si="26"/>
        <v>-6.3664384871231468E-3</v>
      </c>
      <c r="K221" s="52">
        <f t="shared" si="27"/>
        <v>1.5736770057350133E-3</v>
      </c>
      <c r="L221" s="50">
        <f>_xll.WMA($G$4:G221,1,20,0)</f>
        <v>8.463935867424735E-3</v>
      </c>
      <c r="M221" s="51">
        <f t="shared" si="28"/>
        <v>-6.3479519005685513E-3</v>
      </c>
      <c r="N221" s="52">
        <f t="shared" si="29"/>
        <v>1.5736770057350133E-3</v>
      </c>
    </row>
    <row r="222" spans="1:14" x14ac:dyDescent="0.25">
      <c r="A222" s="2">
        <v>40617</v>
      </c>
      <c r="B222" s="3">
        <v>1.399</v>
      </c>
      <c r="C222" s="3">
        <v>1.4012</v>
      </c>
      <c r="D222" s="3">
        <v>1.3858999999999999</v>
      </c>
      <c r="E222" s="3">
        <v>1.3996</v>
      </c>
      <c r="F222" s="50">
        <f t="shared" si="23"/>
        <v>4.2878582805176761E-4</v>
      </c>
      <c r="G222" s="51">
        <f t="shared" si="24"/>
        <v>1.0979264248575022E-2</v>
      </c>
      <c r="H222" s="52">
        <f t="shared" si="25"/>
        <v>-9.4079475907244414E-3</v>
      </c>
      <c r="I222" s="50">
        <f>_xll.EWMA($F$4:$F222,1,,0)</f>
        <v>5.5001829140721471E-3</v>
      </c>
      <c r="J222" s="51">
        <f t="shared" si="26"/>
        <v>-6.1877057783311651E-3</v>
      </c>
      <c r="K222" s="52">
        <f t="shared" si="27"/>
        <v>-6.1877057783311651E-3</v>
      </c>
      <c r="L222" s="50">
        <f>_xll.WMA($G$4:G222,1,20,0)</f>
        <v>8.3375790217936428E-3</v>
      </c>
      <c r="M222" s="51">
        <f t="shared" si="28"/>
        <v>-6.2531842663452325E-3</v>
      </c>
      <c r="N222" s="52">
        <f t="shared" si="29"/>
        <v>-6.2531842663452325E-3</v>
      </c>
    </row>
    <row r="223" spans="1:14" x14ac:dyDescent="0.25">
      <c r="A223" s="2">
        <v>40618</v>
      </c>
      <c r="B223" s="3">
        <v>1.3996</v>
      </c>
      <c r="C223" s="3">
        <v>1.4003000000000001</v>
      </c>
      <c r="D223" s="3">
        <v>1.387</v>
      </c>
      <c r="E223" s="3">
        <v>1.3897999999999999</v>
      </c>
      <c r="F223" s="50">
        <f t="shared" si="23"/>
        <v>-7.0266296133060522E-3</v>
      </c>
      <c r="G223" s="51">
        <f t="shared" si="24"/>
        <v>9.5433580468999163E-3</v>
      </c>
      <c r="H223" s="52">
        <f t="shared" si="25"/>
        <v>-9.0433401787013128E-3</v>
      </c>
      <c r="I223" s="50">
        <f>_xll.EWMA($F$4:$F223,1,,0)</f>
        <v>5.3336594192108285E-3</v>
      </c>
      <c r="J223" s="51">
        <f t="shared" si="26"/>
        <v>-6.0003668466121823E-3</v>
      </c>
      <c r="K223" s="52">
        <f t="shared" si="27"/>
        <v>-6.0003668466121823E-3</v>
      </c>
      <c r="L223" s="50">
        <f>_xll.WMA($G$4:G223,1,20,0)</f>
        <v>8.5644978116188025E-3</v>
      </c>
      <c r="M223" s="51">
        <f t="shared" si="28"/>
        <v>-6.4233733587141014E-3</v>
      </c>
      <c r="N223" s="52">
        <f t="shared" si="29"/>
        <v>-6.4233733587141014E-3</v>
      </c>
    </row>
    <row r="224" spans="1:14" x14ac:dyDescent="0.25">
      <c r="A224" s="2">
        <v>40619</v>
      </c>
      <c r="B224" s="3">
        <v>1.3894</v>
      </c>
      <c r="C224" s="3">
        <v>1.4051</v>
      </c>
      <c r="D224" s="3">
        <v>1.3873</v>
      </c>
      <c r="E224" s="3">
        <v>1.4021999999999999</v>
      </c>
      <c r="F224" s="50">
        <f t="shared" si="23"/>
        <v>9.1704325140866318E-3</v>
      </c>
      <c r="G224" s="51">
        <f t="shared" si="24"/>
        <v>1.2749062525614703E-2</v>
      </c>
      <c r="H224" s="52">
        <f t="shared" si="25"/>
        <v>-1.5125871721006435E-3</v>
      </c>
      <c r="I224" s="50">
        <f>_xll.EWMA($F$4:$F224,1,,0)</f>
        <v>5.4500879676830519E-3</v>
      </c>
      <c r="J224" s="51">
        <f t="shared" si="26"/>
        <v>-6.1313489636434333E-3</v>
      </c>
      <c r="K224" s="52">
        <f t="shared" si="27"/>
        <v>9.1704325140866318E-3</v>
      </c>
      <c r="L224" s="50">
        <f>_xll.WMA($G$4:G224,1,20,0)</f>
        <v>8.5943594886864032E-3</v>
      </c>
      <c r="M224" s="51">
        <f t="shared" si="28"/>
        <v>-6.4457696165148024E-3</v>
      </c>
      <c r="N224" s="52">
        <f t="shared" si="29"/>
        <v>9.1704325140866318E-3</v>
      </c>
    </row>
    <row r="225" spans="1:14" x14ac:dyDescent="0.25">
      <c r="A225" s="2">
        <v>40620</v>
      </c>
      <c r="B225" s="3">
        <v>1.4019999999999999</v>
      </c>
      <c r="C225" s="3">
        <v>1.4181999999999999</v>
      </c>
      <c r="D225" s="3">
        <v>1.3984000000000001</v>
      </c>
      <c r="E225" s="3">
        <v>1.4178999999999999</v>
      </c>
      <c r="F225" s="50">
        <f t="shared" si="23"/>
        <v>1.1277115148976814E-2</v>
      </c>
      <c r="G225" s="51">
        <f t="shared" si="24"/>
        <v>1.4059735968625219E-2</v>
      </c>
      <c r="H225" s="52">
        <f t="shared" si="25"/>
        <v>-2.5710626932642817E-3</v>
      </c>
      <c r="I225" s="50">
        <f>_xll.EWMA($F$4:$F225,1,,0)</f>
        <v>5.7416949826579614E-3</v>
      </c>
      <c r="J225" s="51">
        <f t="shared" si="26"/>
        <v>-6.4594068554902065E-3</v>
      </c>
      <c r="K225" s="52">
        <f t="shared" si="27"/>
        <v>1.1277115148976814E-2</v>
      </c>
      <c r="L225" s="50">
        <f>_xll.WMA($G$4:G225,1,20,0)</f>
        <v>8.9519473976226761E-3</v>
      </c>
      <c r="M225" s="51">
        <f t="shared" si="28"/>
        <v>-6.7139605482170071E-3</v>
      </c>
      <c r="N225" s="52">
        <f t="shared" si="29"/>
        <v>1.1277115148976814E-2</v>
      </c>
    </row>
    <row r="226" spans="1:14" x14ac:dyDescent="0.25">
      <c r="A226" s="2">
        <v>40623</v>
      </c>
      <c r="B226" s="3">
        <v>1.4175</v>
      </c>
      <c r="C226" s="3">
        <v>1.4240999999999999</v>
      </c>
      <c r="D226" s="3">
        <v>1.4142999999999999</v>
      </c>
      <c r="E226" s="3">
        <v>1.4224000000000001</v>
      </c>
      <c r="F226" s="50">
        <f t="shared" si="23"/>
        <v>3.4508291577329936E-3</v>
      </c>
      <c r="G226" s="51">
        <f t="shared" si="24"/>
        <v>6.9053261989278983E-3</v>
      </c>
      <c r="H226" s="52">
        <f t="shared" si="25"/>
        <v>-2.2600475754530661E-3</v>
      </c>
      <c r="I226" s="50">
        <f>_xll.EWMA($F$4:$F226,1,,0)</f>
        <v>6.2144538909258773E-3</v>
      </c>
      <c r="J226" s="51">
        <f t="shared" si="26"/>
        <v>-6.9912606272916119E-3</v>
      </c>
      <c r="K226" s="52">
        <f t="shared" si="27"/>
        <v>3.4508291577329936E-3</v>
      </c>
      <c r="L226" s="50">
        <f>_xll.WMA($G$4:G226,1,20,0)</f>
        <v>9.0387292137965019E-3</v>
      </c>
      <c r="M226" s="51">
        <f t="shared" si="28"/>
        <v>-6.779046910347376E-3</v>
      </c>
      <c r="N226" s="52">
        <f t="shared" si="29"/>
        <v>3.4508291577329936E-3</v>
      </c>
    </row>
    <row r="227" spans="1:14" x14ac:dyDescent="0.25">
      <c r="A227" s="2">
        <v>40624</v>
      </c>
      <c r="B227" s="3">
        <v>1.4221999999999999</v>
      </c>
      <c r="C227" s="3">
        <v>1.4248000000000001</v>
      </c>
      <c r="D227" s="3">
        <v>1.4181999999999999</v>
      </c>
      <c r="E227" s="3">
        <v>1.4195</v>
      </c>
      <c r="F227" s="50">
        <f t="shared" si="23"/>
        <v>-1.9002715363916139E-3</v>
      </c>
      <c r="G227" s="51">
        <f t="shared" si="24"/>
        <v>4.6429911055557768E-3</v>
      </c>
      <c r="H227" s="52">
        <f t="shared" si="25"/>
        <v>-2.8165065795212685E-3</v>
      </c>
      <c r="I227" s="50">
        <f>_xll.EWMA($F$4:$F227,1,,0)</f>
        <v>6.0841403867143602E-3</v>
      </c>
      <c r="J227" s="51">
        <f t="shared" si="26"/>
        <v>-6.8446579350536548E-3</v>
      </c>
      <c r="K227" s="52">
        <f t="shared" si="27"/>
        <v>-1.9002715363916139E-3</v>
      </c>
      <c r="L227" s="50">
        <f>_xll.WMA($G$4:G227,1,20,0)</f>
        <v>9.1501111621826985E-3</v>
      </c>
      <c r="M227" s="51">
        <f t="shared" si="28"/>
        <v>-6.8625833716370235E-3</v>
      </c>
      <c r="N227" s="52">
        <f t="shared" si="29"/>
        <v>-1.9002715363916139E-3</v>
      </c>
    </row>
    <row r="228" spans="1:14" x14ac:dyDescent="0.25">
      <c r="A228" s="2">
        <v>40625</v>
      </c>
      <c r="B228" s="3">
        <v>1.4194</v>
      </c>
      <c r="C228" s="3">
        <v>1.4213</v>
      </c>
      <c r="D228" s="3">
        <v>1.4086000000000001</v>
      </c>
      <c r="E228" s="3">
        <v>1.4086000000000001</v>
      </c>
      <c r="F228" s="50">
        <f t="shared" si="23"/>
        <v>-7.6379437795724746E-3</v>
      </c>
      <c r="G228" s="51">
        <f t="shared" si="24"/>
        <v>8.9756424336560232E-3</v>
      </c>
      <c r="H228" s="52">
        <f t="shared" si="25"/>
        <v>-7.6379437795724746E-3</v>
      </c>
      <c r="I228" s="50">
        <f>_xll.EWMA($F$4:$F228,1,,0)</f>
        <v>5.9171293973729394E-3</v>
      </c>
      <c r="J228" s="51">
        <f t="shared" si="26"/>
        <v>-6.6567705720445569E-3</v>
      </c>
      <c r="K228" s="52">
        <f t="shared" si="27"/>
        <v>-6.6567705720445569E-3</v>
      </c>
      <c r="L228" s="50">
        <f>_xll.WMA($G$4:G228,1,20,0)</f>
        <v>8.7396491474307017E-3</v>
      </c>
      <c r="M228" s="51">
        <f t="shared" si="28"/>
        <v>-6.5547368605730263E-3</v>
      </c>
      <c r="N228" s="52">
        <f t="shared" si="29"/>
        <v>-6.5547368605730263E-3</v>
      </c>
    </row>
    <row r="229" spans="1:14" x14ac:dyDescent="0.25">
      <c r="A229" s="2">
        <v>40626</v>
      </c>
      <c r="B229" s="3">
        <v>1.4085000000000001</v>
      </c>
      <c r="C229" s="3">
        <v>1.4218999999999999</v>
      </c>
      <c r="D229" s="3">
        <v>1.4056</v>
      </c>
      <c r="E229" s="3">
        <v>1.4176</v>
      </c>
      <c r="F229" s="50">
        <f t="shared" si="23"/>
        <v>6.4399925343890914E-3</v>
      </c>
      <c r="G229" s="51">
        <f t="shared" si="24"/>
        <v>1.1529747529441301E-2</v>
      </c>
      <c r="H229" s="52">
        <f t="shared" si="25"/>
        <v>-2.0610504435399383E-3</v>
      </c>
      <c r="I229" s="50">
        <f>_xll.EWMA($F$4:$F229,1,,0)</f>
        <v>6.0342328590910653E-3</v>
      </c>
      <c r="J229" s="51">
        <f t="shared" si="26"/>
        <v>-6.7885119664774481E-3</v>
      </c>
      <c r="K229" s="52">
        <f t="shared" si="27"/>
        <v>6.4399925343890914E-3</v>
      </c>
      <c r="L229" s="50">
        <f>_xll.WMA($G$4:G229,1,20,0)</f>
        <v>8.6999823893805141E-3</v>
      </c>
      <c r="M229" s="51">
        <f t="shared" si="28"/>
        <v>-6.5249867920353852E-3</v>
      </c>
      <c r="N229" s="52">
        <f t="shared" si="29"/>
        <v>6.4399925343890914E-3</v>
      </c>
    </row>
    <row r="230" spans="1:14" x14ac:dyDescent="0.25">
      <c r="A230" s="2">
        <v>40627</v>
      </c>
      <c r="B230" s="3">
        <v>1.4175</v>
      </c>
      <c r="C230" s="3">
        <v>1.4193</v>
      </c>
      <c r="D230" s="3">
        <v>1.4057999999999999</v>
      </c>
      <c r="E230" s="3">
        <v>1.4085000000000001</v>
      </c>
      <c r="F230" s="50">
        <f t="shared" si="23"/>
        <v>-6.3694482854798227E-3</v>
      </c>
      <c r="G230" s="51">
        <f t="shared" si="24"/>
        <v>9.5572565634071561E-3</v>
      </c>
      <c r="H230" s="52">
        <f t="shared" si="25"/>
        <v>-8.2882208601022002E-3</v>
      </c>
      <c r="I230" s="50">
        <f>_xll.EWMA($F$4:$F230,1,,0)</f>
        <v>6.0593447217046096E-3</v>
      </c>
      <c r="J230" s="51">
        <f t="shared" si="26"/>
        <v>-6.8167628119176855E-3</v>
      </c>
      <c r="K230" s="52">
        <f t="shared" si="27"/>
        <v>-6.8167628119176855E-3</v>
      </c>
      <c r="L230" s="50">
        <f>_xll.WMA($G$4:G230,1,20,0)</f>
        <v>8.8695794872474133E-3</v>
      </c>
      <c r="M230" s="51">
        <f t="shared" si="28"/>
        <v>-6.6521846154355604E-3</v>
      </c>
      <c r="N230" s="52">
        <f t="shared" si="29"/>
        <v>-6.6521846154355604E-3</v>
      </c>
    </row>
    <row r="231" spans="1:14" x14ac:dyDescent="0.25">
      <c r="A231" s="2">
        <v>40630</v>
      </c>
      <c r="B231" s="3">
        <v>1.4041999999999999</v>
      </c>
      <c r="C231" s="3">
        <v>1.4114</v>
      </c>
      <c r="D231" s="3">
        <v>1.4024000000000001</v>
      </c>
      <c r="E231" s="3">
        <v>1.4085000000000001</v>
      </c>
      <c r="F231" s="50">
        <f t="shared" si="23"/>
        <v>3.0575627332789191E-3</v>
      </c>
      <c r="G231" s="51">
        <f t="shared" si="24"/>
        <v>6.3970649597051279E-3</v>
      </c>
      <c r="H231" s="52">
        <f t="shared" si="25"/>
        <v>-1.2826909761236274E-3</v>
      </c>
      <c r="I231" s="50">
        <f>_xll.EWMA($F$4:$F231,1,,0)</f>
        <v>6.0783970943618561E-3</v>
      </c>
      <c r="J231" s="51">
        <f t="shared" si="26"/>
        <v>-6.8381967311570884E-3</v>
      </c>
      <c r="K231" s="52">
        <f t="shared" si="27"/>
        <v>3.0575627332789191E-3</v>
      </c>
      <c r="L231" s="50">
        <f>_xll.WMA($G$4:G231,1,20,0)</f>
        <v>8.9519825751477843E-3</v>
      </c>
      <c r="M231" s="51">
        <f t="shared" si="28"/>
        <v>-6.7139869313608382E-3</v>
      </c>
      <c r="N231" s="52">
        <f t="shared" si="29"/>
        <v>3.0575627332789191E-3</v>
      </c>
    </row>
    <row r="232" spans="1:14" x14ac:dyDescent="0.25">
      <c r="A232" s="2">
        <v>40631</v>
      </c>
      <c r="B232" s="3">
        <v>1.4085000000000001</v>
      </c>
      <c r="C232" s="3">
        <v>1.4148000000000001</v>
      </c>
      <c r="D232" s="3">
        <v>1.405</v>
      </c>
      <c r="E232" s="3">
        <v>1.4112</v>
      </c>
      <c r="F232" s="50">
        <f t="shared" si="23"/>
        <v>1.9150979360996131E-3</v>
      </c>
      <c r="G232" s="51">
        <f t="shared" si="24"/>
        <v>6.9508755634794927E-3</v>
      </c>
      <c r="H232" s="52">
        <f t="shared" si="25"/>
        <v>-2.4880055485812323E-3</v>
      </c>
      <c r="I232" s="50">
        <f>_xll.EWMA($F$4:$F232,1,,0)</f>
        <v>5.9406243741393057E-3</v>
      </c>
      <c r="J232" s="51">
        <f t="shared" si="26"/>
        <v>-6.6832024209067193E-3</v>
      </c>
      <c r="K232" s="52">
        <f t="shared" si="27"/>
        <v>1.9150979360996131E-3</v>
      </c>
      <c r="L232" s="50">
        <f>_xll.WMA($G$4:G232,1,20,0)</f>
        <v>8.7567786752377041E-3</v>
      </c>
      <c r="M232" s="51">
        <f t="shared" si="28"/>
        <v>-6.5675840064282776E-3</v>
      </c>
      <c r="N232" s="52">
        <f t="shared" si="29"/>
        <v>1.9150979360996131E-3</v>
      </c>
    </row>
    <row r="233" spans="1:14" x14ac:dyDescent="0.25">
      <c r="A233" s="2">
        <v>40632</v>
      </c>
      <c r="B233" s="3">
        <v>1.4111</v>
      </c>
      <c r="C233" s="3">
        <v>1.4147000000000001</v>
      </c>
      <c r="D233" s="3">
        <v>1.4055</v>
      </c>
      <c r="E233" s="3">
        <v>1.4126000000000001</v>
      </c>
      <c r="F233" s="50">
        <f t="shared" si="23"/>
        <v>1.0624359111069881E-3</v>
      </c>
      <c r="G233" s="51">
        <f t="shared" si="24"/>
        <v>6.5243831183020825E-3</v>
      </c>
      <c r="H233" s="52">
        <f t="shared" si="25"/>
        <v>-3.9764307171284924E-3</v>
      </c>
      <c r="I233" s="50">
        <f>_xll.EWMA($F$4:$F233,1,,0)</f>
        <v>5.7787206961084489E-3</v>
      </c>
      <c r="J233" s="51">
        <f t="shared" si="26"/>
        <v>-6.5010607831220051E-3</v>
      </c>
      <c r="K233" s="52">
        <f t="shared" si="27"/>
        <v>1.0624359111069881E-3</v>
      </c>
      <c r="L233" s="50">
        <f>_xll.WMA($G$4:G233,1,20,0)</f>
        <v>8.7893208684332105E-3</v>
      </c>
      <c r="M233" s="51">
        <f t="shared" si="28"/>
        <v>-6.5919906513249079E-3</v>
      </c>
      <c r="N233" s="52">
        <f t="shared" si="29"/>
        <v>1.0624359111069881E-3</v>
      </c>
    </row>
    <row r="234" spans="1:14" x14ac:dyDescent="0.25">
      <c r="A234" s="2">
        <v>40633</v>
      </c>
      <c r="B234" s="3">
        <v>1.4125000000000001</v>
      </c>
      <c r="C234" s="3">
        <v>1.4232</v>
      </c>
      <c r="D234" s="3">
        <v>1.4119999999999999</v>
      </c>
      <c r="E234" s="3">
        <v>1.4157</v>
      </c>
      <c r="F234" s="50">
        <f t="shared" si="23"/>
        <v>2.2629243798555324E-3</v>
      </c>
      <c r="G234" s="51">
        <f t="shared" si="24"/>
        <v>7.9007182984379646E-3</v>
      </c>
      <c r="H234" s="52">
        <f t="shared" si="25"/>
        <v>-3.540449674087915E-4</v>
      </c>
      <c r="I234" s="50">
        <f>_xll.EWMA($F$4:$F234,1,,0)</f>
        <v>5.6087184199714261E-3</v>
      </c>
      <c r="J234" s="51">
        <f t="shared" si="26"/>
        <v>-6.3098082224678541E-3</v>
      </c>
      <c r="K234" s="52">
        <f t="shared" si="27"/>
        <v>2.2629243798555324E-3</v>
      </c>
      <c r="L234" s="50">
        <f>_xll.WMA($G$4:G234,1,20,0)</f>
        <v>8.5945135280498554E-3</v>
      </c>
      <c r="M234" s="51">
        <f t="shared" si="28"/>
        <v>-6.4458851460373915E-3</v>
      </c>
      <c r="N234" s="52">
        <f t="shared" si="29"/>
        <v>2.2629243798555324E-3</v>
      </c>
    </row>
    <row r="235" spans="1:14" x14ac:dyDescent="0.25">
      <c r="A235" s="2">
        <v>40634</v>
      </c>
      <c r="B235" s="3">
        <v>1.4156</v>
      </c>
      <c r="C235" s="3">
        <v>1.4244000000000001</v>
      </c>
      <c r="D235" s="3">
        <v>1.4064000000000001</v>
      </c>
      <c r="E235" s="3">
        <v>1.4233</v>
      </c>
      <c r="F235" s="50">
        <f t="shared" si="23"/>
        <v>5.4246496052713566E-3</v>
      </c>
      <c r="G235" s="51">
        <f t="shared" si="24"/>
        <v>1.2717424472710027E-2</v>
      </c>
      <c r="H235" s="52">
        <f t="shared" si="25"/>
        <v>-6.5202215403957174E-3</v>
      </c>
      <c r="I235" s="50">
        <f>_xll.EWMA($F$4:$F235,1,,0)</f>
        <v>5.4660322520629018E-3</v>
      </c>
      <c r="J235" s="51">
        <f t="shared" si="26"/>
        <v>-6.1492862835707644E-3</v>
      </c>
      <c r="K235" s="52">
        <f t="shared" si="27"/>
        <v>-6.1492862835707644E-3</v>
      </c>
      <c r="L235" s="50">
        <f>_xll.WMA($G$4:G235,1,20,0)</f>
        <v>8.4969346208211699E-3</v>
      </c>
      <c r="M235" s="51">
        <f t="shared" si="28"/>
        <v>-6.3727009656158774E-3</v>
      </c>
      <c r="N235" s="52">
        <f t="shared" si="29"/>
        <v>-6.3727009656158774E-3</v>
      </c>
    </row>
    <row r="236" spans="1:14" x14ac:dyDescent="0.25">
      <c r="A236" s="2">
        <v>40637</v>
      </c>
      <c r="B236" s="3">
        <v>1.4229000000000001</v>
      </c>
      <c r="C236" s="3">
        <v>1.4267000000000001</v>
      </c>
      <c r="D236" s="3">
        <v>1.4196</v>
      </c>
      <c r="E236" s="3">
        <v>1.4218999999999999</v>
      </c>
      <c r="F236" s="50">
        <f t="shared" si="23"/>
        <v>-7.0303714931706771E-4</v>
      </c>
      <c r="G236" s="51">
        <f t="shared" si="24"/>
        <v>4.988943348427372E-3</v>
      </c>
      <c r="H236" s="52">
        <f t="shared" si="25"/>
        <v>-2.3219007793043871E-3</v>
      </c>
      <c r="I236" s="50">
        <f>_xll.EWMA($F$4:$F236,1,,0)</f>
        <v>5.4635581324036959E-3</v>
      </c>
      <c r="J236" s="51">
        <f t="shared" si="26"/>
        <v>-6.1465028989541575E-3</v>
      </c>
      <c r="K236" s="52">
        <f t="shared" si="27"/>
        <v>-7.0303714931706771E-4</v>
      </c>
      <c r="L236" s="50">
        <f>_xll.WMA($G$4:G236,1,20,0)</f>
        <v>8.9109807936763649E-3</v>
      </c>
      <c r="M236" s="51">
        <f t="shared" si="28"/>
        <v>-6.6832355952572732E-3</v>
      </c>
      <c r="N236" s="52">
        <f t="shared" si="29"/>
        <v>-7.0303714931706771E-4</v>
      </c>
    </row>
    <row r="237" spans="1:14" x14ac:dyDescent="0.25">
      <c r="A237" s="2">
        <v>40638</v>
      </c>
      <c r="B237" s="3">
        <v>1.4218</v>
      </c>
      <c r="C237" s="3">
        <v>1.4244000000000001</v>
      </c>
      <c r="D237" s="3">
        <v>1.4155</v>
      </c>
      <c r="E237" s="3">
        <v>1.4221999999999999</v>
      </c>
      <c r="F237" s="50">
        <f t="shared" si="23"/>
        <v>2.8129395403470877E-4</v>
      </c>
      <c r="G237" s="51">
        <f t="shared" si="24"/>
        <v>6.2678468516684802E-3</v>
      </c>
      <c r="H237" s="52">
        <f t="shared" si="25"/>
        <v>-4.4408489434283605E-3</v>
      </c>
      <c r="I237" s="50">
        <f>_xll.EWMA($F$4:$F237,1,,0)</f>
        <v>5.2999146306506187E-3</v>
      </c>
      <c r="J237" s="51">
        <f t="shared" si="26"/>
        <v>-5.962403959481946E-3</v>
      </c>
      <c r="K237" s="52">
        <f t="shared" si="27"/>
        <v>2.8129395403470877E-4</v>
      </c>
      <c r="L237" s="50">
        <f>_xll.WMA($G$4:G237,1,20,0)</f>
        <v>8.8889211493408758E-3</v>
      </c>
      <c r="M237" s="51">
        <f t="shared" si="28"/>
        <v>-6.6666908620056572E-3</v>
      </c>
      <c r="N237" s="52">
        <f t="shared" si="29"/>
        <v>2.8129395403470877E-4</v>
      </c>
    </row>
    <row r="238" spans="1:14" x14ac:dyDescent="0.25">
      <c r="A238" s="2">
        <v>40639</v>
      </c>
      <c r="B238" s="3">
        <v>1.4219999999999999</v>
      </c>
      <c r="C238" s="3">
        <v>1.4348000000000001</v>
      </c>
      <c r="D238" s="3">
        <v>1.4213</v>
      </c>
      <c r="E238" s="3">
        <v>1.4331</v>
      </c>
      <c r="F238" s="50">
        <f t="shared" si="23"/>
        <v>7.7755987008397811E-3</v>
      </c>
      <c r="G238" s="51">
        <f t="shared" si="24"/>
        <v>9.4535209131614371E-3</v>
      </c>
      <c r="H238" s="52">
        <f t="shared" si="25"/>
        <v>-4.923856182200096E-4</v>
      </c>
      <c r="I238" s="50">
        <f>_xll.EWMA($F$4:$F238,1,,0)</f>
        <v>5.1389198246292967E-3</v>
      </c>
      <c r="J238" s="51">
        <f t="shared" si="26"/>
        <v>-5.7812848027079585E-3</v>
      </c>
      <c r="K238" s="52">
        <f t="shared" si="27"/>
        <v>7.7755987008397811E-3</v>
      </c>
      <c r="L238" s="50">
        <f>_xll.WMA($G$4:G238,1,20,0)</f>
        <v>8.7679183704541825E-3</v>
      </c>
      <c r="M238" s="51">
        <f t="shared" si="28"/>
        <v>-6.5759387778406373E-3</v>
      </c>
      <c r="N238" s="52">
        <f t="shared" si="29"/>
        <v>7.7755987008397811E-3</v>
      </c>
    </row>
    <row r="239" spans="1:14" x14ac:dyDescent="0.25">
      <c r="A239" s="2">
        <v>40640</v>
      </c>
      <c r="B239" s="3">
        <v>1.4331</v>
      </c>
      <c r="C239" s="3">
        <v>1.4335</v>
      </c>
      <c r="D239" s="3">
        <v>1.4247000000000001</v>
      </c>
      <c r="E239" s="3">
        <v>1.4305000000000001</v>
      </c>
      <c r="F239" s="50">
        <f t="shared" si="23"/>
        <v>-1.8158965738608902E-3</v>
      </c>
      <c r="G239" s="51">
        <f t="shared" si="24"/>
        <v>6.1577411002386988E-3</v>
      </c>
      <c r="H239" s="52">
        <f t="shared" si="25"/>
        <v>-5.8786648408399996E-3</v>
      </c>
      <c r="I239" s="50">
        <f>_xll.EWMA($F$4:$F239,1,,0)</f>
        <v>5.3340025548850268E-3</v>
      </c>
      <c r="J239" s="51">
        <f t="shared" si="26"/>
        <v>-6.0007528742456549E-3</v>
      </c>
      <c r="K239" s="52">
        <f t="shared" si="27"/>
        <v>-1.8158965738608902E-3</v>
      </c>
      <c r="L239" s="50">
        <f>_xll.WMA($G$4:G239,1,20,0)</f>
        <v>8.945608309752837E-3</v>
      </c>
      <c r="M239" s="51">
        <f t="shared" si="28"/>
        <v>-6.7092062323146281E-3</v>
      </c>
      <c r="N239" s="52">
        <f t="shared" si="29"/>
        <v>-1.8158965738608902E-3</v>
      </c>
    </row>
    <row r="240" spans="1:14" x14ac:dyDescent="0.25">
      <c r="A240" s="2">
        <v>40641</v>
      </c>
      <c r="B240" s="3">
        <v>1.4297</v>
      </c>
      <c r="C240" s="3">
        <v>1.4486000000000001</v>
      </c>
      <c r="D240" s="3">
        <v>1.4295</v>
      </c>
      <c r="E240" s="3">
        <v>1.4480999999999999</v>
      </c>
      <c r="F240" s="50">
        <f t="shared" si="23"/>
        <v>1.2787720299438454E-2</v>
      </c>
      <c r="G240" s="51">
        <f t="shared" si="24"/>
        <v>1.327283999885924E-2</v>
      </c>
      <c r="H240" s="52">
        <f t="shared" si="25"/>
        <v>-1.3989927275196112E-4</v>
      </c>
      <c r="I240" s="50">
        <f>_xll.EWMA($F$4:$F240,1,,0)</f>
        <v>5.1906008401924322E-3</v>
      </c>
      <c r="J240" s="51">
        <f t="shared" si="26"/>
        <v>-5.8394259452164863E-3</v>
      </c>
      <c r="K240" s="52">
        <f t="shared" si="27"/>
        <v>1.2787720299438454E-2</v>
      </c>
      <c r="L240" s="50">
        <f>_xll.WMA($G$4:G240,1,20,0)</f>
        <v>8.7192713972972253E-3</v>
      </c>
      <c r="M240" s="51">
        <f t="shared" si="28"/>
        <v>-6.5394535479729194E-3</v>
      </c>
      <c r="N240" s="52">
        <f t="shared" si="29"/>
        <v>1.2787720299438454E-2</v>
      </c>
    </row>
    <row r="241" spans="1:14" x14ac:dyDescent="0.25">
      <c r="A241" s="2">
        <v>40644</v>
      </c>
      <c r="B241" s="3">
        <v>1.4451000000000001</v>
      </c>
      <c r="C241" s="3">
        <v>1.4481999999999999</v>
      </c>
      <c r="D241" s="3">
        <v>1.4423999999999999</v>
      </c>
      <c r="E241" s="3">
        <v>1.4434</v>
      </c>
      <c r="F241" s="50">
        <f t="shared" si="23"/>
        <v>-1.1770816661120004E-3</v>
      </c>
      <c r="G241" s="51">
        <f t="shared" si="24"/>
        <v>4.0130130656128651E-3</v>
      </c>
      <c r="H241" s="52">
        <f t="shared" si="25"/>
        <v>-1.8701304151773428E-3</v>
      </c>
      <c r="I241" s="50">
        <f>_xll.EWMA($F$4:$F241,1,,0)</f>
        <v>5.92767612852408E-3</v>
      </c>
      <c r="J241" s="51">
        <f t="shared" si="26"/>
        <v>-6.6686356445895901E-3</v>
      </c>
      <c r="K241" s="52">
        <f t="shared" si="27"/>
        <v>-1.1770816661120004E-3</v>
      </c>
      <c r="L241" s="50">
        <f>_xll.WMA($G$4:G241,1,20,0)</f>
        <v>8.8154852827541826E-3</v>
      </c>
      <c r="M241" s="51">
        <f t="shared" si="28"/>
        <v>-6.6116139620656369E-3</v>
      </c>
      <c r="N241" s="52">
        <f t="shared" si="29"/>
        <v>-1.1770816661120004E-3</v>
      </c>
    </row>
    <row r="242" spans="1:14" x14ac:dyDescent="0.25">
      <c r="A242" s="2">
        <v>40645</v>
      </c>
      <c r="B242" s="3">
        <v>1.4433</v>
      </c>
      <c r="C242" s="3">
        <v>1.4517</v>
      </c>
      <c r="D242" s="3">
        <v>1.4380999999999999</v>
      </c>
      <c r="E242" s="3">
        <v>1.4475</v>
      </c>
      <c r="F242" s="50">
        <f t="shared" si="23"/>
        <v>2.9057720736325255E-3</v>
      </c>
      <c r="G242" s="51">
        <f t="shared" si="24"/>
        <v>9.4124855750486718E-3</v>
      </c>
      <c r="H242" s="52">
        <f t="shared" si="25"/>
        <v>-3.6093604811838582E-3</v>
      </c>
      <c r="I242" s="50">
        <f>_xll.EWMA($F$4:$F242,1,,0)</f>
        <v>5.7543231489477183E-3</v>
      </c>
      <c r="J242" s="51">
        <f t="shared" si="26"/>
        <v>-6.4736135425661834E-3</v>
      </c>
      <c r="K242" s="52">
        <f t="shared" si="27"/>
        <v>2.9057720736325255E-3</v>
      </c>
      <c r="L242" s="50">
        <f>_xll.WMA($G$4:G242,1,20,0)</f>
        <v>8.6793378155652877E-3</v>
      </c>
      <c r="M242" s="51">
        <f t="shared" si="28"/>
        <v>-6.5095033616739658E-3</v>
      </c>
      <c r="N242" s="52">
        <f t="shared" si="29"/>
        <v>2.9057720736325255E-3</v>
      </c>
    </row>
    <row r="243" spans="1:14" x14ac:dyDescent="0.25">
      <c r="A243" s="2">
        <v>40646</v>
      </c>
      <c r="B243" s="3">
        <v>1.4476</v>
      </c>
      <c r="C243" s="3">
        <v>1.4519</v>
      </c>
      <c r="D243" s="3">
        <v>1.4417</v>
      </c>
      <c r="E243" s="3">
        <v>1.4440999999999999</v>
      </c>
      <c r="F243" s="50">
        <f t="shared" si="23"/>
        <v>-2.4207225570679531E-3</v>
      </c>
      <c r="G243" s="51">
        <f t="shared" si="24"/>
        <v>7.0500706717839872E-3</v>
      </c>
      <c r="H243" s="52">
        <f t="shared" si="25"/>
        <v>-4.0840398717293157E-3</v>
      </c>
      <c r="I243" s="50">
        <f>_xll.EWMA($F$4:$F243,1,,0)</f>
        <v>5.6242431925547821E-3</v>
      </c>
      <c r="J243" s="51">
        <f t="shared" si="26"/>
        <v>-6.3272735916241295E-3</v>
      </c>
      <c r="K243" s="52">
        <f t="shared" si="27"/>
        <v>-2.4207225570679531E-3</v>
      </c>
      <c r="L243" s="50">
        <f>_xll.WMA($G$4:G243,1,20,0)</f>
        <v>8.6009988818889702E-3</v>
      </c>
      <c r="M243" s="51">
        <f t="shared" si="28"/>
        <v>-6.4507491614167276E-3</v>
      </c>
      <c r="N243" s="52">
        <f t="shared" si="29"/>
        <v>-2.4207225570679531E-3</v>
      </c>
    </row>
    <row r="244" spans="1:14" x14ac:dyDescent="0.25">
      <c r="A244" s="2">
        <v>40647</v>
      </c>
      <c r="B244" s="3">
        <v>1.4440999999999999</v>
      </c>
      <c r="C244" s="3">
        <v>1.4514</v>
      </c>
      <c r="D244" s="3">
        <v>1.4368000000000001</v>
      </c>
      <c r="E244" s="3">
        <v>1.4486000000000001</v>
      </c>
      <c r="F244" s="50">
        <f t="shared" si="23"/>
        <v>3.1112826287063582E-3</v>
      </c>
      <c r="G244" s="51">
        <f t="shared" si="24"/>
        <v>1.0110189296101456E-2</v>
      </c>
      <c r="H244" s="52">
        <f t="shared" si="25"/>
        <v>-5.0678715845841995E-3</v>
      </c>
      <c r="I244" s="50">
        <f>_xll.EWMA($F$4:$F244,1,,0)</f>
        <v>5.4850504702834537E-3</v>
      </c>
      <c r="J244" s="51">
        <f t="shared" si="26"/>
        <v>-6.1706817790688857E-3</v>
      </c>
      <c r="K244" s="52">
        <f t="shared" si="27"/>
        <v>3.1112826287063582E-3</v>
      </c>
      <c r="L244" s="50">
        <f>_xll.WMA($G$4:G244,1,20,0)</f>
        <v>8.4763345131331734E-3</v>
      </c>
      <c r="M244" s="51">
        <f t="shared" si="28"/>
        <v>-6.3572508848498801E-3</v>
      </c>
      <c r="N244" s="52">
        <f t="shared" si="29"/>
        <v>3.1112826287063582E-3</v>
      </c>
    </row>
    <row r="245" spans="1:14" x14ac:dyDescent="0.25">
      <c r="A245" s="2">
        <v>40648</v>
      </c>
      <c r="B245" s="3">
        <v>1.4488000000000001</v>
      </c>
      <c r="C245" s="3">
        <v>1.4502999999999999</v>
      </c>
      <c r="D245" s="3">
        <v>1.4395</v>
      </c>
      <c r="E245" s="3">
        <v>1.4429000000000001</v>
      </c>
      <c r="F245" s="50">
        <f t="shared" si="23"/>
        <v>-4.0806502659936064E-3</v>
      </c>
      <c r="G245" s="51">
        <f t="shared" si="24"/>
        <v>7.4746005139737764E-3</v>
      </c>
      <c r="H245" s="52">
        <f t="shared" si="25"/>
        <v>-6.4397965169730991E-3</v>
      </c>
      <c r="I245" s="50">
        <f>_xll.EWMA($F$4:$F245,1,,0)</f>
        <v>5.372284124802478E-3</v>
      </c>
      <c r="J245" s="51">
        <f t="shared" si="26"/>
        <v>-6.0438196404027878E-3</v>
      </c>
      <c r="K245" s="52">
        <f t="shared" si="27"/>
        <v>-6.0438196404027878E-3</v>
      </c>
      <c r="L245" s="50">
        <f>_xll.WMA($G$4:G245,1,20,0)</f>
        <v>8.344390851657512E-3</v>
      </c>
      <c r="M245" s="51">
        <f t="shared" si="28"/>
        <v>-6.258293138743134E-3</v>
      </c>
      <c r="N245" s="52">
        <f t="shared" si="29"/>
        <v>-6.258293138743134E-3</v>
      </c>
    </row>
    <row r="246" spans="1:14" x14ac:dyDescent="0.25">
      <c r="A246" s="2">
        <v>40651</v>
      </c>
      <c r="B246" s="3">
        <v>1.4414</v>
      </c>
      <c r="C246" s="3">
        <v>1.4419999999999999</v>
      </c>
      <c r="D246" s="3">
        <v>1.4161999999999999</v>
      </c>
      <c r="E246" s="3">
        <v>1.4234</v>
      </c>
      <c r="F246" s="50">
        <f t="shared" si="23"/>
        <v>-1.2566487625169893E-2</v>
      </c>
      <c r="G246" s="51">
        <f t="shared" si="24"/>
        <v>1.8053810627220911E-2</v>
      </c>
      <c r="H246" s="52">
        <f t="shared" si="25"/>
        <v>-1.7637635272667148E-2</v>
      </c>
      <c r="I246" s="50">
        <f>_xll.EWMA($F$4:$F246,1,,0)</f>
        <v>5.30366410231169E-3</v>
      </c>
      <c r="J246" s="51">
        <f t="shared" si="26"/>
        <v>-5.9666221151006508E-3</v>
      </c>
      <c r="K246" s="52">
        <f t="shared" si="27"/>
        <v>-5.9666221151006508E-3</v>
      </c>
      <c r="L246" s="50">
        <f>_xll.WMA($G$4:G246,1,20,0)</f>
        <v>8.0151340789249396E-3</v>
      </c>
      <c r="M246" s="51">
        <f t="shared" si="28"/>
        <v>-6.0113505591937047E-3</v>
      </c>
      <c r="N246" s="52">
        <f t="shared" si="29"/>
        <v>-6.0113505591937047E-3</v>
      </c>
    </row>
    <row r="247" spans="1:14" x14ac:dyDescent="0.25">
      <c r="A247" s="2">
        <v>40652</v>
      </c>
      <c r="B247" s="3">
        <v>1.4233</v>
      </c>
      <c r="C247" s="3">
        <v>1.4352</v>
      </c>
      <c r="D247" s="3">
        <v>1.4208000000000001</v>
      </c>
      <c r="E247" s="3">
        <v>1.4334</v>
      </c>
      <c r="F247" s="50">
        <f t="shared" si="23"/>
        <v>7.0711254832391025E-3</v>
      </c>
      <c r="G247" s="51">
        <f t="shared" si="24"/>
        <v>1.0084119066626008E-2</v>
      </c>
      <c r="H247" s="52">
        <f t="shared" si="25"/>
        <v>-1.7580258386740001E-3</v>
      </c>
      <c r="I247" s="50">
        <f>_xll.EWMA($F$4:$F247,1,,0)</f>
        <v>5.9930057908827005E-3</v>
      </c>
      <c r="J247" s="51">
        <f t="shared" si="26"/>
        <v>-6.7421315147430383E-3</v>
      </c>
      <c r="K247" s="52">
        <f t="shared" si="27"/>
        <v>7.0711254832391025E-3</v>
      </c>
      <c r="L247" s="50">
        <f>_xll.WMA($G$4:G247,1,20,0)</f>
        <v>8.572558300339591E-3</v>
      </c>
      <c r="M247" s="51">
        <f t="shared" si="28"/>
        <v>-6.4294187252546932E-3</v>
      </c>
      <c r="N247" s="52">
        <f t="shared" si="29"/>
        <v>7.0711254832391025E-3</v>
      </c>
    </row>
    <row r="248" spans="1:14" x14ac:dyDescent="0.25">
      <c r="A248" s="2">
        <v>40653</v>
      </c>
      <c r="B248" s="3">
        <v>1.4333</v>
      </c>
      <c r="C248" s="3">
        <v>1.4545999999999999</v>
      </c>
      <c r="D248" s="3">
        <v>1.4331</v>
      </c>
      <c r="E248" s="3">
        <v>1.4520999999999999</v>
      </c>
      <c r="F248" s="50">
        <f t="shared" si="23"/>
        <v>1.3031306607521642E-2</v>
      </c>
      <c r="G248" s="51">
        <f t="shared" si="24"/>
        <v>1.4891018656414391E-2</v>
      </c>
      <c r="H248" s="52">
        <f t="shared" si="25"/>
        <v>-1.3954786514406927E-4</v>
      </c>
      <c r="I248" s="50">
        <f>_xll.EWMA($F$4:$F248,1,,0)</f>
        <v>6.0631015364220288E-3</v>
      </c>
      <c r="J248" s="51">
        <f t="shared" si="26"/>
        <v>-6.820989228474782E-3</v>
      </c>
      <c r="K248" s="52">
        <f t="shared" si="27"/>
        <v>1.3031306607521642E-2</v>
      </c>
      <c r="L248" s="50">
        <f>_xll.WMA($G$4:G248,1,20,0)</f>
        <v>8.8446146983931027E-3</v>
      </c>
      <c r="M248" s="51">
        <f t="shared" si="28"/>
        <v>-6.6334610237948274E-3</v>
      </c>
      <c r="N248" s="52">
        <f t="shared" si="29"/>
        <v>1.3031306607521642E-2</v>
      </c>
    </row>
    <row r="249" spans="1:14" x14ac:dyDescent="0.25">
      <c r="A249" s="2">
        <v>40654</v>
      </c>
      <c r="B249" s="3">
        <v>1.4520999999999999</v>
      </c>
      <c r="C249" s="3">
        <v>1.4646999999999999</v>
      </c>
      <c r="D249" s="3">
        <v>1.4509000000000001</v>
      </c>
      <c r="E249" s="3">
        <v>1.4552</v>
      </c>
      <c r="F249" s="50">
        <f t="shared" si="23"/>
        <v>2.1325636672208281E-3</v>
      </c>
      <c r="G249" s="51">
        <f t="shared" si="24"/>
        <v>9.4663898026218374E-3</v>
      </c>
      <c r="H249" s="52">
        <f t="shared" si="25"/>
        <v>-8.2673101505225126E-4</v>
      </c>
      <c r="I249" s="50">
        <f>_xll.EWMA($F$4:$F249,1,,0)</f>
        <v>6.6891273975354677E-3</v>
      </c>
      <c r="J249" s="51">
        <f t="shared" si="26"/>
        <v>-7.5252683222274009E-3</v>
      </c>
      <c r="K249" s="52">
        <f t="shared" si="27"/>
        <v>2.1325636672208281E-3</v>
      </c>
      <c r="L249" s="50">
        <f>_xll.WMA($G$4:G249,1,20,0)</f>
        <v>9.14038350953102E-3</v>
      </c>
      <c r="M249" s="51">
        <f t="shared" si="28"/>
        <v>-6.855287632148265E-3</v>
      </c>
      <c r="N249" s="52">
        <f t="shared" si="29"/>
        <v>2.1325636672208281E-3</v>
      </c>
    </row>
    <row r="250" spans="1:14" x14ac:dyDescent="0.25">
      <c r="A250" s="2">
        <v>40655</v>
      </c>
      <c r="B250" s="3">
        <v>1.4551000000000001</v>
      </c>
      <c r="C250" s="3">
        <v>1.4589000000000001</v>
      </c>
      <c r="D250" s="3">
        <v>1.4537</v>
      </c>
      <c r="E250" s="3">
        <v>1.456</v>
      </c>
      <c r="F250" s="50">
        <f t="shared" si="23"/>
        <v>6.1832299039832339E-4</v>
      </c>
      <c r="G250" s="51">
        <f t="shared" si="24"/>
        <v>3.5706966455705974E-3</v>
      </c>
      <c r="H250" s="52">
        <f t="shared" si="25"/>
        <v>-9.6259633395376625E-4</v>
      </c>
      <c r="I250" s="50">
        <f>_xll.EWMA($F$4:$F250,1,,0)</f>
        <v>6.5063530097679958E-3</v>
      </c>
      <c r="J250" s="51">
        <f t="shared" si="26"/>
        <v>-7.3196471359889955E-3</v>
      </c>
      <c r="K250" s="52">
        <f t="shared" si="27"/>
        <v>6.1832299039832339E-4</v>
      </c>
      <c r="L250" s="50">
        <f>_xll.WMA($G$4:G250,1,20,0)</f>
        <v>9.0372156231900494E-3</v>
      </c>
      <c r="M250" s="51">
        <f t="shared" si="28"/>
        <v>-6.777911717392537E-3</v>
      </c>
      <c r="N250" s="52">
        <f t="shared" si="29"/>
        <v>6.1832299039832339E-4</v>
      </c>
    </row>
    <row r="251" spans="1:14" x14ac:dyDescent="0.25">
      <c r="A251" s="2">
        <v>40658</v>
      </c>
      <c r="B251" s="3">
        <v>1.4558</v>
      </c>
      <c r="C251" s="3">
        <v>1.4625999999999999</v>
      </c>
      <c r="D251" s="3">
        <v>1.4528000000000001</v>
      </c>
      <c r="E251" s="3">
        <v>1.4578</v>
      </c>
      <c r="F251" s="50">
        <f t="shared" si="23"/>
        <v>1.3728722639549371E-3</v>
      </c>
      <c r="G251" s="51">
        <f t="shared" si="24"/>
        <v>6.7229449898219048E-3</v>
      </c>
      <c r="H251" s="52">
        <f t="shared" si="25"/>
        <v>-2.0628488371286511E-3</v>
      </c>
      <c r="I251" s="50">
        <f>_xll.EWMA($F$4:$F251,1,,0)</f>
        <v>6.3099612611870557E-3</v>
      </c>
      <c r="J251" s="51">
        <f t="shared" si="26"/>
        <v>-7.0987064188354375E-3</v>
      </c>
      <c r="K251" s="52">
        <f t="shared" si="27"/>
        <v>1.3728722639549371E-3</v>
      </c>
      <c r="L251" s="50">
        <f>_xll.WMA($G$4:G251,1,20,0)</f>
        <v>8.7378876272982218E-3</v>
      </c>
      <c r="M251" s="51">
        <f t="shared" si="28"/>
        <v>-6.5534157204736668E-3</v>
      </c>
      <c r="N251" s="52">
        <f t="shared" si="29"/>
        <v>1.3728722639549371E-3</v>
      </c>
    </row>
    <row r="252" spans="1:14" x14ac:dyDescent="0.25">
      <c r="A252" s="2">
        <v>40659</v>
      </c>
      <c r="B252" s="3">
        <v>1.4578</v>
      </c>
      <c r="C252" s="3">
        <v>1.4655</v>
      </c>
      <c r="D252" s="3">
        <v>1.4496</v>
      </c>
      <c r="E252" s="3">
        <v>1.4642999999999999</v>
      </c>
      <c r="F252" s="50">
        <f t="shared" si="23"/>
        <v>4.4488626130988881E-3</v>
      </c>
      <c r="G252" s="51">
        <f t="shared" si="24"/>
        <v>1.090882486223215E-2</v>
      </c>
      <c r="H252" s="52">
        <f t="shared" si="25"/>
        <v>-5.6407936593976648E-3</v>
      </c>
      <c r="I252" s="50">
        <f>_xll.EWMA($F$4:$F252,1,,0)</f>
        <v>6.1269699808150406E-3</v>
      </c>
      <c r="J252" s="51">
        <f t="shared" si="26"/>
        <v>-6.892841228416921E-3</v>
      </c>
      <c r="K252" s="52">
        <f t="shared" si="27"/>
        <v>4.4488626130988881E-3</v>
      </c>
      <c r="L252" s="50">
        <f>_xll.WMA($G$4:G252,1,20,0)</f>
        <v>8.7541816288040589E-3</v>
      </c>
      <c r="M252" s="51">
        <f t="shared" si="28"/>
        <v>-6.5656362216030446E-3</v>
      </c>
      <c r="N252" s="52">
        <f t="shared" si="29"/>
        <v>4.4488626130988881E-3</v>
      </c>
    </row>
    <row r="253" spans="1:14" x14ac:dyDescent="0.25">
      <c r="A253" s="2">
        <v>40660</v>
      </c>
      <c r="B253" s="3">
        <v>1.4641999999999999</v>
      </c>
      <c r="C253" s="3">
        <v>1.4794</v>
      </c>
      <c r="D253" s="3">
        <v>1.4636</v>
      </c>
      <c r="E253" s="3">
        <v>1.4785999999999999</v>
      </c>
      <c r="F253" s="50">
        <f t="shared" si="23"/>
        <v>9.7866759104573882E-3</v>
      </c>
      <c r="G253" s="51">
        <f t="shared" si="24"/>
        <v>1.0737446008715509E-2</v>
      </c>
      <c r="H253" s="52">
        <f t="shared" si="25"/>
        <v>-4.0986406749051222E-4</v>
      </c>
      <c r="I253" s="50">
        <f>_xll.EWMA($F$4:$F253,1,,0)</f>
        <v>6.0394468447096941E-3</v>
      </c>
      <c r="J253" s="51">
        <f t="shared" si="26"/>
        <v>-6.794377700298406E-3</v>
      </c>
      <c r="K253" s="52">
        <f t="shared" si="27"/>
        <v>9.7866759104573882E-3</v>
      </c>
      <c r="L253" s="50">
        <f>_xll.WMA($G$4:G253,1,20,0)</f>
        <v>8.9520790937416932E-3</v>
      </c>
      <c r="M253" s="51">
        <f t="shared" si="28"/>
        <v>-6.7140593203062699E-3</v>
      </c>
      <c r="N253" s="52">
        <f t="shared" si="29"/>
        <v>9.7866759104573882E-3</v>
      </c>
    </row>
    <row r="254" spans="1:14" x14ac:dyDescent="0.25">
      <c r="A254" s="2">
        <v>40661</v>
      </c>
      <c r="B254" s="3">
        <v>1.4785999999999999</v>
      </c>
      <c r="C254" s="3">
        <v>1.4879</v>
      </c>
      <c r="D254" s="3">
        <v>1.4772000000000001</v>
      </c>
      <c r="E254" s="3">
        <v>1.4821</v>
      </c>
      <c r="F254" s="50">
        <f t="shared" si="23"/>
        <v>2.3643068398696149E-3</v>
      </c>
      <c r="G254" s="51">
        <f t="shared" si="24"/>
        <v>7.2173258552434604E-3</v>
      </c>
      <c r="H254" s="52">
        <f t="shared" si="25"/>
        <v>-9.4729014459144487E-4</v>
      </c>
      <c r="I254" s="50">
        <f>_xll.EWMA($F$4:$F254,1,,0)</f>
        <v>6.3271766706208751E-3</v>
      </c>
      <c r="J254" s="51">
        <f t="shared" si="26"/>
        <v>-7.1180737544484845E-3</v>
      </c>
      <c r="K254" s="52">
        <f t="shared" si="27"/>
        <v>2.3643068398696149E-3</v>
      </c>
      <c r="L254" s="50">
        <f>_xll.WMA($G$4:G254,1,20,0)</f>
        <v>9.1627322382623645E-3</v>
      </c>
      <c r="M254" s="51">
        <f t="shared" si="28"/>
        <v>-6.8720491786967734E-3</v>
      </c>
      <c r="N254" s="52">
        <f t="shared" si="29"/>
        <v>2.3643068398696149E-3</v>
      </c>
    </row>
    <row r="255" spans="1:14" x14ac:dyDescent="0.25">
      <c r="A255" s="2">
        <v>40662</v>
      </c>
      <c r="B255" s="3">
        <v>1.482</v>
      </c>
      <c r="C255" s="3">
        <v>1.4878</v>
      </c>
      <c r="D255" s="3">
        <v>1.4805999999999999</v>
      </c>
      <c r="E255" s="3">
        <v>1.4805999999999999</v>
      </c>
      <c r="F255" s="50">
        <f t="shared" si="23"/>
        <v>-9.4511584703424283E-4</v>
      </c>
      <c r="G255" s="51">
        <f t="shared" si="24"/>
        <v>4.8511077482431449E-3</v>
      </c>
      <c r="H255" s="52">
        <f t="shared" si="25"/>
        <v>-9.4511584703424283E-4</v>
      </c>
      <c r="I255" s="50">
        <f>_xll.EWMA($F$4:$F255,1,,0)</f>
        <v>6.161702001391935E-3</v>
      </c>
      <c r="J255" s="51">
        <f t="shared" si="26"/>
        <v>-6.9319147515659266E-3</v>
      </c>
      <c r="K255" s="52">
        <f t="shared" si="27"/>
        <v>-9.4511584703424283E-4</v>
      </c>
      <c r="L255" s="50">
        <f>_xll.WMA($G$4:G255,1,20,0)</f>
        <v>9.1285626161026392E-3</v>
      </c>
      <c r="M255" s="51">
        <f t="shared" si="28"/>
        <v>-6.846421962076979E-3</v>
      </c>
      <c r="N255" s="52">
        <f t="shared" si="29"/>
        <v>-9.4511584703424283E-4</v>
      </c>
    </row>
    <row r="256" spans="1:14" x14ac:dyDescent="0.25">
      <c r="A256" s="2">
        <v>40665</v>
      </c>
      <c r="B256" s="3">
        <v>1.4824999999999999</v>
      </c>
      <c r="C256" s="3">
        <v>1.4901</v>
      </c>
      <c r="D256" s="3">
        <v>1.4765999999999999</v>
      </c>
      <c r="E256" s="3">
        <v>1.4826999999999999</v>
      </c>
      <c r="F256" s="50">
        <f t="shared" si="23"/>
        <v>1.3489815209976878E-4</v>
      </c>
      <c r="G256" s="51">
        <f t="shared" si="24"/>
        <v>9.1010841563493941E-3</v>
      </c>
      <c r="H256" s="52">
        <f t="shared" si="25"/>
        <v>-3.9877042468153025E-3</v>
      </c>
      <c r="I256" s="50">
        <f>_xll.EWMA($F$4:$F256,1,,0)</f>
        <v>5.9784757169849614E-3</v>
      </c>
      <c r="J256" s="51">
        <f t="shared" si="26"/>
        <v>-6.7257851816080816E-3</v>
      </c>
      <c r="K256" s="52">
        <f t="shared" si="27"/>
        <v>1.3489815209976878E-4</v>
      </c>
      <c r="L256" s="50">
        <f>_xll.WMA($G$4:G256,1,20,0)</f>
        <v>8.7352467798792934E-3</v>
      </c>
      <c r="M256" s="51">
        <f t="shared" si="28"/>
        <v>-6.5514350849094696E-3</v>
      </c>
      <c r="N256" s="52">
        <f t="shared" si="29"/>
        <v>1.3489815209976878E-4</v>
      </c>
    </row>
    <row r="257" spans="1:14" x14ac:dyDescent="0.25">
      <c r="A257" s="2">
        <v>40666</v>
      </c>
      <c r="B257" s="3">
        <v>1.4827999999999999</v>
      </c>
      <c r="C257" s="3">
        <v>1.4887999999999999</v>
      </c>
      <c r="D257" s="3">
        <v>1.4758</v>
      </c>
      <c r="E257" s="3">
        <v>1.4824999999999999</v>
      </c>
      <c r="F257" s="50">
        <f t="shared" si="23"/>
        <v>-2.0234040469660936E-4</v>
      </c>
      <c r="G257" s="51">
        <f t="shared" si="24"/>
        <v>8.770210703774645E-3</v>
      </c>
      <c r="H257" s="52">
        <f t="shared" si="25"/>
        <v>-4.7319766523108188E-3</v>
      </c>
      <c r="I257" s="50">
        <f>_xll.EWMA($F$4:$F257,1,,0)</f>
        <v>5.7964414458657743E-3</v>
      </c>
      <c r="J257" s="51">
        <f t="shared" si="26"/>
        <v>-6.520996626598996E-3</v>
      </c>
      <c r="K257" s="52">
        <f t="shared" si="27"/>
        <v>-2.0234040469660936E-4</v>
      </c>
      <c r="L257" s="50">
        <f>_xll.WMA($G$4:G257,1,20,0)</f>
        <v>8.9408538202753948E-3</v>
      </c>
      <c r="M257" s="51">
        <f t="shared" si="28"/>
        <v>-6.7056403652065461E-3</v>
      </c>
      <c r="N257" s="52">
        <f t="shared" si="29"/>
        <v>-2.0234040469660936E-4</v>
      </c>
    </row>
    <row r="258" spans="1:14" x14ac:dyDescent="0.25">
      <c r="A258" s="2">
        <v>40667</v>
      </c>
      <c r="B258" s="3">
        <v>1.4823</v>
      </c>
      <c r="C258" s="3">
        <v>1.4941</v>
      </c>
      <c r="D258" s="3">
        <v>1.4779</v>
      </c>
      <c r="E258" s="3">
        <v>1.4824999999999999</v>
      </c>
      <c r="F258" s="50">
        <f t="shared" si="23"/>
        <v>1.3491635206653181E-4</v>
      </c>
      <c r="G258" s="51">
        <f t="shared" si="24"/>
        <v>1.0901857636512257E-2</v>
      </c>
      <c r="H258" s="52">
        <f t="shared" si="25"/>
        <v>-2.9727742992870644E-3</v>
      </c>
      <c r="I258" s="50">
        <f>_xll.EWMA($F$4:$F258,1,,0)</f>
        <v>5.6200770392933084E-3</v>
      </c>
      <c r="J258" s="51">
        <f t="shared" si="26"/>
        <v>-6.3225866692049717E-3</v>
      </c>
      <c r="K258" s="52">
        <f t="shared" si="27"/>
        <v>1.3491635206653181E-4</v>
      </c>
      <c r="L258" s="50">
        <f>_xll.WMA($G$4:G258,1,20,0)</f>
        <v>9.0659720128807002E-3</v>
      </c>
      <c r="M258" s="51">
        <f t="shared" si="28"/>
        <v>-6.7994790096605248E-3</v>
      </c>
      <c r="N258" s="52">
        <f t="shared" si="29"/>
        <v>1.3491635206653181E-4</v>
      </c>
    </row>
    <row r="259" spans="1:14" x14ac:dyDescent="0.25">
      <c r="A259" s="2">
        <v>40668</v>
      </c>
      <c r="B259" s="3">
        <v>1.4823999999999999</v>
      </c>
      <c r="C259" s="3">
        <v>1.4898</v>
      </c>
      <c r="D259" s="3">
        <v>1.4513</v>
      </c>
      <c r="E259" s="3">
        <v>1.4538</v>
      </c>
      <c r="F259" s="50">
        <f t="shared" si="23"/>
        <v>-1.9481577920614893E-2</v>
      </c>
      <c r="G259" s="51">
        <f t="shared" si="24"/>
        <v>2.6182176265858836E-2</v>
      </c>
      <c r="H259" s="52">
        <f t="shared" si="25"/>
        <v>-2.1202689494832793E-2</v>
      </c>
      <c r="I259" s="50">
        <f>_xll.EWMA($F$4:$F259,1,,0)</f>
        <v>5.44896706883604E-3</v>
      </c>
      <c r="J259" s="51">
        <f t="shared" si="26"/>
        <v>-6.130087952440545E-3</v>
      </c>
      <c r="K259" s="52">
        <f t="shared" si="27"/>
        <v>-6.130087952440545E-3</v>
      </c>
      <c r="L259" s="50">
        <f>_xll.WMA($G$4:G259,1,20,0)</f>
        <v>9.1383888490482422E-3</v>
      </c>
      <c r="M259" s="51">
        <f t="shared" si="28"/>
        <v>-6.8537916367861816E-3</v>
      </c>
      <c r="N259" s="52">
        <f t="shared" si="29"/>
        <v>-6.8537916367861816E-3</v>
      </c>
    </row>
    <row r="260" spans="1:14" x14ac:dyDescent="0.25">
      <c r="A260" s="2">
        <v>40669</v>
      </c>
      <c r="B260" s="3">
        <v>1.4536</v>
      </c>
      <c r="C260" s="3">
        <v>1.4587000000000001</v>
      </c>
      <c r="D260" s="3">
        <v>1.4313</v>
      </c>
      <c r="E260" s="3">
        <v>1.4319</v>
      </c>
      <c r="F260" s="50">
        <f t="shared" si="23"/>
        <v>-1.5041004402000938E-2</v>
      </c>
      <c r="G260" s="51">
        <f t="shared" si="24"/>
        <v>1.8962505901996694E-2</v>
      </c>
      <c r="H260" s="52">
        <f t="shared" si="25"/>
        <v>-1.5460115891790398E-2</v>
      </c>
      <c r="I260" s="50">
        <f>_xll.EWMA($F$4:$F260,1,,0)</f>
        <v>7.1191067056789814E-3</v>
      </c>
      <c r="J260" s="51">
        <f t="shared" si="26"/>
        <v>-8.008995043888854E-3</v>
      </c>
      <c r="K260" s="52">
        <f t="shared" si="27"/>
        <v>-8.008995043888854E-3</v>
      </c>
      <c r="L260" s="50">
        <f>_xll.WMA($G$4:G260,1,20,0)</f>
        <v>1.0139610607329248E-2</v>
      </c>
      <c r="M260" s="51">
        <f t="shared" si="28"/>
        <v>-7.6047079554969355E-3</v>
      </c>
      <c r="N260" s="52">
        <f t="shared" si="29"/>
        <v>-7.6047079554969355E-3</v>
      </c>
    </row>
    <row r="261" spans="1:14" x14ac:dyDescent="0.25">
      <c r="A261" s="2">
        <v>40672</v>
      </c>
      <c r="B261" s="3">
        <v>1.4363999999999999</v>
      </c>
      <c r="C261" s="3">
        <v>1.444</v>
      </c>
      <c r="D261" s="3">
        <v>1.4258</v>
      </c>
      <c r="E261" s="3">
        <v>1.4365000000000001</v>
      </c>
      <c r="F261" s="50">
        <f t="shared" ref="F261:F324" si="30">LN(E261/B261)</f>
        <v>6.9616067416565961E-5</v>
      </c>
      <c r="G261" s="51">
        <f t="shared" ref="G261:G324" si="31">LN(C261/D261)</f>
        <v>1.2683980769243514E-2</v>
      </c>
      <c r="H261" s="52">
        <f t="shared" ref="H261:H324" si="32">LN(D261/B261)</f>
        <v>-7.4069236683996578E-3</v>
      </c>
      <c r="I261" s="50">
        <f>_xll.EWMA($F$4:$F261,1,,0)</f>
        <v>7.823981612637745E-3</v>
      </c>
      <c r="J261" s="51">
        <f t="shared" ref="J261:J324" si="33">-$J$1*I261</f>
        <v>-8.8019793142174625E-3</v>
      </c>
      <c r="K261" s="52">
        <f t="shared" si="27"/>
        <v>6.9616067416565961E-5</v>
      </c>
      <c r="L261" s="50">
        <f>_xll.WMA($G$4:G261,1,20,0)</f>
        <v>1.0424093902486123E-2</v>
      </c>
      <c r="M261" s="51">
        <f t="shared" si="28"/>
        <v>-7.8180704268645922E-3</v>
      </c>
      <c r="N261" s="52">
        <f t="shared" si="29"/>
        <v>6.9616067416565961E-5</v>
      </c>
    </row>
    <row r="262" spans="1:14" x14ac:dyDescent="0.25">
      <c r="A262" s="2">
        <v>40673</v>
      </c>
      <c r="B262" s="3">
        <v>1.4365000000000001</v>
      </c>
      <c r="C262" s="3">
        <v>1.4412</v>
      </c>
      <c r="D262" s="3">
        <v>1.4274</v>
      </c>
      <c r="E262" s="3">
        <v>1.4407000000000001</v>
      </c>
      <c r="F262" s="50">
        <f t="shared" si="30"/>
        <v>2.9195071480831222E-3</v>
      </c>
      <c r="G262" s="51">
        <f t="shared" si="31"/>
        <v>9.6214923369711512E-3</v>
      </c>
      <c r="H262" s="52">
        <f t="shared" si="32"/>
        <v>-6.3549918823773387E-3</v>
      </c>
      <c r="I262" s="50">
        <f>_xll.EWMA($F$4:$F262,1,,0)</f>
        <v>7.5856507804018024E-3</v>
      </c>
      <c r="J262" s="51">
        <f t="shared" si="33"/>
        <v>-8.533857127952028E-3</v>
      </c>
      <c r="K262" s="52">
        <f t="shared" ref="K262:K325" si="34">IF(H262&lt;J262,J262,F262)</f>
        <v>2.9195071480831222E-3</v>
      </c>
      <c r="L262" s="50">
        <f>_xll.WMA($G$4:G262,1,20,0)</f>
        <v>1.0857642287667656E-2</v>
      </c>
      <c r="M262" s="51">
        <f t="shared" ref="M262:M325" si="35">-$M$1*L262</f>
        <v>-8.1432317157507424E-3</v>
      </c>
      <c r="N262" s="52">
        <f t="shared" ref="N262:N325" si="36">IF(H262&lt;M262,M262,F262)</f>
        <v>2.9195071480831222E-3</v>
      </c>
    </row>
    <row r="263" spans="1:14" x14ac:dyDescent="0.25">
      <c r="A263" s="2">
        <v>40674</v>
      </c>
      <c r="B263" s="3">
        <v>1.4406000000000001</v>
      </c>
      <c r="C263" s="3">
        <v>1.4420999999999999</v>
      </c>
      <c r="D263" s="3">
        <v>1.4176</v>
      </c>
      <c r="E263" s="3">
        <v>1.419</v>
      </c>
      <c r="F263" s="50">
        <f t="shared" si="30"/>
        <v>-1.5107295295219942E-2</v>
      </c>
      <c r="G263" s="51">
        <f t="shared" si="31"/>
        <v>1.7135083717208257E-2</v>
      </c>
      <c r="H263" s="52">
        <f t="shared" si="32"/>
        <v>-1.6094392604446131E-2</v>
      </c>
      <c r="I263" s="50">
        <f>_xll.EWMA($F$4:$F263,1,,0)</f>
        <v>7.389247811228173E-3</v>
      </c>
      <c r="J263" s="51">
        <f t="shared" si="33"/>
        <v>-8.3129037876316942E-3</v>
      </c>
      <c r="K263" s="52">
        <f t="shared" si="34"/>
        <v>-8.3129037876316942E-3</v>
      </c>
      <c r="L263" s="50">
        <f>_xll.WMA($G$4:G263,1,20,0)</f>
        <v>1.086809262576378E-2</v>
      </c>
      <c r="M263" s="51">
        <f t="shared" si="35"/>
        <v>-8.1510694693228344E-3</v>
      </c>
      <c r="N263" s="52">
        <f t="shared" si="36"/>
        <v>-8.1510694693228344E-3</v>
      </c>
    </row>
    <row r="264" spans="1:14" x14ac:dyDescent="0.25">
      <c r="A264" s="2">
        <v>40675</v>
      </c>
      <c r="B264" s="3">
        <v>1.419</v>
      </c>
      <c r="C264" s="3">
        <v>1.4274</v>
      </c>
      <c r="D264" s="3">
        <v>1.4126000000000001</v>
      </c>
      <c r="E264" s="3">
        <v>1.4244000000000001</v>
      </c>
      <c r="F264" s="50">
        <f t="shared" si="30"/>
        <v>3.7982742435800029E-3</v>
      </c>
      <c r="G264" s="51">
        <f t="shared" si="31"/>
        <v>1.0422629562145073E-2</v>
      </c>
      <c r="H264" s="52">
        <f t="shared" si="32"/>
        <v>-4.5204201852207413E-3</v>
      </c>
      <c r="I264" s="50">
        <f>_xll.EWMA($F$4:$F264,1,,0)</f>
        <v>8.0634202725031277E-3</v>
      </c>
      <c r="J264" s="51">
        <f t="shared" si="33"/>
        <v>-9.0713478065660193E-3</v>
      </c>
      <c r="K264" s="52">
        <f t="shared" si="34"/>
        <v>3.7982742435800029E-3</v>
      </c>
      <c r="L264" s="50">
        <f>_xll.WMA($G$4:G264,1,20,0)</f>
        <v>1.1372343278034994E-2</v>
      </c>
      <c r="M264" s="51">
        <f t="shared" si="35"/>
        <v>-8.5292574585262466E-3</v>
      </c>
      <c r="N264" s="52">
        <f t="shared" si="36"/>
        <v>3.7982742435800029E-3</v>
      </c>
    </row>
    <row r="265" spans="1:14" x14ac:dyDescent="0.25">
      <c r="A265" s="2">
        <v>40676</v>
      </c>
      <c r="B265" s="3">
        <v>1.4244000000000001</v>
      </c>
      <c r="C265" s="3">
        <v>1.4339</v>
      </c>
      <c r="D265" s="3">
        <v>1.407</v>
      </c>
      <c r="E265" s="3">
        <v>1.4116</v>
      </c>
      <c r="F265" s="50">
        <f t="shared" si="30"/>
        <v>-9.0268596025078144E-3</v>
      </c>
      <c r="G265" s="51">
        <f t="shared" si="31"/>
        <v>1.8938226606604509E-2</v>
      </c>
      <c r="H265" s="52">
        <f t="shared" si="32"/>
        <v>-1.2290894289233667E-2</v>
      </c>
      <c r="I265" s="50">
        <f>_xll.EWMA($F$4:$F265,1,,0)</f>
        <v>7.872943219363401E-3</v>
      </c>
      <c r="J265" s="51">
        <f t="shared" si="33"/>
        <v>-8.8570611217838255E-3</v>
      </c>
      <c r="K265" s="52">
        <f t="shared" si="34"/>
        <v>-8.8570611217838255E-3</v>
      </c>
      <c r="L265" s="50">
        <f>_xll.WMA($G$4:G265,1,20,0)</f>
        <v>1.1387965291337175E-2</v>
      </c>
      <c r="M265" s="51">
        <f t="shared" si="35"/>
        <v>-8.5409739685028806E-3</v>
      </c>
      <c r="N265" s="52">
        <f t="shared" si="36"/>
        <v>-8.5409739685028806E-3</v>
      </c>
    </row>
    <row r="266" spans="1:14" x14ac:dyDescent="0.25">
      <c r="A266" s="2">
        <v>40679</v>
      </c>
      <c r="B266" s="3">
        <v>1.4076</v>
      </c>
      <c r="C266" s="3">
        <v>1.4244000000000001</v>
      </c>
      <c r="D266" s="3">
        <v>1.4052</v>
      </c>
      <c r="E266" s="3">
        <v>1.4153</v>
      </c>
      <c r="F266" s="50">
        <f t="shared" si="30"/>
        <v>5.4553962923632503E-3</v>
      </c>
      <c r="G266" s="51">
        <f t="shared" si="31"/>
        <v>1.3571031011950795E-2</v>
      </c>
      <c r="H266" s="52">
        <f t="shared" si="32"/>
        <v>-1.7064850557580759E-3</v>
      </c>
      <c r="I266" s="50">
        <f>_xll.EWMA($F$4:$F266,1,,0)</f>
        <v>7.9469045858248603E-3</v>
      </c>
      <c r="J266" s="51">
        <f t="shared" si="33"/>
        <v>-8.9402676590529685E-3</v>
      </c>
      <c r="K266" s="52">
        <f t="shared" si="34"/>
        <v>5.4553962923632503E-3</v>
      </c>
      <c r="L266" s="50">
        <f>_xll.WMA($G$4:G266,1,20,0)</f>
        <v>1.1961146595968709E-2</v>
      </c>
      <c r="M266" s="51">
        <f t="shared" si="35"/>
        <v>-8.9708599469765313E-3</v>
      </c>
      <c r="N266" s="52">
        <f t="shared" si="36"/>
        <v>5.4553962923632503E-3</v>
      </c>
    </row>
    <row r="267" spans="1:14" x14ac:dyDescent="0.25">
      <c r="A267" s="2">
        <v>40680</v>
      </c>
      <c r="B267" s="3">
        <v>1.4141999999999999</v>
      </c>
      <c r="C267" s="3">
        <v>1.4238999999999999</v>
      </c>
      <c r="D267" s="3">
        <v>1.4125000000000001</v>
      </c>
      <c r="E267" s="3">
        <v>1.4234</v>
      </c>
      <c r="F267" s="50">
        <f t="shared" si="30"/>
        <v>6.4843756950303533E-3</v>
      </c>
      <c r="G267" s="51">
        <f t="shared" si="31"/>
        <v>8.0384017663528654E-3</v>
      </c>
      <c r="H267" s="52">
        <f t="shared" si="32"/>
        <v>-1.2028161495443207E-3</v>
      </c>
      <c r="I267" s="50">
        <f>_xll.EWMA($F$4:$F267,1,,0)</f>
        <v>7.8198322148774896E-3</v>
      </c>
      <c r="J267" s="51">
        <f t="shared" si="33"/>
        <v>-8.7973112417371758E-3</v>
      </c>
      <c r="K267" s="52">
        <f t="shared" si="34"/>
        <v>6.4843756950303533E-3</v>
      </c>
      <c r="L267" s="50">
        <f>_xll.WMA($G$4:G267,1,20,0)</f>
        <v>1.1737007615205205E-2</v>
      </c>
      <c r="M267" s="51">
        <f t="shared" si="35"/>
        <v>-8.8027557114039034E-3</v>
      </c>
      <c r="N267" s="52">
        <f t="shared" si="36"/>
        <v>6.4843756950303533E-3</v>
      </c>
    </row>
    <row r="268" spans="1:14" x14ac:dyDescent="0.25">
      <c r="A268" s="2">
        <v>40681</v>
      </c>
      <c r="B268" s="3">
        <v>1.4236</v>
      </c>
      <c r="C268" s="3">
        <v>1.4285000000000001</v>
      </c>
      <c r="D268" s="3">
        <v>1.4198999999999999</v>
      </c>
      <c r="E268" s="3">
        <v>1.4247000000000001</v>
      </c>
      <c r="F268" s="50">
        <f t="shared" si="30"/>
        <v>7.7239058714820546E-4</v>
      </c>
      <c r="G268" s="51">
        <f t="shared" si="31"/>
        <v>6.0384960905158656E-3</v>
      </c>
      <c r="H268" s="52">
        <f t="shared" si="32"/>
        <v>-2.6024280557256549E-3</v>
      </c>
      <c r="I268" s="50">
        <f>_xll.EWMA($F$4:$F268,1,,0)</f>
        <v>7.7462001656272515E-3</v>
      </c>
      <c r="J268" s="51">
        <f t="shared" si="33"/>
        <v>-8.7144751863306585E-3</v>
      </c>
      <c r="K268" s="52">
        <f t="shared" si="34"/>
        <v>7.7239058714820546E-4</v>
      </c>
      <c r="L268" s="50">
        <f>_xll.WMA($G$4:G268,1,20,0)</f>
        <v>1.1634721750191547E-2</v>
      </c>
      <c r="M268" s="51">
        <f t="shared" si="35"/>
        <v>-8.7260413126436596E-3</v>
      </c>
      <c r="N268" s="52">
        <f t="shared" si="36"/>
        <v>7.7239058714820546E-4</v>
      </c>
    </row>
    <row r="269" spans="1:14" x14ac:dyDescent="0.25">
      <c r="A269" s="2">
        <v>40682</v>
      </c>
      <c r="B269" s="3">
        <v>1.4247000000000001</v>
      </c>
      <c r="C269" s="3">
        <v>1.4322999999999999</v>
      </c>
      <c r="D269" s="3">
        <v>1.421</v>
      </c>
      <c r="E269" s="3">
        <v>1.4309000000000001</v>
      </c>
      <c r="F269" s="50">
        <f t="shared" si="30"/>
        <v>4.342351689503505E-3</v>
      </c>
      <c r="G269" s="51">
        <f t="shared" si="31"/>
        <v>7.9206946887187615E-3</v>
      </c>
      <c r="H269" s="52">
        <f t="shared" si="32"/>
        <v>-2.60041612608519E-3</v>
      </c>
      <c r="I269" s="50">
        <f>_xll.EWMA($F$4:$F269,1,,0)</f>
        <v>7.5126024265065924E-3</v>
      </c>
      <c r="J269" s="51">
        <f t="shared" si="33"/>
        <v>-8.4516777298199158E-3</v>
      </c>
      <c r="K269" s="52">
        <f t="shared" si="34"/>
        <v>4.342351689503505E-3</v>
      </c>
      <c r="L269" s="50">
        <f>_xll.WMA($G$4:G269,1,20,0)</f>
        <v>1.119209562189662E-2</v>
      </c>
      <c r="M269" s="51">
        <f t="shared" si="35"/>
        <v>-8.394071716422466E-3</v>
      </c>
      <c r="N269" s="52">
        <f t="shared" si="36"/>
        <v>4.342351689503505E-3</v>
      </c>
    </row>
    <row r="270" spans="1:14" x14ac:dyDescent="0.25">
      <c r="A270" s="2">
        <v>40683</v>
      </c>
      <c r="B270" s="3">
        <v>1.4308000000000001</v>
      </c>
      <c r="C270" s="3">
        <v>1.4343999999999999</v>
      </c>
      <c r="D270" s="3">
        <v>1.4137</v>
      </c>
      <c r="E270" s="3">
        <v>1.4157999999999999</v>
      </c>
      <c r="F270" s="50">
        <f t="shared" si="30"/>
        <v>-1.0538986044773935E-2</v>
      </c>
      <c r="G270" s="51">
        <f t="shared" si="31"/>
        <v>1.4536262417936291E-2</v>
      </c>
      <c r="H270" s="52">
        <f t="shared" si="32"/>
        <v>-1.2023347511875893E-2</v>
      </c>
      <c r="I270" s="50">
        <f>_xll.EWMA($F$4:$F270,1,,0)</f>
        <v>7.3609920932811504E-3</v>
      </c>
      <c r="J270" s="51">
        <f t="shared" si="33"/>
        <v>-8.2811161049412933E-3</v>
      </c>
      <c r="K270" s="52">
        <f t="shared" si="34"/>
        <v>-8.2811161049412933E-3</v>
      </c>
      <c r="L270" s="50">
        <f>_xll.WMA($G$4:G270,1,20,0)</f>
        <v>1.1114810866201466E-2</v>
      </c>
      <c r="M270" s="51">
        <f t="shared" si="35"/>
        <v>-8.3361081496510989E-3</v>
      </c>
      <c r="N270" s="52">
        <f t="shared" si="36"/>
        <v>-8.3361081496510989E-3</v>
      </c>
    </row>
    <row r="271" spans="1:14" x14ac:dyDescent="0.25">
      <c r="A271" s="2">
        <v>40686</v>
      </c>
      <c r="B271" s="3">
        <v>1.4132</v>
      </c>
      <c r="C271" s="3">
        <v>1.4142999999999999</v>
      </c>
      <c r="D271" s="3">
        <v>1.3972</v>
      </c>
      <c r="E271" s="3">
        <v>1.4046000000000001</v>
      </c>
      <c r="F271" s="50">
        <f t="shared" si="30"/>
        <v>-6.1040717600700685E-3</v>
      </c>
      <c r="G271" s="51">
        <f t="shared" si="31"/>
        <v>1.2164475093777213E-2</v>
      </c>
      <c r="H271" s="52">
        <f t="shared" si="32"/>
        <v>-1.1386402552313215E-2</v>
      </c>
      <c r="I271" s="50">
        <f>_xll.EWMA($F$4:$F271,1,,0)</f>
        <v>7.5892928479946754E-3</v>
      </c>
      <c r="J271" s="51">
        <f t="shared" si="33"/>
        <v>-8.5379544539940094E-3</v>
      </c>
      <c r="K271" s="52">
        <f t="shared" si="34"/>
        <v>-8.5379544539940094E-3</v>
      </c>
      <c r="L271" s="50">
        <f>_xll.WMA($G$4:G271,1,20,0)</f>
        <v>1.1663089154819752E-2</v>
      </c>
      <c r="M271" s="51">
        <f t="shared" si="35"/>
        <v>-8.7473168661148133E-3</v>
      </c>
      <c r="N271" s="52">
        <f t="shared" si="36"/>
        <v>-8.7473168661148133E-3</v>
      </c>
    </row>
    <row r="272" spans="1:14" x14ac:dyDescent="0.25">
      <c r="A272" s="2">
        <v>40687</v>
      </c>
      <c r="B272" s="3">
        <v>1.4045000000000001</v>
      </c>
      <c r="C272" s="3">
        <v>1.4131</v>
      </c>
      <c r="D272" s="3">
        <v>1.4005000000000001</v>
      </c>
      <c r="E272" s="3">
        <v>1.4097999999999999</v>
      </c>
      <c r="F272" s="50">
        <f t="shared" si="30"/>
        <v>3.7664827954768648E-3</v>
      </c>
      <c r="G272" s="51">
        <f t="shared" si="31"/>
        <v>8.9565568885372482E-3</v>
      </c>
      <c r="H272" s="52">
        <f t="shared" si="32"/>
        <v>-2.852051844135158E-3</v>
      </c>
      <c r="I272" s="50">
        <f>_xll.EWMA($F$4:$F272,1,,0)</f>
        <v>7.5084689184807072E-3</v>
      </c>
      <c r="J272" s="51">
        <f t="shared" si="33"/>
        <v>-8.4470275332907963E-3</v>
      </c>
      <c r="K272" s="52">
        <f t="shared" si="34"/>
        <v>3.7664827954768648E-3</v>
      </c>
      <c r="L272" s="50">
        <f>_xll.WMA($G$4:G272,1,20,0)</f>
        <v>1.1935165660017514E-2</v>
      </c>
      <c r="M272" s="51">
        <f t="shared" si="35"/>
        <v>-8.9513742450131363E-3</v>
      </c>
      <c r="N272" s="52">
        <f t="shared" si="36"/>
        <v>3.7664827954768648E-3</v>
      </c>
    </row>
    <row r="273" spans="1:14" x14ac:dyDescent="0.25">
      <c r="A273" s="2">
        <v>40688</v>
      </c>
      <c r="B273" s="3">
        <v>1.4098999999999999</v>
      </c>
      <c r="C273" s="3">
        <v>1.4117</v>
      </c>
      <c r="D273" s="3">
        <v>1.4016</v>
      </c>
      <c r="E273" s="3">
        <v>1.4084000000000001</v>
      </c>
      <c r="F273" s="50">
        <f t="shared" si="30"/>
        <v>-1.0644715904178164E-3</v>
      </c>
      <c r="G273" s="51">
        <f t="shared" si="31"/>
        <v>7.1802107080268917E-3</v>
      </c>
      <c r="H273" s="52">
        <f t="shared" si="32"/>
        <v>-5.9043386891884124E-3</v>
      </c>
      <c r="I273" s="50">
        <f>_xll.EWMA($F$4:$F273,1,,0)</f>
        <v>7.3379603929648448E-3</v>
      </c>
      <c r="J273" s="51">
        <f t="shared" si="33"/>
        <v>-8.2552054420854497E-3</v>
      </c>
      <c r="K273" s="52">
        <f t="shared" si="34"/>
        <v>-1.0644715904178164E-3</v>
      </c>
      <c r="L273" s="50">
        <f>_xll.WMA($G$4:G273,1,20,0)</f>
        <v>1.1837552261332773E-2</v>
      </c>
      <c r="M273" s="51">
        <f t="shared" si="35"/>
        <v>-8.8781641959995786E-3</v>
      </c>
      <c r="N273" s="52">
        <f t="shared" si="36"/>
        <v>-1.0644715904178164E-3</v>
      </c>
    </row>
    <row r="274" spans="1:14" x14ac:dyDescent="0.25">
      <c r="A274" s="2">
        <v>40689</v>
      </c>
      <c r="B274" s="3">
        <v>1.4085000000000001</v>
      </c>
      <c r="C274" s="3">
        <v>1.4205000000000001</v>
      </c>
      <c r="D274" s="3">
        <v>1.4071</v>
      </c>
      <c r="E274" s="3">
        <v>1.4144000000000001</v>
      </c>
      <c r="F274" s="50">
        <f t="shared" si="30"/>
        <v>4.1801045669516623E-3</v>
      </c>
      <c r="G274" s="51">
        <f t="shared" si="31"/>
        <v>9.4780735000326195E-3</v>
      </c>
      <c r="H274" s="52">
        <f t="shared" si="32"/>
        <v>-9.9445952221729919E-4</v>
      </c>
      <c r="I274" s="50">
        <f>_xll.EWMA($F$4:$F274,1,,0)</f>
        <v>7.1191929985782755E-3</v>
      </c>
      <c r="J274" s="51">
        <f t="shared" si="33"/>
        <v>-8.0090921234005595E-3</v>
      </c>
      <c r="K274" s="52">
        <f t="shared" si="34"/>
        <v>4.1801045669516623E-3</v>
      </c>
      <c r="L274" s="50">
        <f>_xll.WMA($G$4:G274,1,20,0)</f>
        <v>1.1659690496298341E-2</v>
      </c>
      <c r="M274" s="51">
        <f t="shared" si="35"/>
        <v>-8.7447678722237555E-3</v>
      </c>
      <c r="N274" s="52">
        <f t="shared" si="36"/>
        <v>4.1801045669516623E-3</v>
      </c>
    </row>
    <row r="275" spans="1:14" x14ac:dyDescent="0.25">
      <c r="A275" s="2">
        <v>40690</v>
      </c>
      <c r="B275" s="3">
        <v>1.4141999999999999</v>
      </c>
      <c r="C275" s="3">
        <v>1.4322999999999999</v>
      </c>
      <c r="D275" s="3">
        <v>1.4128000000000001</v>
      </c>
      <c r="E275" s="3">
        <v>1.4316</v>
      </c>
      <c r="F275" s="50">
        <f t="shared" si="30"/>
        <v>1.2228699721730404E-2</v>
      </c>
      <c r="G275" s="51">
        <f t="shared" si="31"/>
        <v>1.3707992936123766E-2</v>
      </c>
      <c r="H275" s="52">
        <f t="shared" si="32"/>
        <v>-9.9044932044476015E-4</v>
      </c>
      <c r="I275" s="50">
        <f>_xll.EWMA($F$4:$F275,1,,0)</f>
        <v>6.9778457180840981E-3</v>
      </c>
      <c r="J275" s="51">
        <f t="shared" si="33"/>
        <v>-7.8500764328446101E-3</v>
      </c>
      <c r="K275" s="52">
        <f t="shared" si="34"/>
        <v>1.2228699721730404E-2</v>
      </c>
      <c r="L275" s="50">
        <f>_xll.WMA($G$4:G275,1,20,0)</f>
        <v>1.1772727878537797E-2</v>
      </c>
      <c r="M275" s="51">
        <f t="shared" si="35"/>
        <v>-8.8295459089033478E-3</v>
      </c>
      <c r="N275" s="52">
        <f t="shared" si="36"/>
        <v>1.2228699721730404E-2</v>
      </c>
    </row>
    <row r="276" spans="1:14" x14ac:dyDescent="0.25">
      <c r="A276" s="2">
        <v>40693</v>
      </c>
      <c r="B276" s="3">
        <v>1.4311</v>
      </c>
      <c r="C276" s="3">
        <v>1.4311</v>
      </c>
      <c r="D276" s="3">
        <v>1.4259999999999999</v>
      </c>
      <c r="E276" s="3">
        <v>1.4279999999999999</v>
      </c>
      <c r="F276" s="50">
        <f t="shared" si="30"/>
        <v>-2.1685154173005225E-3</v>
      </c>
      <c r="G276" s="51">
        <f t="shared" si="31"/>
        <v>3.5700573425890142E-3</v>
      </c>
      <c r="H276" s="52">
        <f t="shared" si="32"/>
        <v>-3.5700573425889465E-3</v>
      </c>
      <c r="I276" s="50">
        <f>_xll.EWMA($F$4:$F276,1,,0)</f>
        <v>7.3987415704642951E-3</v>
      </c>
      <c r="J276" s="51">
        <f t="shared" si="33"/>
        <v>-8.3235842667723318E-3</v>
      </c>
      <c r="K276" s="52">
        <f t="shared" si="34"/>
        <v>-2.1685154173005225E-3</v>
      </c>
      <c r="L276" s="50">
        <f>_xll.WMA($G$4:G276,1,20,0)</f>
        <v>1.2215572137931828E-2</v>
      </c>
      <c r="M276" s="51">
        <f t="shared" si="35"/>
        <v>-9.1616791034488717E-3</v>
      </c>
      <c r="N276" s="52">
        <f t="shared" si="36"/>
        <v>-2.1685154173005225E-3</v>
      </c>
    </row>
    <row r="277" spans="1:14" x14ac:dyDescent="0.25">
      <c r="A277" s="2">
        <v>40694</v>
      </c>
      <c r="B277" s="3">
        <v>1.4280999999999999</v>
      </c>
      <c r="C277" s="3">
        <v>1.4422999999999999</v>
      </c>
      <c r="D277" s="3">
        <v>1.4280999999999999</v>
      </c>
      <c r="E277" s="3">
        <v>1.4395</v>
      </c>
      <c r="F277" s="50">
        <f t="shared" si="30"/>
        <v>7.9509415933432318E-3</v>
      </c>
      <c r="G277" s="51">
        <f t="shared" si="31"/>
        <v>9.8941721305770263E-3</v>
      </c>
      <c r="H277" s="52">
        <f t="shared" si="32"/>
        <v>0</v>
      </c>
      <c r="I277" s="50">
        <f>_xll.EWMA($F$4:$F277,1,,0)</f>
        <v>7.1929855945796024E-3</v>
      </c>
      <c r="J277" s="51">
        <f t="shared" si="33"/>
        <v>-8.0921087939020524E-3</v>
      </c>
      <c r="K277" s="52">
        <f t="shared" si="34"/>
        <v>7.9509415933432318E-3</v>
      </c>
      <c r="L277" s="50">
        <f>_xll.WMA($G$4:G277,1,20,0)</f>
        <v>1.1939020797243807E-2</v>
      </c>
      <c r="M277" s="51">
        <f t="shared" si="35"/>
        <v>-8.9542655979328555E-3</v>
      </c>
      <c r="N277" s="52">
        <f t="shared" si="36"/>
        <v>7.9509415933432318E-3</v>
      </c>
    </row>
    <row r="278" spans="1:14" x14ac:dyDescent="0.25">
      <c r="A278" s="2">
        <v>40695</v>
      </c>
      <c r="B278" s="3">
        <v>1.4394</v>
      </c>
      <c r="C278" s="3">
        <v>1.4457</v>
      </c>
      <c r="D278" s="3">
        <v>1.4323999999999999</v>
      </c>
      <c r="E278" s="3">
        <v>1.4327000000000001</v>
      </c>
      <c r="F278" s="50">
        <f t="shared" si="30"/>
        <v>-4.6655841743772812E-3</v>
      </c>
      <c r="G278" s="51">
        <f t="shared" si="31"/>
        <v>9.242274190119245E-3</v>
      </c>
      <c r="H278" s="52">
        <f t="shared" si="32"/>
        <v>-4.8750009494263474E-3</v>
      </c>
      <c r="I278" s="50">
        <f>_xll.EWMA($F$4:$F278,1,,0)</f>
        <v>7.2407007665864229E-3</v>
      </c>
      <c r="J278" s="51">
        <f t="shared" si="33"/>
        <v>-8.1457883624097265E-3</v>
      </c>
      <c r="K278" s="52">
        <f t="shared" si="34"/>
        <v>-4.6655841743772812E-3</v>
      </c>
      <c r="L278" s="50">
        <f>_xll.WMA($G$4:G278,1,20,0)</f>
        <v>1.1995218868583929E-2</v>
      </c>
      <c r="M278" s="51">
        <f t="shared" si="35"/>
        <v>-8.9964141514379467E-3</v>
      </c>
      <c r="N278" s="52">
        <f t="shared" si="36"/>
        <v>-4.6655841743772812E-3</v>
      </c>
    </row>
    <row r="279" spans="1:14" x14ac:dyDescent="0.25">
      <c r="A279" s="2">
        <v>40696</v>
      </c>
      <c r="B279" s="3">
        <v>1.4325000000000001</v>
      </c>
      <c r="C279" s="3">
        <v>1.4511000000000001</v>
      </c>
      <c r="D279" s="3">
        <v>1.4311</v>
      </c>
      <c r="E279" s="3">
        <v>1.4489000000000001</v>
      </c>
      <c r="F279" s="50">
        <f t="shared" si="30"/>
        <v>1.1383478237782033E-2</v>
      </c>
      <c r="G279" s="51">
        <f t="shared" si="31"/>
        <v>1.3878510180217045E-2</v>
      </c>
      <c r="H279" s="52">
        <f t="shared" si="32"/>
        <v>-9.7779027206456085E-4</v>
      </c>
      <c r="I279" s="50">
        <f>_xll.EWMA($F$4:$F279,1,,0)</f>
        <v>7.1125342373209348E-3</v>
      </c>
      <c r="J279" s="51">
        <f t="shared" si="33"/>
        <v>-8.001601016986052E-3</v>
      </c>
      <c r="K279" s="52">
        <f t="shared" si="34"/>
        <v>1.1383478237782033E-2</v>
      </c>
      <c r="L279" s="50">
        <f>_xll.WMA($G$4:G279,1,20,0)</f>
        <v>1.1912239696264279E-2</v>
      </c>
      <c r="M279" s="51">
        <f t="shared" si="35"/>
        <v>-8.9341797721982086E-3</v>
      </c>
      <c r="N279" s="52">
        <f t="shared" si="36"/>
        <v>1.1383478237782033E-2</v>
      </c>
    </row>
    <row r="280" spans="1:14" x14ac:dyDescent="0.25">
      <c r="A280" s="2">
        <v>40697</v>
      </c>
      <c r="B280" s="3">
        <v>1.4491000000000001</v>
      </c>
      <c r="C280" s="3">
        <v>1.4641999999999999</v>
      </c>
      <c r="D280" s="3">
        <v>1.4457</v>
      </c>
      <c r="E280" s="3">
        <v>1.4633</v>
      </c>
      <c r="F280" s="50">
        <f t="shared" si="30"/>
        <v>9.7514850465023426E-3</v>
      </c>
      <c r="G280" s="51">
        <f t="shared" si="31"/>
        <v>1.2715384898145431E-2</v>
      </c>
      <c r="H280" s="52">
        <f t="shared" si="32"/>
        <v>-2.3490407374817351E-3</v>
      </c>
      <c r="I280" s="50">
        <f>_xll.EWMA($F$4:$F280,1,,0)</f>
        <v>7.4382705844733945E-3</v>
      </c>
      <c r="J280" s="51">
        <f t="shared" si="33"/>
        <v>-8.3680544075325682E-3</v>
      </c>
      <c r="K280" s="52">
        <f t="shared" si="34"/>
        <v>9.7514850465023426E-3</v>
      </c>
      <c r="L280" s="50">
        <f>_xll.WMA($G$4:G280,1,20,0)</f>
        <v>1.1297056391982191E-2</v>
      </c>
      <c r="M280" s="51">
        <f t="shared" si="35"/>
        <v>-8.4727922939866439E-3</v>
      </c>
      <c r="N280" s="52">
        <f t="shared" si="36"/>
        <v>9.7514850465023426E-3</v>
      </c>
    </row>
    <row r="281" spans="1:14" x14ac:dyDescent="0.25">
      <c r="A281" s="2">
        <v>40700</v>
      </c>
      <c r="B281" s="3">
        <v>1.4628000000000001</v>
      </c>
      <c r="C281" s="3">
        <v>1.4657</v>
      </c>
      <c r="D281" s="3">
        <v>1.456</v>
      </c>
      <c r="E281" s="3">
        <v>1.4575</v>
      </c>
      <c r="F281" s="50">
        <f t="shared" si="30"/>
        <v>-3.6297680505787237E-3</v>
      </c>
      <c r="G281" s="51">
        <f t="shared" si="31"/>
        <v>6.6399942766237688E-3</v>
      </c>
      <c r="H281" s="52">
        <f t="shared" si="32"/>
        <v>-4.6594575185949245E-3</v>
      </c>
      <c r="I281" s="50">
        <f>_xll.EWMA($F$4:$F281,1,,0)</f>
        <v>7.5969523341469754E-3</v>
      </c>
      <c r="J281" s="51">
        <f t="shared" si="33"/>
        <v>-8.5465713759153468E-3</v>
      </c>
      <c r="K281" s="52">
        <f t="shared" si="34"/>
        <v>-3.6297680505787237E-3</v>
      </c>
      <c r="L281" s="50">
        <f>_xll.WMA($G$4:G281,1,20,0)</f>
        <v>1.0984700341789628E-2</v>
      </c>
      <c r="M281" s="51">
        <f t="shared" si="35"/>
        <v>-8.2385252563422218E-3</v>
      </c>
      <c r="N281" s="52">
        <f t="shared" si="36"/>
        <v>-3.6297680505787237E-3</v>
      </c>
    </row>
    <row r="282" spans="1:14" x14ac:dyDescent="0.25">
      <c r="A282" s="2">
        <v>40701</v>
      </c>
      <c r="B282" s="3">
        <v>1.4573</v>
      </c>
      <c r="C282" s="3">
        <v>1.4695</v>
      </c>
      <c r="D282" s="3">
        <v>1.4568000000000001</v>
      </c>
      <c r="E282" s="3">
        <v>1.4690000000000001</v>
      </c>
      <c r="F282" s="50">
        <f t="shared" si="30"/>
        <v>7.996488634226355E-3</v>
      </c>
      <c r="G282" s="51">
        <f t="shared" si="31"/>
        <v>8.6799574455738177E-3</v>
      </c>
      <c r="H282" s="52">
        <f t="shared" si="32"/>
        <v>-3.4315912625274551E-4</v>
      </c>
      <c r="I282" s="50">
        <f>_xll.EWMA($F$4:$F282,1,,0)</f>
        <v>7.4189875756280402E-3</v>
      </c>
      <c r="J282" s="51">
        <f t="shared" si="33"/>
        <v>-8.3463610225815443E-3</v>
      </c>
      <c r="K282" s="52">
        <f t="shared" si="34"/>
        <v>7.996488634226355E-3</v>
      </c>
      <c r="L282" s="50">
        <f>_xll.WMA($G$4:G282,1,20,0)</f>
        <v>1.0682501017158641E-2</v>
      </c>
      <c r="M282" s="51">
        <f t="shared" si="35"/>
        <v>-8.0118757628689814E-3</v>
      </c>
      <c r="N282" s="52">
        <f t="shared" si="36"/>
        <v>7.996488634226355E-3</v>
      </c>
    </row>
    <row r="283" spans="1:14" x14ac:dyDescent="0.25">
      <c r="A283" s="2">
        <v>40702</v>
      </c>
      <c r="B283" s="3">
        <v>1.4691000000000001</v>
      </c>
      <c r="C283" s="3">
        <v>1.4693000000000001</v>
      </c>
      <c r="D283" s="3">
        <v>1.4567000000000001</v>
      </c>
      <c r="E283" s="3">
        <v>1.4582999999999999</v>
      </c>
      <c r="F283" s="50">
        <f t="shared" si="30"/>
        <v>-7.3785946568620357E-3</v>
      </c>
      <c r="G283" s="51">
        <f t="shared" si="31"/>
        <v>8.6124934269984233E-3</v>
      </c>
      <c r="H283" s="52">
        <f t="shared" si="32"/>
        <v>-8.4763649214792697E-3</v>
      </c>
      <c r="I283" s="50">
        <f>_xll.EWMA($F$4:$F283,1,,0)</f>
        <v>7.4548993203880703E-3</v>
      </c>
      <c r="J283" s="51">
        <f t="shared" si="33"/>
        <v>-8.3867617354365792E-3</v>
      </c>
      <c r="K283" s="52">
        <f t="shared" si="34"/>
        <v>-8.3867617354365792E-3</v>
      </c>
      <c r="L283" s="50">
        <f>_xll.WMA($G$4:G283,1,20,0)</f>
        <v>1.0635424272588772E-2</v>
      </c>
      <c r="M283" s="51">
        <f t="shared" si="35"/>
        <v>-7.9765682044415781E-3</v>
      </c>
      <c r="N283" s="52">
        <f t="shared" si="36"/>
        <v>-7.9765682044415781E-3</v>
      </c>
    </row>
    <row r="284" spans="1:14" x14ac:dyDescent="0.25">
      <c r="A284" s="2">
        <v>40703</v>
      </c>
      <c r="B284" s="3">
        <v>1.4583999999999999</v>
      </c>
      <c r="C284" s="3">
        <v>1.4644999999999999</v>
      </c>
      <c r="D284" s="3">
        <v>1.4481999999999999</v>
      </c>
      <c r="E284" s="3">
        <v>1.4507000000000001</v>
      </c>
      <c r="F284" s="50">
        <f t="shared" si="30"/>
        <v>-5.2937458195966942E-3</v>
      </c>
      <c r="G284" s="51">
        <f t="shared" si="31"/>
        <v>1.1192481313067833E-2</v>
      </c>
      <c r="H284" s="52">
        <f t="shared" si="32"/>
        <v>-7.0185384097328713E-3</v>
      </c>
      <c r="I284" s="50">
        <f>_xll.EWMA($F$4:$F284,1,,0)</f>
        <v>7.4503430787522485E-3</v>
      </c>
      <c r="J284" s="51">
        <f t="shared" si="33"/>
        <v>-8.3816359635962793E-3</v>
      </c>
      <c r="K284" s="52">
        <f t="shared" si="34"/>
        <v>-5.2937458195966942E-3</v>
      </c>
      <c r="L284" s="50">
        <f>_xll.WMA($G$4:G284,1,20,0)</f>
        <v>1.020929475807828E-2</v>
      </c>
      <c r="M284" s="51">
        <f t="shared" si="35"/>
        <v>-7.6569710685587093E-3</v>
      </c>
      <c r="N284" s="52">
        <f t="shared" si="36"/>
        <v>-5.2937458195966942E-3</v>
      </c>
    </row>
    <row r="285" spans="1:14" x14ac:dyDescent="0.25">
      <c r="A285" s="2">
        <v>40704</v>
      </c>
      <c r="B285" s="3">
        <v>1.4509000000000001</v>
      </c>
      <c r="C285" s="3">
        <v>1.4550000000000001</v>
      </c>
      <c r="D285" s="3">
        <v>1.4326000000000001</v>
      </c>
      <c r="E285" s="3">
        <v>1.4345000000000001</v>
      </c>
      <c r="F285" s="50">
        <f t="shared" si="30"/>
        <v>-1.1367697100219972E-2</v>
      </c>
      <c r="G285" s="51">
        <f t="shared" si="31"/>
        <v>1.5514925425242019E-2</v>
      </c>
      <c r="H285" s="52">
        <f t="shared" si="32"/>
        <v>-1.2693078341288574E-2</v>
      </c>
      <c r="I285" s="50">
        <f>_xll.EWMA($F$4:$F285,1,,0)</f>
        <v>7.3388405051339469E-3</v>
      </c>
      <c r="J285" s="51">
        <f t="shared" si="33"/>
        <v>-8.2561955682756896E-3</v>
      </c>
      <c r="K285" s="52">
        <f t="shared" si="34"/>
        <v>-8.2561955682756896E-3</v>
      </c>
      <c r="L285" s="50">
        <f>_xll.WMA($G$4:G285,1,20,0)</f>
        <v>1.0247787345624419E-2</v>
      </c>
      <c r="M285" s="51">
        <f t="shared" si="35"/>
        <v>-7.6858405092183144E-3</v>
      </c>
      <c r="N285" s="52">
        <f t="shared" si="36"/>
        <v>-7.6858405092183144E-3</v>
      </c>
    </row>
    <row r="286" spans="1:14" x14ac:dyDescent="0.25">
      <c r="A286" s="2">
        <v>40707</v>
      </c>
      <c r="B286" s="3">
        <v>1.4328000000000001</v>
      </c>
      <c r="C286" s="3">
        <v>1.4429000000000001</v>
      </c>
      <c r="D286" s="3">
        <v>1.4326000000000001</v>
      </c>
      <c r="E286" s="3">
        <v>1.4412</v>
      </c>
      <c r="F286" s="50">
        <f t="shared" si="30"/>
        <v>5.8455281274361883E-3</v>
      </c>
      <c r="G286" s="51">
        <f t="shared" si="31"/>
        <v>7.1640021228591136E-3</v>
      </c>
      <c r="H286" s="52">
        <f t="shared" si="32"/>
        <v>-1.3959656615112197E-4</v>
      </c>
      <c r="I286" s="50">
        <f>_xll.EWMA($F$4:$F286,1,,0)</f>
        <v>7.6407157651589156E-3</v>
      </c>
      <c r="J286" s="51">
        <f t="shared" si="33"/>
        <v>-8.5958052358037808E-3</v>
      </c>
      <c r="K286" s="52">
        <f t="shared" si="34"/>
        <v>5.8455281274361883E-3</v>
      </c>
      <c r="L286" s="50">
        <f>_xll.WMA($G$4:G286,1,20,0)</f>
        <v>1.0076622286556295E-2</v>
      </c>
      <c r="M286" s="51">
        <f t="shared" si="35"/>
        <v>-7.5574667149172214E-3</v>
      </c>
      <c r="N286" s="52">
        <f t="shared" si="36"/>
        <v>5.8455281274361883E-3</v>
      </c>
    </row>
    <row r="287" spans="1:14" x14ac:dyDescent="0.25">
      <c r="A287" s="2">
        <v>40708</v>
      </c>
      <c r="B287" s="3">
        <v>1.4413</v>
      </c>
      <c r="C287" s="3">
        <v>1.4496</v>
      </c>
      <c r="D287" s="3">
        <v>1.4381999999999999</v>
      </c>
      <c r="E287" s="3">
        <v>1.4437</v>
      </c>
      <c r="F287" s="50">
        <f t="shared" si="30"/>
        <v>1.6637785467117667E-3</v>
      </c>
      <c r="G287" s="51">
        <f t="shared" si="31"/>
        <v>7.8953246203212132E-3</v>
      </c>
      <c r="H287" s="52">
        <f t="shared" si="32"/>
        <v>-2.1531524206634968E-3</v>
      </c>
      <c r="I287" s="50">
        <f>_xll.EWMA($F$4:$F287,1,,0)</f>
        <v>7.5450591187233226E-3</v>
      </c>
      <c r="J287" s="51">
        <f t="shared" si="33"/>
        <v>-8.4881915085637388E-3</v>
      </c>
      <c r="K287" s="52">
        <f t="shared" si="34"/>
        <v>1.6637785467117667E-3</v>
      </c>
      <c r="L287" s="50">
        <f>_xll.WMA($G$4:G287,1,20,0)</f>
        <v>9.7562708421017105E-3</v>
      </c>
      <c r="M287" s="51">
        <f t="shared" si="35"/>
        <v>-7.3172031315762824E-3</v>
      </c>
      <c r="N287" s="52">
        <f t="shared" si="36"/>
        <v>1.6637785467117667E-3</v>
      </c>
    </row>
    <row r="288" spans="1:14" x14ac:dyDescent="0.25">
      <c r="A288" s="2">
        <v>40709</v>
      </c>
      <c r="B288" s="3">
        <v>1.4438</v>
      </c>
      <c r="C288" s="3">
        <v>1.4449000000000001</v>
      </c>
      <c r="D288" s="3">
        <v>1.4159999999999999</v>
      </c>
      <c r="E288" s="3">
        <v>1.4176</v>
      </c>
      <c r="F288" s="50">
        <f t="shared" si="30"/>
        <v>-1.8313225854244181E-2</v>
      </c>
      <c r="G288" s="51">
        <f t="shared" si="31"/>
        <v>2.0204119745900626E-2</v>
      </c>
      <c r="H288" s="52">
        <f t="shared" si="32"/>
        <v>-1.9442531451395583E-2</v>
      </c>
      <c r="I288" s="50">
        <f>_xll.EWMA($F$4:$F288,1,,0)</f>
        <v>7.3265497761141338E-3</v>
      </c>
      <c r="J288" s="51">
        <f t="shared" si="33"/>
        <v>-8.2423684981284013E-3</v>
      </c>
      <c r="K288" s="52">
        <f t="shared" si="34"/>
        <v>-8.2423684981284013E-3</v>
      </c>
      <c r="L288" s="50">
        <f>_xll.WMA($G$4:G288,1,20,0)</f>
        <v>9.7491169848001255E-3</v>
      </c>
      <c r="M288" s="51">
        <f t="shared" si="35"/>
        <v>-7.3118377386000941E-3</v>
      </c>
      <c r="N288" s="52">
        <f t="shared" si="36"/>
        <v>-7.3118377386000941E-3</v>
      </c>
    </row>
    <row r="289" spans="1:14" x14ac:dyDescent="0.25">
      <c r="A289" s="2">
        <v>40710</v>
      </c>
      <c r="B289" s="3">
        <v>1.4179999999999999</v>
      </c>
      <c r="C289" s="3">
        <v>1.4219999999999999</v>
      </c>
      <c r="D289" s="3">
        <v>1.4076</v>
      </c>
      <c r="E289" s="3">
        <v>1.4202999999999999</v>
      </c>
      <c r="F289" s="50">
        <f t="shared" si="30"/>
        <v>1.6206887950095197E-3</v>
      </c>
      <c r="G289" s="51">
        <f t="shared" si="31"/>
        <v>1.0178204915756052E-2</v>
      </c>
      <c r="H289" s="52">
        <f t="shared" si="32"/>
        <v>-7.3613016446426637E-3</v>
      </c>
      <c r="I289" s="50">
        <f>_xll.EWMA($F$4:$F289,1,,0)</f>
        <v>8.4011955218218116E-3</v>
      </c>
      <c r="J289" s="51">
        <f t="shared" si="33"/>
        <v>-9.4513449620495377E-3</v>
      </c>
      <c r="K289" s="52">
        <f t="shared" si="34"/>
        <v>1.6206887950095197E-3</v>
      </c>
      <c r="L289" s="50">
        <f>_xll.WMA($G$4:G289,1,20,0)</f>
        <v>1.0457398167569364E-2</v>
      </c>
      <c r="M289" s="51">
        <f t="shared" si="35"/>
        <v>-7.8430486256770224E-3</v>
      </c>
      <c r="N289" s="52">
        <f t="shared" si="36"/>
        <v>1.6206887950095197E-3</v>
      </c>
    </row>
    <row r="290" spans="1:14" x14ac:dyDescent="0.25">
      <c r="A290" s="2">
        <v>40711</v>
      </c>
      <c r="B290" s="3">
        <v>1.4201999999999999</v>
      </c>
      <c r="C290" s="3">
        <v>1.4336</v>
      </c>
      <c r="D290" s="3">
        <v>1.4131</v>
      </c>
      <c r="E290" s="3">
        <v>1.4308000000000001</v>
      </c>
      <c r="F290" s="50">
        <f t="shared" si="30"/>
        <v>7.436021636869434E-3</v>
      </c>
      <c r="G290" s="51">
        <f t="shared" si="31"/>
        <v>1.4402890631965572E-2</v>
      </c>
      <c r="H290" s="52">
        <f t="shared" si="32"/>
        <v>-5.0118341592926968E-3</v>
      </c>
      <c r="I290" s="50">
        <f>_xll.EWMA($F$4:$F290,1,,0)</f>
        <v>8.1549297332559698E-3</v>
      </c>
      <c r="J290" s="51">
        <f t="shared" si="33"/>
        <v>-9.1742959499129667E-3</v>
      </c>
      <c r="K290" s="52">
        <f t="shared" si="34"/>
        <v>7.436021636869434E-3</v>
      </c>
      <c r="L290" s="50">
        <f>_xll.WMA($G$4:G290,1,20,0)</f>
        <v>1.0570273678921228E-2</v>
      </c>
      <c r="M290" s="51">
        <f t="shared" si="35"/>
        <v>-7.9277052591909206E-3</v>
      </c>
      <c r="N290" s="52">
        <f t="shared" si="36"/>
        <v>7.436021636869434E-3</v>
      </c>
    </row>
    <row r="291" spans="1:14" x14ac:dyDescent="0.25">
      <c r="A291" s="2">
        <v>40714</v>
      </c>
      <c r="B291" s="3">
        <v>1.4278</v>
      </c>
      <c r="C291" s="3">
        <v>1.4325000000000001</v>
      </c>
      <c r="D291" s="3">
        <v>1.4194</v>
      </c>
      <c r="E291" s="3">
        <v>1.4301999999999999</v>
      </c>
      <c r="F291" s="50">
        <f t="shared" si="30"/>
        <v>1.6794965459354511E-3</v>
      </c>
      <c r="G291" s="51">
        <f t="shared" si="31"/>
        <v>9.1869224980121195E-3</v>
      </c>
      <c r="H291" s="52">
        <f t="shared" si="32"/>
        <v>-5.900550977477651E-3</v>
      </c>
      <c r="I291" s="50">
        <f>_xll.EWMA($F$4:$F291,1,,0)</f>
        <v>8.1135917622296716E-3</v>
      </c>
      <c r="J291" s="51">
        <f t="shared" si="33"/>
        <v>-9.1277907325083806E-3</v>
      </c>
      <c r="K291" s="52">
        <f t="shared" si="34"/>
        <v>1.6794965459354511E-3</v>
      </c>
      <c r="L291" s="50">
        <f>_xll.WMA($G$4:G291,1,20,0)</f>
        <v>1.0563605089622693E-2</v>
      </c>
      <c r="M291" s="51">
        <f t="shared" si="35"/>
        <v>-7.9227038172170194E-3</v>
      </c>
      <c r="N291" s="52">
        <f t="shared" si="36"/>
        <v>1.6794965459354511E-3</v>
      </c>
    </row>
    <row r="292" spans="1:14" x14ac:dyDescent="0.25">
      <c r="A292" s="2">
        <v>40715</v>
      </c>
      <c r="B292" s="3">
        <v>1.4302999999999999</v>
      </c>
      <c r="C292" s="3">
        <v>1.4421999999999999</v>
      </c>
      <c r="D292" s="3">
        <v>1.4302999999999999</v>
      </c>
      <c r="E292" s="3">
        <v>1.4409000000000001</v>
      </c>
      <c r="F292" s="50">
        <f t="shared" si="30"/>
        <v>7.3837058780341271E-3</v>
      </c>
      <c r="G292" s="51">
        <f t="shared" si="31"/>
        <v>8.2855130218048301E-3</v>
      </c>
      <c r="H292" s="52">
        <f t="shared" si="32"/>
        <v>0</v>
      </c>
      <c r="I292" s="50">
        <f>_xll.EWMA($F$4:$F292,1,,0)</f>
        <v>7.8771690045309067E-3</v>
      </c>
      <c r="J292" s="51">
        <f t="shared" si="33"/>
        <v>-8.8618151300972701E-3</v>
      </c>
      <c r="K292" s="52">
        <f t="shared" si="34"/>
        <v>7.3837058780341271E-3</v>
      </c>
      <c r="L292" s="50">
        <f>_xll.WMA($G$4:G292,1,20,0)</f>
        <v>1.041472745983444E-2</v>
      </c>
      <c r="M292" s="51">
        <f t="shared" si="35"/>
        <v>-7.81104559487583E-3</v>
      </c>
      <c r="N292" s="52">
        <f t="shared" si="36"/>
        <v>7.3837058780341271E-3</v>
      </c>
    </row>
    <row r="293" spans="1:14" x14ac:dyDescent="0.25">
      <c r="A293" s="2">
        <v>40716</v>
      </c>
      <c r="B293" s="3">
        <v>1.4410000000000001</v>
      </c>
      <c r="C293" s="3">
        <v>1.444</v>
      </c>
      <c r="D293" s="3">
        <v>1.4345000000000001</v>
      </c>
      <c r="E293" s="3">
        <v>1.4352</v>
      </c>
      <c r="F293" s="50">
        <f t="shared" si="30"/>
        <v>-4.0331046949904376E-3</v>
      </c>
      <c r="G293" s="51">
        <f t="shared" si="31"/>
        <v>6.6006840313518724E-3</v>
      </c>
      <c r="H293" s="52">
        <f t="shared" si="32"/>
        <v>-4.5209605781025711E-3</v>
      </c>
      <c r="I293" s="50">
        <f>_xll.EWMA($F$4:$F293,1,,0)</f>
        <v>7.8484361999053565E-3</v>
      </c>
      <c r="J293" s="51">
        <f t="shared" si="33"/>
        <v>-8.829490724893526E-3</v>
      </c>
      <c r="K293" s="52">
        <f t="shared" si="34"/>
        <v>-4.0331046949904376E-3</v>
      </c>
      <c r="L293" s="50">
        <f>_xll.WMA($G$4:G293,1,20,0)</f>
        <v>1.038117526649782E-2</v>
      </c>
      <c r="M293" s="51">
        <f t="shared" si="35"/>
        <v>-7.7858814498733648E-3</v>
      </c>
      <c r="N293" s="52">
        <f t="shared" si="36"/>
        <v>-4.0331046949904376E-3</v>
      </c>
    </row>
    <row r="294" spans="1:14" x14ac:dyDescent="0.25">
      <c r="A294" s="2">
        <v>40717</v>
      </c>
      <c r="B294" s="3">
        <v>1.4351</v>
      </c>
      <c r="C294" s="3">
        <v>1.4357</v>
      </c>
      <c r="D294" s="3">
        <v>1.4131</v>
      </c>
      <c r="E294" s="3">
        <v>1.4252</v>
      </c>
      <c r="F294" s="50">
        <f t="shared" si="30"/>
        <v>-6.922378445205133E-3</v>
      </c>
      <c r="G294" s="51">
        <f t="shared" si="31"/>
        <v>1.5866662544947601E-2</v>
      </c>
      <c r="H294" s="52">
        <f t="shared" si="32"/>
        <v>-1.5448660588185718E-2</v>
      </c>
      <c r="I294" s="50">
        <f>_xll.EWMA($F$4:$F294,1,,0)</f>
        <v>7.6732020529757319E-3</v>
      </c>
      <c r="J294" s="51">
        <f t="shared" si="33"/>
        <v>-8.6323523095976976E-3</v>
      </c>
      <c r="K294" s="52">
        <f t="shared" si="34"/>
        <v>-8.6323523095976976E-3</v>
      </c>
      <c r="L294" s="50">
        <f>_xll.WMA($G$4:G294,1,20,0)</f>
        <v>1.0352198932664069E-2</v>
      </c>
      <c r="M294" s="51">
        <f t="shared" si="35"/>
        <v>-7.7641491994980515E-3</v>
      </c>
      <c r="N294" s="52">
        <f t="shared" si="36"/>
        <v>-7.7641491994980515E-3</v>
      </c>
    </row>
    <row r="295" spans="1:14" x14ac:dyDescent="0.25">
      <c r="A295" s="2">
        <v>40718</v>
      </c>
      <c r="B295" s="3">
        <v>1.4251</v>
      </c>
      <c r="C295" s="3">
        <v>1.4305000000000001</v>
      </c>
      <c r="D295" s="3">
        <v>1.4146000000000001</v>
      </c>
      <c r="E295" s="3">
        <v>1.4185000000000001</v>
      </c>
      <c r="F295" s="50">
        <f t="shared" si="30"/>
        <v>-4.642011430260426E-3</v>
      </c>
      <c r="G295" s="51">
        <f t="shared" si="31"/>
        <v>1.1177227888275302E-2</v>
      </c>
      <c r="H295" s="52">
        <f t="shared" si="32"/>
        <v>-7.3951810772769338E-3</v>
      </c>
      <c r="I295" s="50">
        <f>_xll.EWMA($F$4:$F295,1,,0)</f>
        <v>7.630236389612184E-3</v>
      </c>
      <c r="J295" s="51">
        <f t="shared" si="33"/>
        <v>-8.5840159383137066E-3</v>
      </c>
      <c r="K295" s="52">
        <f t="shared" si="34"/>
        <v>-4.642011430260426E-3</v>
      </c>
      <c r="L295" s="50">
        <f>_xll.WMA($G$4:G295,1,20,0)</f>
        <v>1.0671628384909818E-2</v>
      </c>
      <c r="M295" s="51">
        <f t="shared" si="35"/>
        <v>-8.0037212886823646E-3</v>
      </c>
      <c r="N295" s="52">
        <f t="shared" si="36"/>
        <v>-4.642011430260426E-3</v>
      </c>
    </row>
    <row r="296" spans="1:14" x14ac:dyDescent="0.25">
      <c r="A296" s="2">
        <v>40721</v>
      </c>
      <c r="B296" s="3">
        <v>1.419</v>
      </c>
      <c r="C296" s="3">
        <v>1.4293</v>
      </c>
      <c r="D296" s="3">
        <v>1.4106000000000001</v>
      </c>
      <c r="E296" s="3">
        <v>1.4286000000000001</v>
      </c>
      <c r="F296" s="50">
        <f t="shared" si="30"/>
        <v>6.742545560829559E-3</v>
      </c>
      <c r="G296" s="51">
        <f t="shared" si="31"/>
        <v>1.3169668140990678E-2</v>
      </c>
      <c r="H296" s="52">
        <f t="shared" si="32"/>
        <v>-5.9372523859638543E-3</v>
      </c>
      <c r="I296" s="50">
        <f>_xll.EWMA($F$4:$F296,1,,0)</f>
        <v>7.4846625259125978E-3</v>
      </c>
      <c r="J296" s="51">
        <f t="shared" si="33"/>
        <v>-8.420245341651672E-3</v>
      </c>
      <c r="K296" s="52">
        <f t="shared" si="34"/>
        <v>6.742545560829559E-3</v>
      </c>
      <c r="L296" s="50">
        <f>_xll.WMA($G$4:G296,1,20,0)</f>
        <v>1.0545090132517395E-2</v>
      </c>
      <c r="M296" s="51">
        <f t="shared" si="35"/>
        <v>-7.9088175993880464E-3</v>
      </c>
      <c r="N296" s="52">
        <f t="shared" si="36"/>
        <v>6.742545560829559E-3</v>
      </c>
    </row>
    <row r="297" spans="1:14" x14ac:dyDescent="0.25">
      <c r="A297" s="2">
        <v>40722</v>
      </c>
      <c r="B297" s="3">
        <v>1.4286000000000001</v>
      </c>
      <c r="C297" s="3">
        <v>1.4395</v>
      </c>
      <c r="D297" s="3">
        <v>1.4239999999999999</v>
      </c>
      <c r="E297" s="3">
        <v>1.4369000000000001</v>
      </c>
      <c r="F297" s="50">
        <f t="shared" si="30"/>
        <v>5.7930715142888323E-3</v>
      </c>
      <c r="G297" s="51">
        <f t="shared" si="31"/>
        <v>1.0826018080309533E-2</v>
      </c>
      <c r="H297" s="52">
        <f t="shared" si="32"/>
        <v>-3.2251307489511295E-3</v>
      </c>
      <c r="I297" s="50">
        <f>_xll.EWMA($F$4:$F297,1,,0)</f>
        <v>7.4422226503635374E-3</v>
      </c>
      <c r="J297" s="51">
        <f t="shared" si="33"/>
        <v>-8.3725004816589798E-3</v>
      </c>
      <c r="K297" s="52">
        <f t="shared" si="34"/>
        <v>5.7930715142888323E-3</v>
      </c>
      <c r="L297" s="50">
        <f>_xll.WMA($G$4:G297,1,20,0)</f>
        <v>1.1025070672437479E-2</v>
      </c>
      <c r="M297" s="51">
        <f t="shared" si="35"/>
        <v>-8.268803004328109E-3</v>
      </c>
      <c r="N297" s="52">
        <f t="shared" si="36"/>
        <v>5.7930715142888323E-3</v>
      </c>
    </row>
    <row r="298" spans="1:14" x14ac:dyDescent="0.25">
      <c r="A298" s="2">
        <v>40723</v>
      </c>
      <c r="B298" s="3">
        <v>1.4370000000000001</v>
      </c>
      <c r="C298" s="3">
        <v>1.4447000000000001</v>
      </c>
      <c r="D298" s="3">
        <v>1.4341999999999999</v>
      </c>
      <c r="E298" s="3">
        <v>1.4433</v>
      </c>
      <c r="F298" s="50">
        <f t="shared" si="30"/>
        <v>4.3745512944927505E-3</v>
      </c>
      <c r="G298" s="51">
        <f t="shared" si="31"/>
        <v>7.2944850868612299E-3</v>
      </c>
      <c r="H298" s="52">
        <f t="shared" si="32"/>
        <v>-1.9504046305504875E-3</v>
      </c>
      <c r="I298" s="50">
        <f>_xll.EWMA($F$4:$F298,1,,0)</f>
        <v>7.3537104888014813E-3</v>
      </c>
      <c r="J298" s="51">
        <f t="shared" si="33"/>
        <v>-8.2729242999016669E-3</v>
      </c>
      <c r="K298" s="52">
        <f t="shared" si="34"/>
        <v>4.3745512944927505E-3</v>
      </c>
      <c r="L298" s="50">
        <f>_xll.WMA($G$4:G298,1,20,0)</f>
        <v>1.1071662969924104E-2</v>
      </c>
      <c r="M298" s="51">
        <f t="shared" si="35"/>
        <v>-8.3037472274430785E-3</v>
      </c>
      <c r="N298" s="52">
        <f t="shared" si="36"/>
        <v>4.3745512944927505E-3</v>
      </c>
    </row>
    <row r="299" spans="1:14" x14ac:dyDescent="0.25">
      <c r="A299" s="2">
        <v>40724</v>
      </c>
      <c r="B299" s="3">
        <v>1.4434</v>
      </c>
      <c r="C299" s="3">
        <v>1.4536</v>
      </c>
      <c r="D299" s="3">
        <v>1.4430000000000001</v>
      </c>
      <c r="E299" s="3">
        <v>1.4499</v>
      </c>
      <c r="F299" s="50">
        <f t="shared" si="30"/>
        <v>4.4931468809751339E-3</v>
      </c>
      <c r="G299" s="51">
        <f t="shared" si="31"/>
        <v>7.3189583080904659E-3</v>
      </c>
      <c r="H299" s="52">
        <f t="shared" si="32"/>
        <v>-2.7716186430194951E-4</v>
      </c>
      <c r="I299" s="50">
        <f>_xll.EWMA($F$4:$F299,1,,0)</f>
        <v>7.2097598030455403E-3</v>
      </c>
      <c r="J299" s="51">
        <f t="shared" si="33"/>
        <v>-8.1109797784262323E-3</v>
      </c>
      <c r="K299" s="52">
        <f t="shared" si="34"/>
        <v>4.4931468809751339E-3</v>
      </c>
      <c r="L299" s="50">
        <f>_xll.WMA($G$4:G299,1,20,0)</f>
        <v>1.0974273514761202E-2</v>
      </c>
      <c r="M299" s="51">
        <f t="shared" si="35"/>
        <v>-8.2307051360709024E-3</v>
      </c>
      <c r="N299" s="52">
        <f t="shared" si="36"/>
        <v>4.4931468809751339E-3</v>
      </c>
    </row>
    <row r="300" spans="1:14" x14ac:dyDescent="0.25">
      <c r="A300" s="2">
        <v>40725</v>
      </c>
      <c r="B300" s="3">
        <v>1.45</v>
      </c>
      <c r="C300" s="3">
        <v>1.4549000000000001</v>
      </c>
      <c r="D300" s="3">
        <v>1.4440999999999999</v>
      </c>
      <c r="E300" s="3">
        <v>1.4521999999999999</v>
      </c>
      <c r="F300" s="50">
        <f t="shared" si="30"/>
        <v>1.5160915315262523E-3</v>
      </c>
      <c r="G300" s="51">
        <f t="shared" si="31"/>
        <v>7.4508795888236796E-3</v>
      </c>
      <c r="H300" s="52">
        <f t="shared" si="32"/>
        <v>-4.0772662821006028E-3</v>
      </c>
      <c r="I300" s="50">
        <f>_xll.EWMA($F$4:$F300,1,,0)</f>
        <v>7.076234900439328E-3</v>
      </c>
      <c r="J300" s="51">
        <f t="shared" si="33"/>
        <v>-7.9607642629942431E-3</v>
      </c>
      <c r="K300" s="52">
        <f t="shared" si="34"/>
        <v>1.5160915315262523E-3</v>
      </c>
      <c r="L300" s="50">
        <f>_xll.WMA($G$4:G300,1,20,0)</f>
        <v>1.0646295921154873E-2</v>
      </c>
      <c r="M300" s="51">
        <f t="shared" si="35"/>
        <v>-7.9847219408661543E-3</v>
      </c>
      <c r="N300" s="52">
        <f t="shared" si="36"/>
        <v>1.5160915315262523E-3</v>
      </c>
    </row>
    <row r="301" spans="1:14" x14ac:dyDescent="0.25">
      <c r="A301" s="2">
        <v>40728</v>
      </c>
      <c r="B301" s="3">
        <v>1.4541999999999999</v>
      </c>
      <c r="C301" s="3">
        <v>1.4576</v>
      </c>
      <c r="D301" s="3">
        <v>1.4499</v>
      </c>
      <c r="E301" s="3">
        <v>1.4537</v>
      </c>
      <c r="F301" s="50">
        <f t="shared" si="30"/>
        <v>-3.4389078367716154E-4</v>
      </c>
      <c r="G301" s="51">
        <f t="shared" si="31"/>
        <v>5.2966589865458954E-3</v>
      </c>
      <c r="H301" s="52">
        <f t="shared" si="32"/>
        <v>-2.9613326968083355E-3</v>
      </c>
      <c r="I301" s="50">
        <f>_xll.EWMA($F$4:$F301,1,,0)</f>
        <v>6.8707078497154709E-3</v>
      </c>
      <c r="J301" s="51">
        <f t="shared" si="33"/>
        <v>-7.7295463309299045E-3</v>
      </c>
      <c r="K301" s="52">
        <f t="shared" si="34"/>
        <v>-3.4389078367716154E-4</v>
      </c>
      <c r="L301" s="50">
        <f>_xll.WMA($G$4:G301,1,20,0)</f>
        <v>1.0383070655688786E-2</v>
      </c>
      <c r="M301" s="51">
        <f t="shared" si="35"/>
        <v>-7.7873029917665893E-3</v>
      </c>
      <c r="N301" s="52">
        <f t="shared" si="36"/>
        <v>-3.4389078367716154E-4</v>
      </c>
    </row>
    <row r="302" spans="1:14" x14ac:dyDescent="0.25">
      <c r="A302" s="2">
        <v>40729</v>
      </c>
      <c r="B302" s="3">
        <v>1.4536</v>
      </c>
      <c r="C302" s="3">
        <v>1.4552</v>
      </c>
      <c r="D302" s="3">
        <v>1.4399</v>
      </c>
      <c r="E302" s="3">
        <v>1.4427000000000001</v>
      </c>
      <c r="F302" s="50">
        <f t="shared" si="30"/>
        <v>-7.5268801302346856E-3</v>
      </c>
      <c r="G302" s="51">
        <f t="shared" si="31"/>
        <v>1.0569681489687862E-2</v>
      </c>
      <c r="H302" s="52">
        <f t="shared" si="32"/>
        <v>-9.4695713677367243E-3</v>
      </c>
      <c r="I302" s="50">
        <f>_xll.EWMA($F$4:$F302,1,,0)</f>
        <v>6.6619309833590408E-3</v>
      </c>
      <c r="J302" s="51">
        <f t="shared" si="33"/>
        <v>-7.4946723562789213E-3</v>
      </c>
      <c r="K302" s="52">
        <f t="shared" si="34"/>
        <v>-7.4946723562789213E-3</v>
      </c>
      <c r="L302" s="50">
        <f>_xll.WMA($G$4:G302,1,20,0)</f>
        <v>1.0315903891184893E-2</v>
      </c>
      <c r="M302" s="51">
        <f t="shared" si="35"/>
        <v>-7.73692791838867E-3</v>
      </c>
      <c r="N302" s="52">
        <f t="shared" si="36"/>
        <v>-7.73692791838867E-3</v>
      </c>
    </row>
    <row r="303" spans="1:14" x14ac:dyDescent="0.25">
      <c r="A303" s="2">
        <v>40730</v>
      </c>
      <c r="B303" s="3">
        <v>1.4424999999999999</v>
      </c>
      <c r="C303" s="3">
        <v>1.4464999999999999</v>
      </c>
      <c r="D303" s="3">
        <v>1.429</v>
      </c>
      <c r="E303" s="3">
        <v>1.4317</v>
      </c>
      <c r="F303" s="50">
        <f t="shared" si="30"/>
        <v>-7.5151700159727681E-3</v>
      </c>
      <c r="G303" s="51">
        <f t="shared" si="31"/>
        <v>1.2171946486322279E-2</v>
      </c>
      <c r="H303" s="52">
        <f t="shared" si="32"/>
        <v>-9.4028204523871183E-3</v>
      </c>
      <c r="I303" s="50">
        <f>_xll.EWMA($F$4:$F303,1,,0)</f>
        <v>6.7169695868830696E-3</v>
      </c>
      <c r="J303" s="51">
        <f t="shared" si="33"/>
        <v>-7.5565907852434538E-3</v>
      </c>
      <c r="K303" s="52">
        <f t="shared" si="34"/>
        <v>-7.5565907852434538E-3</v>
      </c>
      <c r="L303" s="50">
        <f>_xll.WMA($G$4:G303,1,20,0)</f>
        <v>1.0410390093390596E-2</v>
      </c>
      <c r="M303" s="51">
        <f t="shared" si="35"/>
        <v>-7.8077925700429469E-3</v>
      </c>
      <c r="N303" s="52">
        <f t="shared" si="36"/>
        <v>-7.8077925700429469E-3</v>
      </c>
    </row>
    <row r="304" spans="1:14" x14ac:dyDescent="0.25">
      <c r="A304" s="2">
        <v>40731</v>
      </c>
      <c r="B304" s="3">
        <v>1.4318</v>
      </c>
      <c r="C304" s="3">
        <v>1.4372</v>
      </c>
      <c r="D304" s="3">
        <v>1.4225000000000001</v>
      </c>
      <c r="E304" s="3">
        <v>1.4362999999999999</v>
      </c>
      <c r="F304" s="50">
        <f t="shared" si="30"/>
        <v>3.1379684756924447E-3</v>
      </c>
      <c r="G304" s="51">
        <f t="shared" si="31"/>
        <v>1.0280889238877601E-2</v>
      </c>
      <c r="H304" s="52">
        <f t="shared" si="32"/>
        <v>-6.5165069615985673E-3</v>
      </c>
      <c r="I304" s="50">
        <f>_xll.EWMA($F$4:$F304,1,,0)</f>
        <v>6.7675170060653676E-3</v>
      </c>
      <c r="J304" s="51">
        <f t="shared" si="33"/>
        <v>-7.613456631823539E-3</v>
      </c>
      <c r="K304" s="52">
        <f t="shared" si="34"/>
        <v>3.1379684756924447E-3</v>
      </c>
      <c r="L304" s="50">
        <f>_xll.WMA($G$4:G304,1,20,0)</f>
        <v>1.0588362746356788E-2</v>
      </c>
      <c r="M304" s="51">
        <f t="shared" si="35"/>
        <v>-7.9412720597675911E-3</v>
      </c>
      <c r="N304" s="52">
        <f t="shared" si="36"/>
        <v>3.1379684756924447E-3</v>
      </c>
    </row>
    <row r="305" spans="1:14" x14ac:dyDescent="0.25">
      <c r="A305" s="2">
        <v>40732</v>
      </c>
      <c r="B305" s="3">
        <v>1.4361999999999999</v>
      </c>
      <c r="C305" s="3">
        <v>1.4367000000000001</v>
      </c>
      <c r="D305" s="3">
        <v>1.4211</v>
      </c>
      <c r="E305" s="3">
        <v>1.4260999999999999</v>
      </c>
      <c r="F305" s="50">
        <f t="shared" si="30"/>
        <v>-7.0572909334959046E-3</v>
      </c>
      <c r="G305" s="51">
        <f t="shared" si="31"/>
        <v>1.0917597418857707E-2</v>
      </c>
      <c r="H305" s="52">
        <f t="shared" si="32"/>
        <v>-1.0569517078401262E-2</v>
      </c>
      <c r="I305" s="50">
        <f>_xll.EWMA($F$4:$F305,1,,0)</f>
        <v>6.6062197973581907E-3</v>
      </c>
      <c r="J305" s="51">
        <f t="shared" si="33"/>
        <v>-7.4319972720279645E-3</v>
      </c>
      <c r="K305" s="52">
        <f t="shared" si="34"/>
        <v>-7.4319972720279645E-3</v>
      </c>
      <c r="L305" s="50">
        <f>_xll.WMA($G$4:G305,1,20,0)</f>
        <v>1.0542783142647278E-2</v>
      </c>
      <c r="M305" s="51">
        <f t="shared" si="35"/>
        <v>-7.9070873569854587E-3</v>
      </c>
      <c r="N305" s="52">
        <f t="shared" si="36"/>
        <v>-7.9070873569854587E-3</v>
      </c>
    </row>
    <row r="306" spans="1:14" x14ac:dyDescent="0.25">
      <c r="A306" s="2">
        <v>40735</v>
      </c>
      <c r="B306" s="3">
        <v>1.4213</v>
      </c>
      <c r="C306" s="3">
        <v>1.4226000000000001</v>
      </c>
      <c r="D306" s="3">
        <v>1.3988</v>
      </c>
      <c r="E306" s="3">
        <v>1.4028</v>
      </c>
      <c r="F306" s="50">
        <f t="shared" si="30"/>
        <v>-1.3101706478943017E-2</v>
      </c>
      <c r="G306" s="51">
        <f t="shared" si="31"/>
        <v>1.687145711019401E-2</v>
      </c>
      <c r="H306" s="52">
        <f t="shared" si="32"/>
        <v>-1.5957219555745375E-2</v>
      </c>
      <c r="I306" s="50">
        <f>_xll.EWMA($F$4:$F306,1,,0)</f>
        <v>6.6341489981418915E-3</v>
      </c>
      <c r="J306" s="51">
        <f t="shared" si="33"/>
        <v>-7.4634176229096284E-3</v>
      </c>
      <c r="K306" s="52">
        <f t="shared" si="34"/>
        <v>-7.4634176229096284E-3</v>
      </c>
      <c r="L306" s="50">
        <f>_xll.WMA($G$4:G306,1,20,0)</f>
        <v>1.0312916742328064E-2</v>
      </c>
      <c r="M306" s="51">
        <f t="shared" si="35"/>
        <v>-7.7346875567460473E-3</v>
      </c>
      <c r="N306" s="52">
        <f t="shared" si="36"/>
        <v>-7.7346875567460473E-3</v>
      </c>
    </row>
    <row r="307" spans="1:14" x14ac:dyDescent="0.25">
      <c r="A307" s="2">
        <v>40736</v>
      </c>
      <c r="B307" s="3">
        <v>1.403</v>
      </c>
      <c r="C307" s="3">
        <v>1.4059999999999999</v>
      </c>
      <c r="D307" s="3">
        <v>1.3841000000000001</v>
      </c>
      <c r="E307" s="3">
        <v>1.3974</v>
      </c>
      <c r="F307" s="50">
        <f t="shared" si="30"/>
        <v>-3.999433984110708E-3</v>
      </c>
      <c r="G307" s="51">
        <f t="shared" si="31"/>
        <v>1.5698684467953767E-2</v>
      </c>
      <c r="H307" s="52">
        <f t="shared" si="32"/>
        <v>-1.3562692199804651E-2</v>
      </c>
      <c r="I307" s="50">
        <f>_xll.EWMA($F$4:$F307,1,,0)</f>
        <v>7.1882195092663166E-3</v>
      </c>
      <c r="J307" s="51">
        <f t="shared" si="33"/>
        <v>-8.0867469479246057E-3</v>
      </c>
      <c r="K307" s="52">
        <f t="shared" si="34"/>
        <v>-8.0867469479246057E-3</v>
      </c>
      <c r="L307" s="50">
        <f>_xll.WMA($G$4:G307,1,20,0)</f>
        <v>1.0798289491694806E-2</v>
      </c>
      <c r="M307" s="51">
        <f t="shared" si="35"/>
        <v>-8.0987171187711041E-3</v>
      </c>
      <c r="N307" s="52">
        <f t="shared" si="36"/>
        <v>-8.0987171187711041E-3</v>
      </c>
    </row>
    <row r="308" spans="1:14" x14ac:dyDescent="0.25">
      <c r="A308" s="2">
        <v>40737</v>
      </c>
      <c r="B308" s="3">
        <v>1.3973</v>
      </c>
      <c r="C308" s="3">
        <v>1.4191</v>
      </c>
      <c r="D308" s="3">
        <v>1.3955</v>
      </c>
      <c r="E308" s="3">
        <v>1.4162999999999999</v>
      </c>
      <c r="F308" s="50">
        <f t="shared" si="30"/>
        <v>1.3506034133948425E-2</v>
      </c>
      <c r="G308" s="51">
        <f t="shared" si="31"/>
        <v>1.6770093864114995E-2</v>
      </c>
      <c r="H308" s="52">
        <f t="shared" si="32"/>
        <v>-1.2890291100254043E-3</v>
      </c>
      <c r="I308" s="50">
        <f>_xll.EWMA($F$4:$F308,1,,0)</f>
        <v>7.0377551862926182E-3</v>
      </c>
      <c r="J308" s="51">
        <f t="shared" si="33"/>
        <v>-7.9174745845791948E-3</v>
      </c>
      <c r="K308" s="52">
        <f t="shared" si="34"/>
        <v>1.3506034133948425E-2</v>
      </c>
      <c r="L308" s="50">
        <f>_xll.WMA($G$4:G308,1,20,0)</f>
        <v>1.1188457484076434E-2</v>
      </c>
      <c r="M308" s="51">
        <f t="shared" si="35"/>
        <v>-8.3913431130573264E-3</v>
      </c>
      <c r="N308" s="52">
        <f t="shared" si="36"/>
        <v>1.3506034133948425E-2</v>
      </c>
    </row>
    <row r="309" spans="1:14" x14ac:dyDescent="0.25">
      <c r="A309" s="2">
        <v>40738</v>
      </c>
      <c r="B309" s="3">
        <v>1.4165000000000001</v>
      </c>
      <c r="C309" s="3">
        <v>1.4279999999999999</v>
      </c>
      <c r="D309" s="3">
        <v>1.4118999999999999</v>
      </c>
      <c r="E309" s="3">
        <v>1.4138999999999999</v>
      </c>
      <c r="F309" s="50">
        <f t="shared" si="30"/>
        <v>-1.8371966727764775E-3</v>
      </c>
      <c r="G309" s="51">
        <f t="shared" si="31"/>
        <v>1.133854888405021E-2</v>
      </c>
      <c r="H309" s="52">
        <f t="shared" si="32"/>
        <v>-3.252725255091933E-3</v>
      </c>
      <c r="I309" s="50">
        <f>_xll.EWMA($F$4:$F309,1,,0)</f>
        <v>7.5830716507296787E-3</v>
      </c>
      <c r="J309" s="51">
        <f t="shared" si="33"/>
        <v>-8.5309556070708881E-3</v>
      </c>
      <c r="K309" s="52">
        <f t="shared" si="34"/>
        <v>-1.8371966727764775E-3</v>
      </c>
      <c r="L309" s="50">
        <f>_xll.WMA($G$4:G309,1,20,0)</f>
        <v>1.101675618998715E-2</v>
      </c>
      <c r="M309" s="51">
        <f t="shared" si="35"/>
        <v>-8.2625671424903617E-3</v>
      </c>
      <c r="N309" s="52">
        <f t="shared" si="36"/>
        <v>-1.8371966727764775E-3</v>
      </c>
    </row>
    <row r="310" spans="1:14" x14ac:dyDescent="0.25">
      <c r="A310" s="2">
        <v>40739</v>
      </c>
      <c r="B310" s="3">
        <v>1.4139999999999999</v>
      </c>
      <c r="C310" s="3">
        <v>1.4198</v>
      </c>
      <c r="D310" s="3">
        <v>1.4096</v>
      </c>
      <c r="E310" s="3">
        <v>1.4156</v>
      </c>
      <c r="F310" s="50">
        <f t="shared" si="30"/>
        <v>1.1309020147903775E-3</v>
      </c>
      <c r="G310" s="51">
        <f t="shared" si="31"/>
        <v>7.2100404233703579E-3</v>
      </c>
      <c r="H310" s="52">
        <f t="shared" si="32"/>
        <v>-3.1165912746030219E-3</v>
      </c>
      <c r="I310" s="50">
        <f>_xll.EWMA($F$4:$F310,1,,0)</f>
        <v>7.3658207022274024E-3</v>
      </c>
      <c r="J310" s="51">
        <f t="shared" si="33"/>
        <v>-8.2865482900058279E-3</v>
      </c>
      <c r="K310" s="52">
        <f t="shared" si="34"/>
        <v>1.1309020147903775E-3</v>
      </c>
      <c r="L310" s="50">
        <f>_xll.WMA($G$4:G310,1,20,0)</f>
        <v>1.1074773388401857E-2</v>
      </c>
      <c r="M310" s="51">
        <f t="shared" si="35"/>
        <v>-8.3060800413013933E-3</v>
      </c>
      <c r="N310" s="52">
        <f t="shared" si="36"/>
        <v>1.1309020147903775E-3</v>
      </c>
    </row>
    <row r="311" spans="1:14" x14ac:dyDescent="0.25">
      <c r="A311" s="2">
        <v>40742</v>
      </c>
      <c r="B311" s="3">
        <v>1.4121999999999999</v>
      </c>
      <c r="C311" s="3">
        <v>1.4133</v>
      </c>
      <c r="D311" s="3">
        <v>1.4016999999999999</v>
      </c>
      <c r="E311" s="3">
        <v>1.4112</v>
      </c>
      <c r="F311" s="50">
        <f t="shared" si="30"/>
        <v>-7.0836582971955605E-4</v>
      </c>
      <c r="G311" s="51">
        <f t="shared" si="31"/>
        <v>8.2416097050930642E-3</v>
      </c>
      <c r="H311" s="52">
        <f t="shared" si="32"/>
        <v>-7.4629864132343864E-3</v>
      </c>
      <c r="I311" s="50">
        <f>_xll.EWMA($F$4:$F311,1,,0)</f>
        <v>7.1467987310643846E-3</v>
      </c>
      <c r="J311" s="51">
        <f t="shared" si="33"/>
        <v>-8.0401485724474319E-3</v>
      </c>
      <c r="K311" s="52">
        <f t="shared" si="34"/>
        <v>-7.0836582971955605E-4</v>
      </c>
      <c r="L311" s="50">
        <f>_xll.WMA($G$4:G311,1,20,0)</f>
        <v>1.0715130877972099E-2</v>
      </c>
      <c r="M311" s="51">
        <f t="shared" si="35"/>
        <v>-8.0363481584790741E-3</v>
      </c>
      <c r="N311" s="52">
        <f t="shared" si="36"/>
        <v>-7.0836582971955605E-4</v>
      </c>
    </row>
    <row r="312" spans="1:14" x14ac:dyDescent="0.25">
      <c r="A312" s="2">
        <v>40743</v>
      </c>
      <c r="B312" s="3">
        <v>1.411</v>
      </c>
      <c r="C312" s="3">
        <v>1.4214</v>
      </c>
      <c r="D312" s="3">
        <v>1.4072</v>
      </c>
      <c r="E312" s="3">
        <v>1.4154</v>
      </c>
      <c r="F312" s="50">
        <f t="shared" si="30"/>
        <v>3.1135037888702301E-3</v>
      </c>
      <c r="G312" s="51">
        <f t="shared" si="31"/>
        <v>1.0040386969446306E-2</v>
      </c>
      <c r="H312" s="52">
        <f t="shared" si="32"/>
        <v>-2.6967584294656341E-3</v>
      </c>
      <c r="I312" s="50">
        <f>_xll.EWMA($F$4:$F312,1,,0)</f>
        <v>6.9312506162398811E-3</v>
      </c>
      <c r="J312" s="51">
        <f t="shared" si="33"/>
        <v>-7.7976569432698659E-3</v>
      </c>
      <c r="K312" s="52">
        <f t="shared" si="34"/>
        <v>3.1135037888702301E-3</v>
      </c>
      <c r="L312" s="50">
        <f>_xll.WMA($G$4:G312,1,20,0)</f>
        <v>1.0667865238326146E-2</v>
      </c>
      <c r="M312" s="51">
        <f t="shared" si="35"/>
        <v>-8.0008989287446083E-3</v>
      </c>
      <c r="N312" s="52">
        <f t="shared" si="36"/>
        <v>3.1135037888702301E-3</v>
      </c>
    </row>
    <row r="313" spans="1:14" x14ac:dyDescent="0.25">
      <c r="A313" s="2">
        <v>40744</v>
      </c>
      <c r="B313" s="3">
        <v>1.415</v>
      </c>
      <c r="C313" s="3">
        <v>1.4237</v>
      </c>
      <c r="D313" s="3">
        <v>1.4136</v>
      </c>
      <c r="E313" s="3">
        <v>1.4213</v>
      </c>
      <c r="F313" s="50">
        <f t="shared" si="30"/>
        <v>4.4424146676281268E-3</v>
      </c>
      <c r="G313" s="51">
        <f t="shared" si="31"/>
        <v>7.1194746142135478E-3</v>
      </c>
      <c r="H313" s="52">
        <f t="shared" si="32"/>
        <v>-9.8988907185136913E-4</v>
      </c>
      <c r="I313" s="50">
        <f>_xll.EWMA($F$4:$F313,1,,0)</f>
        <v>6.7632340895030941E-3</v>
      </c>
      <c r="J313" s="51">
        <f t="shared" si="33"/>
        <v>-7.6086383506909806E-3</v>
      </c>
      <c r="K313" s="52">
        <f t="shared" si="34"/>
        <v>4.4424146676281268E-3</v>
      </c>
      <c r="L313" s="50">
        <f>_xll.WMA($G$4:G313,1,20,0)</f>
        <v>1.0755608935708217E-2</v>
      </c>
      <c r="M313" s="51">
        <f t="shared" si="35"/>
        <v>-8.0667067017811626E-3</v>
      </c>
      <c r="N313" s="52">
        <f t="shared" si="36"/>
        <v>4.4424146676281268E-3</v>
      </c>
    </row>
    <row r="314" spans="1:14" x14ac:dyDescent="0.25">
      <c r="A314" s="2">
        <v>40745</v>
      </c>
      <c r="B314" s="3">
        <v>1.4213</v>
      </c>
      <c r="C314" s="3">
        <v>1.4433</v>
      </c>
      <c r="D314" s="3">
        <v>1.4141999999999999</v>
      </c>
      <c r="E314" s="3">
        <v>1.4423999999999999</v>
      </c>
      <c r="F314" s="50">
        <f t="shared" si="30"/>
        <v>1.4736447144141412E-2</v>
      </c>
      <c r="G314" s="51">
        <f t="shared" si="31"/>
        <v>2.036815820337733E-2</v>
      </c>
      <c r="H314" s="52">
        <f t="shared" si="32"/>
        <v>-5.0079455748257822E-3</v>
      </c>
      <c r="I314" s="50">
        <f>_xll.EWMA($F$4:$F314,1,,0)</f>
        <v>6.646875815990637E-3</v>
      </c>
      <c r="J314" s="51">
        <f t="shared" si="33"/>
        <v>-7.477735292989467E-3</v>
      </c>
      <c r="K314" s="52">
        <f t="shared" si="34"/>
        <v>1.4736447144141412E-2</v>
      </c>
      <c r="L314" s="50">
        <f>_xll.WMA($G$4:G314,1,20,0)</f>
        <v>1.0781548464851302E-2</v>
      </c>
      <c r="M314" s="51">
        <f t="shared" si="35"/>
        <v>-8.0861613486384772E-3</v>
      </c>
      <c r="N314" s="52">
        <f t="shared" si="36"/>
        <v>1.4736447144141412E-2</v>
      </c>
    </row>
    <row r="315" spans="1:14" x14ac:dyDescent="0.25">
      <c r="A315" s="2">
        <v>40746</v>
      </c>
      <c r="B315" s="3">
        <v>1.4422999999999999</v>
      </c>
      <c r="C315" s="3">
        <v>1.4437</v>
      </c>
      <c r="D315" s="3">
        <v>1.4328000000000001</v>
      </c>
      <c r="E315" s="3">
        <v>1.4359</v>
      </c>
      <c r="F315" s="50">
        <f t="shared" si="30"/>
        <v>-4.4472312891333235E-3</v>
      </c>
      <c r="G315" s="51">
        <f t="shared" si="31"/>
        <v>7.5786908892666975E-3</v>
      </c>
      <c r="H315" s="52">
        <f t="shared" si="32"/>
        <v>-6.6084898429624311E-3</v>
      </c>
      <c r="I315" s="50">
        <f>_xll.EWMA($F$4:$F315,1,,0)</f>
        <v>7.386465534498456E-3</v>
      </c>
      <c r="J315" s="51">
        <f t="shared" si="33"/>
        <v>-8.3097737263107627E-3</v>
      </c>
      <c r="K315" s="52">
        <f t="shared" si="34"/>
        <v>-4.4472312891333235E-3</v>
      </c>
      <c r="L315" s="50">
        <f>_xll.WMA($G$4:G315,1,20,0)</f>
        <v>1.1006623247772788E-2</v>
      </c>
      <c r="M315" s="51">
        <f t="shared" si="35"/>
        <v>-8.2549674358295914E-3</v>
      </c>
      <c r="N315" s="52">
        <f t="shared" si="36"/>
        <v>-4.4472312891333235E-3</v>
      </c>
    </row>
    <row r="316" spans="1:14" x14ac:dyDescent="0.25">
      <c r="A316" s="2">
        <v>40749</v>
      </c>
      <c r="B316" s="3">
        <v>1.4399</v>
      </c>
      <c r="C316" s="3">
        <v>1.4404999999999999</v>
      </c>
      <c r="D316" s="3">
        <v>1.4329000000000001</v>
      </c>
      <c r="E316" s="3">
        <v>1.4374</v>
      </c>
      <c r="F316" s="50">
        <f t="shared" si="30"/>
        <v>-1.7377406798825168E-3</v>
      </c>
      <c r="G316" s="51">
        <f t="shared" si="31"/>
        <v>5.2899128020258502E-3</v>
      </c>
      <c r="H316" s="52">
        <f t="shared" si="32"/>
        <v>-4.8733039916675569E-3</v>
      </c>
      <c r="I316" s="50">
        <f>_xll.EWMA($F$4:$F316,1,,0)</f>
        <v>7.2438216899048755E-3</v>
      </c>
      <c r="J316" s="51">
        <f t="shared" si="33"/>
        <v>-8.1492994011429856E-3</v>
      </c>
      <c r="K316" s="52">
        <f t="shared" si="34"/>
        <v>-1.7377406798825168E-3</v>
      </c>
      <c r="L316" s="50">
        <f>_xll.WMA($G$4:G316,1,20,0)</f>
        <v>1.0826696397822359E-2</v>
      </c>
      <c r="M316" s="51">
        <f t="shared" si="35"/>
        <v>-8.1200222983667698E-3</v>
      </c>
      <c r="N316" s="52">
        <f t="shared" si="36"/>
        <v>-1.7377406798825168E-3</v>
      </c>
    </row>
    <row r="317" spans="1:14" x14ac:dyDescent="0.25">
      <c r="A317" s="2">
        <v>40750</v>
      </c>
      <c r="B317" s="3">
        <v>1.4376</v>
      </c>
      <c r="C317" s="3">
        <v>1.4523999999999999</v>
      </c>
      <c r="D317" s="3">
        <v>1.4360999999999999</v>
      </c>
      <c r="E317" s="3">
        <v>1.4508000000000001</v>
      </c>
      <c r="F317" s="50">
        <f t="shared" si="30"/>
        <v>9.1400719393979792E-3</v>
      </c>
      <c r="G317" s="51">
        <f t="shared" si="31"/>
        <v>1.1286254473607706E-2</v>
      </c>
      <c r="H317" s="52">
        <f t="shared" si="32"/>
        <v>-1.0439504027763E-3</v>
      </c>
      <c r="I317" s="50">
        <f>_xll.EWMA($F$4:$F317,1,,0)</f>
        <v>7.0360329785227171E-3</v>
      </c>
      <c r="J317" s="51">
        <f t="shared" si="33"/>
        <v>-7.9155371008380569E-3</v>
      </c>
      <c r="K317" s="52">
        <f t="shared" si="34"/>
        <v>9.1400719393979792E-3</v>
      </c>
      <c r="L317" s="50">
        <f>_xll.WMA($G$4:G317,1,20,0)</f>
        <v>1.0432708630874117E-2</v>
      </c>
      <c r="M317" s="51">
        <f t="shared" si="35"/>
        <v>-7.8245314731555885E-3</v>
      </c>
      <c r="N317" s="52">
        <f t="shared" si="36"/>
        <v>9.1400719393979792E-3</v>
      </c>
    </row>
    <row r="318" spans="1:14" x14ac:dyDescent="0.25">
      <c r="A318" s="2">
        <v>40751</v>
      </c>
      <c r="B318" s="3">
        <v>1.4509000000000001</v>
      </c>
      <c r="C318" s="3">
        <v>1.4534</v>
      </c>
      <c r="D318" s="3">
        <v>1.4343999999999999</v>
      </c>
      <c r="E318" s="3">
        <v>1.4367000000000001</v>
      </c>
      <c r="F318" s="50">
        <f t="shared" si="30"/>
        <v>-9.8352365049660263E-3</v>
      </c>
      <c r="G318" s="51">
        <f t="shared" si="31"/>
        <v>1.3158995891612433E-2</v>
      </c>
      <c r="H318" s="52">
        <f t="shared" si="32"/>
        <v>-1.1437410230716471E-2</v>
      </c>
      <c r="I318" s="50">
        <f>_xll.EWMA($F$4:$F318,1,,0)</f>
        <v>7.1796844898512025E-3</v>
      </c>
      <c r="J318" s="51">
        <f t="shared" si="33"/>
        <v>-8.0771450510826025E-3</v>
      </c>
      <c r="K318" s="52">
        <f t="shared" si="34"/>
        <v>-8.0771450510826025E-3</v>
      </c>
      <c r="L318" s="50">
        <f>_xll.WMA($G$4:G318,1,20,0)</f>
        <v>1.0455720450539026E-2</v>
      </c>
      <c r="M318" s="51">
        <f t="shared" si="35"/>
        <v>-7.8417903379042701E-3</v>
      </c>
      <c r="N318" s="52">
        <f t="shared" si="36"/>
        <v>-7.8417903379042701E-3</v>
      </c>
    </row>
    <row r="319" spans="1:14" x14ac:dyDescent="0.25">
      <c r="A319" s="2">
        <v>40752</v>
      </c>
      <c r="B319" s="3">
        <v>1.4366000000000001</v>
      </c>
      <c r="C319" s="3">
        <v>1.4398</v>
      </c>
      <c r="D319" s="3">
        <v>1.4258</v>
      </c>
      <c r="E319" s="3">
        <v>1.4331</v>
      </c>
      <c r="F319" s="50">
        <f t="shared" si="30"/>
        <v>-2.4392805766753952E-3</v>
      </c>
      <c r="G319" s="51">
        <f t="shared" si="31"/>
        <v>9.7711553516745611E-3</v>
      </c>
      <c r="H319" s="52">
        <f t="shared" si="32"/>
        <v>-7.546150957173231E-3</v>
      </c>
      <c r="I319" s="50">
        <f>_xll.EWMA($F$4:$F319,1,,0)</f>
        <v>7.3660647457036588E-3</v>
      </c>
      <c r="J319" s="51">
        <f t="shared" si="33"/>
        <v>-8.286822838916616E-3</v>
      </c>
      <c r="K319" s="52">
        <f t="shared" si="34"/>
        <v>-2.4392805766753952E-3</v>
      </c>
      <c r="L319" s="50">
        <f>_xll.WMA($G$4:G319,1,20,0)</f>
        <v>1.0748945990776587E-2</v>
      </c>
      <c r="M319" s="51">
        <f t="shared" si="35"/>
        <v>-8.0617094930824397E-3</v>
      </c>
      <c r="N319" s="52">
        <f t="shared" si="36"/>
        <v>-2.4392805766753952E-3</v>
      </c>
    </row>
    <row r="320" spans="1:14" x14ac:dyDescent="0.25">
      <c r="A320" s="2">
        <v>40753</v>
      </c>
      <c r="B320" s="3">
        <v>1.4331</v>
      </c>
      <c r="C320" s="3">
        <v>1.4411</v>
      </c>
      <c r="D320" s="3">
        <v>1.4234</v>
      </c>
      <c r="E320" s="3">
        <v>1.4396</v>
      </c>
      <c r="F320" s="50">
        <f t="shared" si="30"/>
        <v>4.5253671408496954E-3</v>
      </c>
      <c r="G320" s="51">
        <f t="shared" si="31"/>
        <v>1.2358334979145194E-2</v>
      </c>
      <c r="H320" s="52">
        <f t="shared" si="32"/>
        <v>-6.7915541988551624E-3</v>
      </c>
      <c r="I320" s="50">
        <f>_xll.EWMA($F$4:$F320,1,,0)</f>
        <v>7.1666157027936942E-3</v>
      </c>
      <c r="J320" s="51">
        <f t="shared" si="33"/>
        <v>-8.0624426656429066E-3</v>
      </c>
      <c r="K320" s="52">
        <f t="shared" si="34"/>
        <v>4.5253671408496954E-3</v>
      </c>
      <c r="L320" s="50">
        <f>_xll.WMA($G$4:G320,1,20,0)</f>
        <v>1.0871555842955793E-2</v>
      </c>
      <c r="M320" s="51">
        <f t="shared" si="35"/>
        <v>-8.1536668822168451E-3</v>
      </c>
      <c r="N320" s="52">
        <f t="shared" si="36"/>
        <v>4.5253671408496954E-3</v>
      </c>
    </row>
    <row r="321" spans="1:14" x14ac:dyDescent="0.25">
      <c r="A321" s="2">
        <v>40756</v>
      </c>
      <c r="B321" s="3">
        <v>1.4355</v>
      </c>
      <c r="C321" s="3">
        <v>1.4452</v>
      </c>
      <c r="D321" s="3">
        <v>1.4189000000000001</v>
      </c>
      <c r="E321" s="3">
        <v>1.4248000000000001</v>
      </c>
      <c r="F321" s="50">
        <f t="shared" si="30"/>
        <v>-7.481767585666709E-3</v>
      </c>
      <c r="G321" s="51">
        <f t="shared" si="31"/>
        <v>1.83657967602175E-2</v>
      </c>
      <c r="H321" s="52">
        <f t="shared" si="32"/>
        <v>-1.1631297047850896E-2</v>
      </c>
      <c r="I321" s="50">
        <f>_xll.EWMA($F$4:$F321,1,,0)</f>
        <v>7.0361562418131633E-3</v>
      </c>
      <c r="J321" s="51">
        <f t="shared" si="33"/>
        <v>-7.9156757720398093E-3</v>
      </c>
      <c r="K321" s="52">
        <f t="shared" si="34"/>
        <v>-7.9156757720398093E-3</v>
      </c>
      <c r="L321" s="50">
        <f>_xll.WMA($G$4:G321,1,20,0)</f>
        <v>1.111692861247187E-2</v>
      </c>
      <c r="M321" s="51">
        <f t="shared" si="35"/>
        <v>-8.3376964593539025E-3</v>
      </c>
      <c r="N321" s="52">
        <f t="shared" si="36"/>
        <v>-8.3376964593539025E-3</v>
      </c>
    </row>
    <row r="322" spans="1:14" x14ac:dyDescent="0.25">
      <c r="A322" s="2">
        <v>40757</v>
      </c>
      <c r="B322" s="3">
        <v>1.4249000000000001</v>
      </c>
      <c r="C322" s="3">
        <v>1.4280999999999999</v>
      </c>
      <c r="D322" s="3">
        <v>1.4154</v>
      </c>
      <c r="E322" s="3">
        <v>1.42</v>
      </c>
      <c r="F322" s="50">
        <f t="shared" si="30"/>
        <v>-3.4447642064368263E-3</v>
      </c>
      <c r="G322" s="51">
        <f t="shared" si="31"/>
        <v>8.9327128172030784E-3</v>
      </c>
      <c r="H322" s="52">
        <f t="shared" si="32"/>
        <v>-6.6894591600588334E-3</v>
      </c>
      <c r="I322" s="50">
        <f>_xll.EWMA($F$4:$F322,1,,0)</f>
        <v>7.0636857059193916E-3</v>
      </c>
      <c r="J322" s="51">
        <f t="shared" si="33"/>
        <v>-7.9466464191593148E-3</v>
      </c>
      <c r="K322" s="52">
        <f t="shared" si="34"/>
        <v>-3.4447642064368263E-3</v>
      </c>
      <c r="L322" s="50">
        <f>_xll.WMA($G$4:G322,1,20,0)</f>
        <v>1.1770385501155448E-2</v>
      </c>
      <c r="M322" s="51">
        <f t="shared" si="35"/>
        <v>-8.8277891258665871E-3</v>
      </c>
      <c r="N322" s="52">
        <f t="shared" si="36"/>
        <v>-3.4447642064368263E-3</v>
      </c>
    </row>
    <row r="323" spans="1:14" x14ac:dyDescent="0.25">
      <c r="A323" s="2">
        <v>40758</v>
      </c>
      <c r="B323" s="3">
        <v>1.4198</v>
      </c>
      <c r="C323" s="3">
        <v>1.4341999999999999</v>
      </c>
      <c r="D323" s="3">
        <v>1.4149</v>
      </c>
      <c r="E323" s="3">
        <v>1.4321999999999999</v>
      </c>
      <c r="F323" s="50">
        <f t="shared" si="30"/>
        <v>8.695706967553913E-3</v>
      </c>
      <c r="G323" s="51">
        <f t="shared" si="31"/>
        <v>1.3548345246567823E-2</v>
      </c>
      <c r="H323" s="52">
        <f t="shared" si="32"/>
        <v>-3.457159403378797E-3</v>
      </c>
      <c r="I323" s="50">
        <f>_xll.EWMA($F$4:$F323,1,,0)</f>
        <v>6.9002826342959489E-3</v>
      </c>
      <c r="J323" s="51">
        <f t="shared" si="33"/>
        <v>-7.7628179635829426E-3</v>
      </c>
      <c r="K323" s="52">
        <f t="shared" si="34"/>
        <v>8.695706967553913E-3</v>
      </c>
      <c r="L323" s="50">
        <f>_xll.WMA($G$4:G323,1,20,0)</f>
        <v>1.168853706753121E-2</v>
      </c>
      <c r="M323" s="51">
        <f t="shared" si="35"/>
        <v>-8.7664028006484082E-3</v>
      </c>
      <c r="N323" s="52">
        <f t="shared" si="36"/>
        <v>8.695706967553913E-3</v>
      </c>
    </row>
    <row r="324" spans="1:14" x14ac:dyDescent="0.25">
      <c r="A324" s="2">
        <v>40759</v>
      </c>
      <c r="B324" s="3">
        <v>1.4320999999999999</v>
      </c>
      <c r="C324" s="3">
        <v>1.4370000000000001</v>
      </c>
      <c r="D324" s="3">
        <v>1.4089</v>
      </c>
      <c r="E324" s="3">
        <v>1.4089</v>
      </c>
      <c r="F324" s="50">
        <f t="shared" si="30"/>
        <v>-1.6332640425425756E-2</v>
      </c>
      <c r="G324" s="51">
        <f t="shared" si="31"/>
        <v>1.9748349019793953E-2</v>
      </c>
      <c r="H324" s="52">
        <f t="shared" si="32"/>
        <v>-1.6332640425425756E-2</v>
      </c>
      <c r="I324" s="50">
        <f>_xll.EWMA($F$4:$F324,1,,0)</f>
        <v>7.0209675677295512E-3</v>
      </c>
      <c r="J324" s="51">
        <f t="shared" si="33"/>
        <v>-7.8985885136957455E-3</v>
      </c>
      <c r="K324" s="52">
        <f t="shared" si="34"/>
        <v>-7.8985885136957455E-3</v>
      </c>
      <c r="L324" s="50">
        <f>_xll.WMA($G$4:G324,1,20,0)</f>
        <v>1.1757357005543484E-2</v>
      </c>
      <c r="M324" s="51">
        <f t="shared" si="35"/>
        <v>-8.8180177541576123E-3</v>
      </c>
      <c r="N324" s="52">
        <f t="shared" si="36"/>
        <v>-8.8180177541576123E-3</v>
      </c>
    </row>
    <row r="325" spans="1:14" x14ac:dyDescent="0.25">
      <c r="A325" s="2">
        <v>40760</v>
      </c>
      <c r="B325" s="3">
        <v>1.4092</v>
      </c>
      <c r="C325" s="3">
        <v>1.4297</v>
      </c>
      <c r="D325" s="3">
        <v>1.4058999999999999</v>
      </c>
      <c r="E325" s="3">
        <v>1.4277</v>
      </c>
      <c r="F325" s="50">
        <f t="shared" ref="F325:F388" si="37">LN(E325/B325)</f>
        <v>1.3042590328091901E-2</v>
      </c>
      <c r="G325" s="51">
        <f t="shared" ref="G325:G388" si="38">LN(C325/D325)</f>
        <v>1.6786964949256692E-2</v>
      </c>
      <c r="H325" s="52">
        <f t="shared" ref="H325:H388" si="39">LN(D325/B325)</f>
        <v>-2.3445003812209613E-3</v>
      </c>
      <c r="I325" s="50">
        <f>_xll.EWMA($F$4:$F325,1,,0)</f>
        <v>7.8956731852235819E-3</v>
      </c>
      <c r="J325" s="51">
        <f t="shared" ref="J325:J388" si="40">-$J$1*I325</f>
        <v>-8.8826323333765292E-3</v>
      </c>
      <c r="K325" s="52">
        <f t="shared" si="34"/>
        <v>1.3042590328091901E-2</v>
      </c>
      <c r="L325" s="50">
        <f>_xll.WMA($G$4:G325,1,20,0)</f>
        <v>1.2230729994589302E-2</v>
      </c>
      <c r="M325" s="51">
        <f t="shared" si="35"/>
        <v>-9.1730474959419769E-3</v>
      </c>
      <c r="N325" s="52">
        <f t="shared" si="36"/>
        <v>1.3042590328091901E-2</v>
      </c>
    </row>
    <row r="326" spans="1:14" x14ac:dyDescent="0.25">
      <c r="A326" s="2">
        <v>40763</v>
      </c>
      <c r="B326" s="3">
        <v>1.4373</v>
      </c>
      <c r="C326" s="3">
        <v>1.4399</v>
      </c>
      <c r="D326" s="3">
        <v>1.4135</v>
      </c>
      <c r="E326" s="3">
        <v>1.4177999999999999</v>
      </c>
      <c r="F326" s="50">
        <f t="shared" si="37"/>
        <v>-1.3659979136269044E-2</v>
      </c>
      <c r="G326" s="51">
        <f t="shared" si="38"/>
        <v>1.850476858057969E-2</v>
      </c>
      <c r="H326" s="52">
        <f t="shared" si="39"/>
        <v>-1.6697455423541119E-2</v>
      </c>
      <c r="I326" s="50">
        <f>_xll.EWMA($F$4:$F326,1,,0)</f>
        <v>8.2950410181609931E-3</v>
      </c>
      <c r="J326" s="51">
        <f t="shared" si="40"/>
        <v>-9.3319211454311168E-3</v>
      </c>
      <c r="K326" s="52">
        <f t="shared" ref="K326:K389" si="41">IF(H326&lt;J326,J326,F326)</f>
        <v>-9.3319211454311168E-3</v>
      </c>
      <c r="L326" s="50">
        <f>_xll.WMA($G$4:G326,1,20,0)</f>
        <v>1.2524198371109251E-2</v>
      </c>
      <c r="M326" s="51">
        <f t="shared" ref="M326:M389" si="42">-$M$1*L326</f>
        <v>-9.3931487783319376E-3</v>
      </c>
      <c r="N326" s="52">
        <f t="shared" ref="N326:N389" si="43">IF(H326&lt;M326,M326,F326)</f>
        <v>-9.3931487783319376E-3</v>
      </c>
    </row>
    <row r="327" spans="1:14" x14ac:dyDescent="0.25">
      <c r="A327" s="2">
        <v>40764</v>
      </c>
      <c r="B327" s="3">
        <v>1.4176</v>
      </c>
      <c r="C327" s="3">
        <v>1.4375</v>
      </c>
      <c r="D327" s="3">
        <v>1.4155</v>
      </c>
      <c r="E327" s="3">
        <v>1.4374</v>
      </c>
      <c r="F327" s="50">
        <f t="shared" si="37"/>
        <v>1.3870625183525689E-2</v>
      </c>
      <c r="G327" s="51">
        <f t="shared" si="38"/>
        <v>1.5422668119551158E-2</v>
      </c>
      <c r="H327" s="52">
        <f t="shared" si="39"/>
        <v>-1.4824752988621666E-3</v>
      </c>
      <c r="I327" s="50">
        <f>_xll.EWMA($F$4:$F327,1,,0)</f>
        <v>8.7106225359381353E-3</v>
      </c>
      <c r="J327" s="51">
        <f t="shared" si="40"/>
        <v>-9.7994503529304014E-3</v>
      </c>
      <c r="K327" s="52">
        <f t="shared" si="41"/>
        <v>1.3870625183525689E-2</v>
      </c>
      <c r="L327" s="50">
        <f>_xll.WMA($G$4:G327,1,20,0)</f>
        <v>1.2605863944628534E-2</v>
      </c>
      <c r="M327" s="51">
        <f t="shared" si="42"/>
        <v>-9.4543979584713993E-3</v>
      </c>
      <c r="N327" s="52">
        <f t="shared" si="43"/>
        <v>1.3870625183525689E-2</v>
      </c>
    </row>
    <row r="328" spans="1:14" x14ac:dyDescent="0.25">
      <c r="A328" s="2">
        <v>40765</v>
      </c>
      <c r="B328" s="3">
        <v>1.4374</v>
      </c>
      <c r="C328" s="3">
        <v>1.4399</v>
      </c>
      <c r="D328" s="3">
        <v>1.4167000000000001</v>
      </c>
      <c r="E328" s="3">
        <v>1.4176</v>
      </c>
      <c r="F328" s="50">
        <f t="shared" si="37"/>
        <v>-1.3870625183525734E-2</v>
      </c>
      <c r="G328" s="51">
        <f t="shared" si="38"/>
        <v>1.624344332891953E-2</v>
      </c>
      <c r="H328" s="52">
        <f t="shared" si="39"/>
        <v>-1.4505702649036922E-2</v>
      </c>
      <c r="I328" s="50">
        <f>_xll.EWMA($F$4:$F328,1,,0)</f>
        <v>9.1030820519585089E-3</v>
      </c>
      <c r="J328" s="51">
        <f t="shared" si="40"/>
        <v>-1.0240967308453322E-2</v>
      </c>
      <c r="K328" s="52">
        <f t="shared" si="41"/>
        <v>-1.0240967308453322E-2</v>
      </c>
      <c r="L328" s="50">
        <f>_xll.WMA($G$4:G328,1,20,0)</f>
        <v>1.2592063127208404E-2</v>
      </c>
      <c r="M328" s="51">
        <f t="shared" si="42"/>
        <v>-9.4440473454063031E-3</v>
      </c>
      <c r="N328" s="52">
        <f t="shared" si="43"/>
        <v>-9.4440473454063031E-3</v>
      </c>
    </row>
    <row r="329" spans="1:14" x14ac:dyDescent="0.25">
      <c r="A329" s="2">
        <v>40766</v>
      </c>
      <c r="B329" s="3">
        <v>1.4177</v>
      </c>
      <c r="C329" s="3">
        <v>1.4287000000000001</v>
      </c>
      <c r="D329" s="3">
        <v>1.4107000000000001</v>
      </c>
      <c r="E329" s="3">
        <v>1.4238</v>
      </c>
      <c r="F329" s="50">
        <f t="shared" si="37"/>
        <v>4.293513546187116E-3</v>
      </c>
      <c r="G329" s="51">
        <f t="shared" si="38"/>
        <v>1.2678904790655799E-2</v>
      </c>
      <c r="H329" s="52">
        <f t="shared" si="39"/>
        <v>-4.9498050431290713E-3</v>
      </c>
      <c r="I329" s="50">
        <f>_xll.EWMA($F$4:$F329,1,,0)</f>
        <v>9.4571555582489645E-3</v>
      </c>
      <c r="J329" s="51">
        <f t="shared" si="40"/>
        <v>-1.0639300003030086E-2</v>
      </c>
      <c r="K329" s="52">
        <f t="shared" si="41"/>
        <v>4.293513546187116E-3</v>
      </c>
      <c r="L329" s="50">
        <f>_xll.WMA($G$4:G329,1,20,0)</f>
        <v>1.2565730600448631E-2</v>
      </c>
      <c r="M329" s="51">
        <f t="shared" si="42"/>
        <v>-9.4242979503364726E-3</v>
      </c>
      <c r="N329" s="52">
        <f t="shared" si="43"/>
        <v>4.293513546187116E-3</v>
      </c>
    </row>
    <row r="330" spans="1:14" x14ac:dyDescent="0.25">
      <c r="A330" s="2">
        <v>40767</v>
      </c>
      <c r="B330" s="3">
        <v>1.4237</v>
      </c>
      <c r="C330" s="3">
        <v>1.4289000000000001</v>
      </c>
      <c r="D330" s="3">
        <v>1.4153</v>
      </c>
      <c r="E330" s="3">
        <v>1.4246000000000001</v>
      </c>
      <c r="F330" s="50">
        <f t="shared" si="37"/>
        <v>6.3195592455333332E-4</v>
      </c>
      <c r="G330" s="51">
        <f t="shared" si="38"/>
        <v>9.5633947351311255E-3</v>
      </c>
      <c r="H330" s="52">
        <f t="shared" si="39"/>
        <v>-5.9175938799069005E-3</v>
      </c>
      <c r="I330" s="50">
        <f>_xll.EWMA($F$4:$F330,1,,0)</f>
        <v>9.2291700218395407E-3</v>
      </c>
      <c r="J330" s="51">
        <f t="shared" si="40"/>
        <v>-1.0382816274569483E-2</v>
      </c>
      <c r="K330" s="52">
        <f t="shared" si="41"/>
        <v>6.3195592455333332E-4</v>
      </c>
      <c r="L330" s="50">
        <f>_xll.WMA($G$4:G330,1,20,0)</f>
        <v>1.2632748395778911E-2</v>
      </c>
      <c r="M330" s="51">
        <f t="shared" si="42"/>
        <v>-9.4745612968341834E-3</v>
      </c>
      <c r="N330" s="52">
        <f t="shared" si="43"/>
        <v>6.3195592455333332E-4</v>
      </c>
    </row>
    <row r="331" spans="1:14" x14ac:dyDescent="0.25">
      <c r="A331" s="2">
        <v>40770</v>
      </c>
      <c r="B331" s="3">
        <v>1.4261999999999999</v>
      </c>
      <c r="C331" s="3">
        <v>1.4471000000000001</v>
      </c>
      <c r="D331" s="3">
        <v>1.4261999999999999</v>
      </c>
      <c r="E331" s="3">
        <v>1.4441999999999999</v>
      </c>
      <c r="F331" s="50">
        <f t="shared" si="37"/>
        <v>1.2541970422878013E-2</v>
      </c>
      <c r="G331" s="51">
        <f t="shared" si="38"/>
        <v>1.4547989149743881E-2</v>
      </c>
      <c r="H331" s="52">
        <f t="shared" si="39"/>
        <v>0</v>
      </c>
      <c r="I331" s="50">
        <f>_xll.EWMA($F$4:$F331,1,,0)</f>
        <v>8.9493511849706199E-3</v>
      </c>
      <c r="J331" s="51">
        <f t="shared" si="40"/>
        <v>-1.0068020083091947E-2</v>
      </c>
      <c r="K331" s="52">
        <f t="shared" si="41"/>
        <v>1.2541970422878013E-2</v>
      </c>
      <c r="L331" s="50">
        <f>_xll.WMA($G$4:G331,1,20,0)</f>
        <v>1.2750416111366947E-2</v>
      </c>
      <c r="M331" s="51">
        <f t="shared" si="42"/>
        <v>-9.5628120835252114E-3</v>
      </c>
      <c r="N331" s="52">
        <f t="shared" si="43"/>
        <v>1.2541970422878013E-2</v>
      </c>
    </row>
    <row r="332" spans="1:14" x14ac:dyDescent="0.25">
      <c r="A332" s="2">
        <v>40771</v>
      </c>
      <c r="B332" s="3">
        <v>1.4440999999999999</v>
      </c>
      <c r="C332" s="3">
        <v>1.4466000000000001</v>
      </c>
      <c r="D332" s="3">
        <v>1.4357</v>
      </c>
      <c r="E332" s="3">
        <v>1.4404999999999999</v>
      </c>
      <c r="F332" s="50">
        <f t="shared" si="37"/>
        <v>-2.4960146079363475E-3</v>
      </c>
      <c r="G332" s="51">
        <f t="shared" si="38"/>
        <v>7.5634402815322284E-3</v>
      </c>
      <c r="H332" s="52">
        <f t="shared" si="39"/>
        <v>-5.8337549988711317E-3</v>
      </c>
      <c r="I332" s="50">
        <f>_xll.EWMA($F$4:$F332,1,,0)</f>
        <v>9.2045366401204455E-3</v>
      </c>
      <c r="J332" s="51">
        <f t="shared" si="40"/>
        <v>-1.0355103720135501E-2</v>
      </c>
      <c r="K332" s="52">
        <f t="shared" si="41"/>
        <v>-2.4960146079363475E-3</v>
      </c>
      <c r="L332" s="50">
        <f>_xll.WMA($G$4:G332,1,20,0)</f>
        <v>1.3065735083599489E-2</v>
      </c>
      <c r="M332" s="51">
        <f t="shared" si="42"/>
        <v>-9.799301312699616E-3</v>
      </c>
      <c r="N332" s="52">
        <f t="shared" si="43"/>
        <v>-2.4960146079363475E-3</v>
      </c>
    </row>
    <row r="333" spans="1:14" x14ac:dyDescent="0.25">
      <c r="A333" s="2">
        <v>40772</v>
      </c>
      <c r="B333" s="3">
        <v>1.4403999999999999</v>
      </c>
      <c r="C333" s="3">
        <v>1.4515</v>
      </c>
      <c r="D333" s="3">
        <v>1.4328000000000001</v>
      </c>
      <c r="E333" s="3">
        <v>1.4423999999999999</v>
      </c>
      <c r="F333" s="50">
        <f t="shared" si="37"/>
        <v>1.3875401143874321E-3</v>
      </c>
      <c r="G333" s="51">
        <f t="shared" si="38"/>
        <v>1.2966932718182599E-2</v>
      </c>
      <c r="H333" s="52">
        <f t="shared" si="39"/>
        <v>-5.2902810282180607E-3</v>
      </c>
      <c r="I333" s="50">
        <f>_xll.EWMA($F$4:$F333,1,,0)</f>
        <v>8.9450483737731953E-3</v>
      </c>
      <c r="J333" s="51">
        <f t="shared" si="40"/>
        <v>-1.0063179420494844E-2</v>
      </c>
      <c r="K333" s="52">
        <f t="shared" si="41"/>
        <v>1.3875401143874321E-3</v>
      </c>
      <c r="L333" s="50">
        <f>_xll.WMA($G$4:G333,1,20,0)</f>
        <v>1.2941887749203783E-2</v>
      </c>
      <c r="M333" s="51">
        <f t="shared" si="42"/>
        <v>-9.7064158119028379E-3</v>
      </c>
      <c r="N333" s="52">
        <f t="shared" si="43"/>
        <v>1.3875401143874321E-3</v>
      </c>
    </row>
    <row r="334" spans="1:14" x14ac:dyDescent="0.25">
      <c r="A334" s="2">
        <v>40773</v>
      </c>
      <c r="B334" s="3">
        <v>1.4424999999999999</v>
      </c>
      <c r="C334" s="3">
        <v>1.4450000000000001</v>
      </c>
      <c r="D334" s="3">
        <v>1.4275</v>
      </c>
      <c r="E334" s="3">
        <v>1.4333</v>
      </c>
      <c r="F334" s="50">
        <f t="shared" si="37"/>
        <v>-6.3982414530845454E-3</v>
      </c>
      <c r="G334" s="51">
        <f t="shared" si="38"/>
        <v>1.2184659016367219E-2</v>
      </c>
      <c r="H334" s="52">
        <f t="shared" si="39"/>
        <v>-1.0453056852089256E-2</v>
      </c>
      <c r="I334" s="50">
        <f>_xll.EWMA($F$4:$F334,1,,0)</f>
        <v>8.6792034795098554E-3</v>
      </c>
      <c r="J334" s="51">
        <f t="shared" si="40"/>
        <v>-9.7641039144485877E-3</v>
      </c>
      <c r="K334" s="52">
        <f t="shared" si="41"/>
        <v>-9.7641039144485877E-3</v>
      </c>
      <c r="L334" s="50">
        <f>_xll.WMA($G$4:G334,1,20,0)</f>
        <v>1.3234260654402237E-2</v>
      </c>
      <c r="M334" s="51">
        <f t="shared" si="42"/>
        <v>-9.9256954908016771E-3</v>
      </c>
      <c r="N334" s="52">
        <f t="shared" si="43"/>
        <v>-9.9256954908016771E-3</v>
      </c>
    </row>
    <row r="335" spans="1:14" x14ac:dyDescent="0.25">
      <c r="A335" s="2">
        <v>40774</v>
      </c>
      <c r="B335" s="3">
        <v>1.4330000000000001</v>
      </c>
      <c r="C335" s="3">
        <v>1.4449000000000001</v>
      </c>
      <c r="D335" s="3">
        <v>1.4262999999999999</v>
      </c>
      <c r="E335" s="3">
        <v>1.4393</v>
      </c>
      <c r="F335" s="50">
        <f t="shared" si="37"/>
        <v>4.386735440453227E-3</v>
      </c>
      <c r="G335" s="51">
        <f t="shared" si="38"/>
        <v>1.2956436470189143E-2</v>
      </c>
      <c r="H335" s="52">
        <f t="shared" si="39"/>
        <v>-4.6864702987954197E-3</v>
      </c>
      <c r="I335" s="50">
        <f>_xll.EWMA($F$4:$F335,1,,0)</f>
        <v>8.5595039738252353E-3</v>
      </c>
      <c r="J335" s="51">
        <f t="shared" si="40"/>
        <v>-9.6294419705533901E-3</v>
      </c>
      <c r="K335" s="52">
        <f t="shared" si="41"/>
        <v>4.386735440453227E-3</v>
      </c>
      <c r="L335" s="50">
        <f>_xll.WMA($G$4:G335,1,20,0)</f>
        <v>1.2825085695051731E-2</v>
      </c>
      <c r="M335" s="51">
        <f t="shared" si="42"/>
        <v>-9.6188142712887986E-3</v>
      </c>
      <c r="N335" s="52">
        <f t="shared" si="43"/>
        <v>4.386735440453227E-3</v>
      </c>
    </row>
    <row r="336" spans="1:14" x14ac:dyDescent="0.25">
      <c r="A336" s="2">
        <v>40777</v>
      </c>
      <c r="B336" s="3">
        <v>1.4375</v>
      </c>
      <c r="C336" s="3">
        <v>1.4433</v>
      </c>
      <c r="D336" s="3">
        <v>1.4350000000000001</v>
      </c>
      <c r="E336" s="3">
        <v>1.4355</v>
      </c>
      <c r="F336" s="50">
        <f t="shared" si="37"/>
        <v>-1.3922731103868571E-3</v>
      </c>
      <c r="G336" s="51">
        <f t="shared" si="38"/>
        <v>5.7673091797962655E-3</v>
      </c>
      <c r="H336" s="52">
        <f t="shared" si="39"/>
        <v>-1.7406444777839894E-3</v>
      </c>
      <c r="I336" s="50">
        <f>_xll.EWMA($F$4:$F336,1,,0)</f>
        <v>8.3680229834009103E-3</v>
      </c>
      <c r="J336" s="51">
        <f t="shared" si="40"/>
        <v>-9.4140258563260235E-3</v>
      </c>
      <c r="K336" s="52">
        <f t="shared" si="41"/>
        <v>-1.3922731103868571E-3</v>
      </c>
      <c r="L336" s="50">
        <f>_xll.WMA($G$4:G336,1,20,0)</f>
        <v>1.3093972974097853E-2</v>
      </c>
      <c r="M336" s="51">
        <f t="shared" si="42"/>
        <v>-9.82047973057339E-3</v>
      </c>
      <c r="N336" s="52">
        <f t="shared" si="43"/>
        <v>-1.3922731103868571E-3</v>
      </c>
    </row>
    <row r="337" spans="1:14" x14ac:dyDescent="0.25">
      <c r="A337" s="2">
        <v>40778</v>
      </c>
      <c r="B337" s="3">
        <v>1.4356</v>
      </c>
      <c r="C337" s="3">
        <v>1.4498</v>
      </c>
      <c r="D337" s="3">
        <v>1.4356</v>
      </c>
      <c r="E337" s="3">
        <v>1.4439</v>
      </c>
      <c r="F337" s="50">
        <f t="shared" si="37"/>
        <v>5.7649057037210639E-3</v>
      </c>
      <c r="G337" s="51">
        <f t="shared" si="38"/>
        <v>9.8427355933252119E-3</v>
      </c>
      <c r="H337" s="52">
        <f t="shared" si="39"/>
        <v>0</v>
      </c>
      <c r="I337" s="50">
        <f>_xll.EWMA($F$4:$F337,1,,0)</f>
        <v>8.1202638871231709E-3</v>
      </c>
      <c r="J337" s="51">
        <f t="shared" si="40"/>
        <v>-9.135296873013567E-3</v>
      </c>
      <c r="K337" s="52">
        <f t="shared" si="41"/>
        <v>5.7649057037210639E-3</v>
      </c>
      <c r="L337" s="50">
        <f>_xll.WMA($G$4:G337,1,20,0)</f>
        <v>1.3117842792986374E-2</v>
      </c>
      <c r="M337" s="51">
        <f t="shared" si="42"/>
        <v>-9.8383820947397799E-3</v>
      </c>
      <c r="N337" s="52">
        <f t="shared" si="43"/>
        <v>5.7649057037210639E-3</v>
      </c>
    </row>
    <row r="338" spans="1:14" x14ac:dyDescent="0.25">
      <c r="A338" s="2">
        <v>40779</v>
      </c>
      <c r="B338" s="3">
        <v>1.444</v>
      </c>
      <c r="C338" s="3">
        <v>1.4479</v>
      </c>
      <c r="D338" s="3">
        <v>1.4383999999999999</v>
      </c>
      <c r="E338" s="3">
        <v>1.4412</v>
      </c>
      <c r="F338" s="50">
        <f t="shared" si="37"/>
        <v>-1.9409405788333308E-3</v>
      </c>
      <c r="G338" s="51">
        <f t="shared" si="38"/>
        <v>6.5828460700201891E-3</v>
      </c>
      <c r="H338" s="52">
        <f t="shared" si="39"/>
        <v>-3.8856557354157418E-3</v>
      </c>
      <c r="I338" s="50">
        <f>_xll.EWMA($F$4:$F338,1,,0)</f>
        <v>7.9985256595883625E-3</v>
      </c>
      <c r="J338" s="51">
        <f t="shared" si="40"/>
        <v>-8.9983413670369078E-3</v>
      </c>
      <c r="K338" s="52">
        <f t="shared" si="41"/>
        <v>-1.9409405788333308E-3</v>
      </c>
      <c r="L338" s="50">
        <f>_xll.WMA($G$4:G338,1,20,0)</f>
        <v>1.3045666848972249E-2</v>
      </c>
      <c r="M338" s="51">
        <f t="shared" si="42"/>
        <v>-9.7842501367291865E-3</v>
      </c>
      <c r="N338" s="52">
        <f t="shared" si="43"/>
        <v>-1.9409405788333308E-3</v>
      </c>
    </row>
    <row r="339" spans="1:14" x14ac:dyDescent="0.25">
      <c r="A339" s="2">
        <v>40780</v>
      </c>
      <c r="B339" s="3">
        <v>1.4413</v>
      </c>
      <c r="C339" s="3">
        <v>1.4474</v>
      </c>
      <c r="D339" s="3">
        <v>1.4332</v>
      </c>
      <c r="E339" s="3">
        <v>1.4376</v>
      </c>
      <c r="F339" s="50">
        <f t="shared" si="37"/>
        <v>-2.5704276197078212E-3</v>
      </c>
      <c r="G339" s="51">
        <f t="shared" si="38"/>
        <v>9.8591370012285229E-3</v>
      </c>
      <c r="H339" s="52">
        <f t="shared" si="39"/>
        <v>-5.6357776582583174E-3</v>
      </c>
      <c r="I339" s="50">
        <f>_xll.EWMA($F$4:$F339,1,,0)</f>
        <v>7.7694184456303774E-3</v>
      </c>
      <c r="J339" s="51">
        <f t="shared" si="40"/>
        <v>-8.740595751334174E-3</v>
      </c>
      <c r="K339" s="52">
        <f t="shared" si="41"/>
        <v>-2.5704276197078212E-3</v>
      </c>
      <c r="L339" s="50">
        <f>_xll.WMA($G$4:G339,1,20,0)</f>
        <v>1.271685935789264E-2</v>
      </c>
      <c r="M339" s="51">
        <f t="shared" si="42"/>
        <v>-9.5376445184194789E-3</v>
      </c>
      <c r="N339" s="52">
        <f t="shared" si="43"/>
        <v>-2.5704276197078212E-3</v>
      </c>
    </row>
    <row r="340" spans="1:14" x14ac:dyDescent="0.25">
      <c r="A340" s="2">
        <v>40781</v>
      </c>
      <c r="B340" s="3">
        <v>1.4377</v>
      </c>
      <c r="C340" s="3">
        <v>1.45</v>
      </c>
      <c r="D340" s="3">
        <v>1.4333</v>
      </c>
      <c r="E340" s="3">
        <v>1.4497</v>
      </c>
      <c r="F340" s="50">
        <f t="shared" si="37"/>
        <v>8.31202402830491E-3</v>
      </c>
      <c r="G340" s="51">
        <f t="shared" si="38"/>
        <v>1.1584078485449997E-2</v>
      </c>
      <c r="H340" s="52">
        <f t="shared" si="39"/>
        <v>-3.0651364993767765E-3</v>
      </c>
      <c r="I340" s="50">
        <f>_xll.EWMA($F$4:$F340,1,,0)</f>
        <v>7.5589984186526229E-3</v>
      </c>
      <c r="J340" s="51">
        <f t="shared" si="40"/>
        <v>-8.5038732209842E-3</v>
      </c>
      <c r="K340" s="52">
        <f t="shared" si="41"/>
        <v>8.31202402830491E-3</v>
      </c>
      <c r="L340" s="50">
        <f>_xll.WMA($G$4:G340,1,20,0)</f>
        <v>1.2721258440370338E-2</v>
      </c>
      <c r="M340" s="51">
        <f t="shared" si="42"/>
        <v>-9.5409438302777542E-3</v>
      </c>
      <c r="N340" s="52">
        <f t="shared" si="43"/>
        <v>8.31202402830491E-3</v>
      </c>
    </row>
    <row r="341" spans="1:14" x14ac:dyDescent="0.25">
      <c r="A341" s="2">
        <v>40784</v>
      </c>
      <c r="B341" s="3">
        <v>1.4492</v>
      </c>
      <c r="C341" s="3">
        <v>1.4547000000000001</v>
      </c>
      <c r="D341" s="3">
        <v>1.4469000000000001</v>
      </c>
      <c r="E341" s="3">
        <v>1.4507000000000001</v>
      </c>
      <c r="F341" s="50">
        <f t="shared" si="37"/>
        <v>1.0345185239343177E-3</v>
      </c>
      <c r="G341" s="51">
        <f t="shared" si="38"/>
        <v>5.3763570363804958E-3</v>
      </c>
      <c r="H341" s="52">
        <f t="shared" si="39"/>
        <v>-1.5883432778862408E-3</v>
      </c>
      <c r="I341" s="50">
        <f>_xll.EWMA($F$4:$F341,1,,0)</f>
        <v>7.606282552891943E-3</v>
      </c>
      <c r="J341" s="51">
        <f t="shared" si="40"/>
        <v>-8.5570678720034363E-3</v>
      </c>
      <c r="K341" s="52">
        <f t="shared" si="41"/>
        <v>1.0345185239343177E-3</v>
      </c>
      <c r="L341" s="50">
        <f>_xll.WMA($G$4:G341,1,20,0)</f>
        <v>1.2682545615685579E-2</v>
      </c>
      <c r="M341" s="51">
        <f t="shared" si="42"/>
        <v>-9.511909211764185E-3</v>
      </c>
      <c r="N341" s="52">
        <f t="shared" si="43"/>
        <v>1.0345185239343177E-3</v>
      </c>
    </row>
    <row r="342" spans="1:14" x14ac:dyDescent="0.25">
      <c r="A342" s="2">
        <v>40785</v>
      </c>
      <c r="B342" s="3">
        <v>1.4507000000000001</v>
      </c>
      <c r="C342" s="3">
        <v>1.4532</v>
      </c>
      <c r="D342" s="3">
        <v>1.4388000000000001</v>
      </c>
      <c r="E342" s="3">
        <v>1.4439</v>
      </c>
      <c r="F342" s="50">
        <f t="shared" si="37"/>
        <v>-4.6984125676831712E-3</v>
      </c>
      <c r="G342" s="51">
        <f t="shared" si="38"/>
        <v>9.9585885255779275E-3</v>
      </c>
      <c r="H342" s="52">
        <f t="shared" si="39"/>
        <v>-8.2367657233876086E-3</v>
      </c>
      <c r="I342" s="50">
        <f>_xll.EWMA($F$4:$F342,1,,0)</f>
        <v>7.3789169891349546E-3</v>
      </c>
      <c r="J342" s="51">
        <f t="shared" si="40"/>
        <v>-8.3012816127768247E-3</v>
      </c>
      <c r="K342" s="52">
        <f t="shared" si="41"/>
        <v>-4.6984125676831712E-3</v>
      </c>
      <c r="L342" s="50">
        <f>_xll.WMA($G$4:G342,1,20,0)</f>
        <v>1.2033073629493728E-2</v>
      </c>
      <c r="M342" s="51">
        <f t="shared" si="42"/>
        <v>-9.0248052221202964E-3</v>
      </c>
      <c r="N342" s="52">
        <f t="shared" si="43"/>
        <v>-4.6984125676831712E-3</v>
      </c>
    </row>
    <row r="343" spans="1:14" x14ac:dyDescent="0.25">
      <c r="A343" s="2">
        <v>40786</v>
      </c>
      <c r="B343" s="3">
        <v>1.4440999999999999</v>
      </c>
      <c r="C343" s="3">
        <v>1.4466000000000001</v>
      </c>
      <c r="D343" s="3">
        <v>1.4361999999999999</v>
      </c>
      <c r="E343" s="3">
        <v>1.4370000000000001</v>
      </c>
      <c r="F343" s="50">
        <f t="shared" si="37"/>
        <v>-4.9286830534944681E-3</v>
      </c>
      <c r="G343" s="51">
        <f t="shared" si="38"/>
        <v>7.215238738963411E-3</v>
      </c>
      <c r="H343" s="52">
        <f t="shared" si="39"/>
        <v>-5.4855534563023056E-3</v>
      </c>
      <c r="I343" s="50">
        <f>_xll.EWMA($F$4:$F343,1,,0)</f>
        <v>7.2461034919439008E-3</v>
      </c>
      <c r="J343" s="51">
        <f t="shared" si="40"/>
        <v>-8.1518664284368891E-3</v>
      </c>
      <c r="K343" s="52">
        <f t="shared" si="41"/>
        <v>-4.9286830534944681E-3</v>
      </c>
      <c r="L343" s="50">
        <f>_xll.WMA($G$4:G343,1,20,0)</f>
        <v>1.2084367414912471E-2</v>
      </c>
      <c r="M343" s="51">
        <f t="shared" si="42"/>
        <v>-9.0632755611843533E-3</v>
      </c>
      <c r="N343" s="52">
        <f t="shared" si="43"/>
        <v>-4.9286830534944681E-3</v>
      </c>
    </row>
    <row r="344" spans="1:14" x14ac:dyDescent="0.25">
      <c r="A344" s="2">
        <v>40787</v>
      </c>
      <c r="B344" s="3">
        <v>1.4372</v>
      </c>
      <c r="C344" s="3">
        <v>1.4382999999999999</v>
      </c>
      <c r="D344" s="3">
        <v>1.4232</v>
      </c>
      <c r="E344" s="3">
        <v>1.4257</v>
      </c>
      <c r="F344" s="50">
        <f t="shared" si="37"/>
        <v>-8.0338550794484837E-3</v>
      </c>
      <c r="G344" s="51">
        <f t="shared" si="38"/>
        <v>1.0554003258218063E-2</v>
      </c>
      <c r="H344" s="52">
        <f t="shared" si="39"/>
        <v>-9.7889188877382845E-3</v>
      </c>
      <c r="I344" s="50">
        <f>_xll.EWMA($F$4:$F344,1,,0)</f>
        <v>7.1283357009551754E-3</v>
      </c>
      <c r="J344" s="51">
        <f t="shared" si="40"/>
        <v>-8.0193776635745714E-3</v>
      </c>
      <c r="K344" s="52">
        <f t="shared" si="41"/>
        <v>-8.0193776635745714E-3</v>
      </c>
      <c r="L344" s="50">
        <f>_xll.WMA($G$4:G344,1,20,0)</f>
        <v>1.1767712089532251E-2</v>
      </c>
      <c r="M344" s="51">
        <f t="shared" si="42"/>
        <v>-8.8257840671491887E-3</v>
      </c>
      <c r="N344" s="52">
        <f t="shared" si="43"/>
        <v>-8.8257840671491887E-3</v>
      </c>
    </row>
    <row r="345" spans="1:14" x14ac:dyDescent="0.25">
      <c r="A345" s="2">
        <v>40788</v>
      </c>
      <c r="B345" s="3">
        <v>1.4257</v>
      </c>
      <c r="C345" s="3">
        <v>1.4286000000000001</v>
      </c>
      <c r="D345" s="3">
        <v>1.4187000000000001</v>
      </c>
      <c r="E345" s="3">
        <v>1.4204000000000001</v>
      </c>
      <c r="F345" s="50">
        <f t="shared" si="37"/>
        <v>-3.7243990909823282E-3</v>
      </c>
      <c r="G345" s="51">
        <f t="shared" si="38"/>
        <v>6.9539844029322413E-3</v>
      </c>
      <c r="H345" s="52">
        <f t="shared" si="39"/>
        <v>-4.9219618419754033E-3</v>
      </c>
      <c r="I345" s="50">
        <f>_xll.EWMA($F$4:$F345,1,,0)</f>
        <v>7.1858854235115803E-3</v>
      </c>
      <c r="J345" s="51">
        <f t="shared" si="40"/>
        <v>-8.0841211014505282E-3</v>
      </c>
      <c r="K345" s="52">
        <f t="shared" si="41"/>
        <v>-3.7243990909823282E-3</v>
      </c>
      <c r="L345" s="50">
        <f>_xll.WMA($G$4:G345,1,20,0)</f>
        <v>1.1307994801453459E-2</v>
      </c>
      <c r="M345" s="51">
        <f t="shared" si="42"/>
        <v>-8.480996101090094E-3</v>
      </c>
      <c r="N345" s="52">
        <f t="shared" si="43"/>
        <v>-3.7243990909823282E-3</v>
      </c>
    </row>
    <row r="346" spans="1:14" x14ac:dyDescent="0.25">
      <c r="A346" s="2">
        <v>40791</v>
      </c>
      <c r="B346" s="3">
        <v>1.4160999999999999</v>
      </c>
      <c r="C346" s="3">
        <v>1.4172</v>
      </c>
      <c r="D346" s="3">
        <v>1.4064000000000001</v>
      </c>
      <c r="E346" s="3">
        <v>1.4097</v>
      </c>
      <c r="F346" s="50">
        <f t="shared" si="37"/>
        <v>-4.5296984521333017E-3</v>
      </c>
      <c r="G346" s="51">
        <f t="shared" si="38"/>
        <v>7.6498460604043283E-3</v>
      </c>
      <c r="H346" s="52">
        <f t="shared" si="39"/>
        <v>-6.8733662981004043E-3</v>
      </c>
      <c r="I346" s="50">
        <f>_xll.EWMA($F$4:$F346,1,,0)</f>
        <v>7.0264501190843605E-3</v>
      </c>
      <c r="J346" s="51">
        <f t="shared" si="40"/>
        <v>-7.9047563839699051E-3</v>
      </c>
      <c r="K346" s="52">
        <f t="shared" si="41"/>
        <v>-4.5296984521333017E-3</v>
      </c>
      <c r="L346" s="50">
        <f>_xll.WMA($G$4:G346,1,20,0)</f>
        <v>1.0816345774137235E-2</v>
      </c>
      <c r="M346" s="51">
        <f t="shared" si="42"/>
        <v>-8.1122593306029271E-3</v>
      </c>
      <c r="N346" s="52">
        <f t="shared" si="43"/>
        <v>-4.5296984521333017E-3</v>
      </c>
    </row>
    <row r="347" spans="1:14" x14ac:dyDescent="0.25">
      <c r="A347" s="2">
        <v>40792</v>
      </c>
      <c r="B347" s="3">
        <v>1.4095</v>
      </c>
      <c r="C347" s="3">
        <v>1.4246000000000001</v>
      </c>
      <c r="D347" s="3">
        <v>1.3976999999999999</v>
      </c>
      <c r="E347" s="3">
        <v>1.3995</v>
      </c>
      <c r="F347" s="50">
        <f t="shared" si="37"/>
        <v>-7.1200015986590502E-3</v>
      </c>
      <c r="G347" s="51">
        <f t="shared" si="38"/>
        <v>1.9063044053392753E-2</v>
      </c>
      <c r="H347" s="52">
        <f t="shared" si="39"/>
        <v>-8.4070030633064414E-3</v>
      </c>
      <c r="I347" s="50">
        <f>_xll.EWMA($F$4:$F347,1,,0)</f>
        <v>6.902161348697762E-3</v>
      </c>
      <c r="J347" s="51">
        <f t="shared" si="40"/>
        <v>-7.7649315172849823E-3</v>
      </c>
      <c r="K347" s="52">
        <f t="shared" si="41"/>
        <v>-7.7649315172849823E-3</v>
      </c>
      <c r="L347" s="50">
        <f>_xll.WMA($G$4:G347,1,20,0)</f>
        <v>1.0273599648128465E-2</v>
      </c>
      <c r="M347" s="51">
        <f t="shared" si="42"/>
        <v>-7.7051997360963491E-3</v>
      </c>
      <c r="N347" s="52">
        <f t="shared" si="43"/>
        <v>-7.7051997360963491E-3</v>
      </c>
    </row>
    <row r="348" spans="1:14" x14ac:dyDescent="0.25">
      <c r="A348" s="2">
        <v>40793</v>
      </c>
      <c r="B348" s="3">
        <v>1.3996</v>
      </c>
      <c r="C348" s="3">
        <v>1.4147000000000001</v>
      </c>
      <c r="D348" s="3">
        <v>1.3996</v>
      </c>
      <c r="E348" s="3">
        <v>1.4095</v>
      </c>
      <c r="F348" s="50">
        <f t="shared" si="37"/>
        <v>7.048550060634374E-3</v>
      </c>
      <c r="G348" s="51">
        <f t="shared" si="38"/>
        <v>1.0731012971355836E-2</v>
      </c>
      <c r="H348" s="52">
        <f t="shared" si="39"/>
        <v>0</v>
      </c>
      <c r="I348" s="50">
        <f>_xll.EWMA($F$4:$F348,1,,0)</f>
        <v>6.9154252777645078E-3</v>
      </c>
      <c r="J348" s="51">
        <f t="shared" si="40"/>
        <v>-7.7798534374850714E-3</v>
      </c>
      <c r="K348" s="52">
        <f t="shared" si="41"/>
        <v>7.048550060634374E-3</v>
      </c>
      <c r="L348" s="50">
        <f>_xll.WMA($G$4:G348,1,20,0)</f>
        <v>1.0455618444820547E-2</v>
      </c>
      <c r="M348" s="51">
        <f t="shared" si="42"/>
        <v>-7.8417138336154095E-3</v>
      </c>
      <c r="N348" s="52">
        <f t="shared" si="43"/>
        <v>7.048550060634374E-3</v>
      </c>
    </row>
    <row r="349" spans="1:14" x14ac:dyDescent="0.25">
      <c r="A349" s="2">
        <v>40794</v>
      </c>
      <c r="B349" s="3">
        <v>1.4096</v>
      </c>
      <c r="C349" s="3">
        <v>1.4098999999999999</v>
      </c>
      <c r="D349" s="3">
        <v>1.3875999999999999</v>
      </c>
      <c r="E349" s="3">
        <v>1.3878999999999999</v>
      </c>
      <c r="F349" s="50">
        <f t="shared" si="37"/>
        <v>-1.5514162820121019E-2</v>
      </c>
      <c r="G349" s="51">
        <f t="shared" si="38"/>
        <v>1.5943143775720658E-2</v>
      </c>
      <c r="H349" s="52">
        <f t="shared" si="39"/>
        <v>-1.5730340086320467E-2</v>
      </c>
      <c r="I349" s="50">
        <f>_xll.EWMA($F$4:$F349,1,,0)</f>
        <v>6.9234849493185003E-3</v>
      </c>
      <c r="J349" s="51">
        <f t="shared" si="40"/>
        <v>-7.7889205679833127E-3</v>
      </c>
      <c r="K349" s="52">
        <f t="shared" si="41"/>
        <v>-7.7889205679833127E-3</v>
      </c>
      <c r="L349" s="50">
        <f>_xll.WMA($G$4:G349,1,20,0)</f>
        <v>1.017999692694236E-2</v>
      </c>
      <c r="M349" s="51">
        <f t="shared" si="42"/>
        <v>-7.6349976952067699E-3</v>
      </c>
      <c r="N349" s="52">
        <f t="shared" si="43"/>
        <v>-7.6349976952067699E-3</v>
      </c>
    </row>
    <row r="350" spans="1:14" x14ac:dyDescent="0.25">
      <c r="A350" s="2">
        <v>40795</v>
      </c>
      <c r="B350" s="3">
        <v>1.3879999999999999</v>
      </c>
      <c r="C350" s="3">
        <v>1.3935999999999999</v>
      </c>
      <c r="D350" s="3">
        <v>1.3631</v>
      </c>
      <c r="E350" s="3">
        <v>1.3655999999999999</v>
      </c>
      <c r="F350" s="50">
        <f t="shared" si="37"/>
        <v>-1.6269969586518905E-2</v>
      </c>
      <c r="G350" s="51">
        <f t="shared" si="38"/>
        <v>2.2128809521440904E-2</v>
      </c>
      <c r="H350" s="52">
        <f t="shared" si="39"/>
        <v>-1.8102344489952411E-2</v>
      </c>
      <c r="I350" s="50">
        <f>_xll.EWMA($F$4:$F350,1,,0)</f>
        <v>7.7136191306926049E-3</v>
      </c>
      <c r="J350" s="51">
        <f t="shared" si="40"/>
        <v>-8.6778215220291808E-3</v>
      </c>
      <c r="K350" s="52">
        <f t="shared" si="41"/>
        <v>-8.6778215220291808E-3</v>
      </c>
      <c r="L350" s="50">
        <f>_xll.WMA($G$4:G350,1,20,0)</f>
        <v>1.0343208876195603E-2</v>
      </c>
      <c r="M350" s="51">
        <f t="shared" si="42"/>
        <v>-7.757406657146703E-3</v>
      </c>
      <c r="N350" s="52">
        <f t="shared" si="43"/>
        <v>-7.757406657146703E-3</v>
      </c>
    </row>
    <row r="351" spans="1:14" x14ac:dyDescent="0.25">
      <c r="A351" s="2">
        <v>40798</v>
      </c>
      <c r="B351" s="3">
        <v>1.357</v>
      </c>
      <c r="C351" s="3">
        <v>1.3692</v>
      </c>
      <c r="D351" s="3">
        <v>1.3501000000000001</v>
      </c>
      <c r="E351" s="3">
        <v>1.3676999999999999</v>
      </c>
      <c r="F351" s="50">
        <f t="shared" si="37"/>
        <v>7.8541160526362525E-3</v>
      </c>
      <c r="G351" s="51">
        <f t="shared" si="38"/>
        <v>1.4047963892829722E-2</v>
      </c>
      <c r="H351" s="52">
        <f t="shared" si="39"/>
        <v>-5.0977170716686058E-3</v>
      </c>
      <c r="I351" s="50">
        <f>_xll.EWMA($F$4:$F351,1,,0)</f>
        <v>8.4742338596806924E-3</v>
      </c>
      <c r="J351" s="51">
        <f t="shared" si="40"/>
        <v>-9.5335130921407781E-3</v>
      </c>
      <c r="K351" s="52">
        <f t="shared" si="41"/>
        <v>7.8541160526362525E-3</v>
      </c>
      <c r="L351" s="50">
        <f>_xll.WMA($G$4:G351,1,20,0)</f>
        <v>1.0971479615511093E-2</v>
      </c>
      <c r="M351" s="51">
        <f t="shared" si="42"/>
        <v>-8.2286097116333196E-3</v>
      </c>
      <c r="N351" s="52">
        <f t="shared" si="43"/>
        <v>7.8541160526362525E-3</v>
      </c>
    </row>
    <row r="352" spans="1:14" x14ac:dyDescent="0.25">
      <c r="A352" s="2">
        <v>40799</v>
      </c>
      <c r="B352" s="3">
        <v>1.3677999999999999</v>
      </c>
      <c r="C352" s="3">
        <v>1.3737999999999999</v>
      </c>
      <c r="D352" s="3">
        <v>1.3562000000000001</v>
      </c>
      <c r="E352" s="3">
        <v>1.3675999999999999</v>
      </c>
      <c r="F352" s="50">
        <f t="shared" si="37"/>
        <v>-1.4623089884941757E-4</v>
      </c>
      <c r="G352" s="51">
        <f t="shared" si="38"/>
        <v>1.2893951530039357E-2</v>
      </c>
      <c r="H352" s="52">
        <f t="shared" si="39"/>
        <v>-8.5169384142537736E-3</v>
      </c>
      <c r="I352" s="50">
        <f>_xll.EWMA($F$4:$F352,1,,0)</f>
        <v>8.4383120039580144E-3</v>
      </c>
      <c r="J352" s="51">
        <f t="shared" si="40"/>
        <v>-9.4931010044527666E-3</v>
      </c>
      <c r="K352" s="52">
        <f t="shared" si="41"/>
        <v>-1.4623089884941757E-4</v>
      </c>
      <c r="L352" s="50">
        <f>_xll.WMA($G$4:G352,1,20,0)</f>
        <v>1.0946478352665386E-2</v>
      </c>
      <c r="M352" s="51">
        <f t="shared" si="42"/>
        <v>-8.2098587644990392E-3</v>
      </c>
      <c r="N352" s="52">
        <f t="shared" si="43"/>
        <v>-8.2098587644990392E-3</v>
      </c>
    </row>
    <row r="353" spans="1:14" x14ac:dyDescent="0.25">
      <c r="A353" s="2">
        <v>40800</v>
      </c>
      <c r="B353" s="3">
        <v>1.3674999999999999</v>
      </c>
      <c r="C353" s="3">
        <v>1.3782000000000001</v>
      </c>
      <c r="D353" s="3">
        <v>1.3593999999999999</v>
      </c>
      <c r="E353" s="3">
        <v>1.3753</v>
      </c>
      <c r="F353" s="50">
        <f t="shared" si="37"/>
        <v>5.6876338245259233E-3</v>
      </c>
      <c r="G353" s="51">
        <f t="shared" si="38"/>
        <v>1.3734874010569893E-2</v>
      </c>
      <c r="H353" s="52">
        <f t="shared" si="39"/>
        <v>-5.9408293835984576E-3</v>
      </c>
      <c r="I353" s="50">
        <f>_xll.EWMA($F$4:$F353,1,,0)</f>
        <v>8.1813254376121771E-3</v>
      </c>
      <c r="J353" s="51">
        <f t="shared" si="40"/>
        <v>-9.2039911173136986E-3</v>
      </c>
      <c r="K353" s="52">
        <f t="shared" si="41"/>
        <v>5.6876338245259233E-3</v>
      </c>
      <c r="L353" s="50">
        <f>_xll.WMA($G$4:G353,1,20,0)</f>
        <v>1.1213003915090742E-2</v>
      </c>
      <c r="M353" s="51">
        <f t="shared" si="42"/>
        <v>-8.4097529363180573E-3</v>
      </c>
      <c r="N353" s="52">
        <f t="shared" si="43"/>
        <v>5.6876338245259233E-3</v>
      </c>
    </row>
    <row r="354" spans="1:14" x14ac:dyDescent="0.25">
      <c r="A354" s="2">
        <v>40801</v>
      </c>
      <c r="B354" s="3">
        <v>1.3754</v>
      </c>
      <c r="C354" s="3">
        <v>1.3934</v>
      </c>
      <c r="D354" s="3">
        <v>1.3706</v>
      </c>
      <c r="E354" s="3">
        <v>1.3875</v>
      </c>
      <c r="F354" s="50">
        <f t="shared" si="37"/>
        <v>8.7589687348537549E-3</v>
      </c>
      <c r="G354" s="51">
        <f t="shared" si="38"/>
        <v>1.6498203444295274E-2</v>
      </c>
      <c r="H354" s="52">
        <f t="shared" si="39"/>
        <v>-3.4959977340124036E-3</v>
      </c>
      <c r="I354" s="50">
        <f>_xll.EWMA($F$4:$F354,1,,0)</f>
        <v>8.0535080227479971E-3</v>
      </c>
      <c r="J354" s="51">
        <f t="shared" si="40"/>
        <v>-9.0601965255914969E-3</v>
      </c>
      <c r="K354" s="52">
        <f t="shared" si="41"/>
        <v>8.7589687348537549E-3</v>
      </c>
      <c r="L354" s="50">
        <f>_xll.WMA($G$4:G354,1,20,0)</f>
        <v>1.1251400979710105E-2</v>
      </c>
      <c r="M354" s="51">
        <f t="shared" si="42"/>
        <v>-8.4385507347825781E-3</v>
      </c>
      <c r="N354" s="52">
        <f t="shared" si="43"/>
        <v>8.7589687348537549E-3</v>
      </c>
    </row>
    <row r="355" spans="1:14" x14ac:dyDescent="0.25">
      <c r="A355" s="2">
        <v>40802</v>
      </c>
      <c r="B355" s="3">
        <v>1.3874</v>
      </c>
      <c r="C355" s="3">
        <v>1.3892</v>
      </c>
      <c r="D355" s="3">
        <v>1.3756999999999999</v>
      </c>
      <c r="E355" s="3">
        <v>1.3794999999999999</v>
      </c>
      <c r="F355" s="50">
        <f t="shared" si="37"/>
        <v>-5.7103772938601124E-3</v>
      </c>
      <c r="G355" s="51">
        <f t="shared" si="38"/>
        <v>9.7653494029690119E-3</v>
      </c>
      <c r="H355" s="52">
        <f t="shared" si="39"/>
        <v>-8.4687994842510828E-3</v>
      </c>
      <c r="I355" s="50">
        <f>_xll.EWMA($F$4:$F355,1,,0)</f>
        <v>8.097569016810361E-3</v>
      </c>
      <c r="J355" s="51">
        <f t="shared" si="40"/>
        <v>-9.1097651439116557E-3</v>
      </c>
      <c r="K355" s="52">
        <f t="shared" si="41"/>
        <v>-5.7103772938601124E-3</v>
      </c>
      <c r="L355" s="50">
        <f>_xll.WMA($G$4:G355,1,20,0)</f>
        <v>1.1467078201106509E-2</v>
      </c>
      <c r="M355" s="51">
        <f t="shared" si="42"/>
        <v>-8.6003086508298805E-3</v>
      </c>
      <c r="N355" s="52">
        <f t="shared" si="43"/>
        <v>-5.7103772938601124E-3</v>
      </c>
    </row>
    <row r="356" spans="1:14" x14ac:dyDescent="0.25">
      <c r="A356" s="2">
        <v>40805</v>
      </c>
      <c r="B356" s="3">
        <v>1.3666</v>
      </c>
      <c r="C356" s="3">
        <v>1.3717999999999999</v>
      </c>
      <c r="D356" s="3">
        <v>1.359</v>
      </c>
      <c r="E356" s="3">
        <v>1.3683000000000001</v>
      </c>
      <c r="F356" s="50">
        <f t="shared" si="37"/>
        <v>1.2431900390865039E-3</v>
      </c>
      <c r="G356" s="51">
        <f t="shared" si="38"/>
        <v>9.3746109140772395E-3</v>
      </c>
      <c r="H356" s="52">
        <f t="shared" si="39"/>
        <v>-5.5767681955341888E-3</v>
      </c>
      <c r="I356" s="50">
        <f>_xll.EWMA($F$4:$F356,1,,0)</f>
        <v>7.9745150995769436E-3</v>
      </c>
      <c r="J356" s="51">
        <f t="shared" si="40"/>
        <v>-8.9713294870240618E-3</v>
      </c>
      <c r="K356" s="52">
        <f t="shared" si="41"/>
        <v>1.2431900390865039E-3</v>
      </c>
      <c r="L356" s="50">
        <f>_xll.WMA($G$4:G356,1,20,0)</f>
        <v>1.13075238477455E-2</v>
      </c>
      <c r="M356" s="51">
        <f t="shared" si="42"/>
        <v>-8.4806428858091257E-3</v>
      </c>
      <c r="N356" s="52">
        <f t="shared" si="43"/>
        <v>1.2431900390865039E-3</v>
      </c>
    </row>
    <row r="357" spans="1:14" x14ac:dyDescent="0.25">
      <c r="A357" s="2">
        <v>40806</v>
      </c>
      <c r="B357" s="3">
        <v>1.3682000000000001</v>
      </c>
      <c r="C357" s="3">
        <v>1.3742000000000001</v>
      </c>
      <c r="D357" s="3">
        <v>1.3596999999999999</v>
      </c>
      <c r="E357" s="3">
        <v>1.3702000000000001</v>
      </c>
      <c r="F357" s="50">
        <f t="shared" si="37"/>
        <v>1.4607072419009868E-3</v>
      </c>
      <c r="G357" s="51">
        <f t="shared" si="38"/>
        <v>1.0607656435335327E-2</v>
      </c>
      <c r="H357" s="52">
        <f t="shared" si="39"/>
        <v>-6.231920165257445E-3</v>
      </c>
      <c r="I357" s="50">
        <f>_xll.EWMA($F$4:$F357,1,,0)</f>
        <v>7.7375738379271619E-3</v>
      </c>
      <c r="J357" s="51">
        <f t="shared" si="40"/>
        <v>-8.7047705676680572E-3</v>
      </c>
      <c r="K357" s="52">
        <f t="shared" si="41"/>
        <v>1.4607072419009868E-3</v>
      </c>
      <c r="L357" s="50">
        <f>_xll.WMA($G$4:G357,1,20,0)</f>
        <v>1.1487888934459548E-2</v>
      </c>
      <c r="M357" s="51">
        <f t="shared" si="42"/>
        <v>-8.6159167008446613E-3</v>
      </c>
      <c r="N357" s="52">
        <f t="shared" si="43"/>
        <v>1.4607072419009868E-3</v>
      </c>
    </row>
    <row r="358" spans="1:14" x14ac:dyDescent="0.25">
      <c r="A358" s="2">
        <v>40807</v>
      </c>
      <c r="B358" s="3">
        <v>1.3701000000000001</v>
      </c>
      <c r="C358" s="3">
        <v>1.3789</v>
      </c>
      <c r="D358" s="3">
        <v>1.3567</v>
      </c>
      <c r="E358" s="3">
        <v>1.3571</v>
      </c>
      <c r="F358" s="50">
        <f t="shared" si="37"/>
        <v>-9.5336597717380952E-3</v>
      </c>
      <c r="G358" s="51">
        <f t="shared" si="38"/>
        <v>1.6230799356432613E-2</v>
      </c>
      <c r="H358" s="52">
        <f t="shared" si="39"/>
        <v>-9.8284493678001614E-3</v>
      </c>
      <c r="I358" s="50">
        <f>_xll.EWMA($F$4:$F358,1,,0)</f>
        <v>7.5103838718353737E-3</v>
      </c>
      <c r="J358" s="51">
        <f t="shared" si="40"/>
        <v>-8.4491818558147958E-3</v>
      </c>
      <c r="K358" s="52">
        <f t="shared" si="41"/>
        <v>-8.4491818558147958E-3</v>
      </c>
      <c r="L358" s="50">
        <f>_xll.WMA($G$4:G358,1,20,0)</f>
        <v>1.1526134976560055E-2</v>
      </c>
      <c r="M358" s="51">
        <f t="shared" si="42"/>
        <v>-8.6446012324200416E-3</v>
      </c>
      <c r="N358" s="52">
        <f t="shared" si="43"/>
        <v>-8.6446012324200416E-3</v>
      </c>
    </row>
    <row r="359" spans="1:14" x14ac:dyDescent="0.25">
      <c r="A359" s="2">
        <v>40808</v>
      </c>
      <c r="B359" s="3">
        <v>1.3572</v>
      </c>
      <c r="C359" s="3">
        <v>1.36</v>
      </c>
      <c r="D359" s="3">
        <v>1.3389</v>
      </c>
      <c r="E359" s="3">
        <v>1.3461000000000001</v>
      </c>
      <c r="F359" s="50">
        <f t="shared" si="37"/>
        <v>-8.2122312600276266E-3</v>
      </c>
      <c r="G359" s="51">
        <f t="shared" si="38"/>
        <v>1.5636318426763759E-2</v>
      </c>
      <c r="H359" s="52">
        <f t="shared" si="39"/>
        <v>-1.357537260674116E-2</v>
      </c>
      <c r="I359" s="50">
        <f>_xll.EWMA($F$4:$F359,1,,0)</f>
        <v>7.6468917912300054E-3</v>
      </c>
      <c r="J359" s="51">
        <f t="shared" si="40"/>
        <v>-8.6027532651337564E-3</v>
      </c>
      <c r="K359" s="52">
        <f t="shared" si="41"/>
        <v>-8.6027532651337564E-3</v>
      </c>
      <c r="L359" s="50">
        <f>_xll.WMA($G$4:G359,1,20,0)</f>
        <v>1.2008532640880674E-2</v>
      </c>
      <c r="M359" s="51">
        <f t="shared" si="42"/>
        <v>-9.0063994806605062E-3</v>
      </c>
      <c r="N359" s="52">
        <f t="shared" si="43"/>
        <v>-9.0063994806605062E-3</v>
      </c>
    </row>
    <row r="360" spans="1:14" x14ac:dyDescent="0.25">
      <c r="A360" s="2">
        <v>40809</v>
      </c>
      <c r="B360" s="3">
        <v>1.3460000000000001</v>
      </c>
      <c r="C360" s="3">
        <v>1.3565</v>
      </c>
      <c r="D360" s="3">
        <v>1.3422000000000001</v>
      </c>
      <c r="E360" s="3">
        <v>1.3499000000000001</v>
      </c>
      <c r="F360" s="50">
        <f t="shared" si="37"/>
        <v>2.8932844101082211E-3</v>
      </c>
      <c r="G360" s="51">
        <f t="shared" si="38"/>
        <v>1.059779437484748E-2</v>
      </c>
      <c r="H360" s="52">
        <f t="shared" si="39"/>
        <v>-2.827172480534179E-3</v>
      </c>
      <c r="I360" s="50">
        <f>_xll.EWMA($F$4:$F360,1,,0)</f>
        <v>7.6819855088944601E-3</v>
      </c>
      <c r="J360" s="51">
        <f t="shared" si="40"/>
        <v>-8.6422336975062672E-3</v>
      </c>
      <c r="K360" s="52">
        <f t="shared" si="41"/>
        <v>2.8932844101082211E-3</v>
      </c>
      <c r="L360" s="50">
        <f>_xll.WMA($G$4:G360,1,20,0)</f>
        <v>1.2297391712157438E-2</v>
      </c>
      <c r="M360" s="51">
        <f t="shared" si="42"/>
        <v>-9.2230437841180797E-3</v>
      </c>
      <c r="N360" s="52">
        <f t="shared" si="43"/>
        <v>2.8932844101082211E-3</v>
      </c>
    </row>
    <row r="361" spans="1:14" x14ac:dyDescent="0.25">
      <c r="A361" s="2">
        <v>40812</v>
      </c>
      <c r="B361" s="3">
        <v>1.3511</v>
      </c>
      <c r="C361" s="3">
        <v>1.3548</v>
      </c>
      <c r="D361" s="3">
        <v>1.3365</v>
      </c>
      <c r="E361" s="3">
        <v>1.353</v>
      </c>
      <c r="F361" s="50">
        <f t="shared" si="37"/>
        <v>1.405273704874667E-3</v>
      </c>
      <c r="G361" s="51">
        <f t="shared" si="38"/>
        <v>1.3599585364642869E-2</v>
      </c>
      <c r="H361" s="52">
        <f t="shared" si="39"/>
        <v>-1.0864818886939642E-2</v>
      </c>
      <c r="I361" s="50">
        <f>_xll.EWMA($F$4:$F361,1,,0)</f>
        <v>7.4816036354513676E-3</v>
      </c>
      <c r="J361" s="51">
        <f t="shared" si="40"/>
        <v>-8.4168040898827887E-3</v>
      </c>
      <c r="K361" s="52">
        <f t="shared" si="41"/>
        <v>-8.4168040898827887E-3</v>
      </c>
      <c r="L361" s="50">
        <f>_xll.WMA($G$4:G361,1,20,0)</f>
        <v>1.2248077506627309E-2</v>
      </c>
      <c r="M361" s="51">
        <f t="shared" si="42"/>
        <v>-9.1860581299704827E-3</v>
      </c>
      <c r="N361" s="52">
        <f t="shared" si="43"/>
        <v>-9.1860581299704827E-3</v>
      </c>
    </row>
    <row r="362" spans="1:14" x14ac:dyDescent="0.25">
      <c r="A362" s="2">
        <v>40813</v>
      </c>
      <c r="B362" s="3">
        <v>1.353</v>
      </c>
      <c r="C362" s="3">
        <v>1.3667</v>
      </c>
      <c r="D362" s="3">
        <v>1.3483000000000001</v>
      </c>
      <c r="E362" s="3">
        <v>1.3582000000000001</v>
      </c>
      <c r="F362" s="50">
        <f t="shared" si="37"/>
        <v>3.8359445089030438E-3</v>
      </c>
      <c r="G362" s="51">
        <f t="shared" si="38"/>
        <v>1.3554535330725802E-2</v>
      </c>
      <c r="H362" s="52">
        <f t="shared" si="39"/>
        <v>-3.4798095307590933E-3</v>
      </c>
      <c r="I362" s="50">
        <f>_xll.EWMA($F$4:$F362,1,,0)</f>
        <v>7.2618466681455005E-3</v>
      </c>
      <c r="J362" s="51">
        <f t="shared" si="40"/>
        <v>-8.1695775016636888E-3</v>
      </c>
      <c r="K362" s="52">
        <f t="shared" si="41"/>
        <v>3.8359445089030438E-3</v>
      </c>
      <c r="L362" s="50">
        <f>_xll.WMA($G$4:G362,1,20,0)</f>
        <v>1.265923892304043E-2</v>
      </c>
      <c r="M362" s="51">
        <f t="shared" si="42"/>
        <v>-9.4944291922803223E-3</v>
      </c>
      <c r="N362" s="52">
        <f t="shared" si="43"/>
        <v>3.8359445089030438E-3</v>
      </c>
    </row>
    <row r="363" spans="1:14" x14ac:dyDescent="0.25">
      <c r="A363" s="2">
        <v>40814</v>
      </c>
      <c r="B363" s="3">
        <v>1.3587</v>
      </c>
      <c r="C363" s="3">
        <v>1.3688</v>
      </c>
      <c r="D363" s="3">
        <v>1.3535999999999999</v>
      </c>
      <c r="E363" s="3">
        <v>1.3540000000000001</v>
      </c>
      <c r="F363" s="50">
        <f t="shared" si="37"/>
        <v>-3.4651857580575325E-3</v>
      </c>
      <c r="G363" s="51">
        <f t="shared" si="38"/>
        <v>1.1166733726024877E-2</v>
      </c>
      <c r="H363" s="52">
        <f t="shared" si="39"/>
        <v>-3.7606503783191554E-3</v>
      </c>
      <c r="I363" s="50">
        <f>_xll.EWMA($F$4:$F363,1,,0)</f>
        <v>7.1030430257939137E-3</v>
      </c>
      <c r="J363" s="51">
        <f t="shared" si="40"/>
        <v>-7.9909234040181527E-3</v>
      </c>
      <c r="K363" s="52">
        <f t="shared" si="41"/>
        <v>-3.4651857580575325E-3</v>
      </c>
      <c r="L363" s="50">
        <f>_xll.WMA($G$4:G363,1,20,0)</f>
        <v>1.2839036263297823E-2</v>
      </c>
      <c r="M363" s="51">
        <f t="shared" si="42"/>
        <v>-9.6292771974733661E-3</v>
      </c>
      <c r="N363" s="52">
        <f t="shared" si="43"/>
        <v>-3.4651857580575325E-3</v>
      </c>
    </row>
    <row r="364" spans="1:14" x14ac:dyDescent="0.25">
      <c r="A364" s="2">
        <v>40815</v>
      </c>
      <c r="B364" s="3">
        <v>1.3540000000000001</v>
      </c>
      <c r="C364" s="3">
        <v>1.3676999999999999</v>
      </c>
      <c r="D364" s="3">
        <v>1.3523000000000001</v>
      </c>
      <c r="E364" s="3">
        <v>1.3594999999999999</v>
      </c>
      <c r="F364" s="50">
        <f t="shared" si="37"/>
        <v>4.0538106003048862E-3</v>
      </c>
      <c r="G364" s="51">
        <f t="shared" si="38"/>
        <v>1.1323650408191171E-2</v>
      </c>
      <c r="H364" s="52">
        <f t="shared" si="39"/>
        <v>-1.256327992906257E-3</v>
      </c>
      <c r="I364" s="50">
        <f>_xll.EWMA($F$4:$F364,1,,0)</f>
        <v>6.9387662990601914E-3</v>
      </c>
      <c r="J364" s="51">
        <f t="shared" si="40"/>
        <v>-7.8061120864427154E-3</v>
      </c>
      <c r="K364" s="52">
        <f t="shared" si="41"/>
        <v>4.0538106003048862E-3</v>
      </c>
      <c r="L364" s="50">
        <f>_xll.WMA($G$4:G364,1,20,0)</f>
        <v>1.3036611012650898E-2</v>
      </c>
      <c r="M364" s="51">
        <f t="shared" si="42"/>
        <v>-9.7774582594881733E-3</v>
      </c>
      <c r="N364" s="52">
        <f t="shared" si="43"/>
        <v>4.0538106003048862E-3</v>
      </c>
    </row>
    <row r="365" spans="1:14" x14ac:dyDescent="0.25">
      <c r="A365" s="2">
        <v>40816</v>
      </c>
      <c r="B365" s="3">
        <v>1.3593999999999999</v>
      </c>
      <c r="C365" s="3">
        <v>1.3599000000000001</v>
      </c>
      <c r="D365" s="3">
        <v>1.3388</v>
      </c>
      <c r="E365" s="3">
        <v>1.3388</v>
      </c>
      <c r="F365" s="50">
        <f t="shared" si="37"/>
        <v>-1.5269735575366317E-2</v>
      </c>
      <c r="G365" s="51">
        <f t="shared" si="38"/>
        <v>1.563747727774175E-2</v>
      </c>
      <c r="H365" s="52">
        <f t="shared" si="39"/>
        <v>-1.5269735575366317E-2</v>
      </c>
      <c r="I365" s="50">
        <f>_xll.EWMA($F$4:$F365,1,,0)</f>
        <v>6.8002714586098481E-3</v>
      </c>
      <c r="J365" s="51">
        <f t="shared" si="40"/>
        <v>-7.6503053909360791E-3</v>
      </c>
      <c r="K365" s="52">
        <f t="shared" si="41"/>
        <v>-7.6503053909360791E-3</v>
      </c>
      <c r="L365" s="50">
        <f>_xll.WMA($G$4:G365,1,20,0)</f>
        <v>1.3075093370149555E-2</v>
      </c>
      <c r="M365" s="51">
        <f t="shared" si="42"/>
        <v>-9.8063200276121663E-3</v>
      </c>
      <c r="N365" s="52">
        <f t="shared" si="43"/>
        <v>-9.8063200276121663E-3</v>
      </c>
    </row>
    <row r="366" spans="1:14" x14ac:dyDescent="0.25">
      <c r="A366" s="2">
        <v>40819</v>
      </c>
      <c r="B366" s="3">
        <v>1.3342000000000001</v>
      </c>
      <c r="C366" s="3">
        <v>1.3380000000000001</v>
      </c>
      <c r="D366" s="3">
        <v>1.3169999999999999</v>
      </c>
      <c r="E366" s="3">
        <v>1.3173999999999999</v>
      </c>
      <c r="F366" s="50">
        <f t="shared" si="37"/>
        <v>-1.2671764068822561E-2</v>
      </c>
      <c r="G366" s="51">
        <f t="shared" si="38"/>
        <v>1.5819538944892811E-2</v>
      </c>
      <c r="H366" s="52">
        <f t="shared" si="39"/>
        <v>-1.2975438532134025E-2</v>
      </c>
      <c r="I366" s="50">
        <f>_xll.EWMA($F$4:$F366,1,,0)</f>
        <v>7.5801688548892609E-3</v>
      </c>
      <c r="J366" s="51">
        <f t="shared" si="40"/>
        <v>-8.5276899617504186E-3</v>
      </c>
      <c r="K366" s="52">
        <f t="shared" si="41"/>
        <v>-8.5276899617504186E-3</v>
      </c>
      <c r="L366" s="50">
        <f>_xll.WMA($G$4:G366,1,20,0)</f>
        <v>1.3509268013890029E-2</v>
      </c>
      <c r="M366" s="51">
        <f t="shared" si="42"/>
        <v>-1.0131951010417521E-2</v>
      </c>
      <c r="N366" s="52">
        <f t="shared" si="43"/>
        <v>-1.0131951010417521E-2</v>
      </c>
    </row>
    <row r="367" spans="1:14" x14ac:dyDescent="0.25">
      <c r="A367" s="2">
        <v>40820</v>
      </c>
      <c r="B367" s="3">
        <v>1.3174999999999999</v>
      </c>
      <c r="C367" s="3">
        <v>1.3369</v>
      </c>
      <c r="D367" s="3">
        <v>1.3149</v>
      </c>
      <c r="E367" s="3">
        <v>1.335</v>
      </c>
      <c r="F367" s="50">
        <f t="shared" si="37"/>
        <v>1.3195290418832642E-2</v>
      </c>
      <c r="G367" s="51">
        <f t="shared" si="38"/>
        <v>1.6592883896203722E-2</v>
      </c>
      <c r="H367" s="52">
        <f t="shared" si="39"/>
        <v>-1.9753843226441919E-3</v>
      </c>
      <c r="I367" s="50">
        <f>_xll.EWMA($F$4:$F367,1,,0)</f>
        <v>7.9778342019290755E-3</v>
      </c>
      <c r="J367" s="51">
        <f t="shared" si="40"/>
        <v>-8.9750634771702097E-3</v>
      </c>
      <c r="K367" s="52">
        <f t="shared" si="41"/>
        <v>1.3195290418832642E-2</v>
      </c>
      <c r="L367" s="50">
        <f>_xll.WMA($G$4:G367,1,20,0)</f>
        <v>1.3917752658114452E-2</v>
      </c>
      <c r="M367" s="51">
        <f t="shared" si="42"/>
        <v>-1.0438314493585839E-2</v>
      </c>
      <c r="N367" s="52">
        <f t="shared" si="43"/>
        <v>1.3195290418832642E-2</v>
      </c>
    </row>
    <row r="368" spans="1:14" x14ac:dyDescent="0.25">
      <c r="A368" s="2">
        <v>40821</v>
      </c>
      <c r="B368" s="3">
        <v>1.335</v>
      </c>
      <c r="C368" s="3">
        <v>1.3383</v>
      </c>
      <c r="D368" s="3">
        <v>1.3264</v>
      </c>
      <c r="E368" s="3">
        <v>1.3345</v>
      </c>
      <c r="F368" s="50">
        <f t="shared" si="37"/>
        <v>-3.7460198977105473E-4</v>
      </c>
      <c r="G368" s="51">
        <f t="shared" si="38"/>
        <v>8.9316464212983171E-3</v>
      </c>
      <c r="H368" s="52">
        <f t="shared" si="39"/>
        <v>-6.4627864533193654E-3</v>
      </c>
      <c r="I368" s="50">
        <f>_xll.EWMA($F$4:$F368,1,,0)</f>
        <v>8.3829606699841654E-3</v>
      </c>
      <c r="J368" s="51">
        <f t="shared" si="40"/>
        <v>-9.4308307537321855E-3</v>
      </c>
      <c r="K368" s="52">
        <f t="shared" si="41"/>
        <v>-3.7460198977105473E-4</v>
      </c>
      <c r="L368" s="50">
        <f>_xll.WMA($G$4:G368,1,20,0)</f>
        <v>1.3794244650255002E-2</v>
      </c>
      <c r="M368" s="51">
        <f t="shared" si="42"/>
        <v>-1.0345683487691252E-2</v>
      </c>
      <c r="N368" s="52">
        <f t="shared" si="43"/>
        <v>-3.7460198977105473E-4</v>
      </c>
    </row>
    <row r="369" spans="1:14" x14ac:dyDescent="0.25">
      <c r="A369" s="2">
        <v>40822</v>
      </c>
      <c r="B369" s="3">
        <v>1.3345</v>
      </c>
      <c r="C369" s="3">
        <v>1.3449</v>
      </c>
      <c r="D369" s="3">
        <v>1.3246</v>
      </c>
      <c r="E369" s="3">
        <v>1.3434999999999999</v>
      </c>
      <c r="F369" s="50">
        <f t="shared" si="37"/>
        <v>6.7214592109669825E-3</v>
      </c>
      <c r="G369" s="51">
        <f t="shared" si="38"/>
        <v>1.5209133778624458E-2</v>
      </c>
      <c r="H369" s="52">
        <f t="shared" si="39"/>
        <v>-7.4461627936997345E-3</v>
      </c>
      <c r="I369" s="50">
        <f>_xll.EWMA($F$4:$F369,1,,0)</f>
        <v>8.1280998651514919E-3</v>
      </c>
      <c r="J369" s="51">
        <f t="shared" si="40"/>
        <v>-9.1441123482954283E-3</v>
      </c>
      <c r="K369" s="52">
        <f t="shared" si="41"/>
        <v>6.7214592109669825E-3</v>
      </c>
      <c r="L369" s="50">
        <f>_xll.WMA($G$4:G369,1,20,0)</f>
        <v>1.3704276322752127E-2</v>
      </c>
      <c r="M369" s="51">
        <f t="shared" si="42"/>
        <v>-1.0278207242064095E-2</v>
      </c>
      <c r="N369" s="52">
        <f t="shared" si="43"/>
        <v>6.7214592109669825E-3</v>
      </c>
    </row>
    <row r="370" spans="1:14" x14ac:dyDescent="0.25">
      <c r="A370" s="2">
        <v>40823</v>
      </c>
      <c r="B370" s="3">
        <v>1.3434999999999999</v>
      </c>
      <c r="C370" s="3">
        <v>1.3523000000000001</v>
      </c>
      <c r="D370" s="3">
        <v>1.3364</v>
      </c>
      <c r="E370" s="3">
        <v>1.3375999999999999</v>
      </c>
      <c r="F370" s="50">
        <f t="shared" si="37"/>
        <v>-4.4011857251087987E-3</v>
      </c>
      <c r="G370" s="51">
        <f t="shared" si="38"/>
        <v>1.1827414996712611E-2</v>
      </c>
      <c r="H370" s="52">
        <f t="shared" si="39"/>
        <v>-5.2987175729443461E-3</v>
      </c>
      <c r="I370" s="50">
        <f>_xll.EWMA($F$4:$F370,1,,0)</f>
        <v>8.0506352425311588E-3</v>
      </c>
      <c r="J370" s="51">
        <f t="shared" si="40"/>
        <v>-9.0569646478475541E-3</v>
      </c>
      <c r="K370" s="52">
        <f t="shared" si="41"/>
        <v>-4.4011857251087987E-3</v>
      </c>
      <c r="L370" s="50">
        <f>_xll.WMA($G$4:G370,1,20,0)</f>
        <v>1.3667575822897314E-2</v>
      </c>
      <c r="M370" s="51">
        <f t="shared" si="42"/>
        <v>-1.0250681867172986E-2</v>
      </c>
      <c r="N370" s="52">
        <f t="shared" si="43"/>
        <v>-4.4011857251087987E-3</v>
      </c>
    </row>
    <row r="371" spans="1:14" x14ac:dyDescent="0.25">
      <c r="A371" s="2">
        <v>40826</v>
      </c>
      <c r="B371" s="3">
        <v>1.3388</v>
      </c>
      <c r="C371" s="3">
        <v>1.3696999999999999</v>
      </c>
      <c r="D371" s="3">
        <v>1.3381000000000001</v>
      </c>
      <c r="E371" s="3">
        <v>1.3642000000000001</v>
      </c>
      <c r="F371" s="50">
        <f t="shared" si="37"/>
        <v>1.8794485883447405E-2</v>
      </c>
      <c r="G371" s="51">
        <f t="shared" si="38"/>
        <v>2.3341040429832229E-2</v>
      </c>
      <c r="H371" s="52">
        <f t="shared" si="39"/>
        <v>-5.2299302622831436E-4</v>
      </c>
      <c r="I371" s="50">
        <f>_xll.EWMA($F$4:$F371,1,,0)</f>
        <v>7.8794790619051546E-3</v>
      </c>
      <c r="J371" s="51">
        <f t="shared" si="40"/>
        <v>-8.8644139446432992E-3</v>
      </c>
      <c r="K371" s="52">
        <f t="shared" si="41"/>
        <v>1.8794485883447405E-2</v>
      </c>
      <c r="L371" s="50">
        <f>_xll.WMA($G$4:G371,1,20,0)</f>
        <v>1.3152506096660901E-2</v>
      </c>
      <c r="M371" s="51">
        <f t="shared" si="42"/>
        <v>-9.8643795724956754E-3</v>
      </c>
      <c r="N371" s="52">
        <f t="shared" si="43"/>
        <v>1.8794485883447405E-2</v>
      </c>
    </row>
    <row r="372" spans="1:14" x14ac:dyDescent="0.25">
      <c r="A372" s="2">
        <v>40827</v>
      </c>
      <c r="B372" s="3">
        <v>1.3640000000000001</v>
      </c>
      <c r="C372" s="3">
        <v>1.3683000000000001</v>
      </c>
      <c r="D372" s="3">
        <v>1.3568</v>
      </c>
      <c r="E372" s="3">
        <v>1.3637999999999999</v>
      </c>
      <c r="F372" s="50">
        <f t="shared" si="37"/>
        <v>-1.466383168550864E-4</v>
      </c>
      <c r="G372" s="51">
        <f t="shared" si="38"/>
        <v>8.4401073481258186E-3</v>
      </c>
      <c r="H372" s="52">
        <f t="shared" si="39"/>
        <v>-5.2925733657688675E-3</v>
      </c>
      <c r="I372" s="50">
        <f>_xll.EWMA($F$4:$F372,1,,0)</f>
        <v>8.9193598899903054E-3</v>
      </c>
      <c r="J372" s="51">
        <f t="shared" si="40"/>
        <v>-1.0034279876239094E-2</v>
      </c>
      <c r="K372" s="52">
        <f t="shared" si="41"/>
        <v>-1.466383168550864E-4</v>
      </c>
      <c r="L372" s="50">
        <f>_xll.WMA($G$4:G372,1,20,0)</f>
        <v>1.3617159923511025E-2</v>
      </c>
      <c r="M372" s="51">
        <f t="shared" si="42"/>
        <v>-1.0212869942633269E-2</v>
      </c>
      <c r="N372" s="52">
        <f t="shared" si="43"/>
        <v>-1.466383168550864E-4</v>
      </c>
    </row>
    <row r="373" spans="1:14" x14ac:dyDescent="0.25">
      <c r="A373" s="2">
        <v>40828</v>
      </c>
      <c r="B373" s="3">
        <v>1.3637999999999999</v>
      </c>
      <c r="C373" s="3">
        <v>1.3832</v>
      </c>
      <c r="D373" s="3">
        <v>1.3586</v>
      </c>
      <c r="E373" s="3">
        <v>1.3789</v>
      </c>
      <c r="F373" s="50">
        <f t="shared" si="37"/>
        <v>1.101115876114314E-2</v>
      </c>
      <c r="G373" s="51">
        <f t="shared" si="38"/>
        <v>1.794489761187916E-2</v>
      </c>
      <c r="H373" s="52">
        <f t="shared" si="39"/>
        <v>-3.8201633293508557E-3</v>
      </c>
      <c r="I373" s="50">
        <f>_xll.EWMA($F$4:$F373,1,,0)</f>
        <v>8.647714852150018E-3</v>
      </c>
      <c r="J373" s="51">
        <f t="shared" si="40"/>
        <v>-9.7286792086687703E-3</v>
      </c>
      <c r="K373" s="52">
        <f t="shared" si="41"/>
        <v>1.101115876114314E-2</v>
      </c>
      <c r="L373" s="50">
        <f>_xll.WMA($G$4:G373,1,20,0)</f>
        <v>1.3394467714415348E-2</v>
      </c>
      <c r="M373" s="51">
        <f t="shared" si="42"/>
        <v>-1.0045850785811512E-2</v>
      </c>
      <c r="N373" s="52">
        <f t="shared" si="43"/>
        <v>1.101115876114314E-2</v>
      </c>
    </row>
    <row r="374" spans="1:14" x14ac:dyDescent="0.25">
      <c r="A374" s="2">
        <v>40829</v>
      </c>
      <c r="B374" s="3">
        <v>1.3788</v>
      </c>
      <c r="C374" s="3">
        <v>1.3825000000000001</v>
      </c>
      <c r="D374" s="3">
        <v>1.3689</v>
      </c>
      <c r="E374" s="3">
        <v>1.3777999999999999</v>
      </c>
      <c r="F374" s="50">
        <f t="shared" si="37"/>
        <v>-7.2553148361491912E-4</v>
      </c>
      <c r="G374" s="51">
        <f t="shared" si="38"/>
        <v>9.885956795023328E-3</v>
      </c>
      <c r="H374" s="52">
        <f t="shared" si="39"/>
        <v>-7.2060580412437623E-3</v>
      </c>
      <c r="I374" s="50">
        <f>_xll.EWMA($F$4:$F374,1,,0)</f>
        <v>8.8074247581251715E-3</v>
      </c>
      <c r="J374" s="51">
        <f t="shared" si="40"/>
        <v>-9.9083528528908175E-3</v>
      </c>
      <c r="K374" s="52">
        <f t="shared" si="41"/>
        <v>-7.2553148361491912E-4</v>
      </c>
      <c r="L374" s="50">
        <f>_xll.WMA($G$4:G374,1,20,0)</f>
        <v>1.3604968894480809E-2</v>
      </c>
      <c r="M374" s="51">
        <f t="shared" si="42"/>
        <v>-1.0203726670860606E-2</v>
      </c>
      <c r="N374" s="52">
        <f t="shared" si="43"/>
        <v>-7.2553148361491912E-4</v>
      </c>
    </row>
    <row r="375" spans="1:14" x14ac:dyDescent="0.25">
      <c r="A375" s="2">
        <v>40830</v>
      </c>
      <c r="B375" s="3">
        <v>1.3775999999999999</v>
      </c>
      <c r="C375" s="3">
        <v>1.3892</v>
      </c>
      <c r="D375" s="3">
        <v>1.3726</v>
      </c>
      <c r="E375" s="3">
        <v>1.3876999999999999</v>
      </c>
      <c r="F375" s="50">
        <f t="shared" si="37"/>
        <v>7.3048457034983307E-3</v>
      </c>
      <c r="G375" s="51">
        <f t="shared" si="38"/>
        <v>1.2021290395384611E-2</v>
      </c>
      <c r="H375" s="52">
        <f t="shared" si="39"/>
        <v>-3.636103198931952E-3</v>
      </c>
      <c r="I375" s="50">
        <f>_xll.EWMA($F$4:$F375,1,,0)</f>
        <v>8.5409642765824183E-3</v>
      </c>
      <c r="J375" s="51">
        <f t="shared" si="40"/>
        <v>-9.608584811155221E-3</v>
      </c>
      <c r="K375" s="52">
        <f t="shared" si="41"/>
        <v>7.3048457034983307E-3</v>
      </c>
      <c r="L375" s="50">
        <f>_xll.WMA($G$4:G375,1,20,0)</f>
        <v>1.327435656201721E-2</v>
      </c>
      <c r="M375" s="51">
        <f t="shared" si="42"/>
        <v>-9.955767421512907E-3</v>
      </c>
      <c r="N375" s="52">
        <f t="shared" si="43"/>
        <v>7.3048457034983307E-3</v>
      </c>
    </row>
    <row r="376" spans="1:14" x14ac:dyDescent="0.25">
      <c r="A376" s="2">
        <v>40833</v>
      </c>
      <c r="B376" s="3">
        <v>1.3883000000000001</v>
      </c>
      <c r="C376" s="3">
        <v>1.3913</v>
      </c>
      <c r="D376" s="3">
        <v>1.3729</v>
      </c>
      <c r="E376" s="3">
        <v>1.3735999999999999</v>
      </c>
      <c r="F376" s="50">
        <f t="shared" si="37"/>
        <v>-1.0644946457490995E-2</v>
      </c>
      <c r="G376" s="51">
        <f t="shared" si="38"/>
        <v>1.3313270944271734E-2</v>
      </c>
      <c r="H376" s="52">
        <f t="shared" si="39"/>
        <v>-1.1154686137197563E-2</v>
      </c>
      <c r="I376" s="50">
        <f>_xll.EWMA($F$4:$F376,1,,0)</f>
        <v>8.4718848417893802E-3</v>
      </c>
      <c r="J376" s="51">
        <f t="shared" si="40"/>
        <v>-9.5308704470130519E-3</v>
      </c>
      <c r="K376" s="52">
        <f t="shared" si="41"/>
        <v>-9.5308704470130519E-3</v>
      </c>
      <c r="L376" s="50">
        <f>_xll.WMA($G$4:G376,1,20,0)</f>
        <v>1.3387153611637993E-2</v>
      </c>
      <c r="M376" s="51">
        <f t="shared" si="42"/>
        <v>-1.0040365208728495E-2</v>
      </c>
      <c r="N376" s="52">
        <f t="shared" si="43"/>
        <v>-1.0040365208728495E-2</v>
      </c>
    </row>
    <row r="377" spans="1:14" x14ac:dyDescent="0.25">
      <c r="A377" s="2">
        <v>40834</v>
      </c>
      <c r="B377" s="3">
        <v>1.3734999999999999</v>
      </c>
      <c r="C377" s="3">
        <v>1.3815999999999999</v>
      </c>
      <c r="D377" s="3">
        <v>1.3655999999999999</v>
      </c>
      <c r="E377" s="3">
        <v>1.3751</v>
      </c>
      <c r="F377" s="50">
        <f t="shared" si="37"/>
        <v>1.1642291935706249E-3</v>
      </c>
      <c r="G377" s="51">
        <f t="shared" si="38"/>
        <v>1.1648355352237906E-2</v>
      </c>
      <c r="H377" s="52">
        <f t="shared" si="39"/>
        <v>-5.7683340550976807E-3</v>
      </c>
      <c r="I377" s="50">
        <f>_xll.EWMA($F$4:$F377,1,,0)</f>
        <v>8.6177349640818753E-3</v>
      </c>
      <c r="J377" s="51">
        <f t="shared" si="40"/>
        <v>-9.6949518345921092E-3</v>
      </c>
      <c r="K377" s="52">
        <f t="shared" si="41"/>
        <v>1.1642291935706249E-3</v>
      </c>
      <c r="L377" s="50">
        <f>_xll.WMA($G$4:G377,1,20,0)</f>
        <v>1.3584086613147719E-2</v>
      </c>
      <c r="M377" s="51">
        <f t="shared" si="42"/>
        <v>-1.0188064959860788E-2</v>
      </c>
      <c r="N377" s="52">
        <f t="shared" si="43"/>
        <v>1.1642291935706249E-3</v>
      </c>
    </row>
    <row r="378" spans="1:14" x14ac:dyDescent="0.25">
      <c r="A378" s="2">
        <v>40835</v>
      </c>
      <c r="B378" s="3">
        <v>1.3751</v>
      </c>
      <c r="C378" s="3">
        <v>1.3868</v>
      </c>
      <c r="D378" s="3">
        <v>1.3728</v>
      </c>
      <c r="E378" s="3">
        <v>1.3756999999999999</v>
      </c>
      <c r="F378" s="50">
        <f t="shared" si="37"/>
        <v>4.3623673805071256E-4</v>
      </c>
      <c r="G378" s="51">
        <f t="shared" si="38"/>
        <v>1.0146485077170617E-2</v>
      </c>
      <c r="H378" s="52">
        <f t="shared" si="39"/>
        <v>-1.6740059952012186E-3</v>
      </c>
      <c r="I378" s="50">
        <f>_xll.EWMA($F$4:$F378,1,,0)</f>
        <v>8.3600693976425468E-3</v>
      </c>
      <c r="J378" s="51">
        <f t="shared" si="40"/>
        <v>-9.4050780723478646E-3</v>
      </c>
      <c r="K378" s="52">
        <f t="shared" si="41"/>
        <v>4.3623673805071256E-4</v>
      </c>
      <c r="L378" s="50">
        <f>_xll.WMA($G$4:G378,1,20,0)</f>
        <v>1.363612155899285E-2</v>
      </c>
      <c r="M378" s="51">
        <f t="shared" si="42"/>
        <v>-1.0227091169244636E-2</v>
      </c>
      <c r="N378" s="52">
        <f t="shared" si="43"/>
        <v>4.3623673805071256E-4</v>
      </c>
    </row>
    <row r="379" spans="1:14" x14ac:dyDescent="0.25">
      <c r="A379" s="2">
        <v>40836</v>
      </c>
      <c r="B379" s="3">
        <v>1.3756999999999999</v>
      </c>
      <c r="C379" s="3">
        <v>1.3838999999999999</v>
      </c>
      <c r="D379" s="3">
        <v>1.3660000000000001</v>
      </c>
      <c r="E379" s="3">
        <v>1.3777999999999999</v>
      </c>
      <c r="F379" s="50">
        <f t="shared" si="37"/>
        <v>1.5253316921456557E-3</v>
      </c>
      <c r="G379" s="51">
        <f t="shared" si="38"/>
        <v>1.3018839101149081E-2</v>
      </c>
      <c r="H379" s="52">
        <f t="shared" si="39"/>
        <v>-7.0759313362144484E-3</v>
      </c>
      <c r="I379" s="50">
        <f>_xll.EWMA($F$4:$F379,1,,0)</f>
        <v>8.1060923300251744E-3</v>
      </c>
      <c r="J379" s="51">
        <f t="shared" si="40"/>
        <v>-9.1193538712783205E-3</v>
      </c>
      <c r="K379" s="52">
        <f t="shared" si="41"/>
        <v>1.5253316921456557E-3</v>
      </c>
      <c r="L379" s="50">
        <f>_xll.WMA($G$4:G379,1,20,0)</f>
        <v>1.3331905845029749E-2</v>
      </c>
      <c r="M379" s="51">
        <f t="shared" si="42"/>
        <v>-9.9989293837723127E-3</v>
      </c>
      <c r="N379" s="52">
        <f t="shared" si="43"/>
        <v>1.5253316921456557E-3</v>
      </c>
    </row>
    <row r="380" spans="1:14" x14ac:dyDescent="0.25">
      <c r="A380" s="2">
        <v>40837</v>
      </c>
      <c r="B380" s="3">
        <v>1.3774</v>
      </c>
      <c r="C380" s="3">
        <v>1.3900999999999999</v>
      </c>
      <c r="D380" s="3">
        <v>1.3707</v>
      </c>
      <c r="E380" s="3">
        <v>1.3895</v>
      </c>
      <c r="F380" s="50">
        <f t="shared" si="37"/>
        <v>8.7463060719605891E-3</v>
      </c>
      <c r="G380" s="51">
        <f t="shared" si="38"/>
        <v>1.405412874571144E-2</v>
      </c>
      <c r="H380" s="52">
        <f t="shared" si="39"/>
        <v>-4.8761058732623309E-3</v>
      </c>
      <c r="I380" s="50">
        <f>_xll.EWMA($F$4:$F380,1,,0)</f>
        <v>7.8680243452459667E-3</v>
      </c>
      <c r="J380" s="51">
        <f t="shared" si="40"/>
        <v>-8.8515273884017132E-3</v>
      </c>
      <c r="K380" s="52">
        <f t="shared" si="41"/>
        <v>8.7463060719605891E-3</v>
      </c>
      <c r="L380" s="50">
        <f>_xll.WMA($G$4:G380,1,20,0)</f>
        <v>1.3201031878749015E-2</v>
      </c>
      <c r="M380" s="51">
        <f t="shared" si="42"/>
        <v>-9.9007739090617615E-3</v>
      </c>
      <c r="N380" s="52">
        <f t="shared" si="43"/>
        <v>8.7463060719605891E-3</v>
      </c>
    </row>
    <row r="381" spans="1:14" x14ac:dyDescent="0.25">
      <c r="A381" s="2">
        <v>40840</v>
      </c>
      <c r="B381" s="3">
        <v>1.3869</v>
      </c>
      <c r="C381" s="3">
        <v>1.3954</v>
      </c>
      <c r="D381" s="3">
        <v>1.3825000000000001</v>
      </c>
      <c r="E381" s="3">
        <v>1.3926000000000001</v>
      </c>
      <c r="F381" s="50">
        <f t="shared" si="37"/>
        <v>4.1014628461570378E-3</v>
      </c>
      <c r="G381" s="51">
        <f t="shared" si="38"/>
        <v>9.2876581086462542E-3</v>
      </c>
      <c r="H381" s="52">
        <f t="shared" si="39"/>
        <v>-3.1775862657995027E-3</v>
      </c>
      <c r="I381" s="50">
        <f>_xll.EWMA($F$4:$F381,1,,0)</f>
        <v>7.923467098802461E-3</v>
      </c>
      <c r="J381" s="51">
        <f t="shared" si="40"/>
        <v>-8.913900486152768E-3</v>
      </c>
      <c r="K381" s="52">
        <f t="shared" si="41"/>
        <v>4.1014628461570378E-3</v>
      </c>
      <c r="L381" s="50">
        <f>_xll.WMA($G$4:G381,1,20,0)</f>
        <v>1.3373848597292213E-2</v>
      </c>
      <c r="M381" s="51">
        <f t="shared" si="42"/>
        <v>-1.0030386447969161E-2</v>
      </c>
      <c r="N381" s="52">
        <f t="shared" si="43"/>
        <v>4.1014628461570378E-3</v>
      </c>
    </row>
    <row r="382" spans="1:14" x14ac:dyDescent="0.25">
      <c r="A382" s="2">
        <v>40841</v>
      </c>
      <c r="B382" s="3">
        <v>1.3927</v>
      </c>
      <c r="C382" s="3">
        <v>1.3958999999999999</v>
      </c>
      <c r="D382" s="3">
        <v>1.3852</v>
      </c>
      <c r="E382" s="3">
        <v>1.3905000000000001</v>
      </c>
      <c r="F382" s="50">
        <f t="shared" si="37"/>
        <v>-1.5809143850267168E-3</v>
      </c>
      <c r="G382" s="51">
        <f t="shared" si="38"/>
        <v>7.69483499044554E-3</v>
      </c>
      <c r="H382" s="52">
        <f t="shared" si="39"/>
        <v>-5.3997755307793882E-3</v>
      </c>
      <c r="I382" s="50">
        <f>_xll.EWMA($F$4:$F382,1,,0)</f>
        <v>7.7475009430500357E-3</v>
      </c>
      <c r="J382" s="51">
        <f t="shared" si="40"/>
        <v>-8.7159385609312905E-3</v>
      </c>
      <c r="K382" s="52">
        <f t="shared" si="41"/>
        <v>-1.5809143850267168E-3</v>
      </c>
      <c r="L382" s="50">
        <f>_xll.WMA($G$4:G382,1,20,0)</f>
        <v>1.3158252234492383E-2</v>
      </c>
      <c r="M382" s="51">
        <f t="shared" si="42"/>
        <v>-9.8686891758692878E-3</v>
      </c>
      <c r="N382" s="52">
        <f t="shared" si="43"/>
        <v>-1.5809143850267168E-3</v>
      </c>
    </row>
    <row r="383" spans="1:14" x14ac:dyDescent="0.25">
      <c r="A383" s="2">
        <v>40842</v>
      </c>
      <c r="B383" s="3">
        <v>1.3903000000000001</v>
      </c>
      <c r="C383" s="3">
        <v>1.3968</v>
      </c>
      <c r="D383" s="3">
        <v>1.3802000000000001</v>
      </c>
      <c r="E383" s="3">
        <v>1.39</v>
      </c>
      <c r="F383" s="50">
        <f t="shared" si="37"/>
        <v>-2.1580405076031741E-4</v>
      </c>
      <c r="G383" s="51">
        <f t="shared" si="38"/>
        <v>1.1955489898836174E-2</v>
      </c>
      <c r="H383" s="52">
        <f t="shared" si="39"/>
        <v>-7.2911349889961266E-3</v>
      </c>
      <c r="I383" s="50">
        <f>_xll.EWMA($F$4:$F383,1,,0)</f>
        <v>7.5214561109119404E-3</v>
      </c>
      <c r="J383" s="51">
        <f t="shared" si="40"/>
        <v>-8.4616381247759331E-3</v>
      </c>
      <c r="K383" s="52">
        <f t="shared" si="41"/>
        <v>-2.1580405076031741E-4</v>
      </c>
      <c r="L383" s="50">
        <f>_xll.WMA($G$4:G383,1,20,0)</f>
        <v>1.286526721747837E-2</v>
      </c>
      <c r="M383" s="51">
        <f t="shared" si="42"/>
        <v>-9.648950413108778E-3</v>
      </c>
      <c r="N383" s="52">
        <f t="shared" si="43"/>
        <v>-2.1580405076031741E-4</v>
      </c>
    </row>
    <row r="384" spans="1:14" x14ac:dyDescent="0.25">
      <c r="A384" s="2">
        <v>40843</v>
      </c>
      <c r="B384" s="3">
        <v>1.3903000000000001</v>
      </c>
      <c r="C384" s="3">
        <v>1.4245000000000001</v>
      </c>
      <c r="D384" s="3">
        <v>1.3867</v>
      </c>
      <c r="E384" s="3">
        <v>1.4188000000000001</v>
      </c>
      <c r="F384" s="50">
        <f t="shared" si="37"/>
        <v>2.0291892723969016E-2</v>
      </c>
      <c r="G384" s="51">
        <f t="shared" si="38"/>
        <v>2.6894051178144529E-2</v>
      </c>
      <c r="H384" s="52">
        <f t="shared" si="39"/>
        <v>-2.5927274156791135E-3</v>
      </c>
      <c r="I384" s="50">
        <f>_xll.EWMA($F$4:$F384,1,,0)</f>
        <v>7.2925138457168234E-3</v>
      </c>
      <c r="J384" s="51">
        <f t="shared" si="40"/>
        <v>-8.2040780764314272E-3</v>
      </c>
      <c r="K384" s="52">
        <f t="shared" si="41"/>
        <v>2.0291892723969016E-2</v>
      </c>
      <c r="L384" s="50">
        <f>_xll.WMA($G$4:G384,1,20,0)</f>
        <v>1.2904705026118934E-2</v>
      </c>
      <c r="M384" s="51">
        <f t="shared" si="42"/>
        <v>-9.6785287695892001E-3</v>
      </c>
      <c r="N384" s="52">
        <f t="shared" si="43"/>
        <v>2.0291892723969016E-2</v>
      </c>
    </row>
    <row r="385" spans="1:14" x14ac:dyDescent="0.25">
      <c r="A385" s="2">
        <v>40844</v>
      </c>
      <c r="B385" s="3">
        <v>1.4185000000000001</v>
      </c>
      <c r="C385" s="3">
        <v>1.4198999999999999</v>
      </c>
      <c r="D385" s="3">
        <v>1.4137</v>
      </c>
      <c r="E385" s="3">
        <v>1.4148000000000001</v>
      </c>
      <c r="F385" s="50">
        <f t="shared" si="37"/>
        <v>-2.6117969175804812E-3</v>
      </c>
      <c r="G385" s="51">
        <f t="shared" si="38"/>
        <v>4.3760657073251656E-3</v>
      </c>
      <c r="H385" s="52">
        <f t="shared" si="39"/>
        <v>-3.3895943759192216E-3</v>
      </c>
      <c r="I385" s="50">
        <f>_xll.EWMA($F$4:$F385,1,,0)</f>
        <v>8.6426597363217592E-3</v>
      </c>
      <c r="J385" s="51">
        <f t="shared" si="40"/>
        <v>-9.7229922033619798E-3</v>
      </c>
      <c r="K385" s="52">
        <f t="shared" si="41"/>
        <v>-2.6117969175804812E-3</v>
      </c>
      <c r="L385" s="50">
        <f>_xll.WMA($G$4:G385,1,20,0)</f>
        <v>1.3683225064616604E-2</v>
      </c>
      <c r="M385" s="51">
        <f t="shared" si="42"/>
        <v>-1.0262418798462453E-2</v>
      </c>
      <c r="N385" s="52">
        <f t="shared" si="43"/>
        <v>-2.6117969175804812E-3</v>
      </c>
    </row>
    <row r="386" spans="1:14" x14ac:dyDescent="0.25">
      <c r="A386" s="2">
        <v>40847</v>
      </c>
      <c r="B386" s="3">
        <v>1.415</v>
      </c>
      <c r="C386" s="3">
        <v>1.4169</v>
      </c>
      <c r="D386" s="3">
        <v>1.3832</v>
      </c>
      <c r="E386" s="3">
        <v>1.3855</v>
      </c>
      <c r="F386" s="50">
        <f t="shared" si="37"/>
        <v>-2.1068445774304955E-2</v>
      </c>
      <c r="G386" s="51">
        <f t="shared" si="38"/>
        <v>2.4071731201100437E-2</v>
      </c>
      <c r="H386" s="52">
        <f t="shared" si="39"/>
        <v>-2.2729875708257245E-2</v>
      </c>
      <c r="I386" s="50">
        <f>_xll.EWMA($F$4:$F386,1,,0)</f>
        <v>8.4037564378727711E-3</v>
      </c>
      <c r="J386" s="51">
        <f t="shared" si="40"/>
        <v>-9.4542259926068684E-3</v>
      </c>
      <c r="K386" s="52">
        <f t="shared" si="41"/>
        <v>-9.4542259926068684E-3</v>
      </c>
      <c r="L386" s="50">
        <f>_xll.WMA($G$4:G386,1,20,0)</f>
        <v>1.3120154486095773E-2</v>
      </c>
      <c r="M386" s="51">
        <f t="shared" si="42"/>
        <v>-9.8401158645718308E-3</v>
      </c>
      <c r="N386" s="52">
        <f t="shared" si="43"/>
        <v>-9.8401158645718308E-3</v>
      </c>
    </row>
    <row r="387" spans="1:14" x14ac:dyDescent="0.25">
      <c r="A387" s="2">
        <v>40848</v>
      </c>
      <c r="B387" s="3">
        <v>1.3855999999999999</v>
      </c>
      <c r="C387" s="3">
        <v>1.3869</v>
      </c>
      <c r="D387" s="3">
        <v>1.3612</v>
      </c>
      <c r="E387" s="3">
        <v>1.3701000000000001</v>
      </c>
      <c r="F387" s="50">
        <f t="shared" si="37"/>
        <v>-1.1249528949107652E-2</v>
      </c>
      <c r="G387" s="51">
        <f t="shared" si="38"/>
        <v>1.870437703553891E-2</v>
      </c>
      <c r="H387" s="52">
        <f t="shared" si="39"/>
        <v>-1.7766595181420063E-2</v>
      </c>
      <c r="I387" s="50">
        <f>_xll.EWMA($F$4:$F387,1,,0)</f>
        <v>9.6446098610442742E-3</v>
      </c>
      <c r="J387" s="51">
        <f t="shared" si="40"/>
        <v>-1.0850186093674809E-2</v>
      </c>
      <c r="K387" s="52">
        <f t="shared" si="41"/>
        <v>-1.0850186093674809E-2</v>
      </c>
      <c r="L387" s="50">
        <f>_xll.WMA($G$4:G387,1,20,0)</f>
        <v>1.3532764098906153E-2</v>
      </c>
      <c r="M387" s="51">
        <f t="shared" si="42"/>
        <v>-1.0149573074179616E-2</v>
      </c>
      <c r="N387" s="52">
        <f t="shared" si="43"/>
        <v>-1.0149573074179616E-2</v>
      </c>
    </row>
    <row r="388" spans="1:14" x14ac:dyDescent="0.25">
      <c r="A388" s="2">
        <v>40849</v>
      </c>
      <c r="B388" s="3">
        <v>1.3697999999999999</v>
      </c>
      <c r="C388" s="3">
        <v>1.3826000000000001</v>
      </c>
      <c r="D388" s="3">
        <v>1.3640000000000001</v>
      </c>
      <c r="E388" s="3">
        <v>1.3745000000000001</v>
      </c>
      <c r="F388" s="50">
        <f t="shared" si="37"/>
        <v>3.4252848414956516E-3</v>
      </c>
      <c r="G388" s="51">
        <f t="shared" si="38"/>
        <v>1.3544225107757253E-2</v>
      </c>
      <c r="H388" s="52">
        <f t="shared" si="39"/>
        <v>-4.2431843603972664E-3</v>
      </c>
      <c r="I388" s="50">
        <f>_xll.EWMA($F$4:$F388,1,,0)</f>
        <v>9.748359015960377E-3</v>
      </c>
      <c r="J388" s="51">
        <f t="shared" si="40"/>
        <v>-1.0966903892955425E-2</v>
      </c>
      <c r="K388" s="52">
        <f t="shared" si="41"/>
        <v>3.4252848414956516E-3</v>
      </c>
      <c r="L388" s="50">
        <f>_xll.WMA($G$4:G388,1,20,0)</f>
        <v>1.3638338755872913E-2</v>
      </c>
      <c r="M388" s="51">
        <f t="shared" si="42"/>
        <v>-1.0228754066904685E-2</v>
      </c>
      <c r="N388" s="52">
        <f t="shared" si="43"/>
        <v>3.4252848414956516E-3</v>
      </c>
    </row>
    <row r="389" spans="1:14" x14ac:dyDescent="0.25">
      <c r="A389" s="2">
        <v>40850</v>
      </c>
      <c r="B389" s="3">
        <v>1.3743000000000001</v>
      </c>
      <c r="C389" s="3">
        <v>1.3853</v>
      </c>
      <c r="D389" s="3">
        <v>1.3658999999999999</v>
      </c>
      <c r="E389" s="3">
        <v>1.3819999999999999</v>
      </c>
      <c r="F389" s="50">
        <f t="shared" ref="F389:F452" si="44">LN(E389/B389)</f>
        <v>5.5872147668089558E-3</v>
      </c>
      <c r="G389" s="51">
        <f t="shared" ref="G389:G452" si="45">LN(C389/D389)</f>
        <v>1.4103170654987344E-2</v>
      </c>
      <c r="H389" s="52">
        <f t="shared" ref="H389:H452" si="46">LN(D389/B389)</f>
        <v>-6.1309585519602264E-3</v>
      </c>
      <c r="I389" s="50">
        <f>_xll.EWMA($F$4:$F389,1,,0)</f>
        <v>9.4885524643401435E-3</v>
      </c>
      <c r="J389" s="51">
        <f t="shared" ref="J389:J452" si="47">-$J$1*I389</f>
        <v>-1.0674621522382662E-2</v>
      </c>
      <c r="K389" s="52">
        <f t="shared" si="41"/>
        <v>5.5872147668089558E-3</v>
      </c>
      <c r="L389" s="50">
        <f>_xll.WMA($G$4:G389,1,20,0)</f>
        <v>1.386896769019586E-2</v>
      </c>
      <c r="M389" s="51">
        <f t="shared" si="42"/>
        <v>-1.0401725767646895E-2</v>
      </c>
      <c r="N389" s="52">
        <f t="shared" si="43"/>
        <v>5.5872147668089558E-3</v>
      </c>
    </row>
    <row r="390" spans="1:14" x14ac:dyDescent="0.25">
      <c r="A390" s="2">
        <v>40851</v>
      </c>
      <c r="B390" s="3">
        <v>1.3821000000000001</v>
      </c>
      <c r="C390" s="3">
        <v>1.3865000000000001</v>
      </c>
      <c r="D390" s="3">
        <v>1.3715999999999999</v>
      </c>
      <c r="E390" s="3">
        <v>1.379</v>
      </c>
      <c r="F390" s="50">
        <f t="shared" si="44"/>
        <v>-2.2454828166792893E-3</v>
      </c>
      <c r="G390" s="51">
        <f t="shared" si="45"/>
        <v>1.0804644467067493E-2</v>
      </c>
      <c r="H390" s="52">
        <f t="shared" si="46"/>
        <v>-7.626140021215793E-3</v>
      </c>
      <c r="I390" s="50">
        <f>_xll.EWMA($F$4:$F390,1,,0)</f>
        <v>9.3007359024676207E-3</v>
      </c>
      <c r="J390" s="51">
        <f t="shared" si="47"/>
        <v>-1.0463327890276073E-2</v>
      </c>
      <c r="K390" s="52">
        <f t="shared" ref="K390:K453" si="48">IF(H390&lt;J390,J390,F390)</f>
        <v>-2.2454828166792893E-3</v>
      </c>
      <c r="L390" s="50">
        <f>_xll.WMA($G$4:G390,1,20,0)</f>
        <v>1.3813669534014004E-2</v>
      </c>
      <c r="M390" s="51">
        <f t="shared" ref="M390:M453" si="49">-$M$1*L390</f>
        <v>-1.0360252150510504E-2</v>
      </c>
      <c r="N390" s="52">
        <f t="shared" ref="N390:N453" si="50">IF(H390&lt;M390,M390,F390)</f>
        <v>-2.2454828166792893E-3</v>
      </c>
    </row>
    <row r="391" spans="1:14" x14ac:dyDescent="0.25">
      <c r="A391" s="2">
        <v>40854</v>
      </c>
      <c r="B391" s="3">
        <v>1.3815</v>
      </c>
      <c r="C391" s="3">
        <v>1.3816999999999999</v>
      </c>
      <c r="D391" s="3">
        <v>1.3685</v>
      </c>
      <c r="E391" s="3">
        <v>1.3772</v>
      </c>
      <c r="F391" s="50">
        <f t="shared" si="44"/>
        <v>-3.1174128991025107E-3</v>
      </c>
      <c r="G391" s="51">
        <f t="shared" si="45"/>
        <v>9.5993755818900729E-3</v>
      </c>
      <c r="H391" s="52">
        <f t="shared" si="46"/>
        <v>-9.4546158827373515E-3</v>
      </c>
      <c r="I391" s="50">
        <f>_xll.EWMA($F$4:$F391,1,,0)</f>
        <v>9.0341573272001013E-3</v>
      </c>
      <c r="J391" s="51">
        <f t="shared" si="47"/>
        <v>-1.0163426993100114E-2</v>
      </c>
      <c r="K391" s="52">
        <f t="shared" si="48"/>
        <v>-3.1174128991025107E-3</v>
      </c>
      <c r="L391" s="50">
        <f>_xll.WMA($G$4:G391,1,20,0)</f>
        <v>1.3762531007531749E-2</v>
      </c>
      <c r="M391" s="51">
        <f t="shared" si="49"/>
        <v>-1.0321898255648812E-2</v>
      </c>
      <c r="N391" s="52">
        <f t="shared" si="50"/>
        <v>-3.1174128991025107E-3</v>
      </c>
    </row>
    <row r="392" spans="1:14" x14ac:dyDescent="0.25">
      <c r="A392" s="2">
        <v>40855</v>
      </c>
      <c r="B392" s="3">
        <v>1.3774</v>
      </c>
      <c r="C392" s="3">
        <v>1.3846000000000001</v>
      </c>
      <c r="D392" s="3">
        <v>1.3728</v>
      </c>
      <c r="E392" s="3">
        <v>1.3832</v>
      </c>
      <c r="F392" s="50">
        <f t="shared" si="44"/>
        <v>4.2019912584829646E-3</v>
      </c>
      <c r="G392" s="51">
        <f t="shared" si="45"/>
        <v>8.5588395102273E-3</v>
      </c>
      <c r="H392" s="52">
        <f t="shared" si="46"/>
        <v>-3.3452143768999817E-3</v>
      </c>
      <c r="I392" s="50">
        <f>_xll.EWMA($F$4:$F392,1,,0)</f>
        <v>8.7921632427325029E-3</v>
      </c>
      <c r="J392" s="51">
        <f t="shared" si="47"/>
        <v>-9.8911836480740662E-3</v>
      </c>
      <c r="K392" s="52">
        <f t="shared" si="48"/>
        <v>4.2019912584829646E-3</v>
      </c>
      <c r="L392" s="50">
        <f>_xll.WMA($G$4:G392,1,20,0)</f>
        <v>1.307544776513464E-2</v>
      </c>
      <c r="M392" s="51">
        <f t="shared" si="49"/>
        <v>-9.8065858238509801E-3</v>
      </c>
      <c r="N392" s="52">
        <f t="shared" si="50"/>
        <v>4.2019912584829646E-3</v>
      </c>
    </row>
    <row r="393" spans="1:14" x14ac:dyDescent="0.25">
      <c r="A393" s="2">
        <v>40856</v>
      </c>
      <c r="B393" s="3">
        <v>1.3831</v>
      </c>
      <c r="C393" s="3">
        <v>1.3855999999999999</v>
      </c>
      <c r="D393" s="3">
        <v>1.3527</v>
      </c>
      <c r="E393" s="3">
        <v>1.3541000000000001</v>
      </c>
      <c r="F393" s="50">
        <f t="shared" si="44"/>
        <v>-2.1190329641883797E-2</v>
      </c>
      <c r="G393" s="51">
        <f t="shared" si="45"/>
        <v>2.4030663713022451E-2</v>
      </c>
      <c r="H393" s="52">
        <f t="shared" si="46"/>
        <v>-2.2224761535514028E-2</v>
      </c>
      <c r="I393" s="50">
        <f>_xll.EWMA($F$4:$F393,1,,0)</f>
        <v>8.5862337639868135E-3</v>
      </c>
      <c r="J393" s="51">
        <f t="shared" si="47"/>
        <v>-9.6595129844851656E-3</v>
      </c>
      <c r="K393" s="52">
        <f t="shared" si="48"/>
        <v>-9.6595129844851656E-3</v>
      </c>
      <c r="L393" s="50">
        <f>_xll.WMA($G$4:G393,1,20,0)</f>
        <v>1.3081384373239717E-2</v>
      </c>
      <c r="M393" s="51">
        <f t="shared" si="49"/>
        <v>-9.811038279929787E-3</v>
      </c>
      <c r="N393" s="52">
        <f t="shared" si="50"/>
        <v>-9.811038279929787E-3</v>
      </c>
    </row>
    <row r="394" spans="1:14" x14ac:dyDescent="0.25">
      <c r="A394" s="2">
        <v>40857</v>
      </c>
      <c r="B394" s="3">
        <v>1.3542000000000001</v>
      </c>
      <c r="C394" s="3">
        <v>1.3651</v>
      </c>
      <c r="D394" s="3">
        <v>1.3488</v>
      </c>
      <c r="E394" s="3">
        <v>1.3606</v>
      </c>
      <c r="F394" s="50">
        <f t="shared" si="44"/>
        <v>4.7149048594154084E-3</v>
      </c>
      <c r="G394" s="51">
        <f t="shared" si="45"/>
        <v>1.2012377761341056E-2</v>
      </c>
      <c r="H394" s="52">
        <f t="shared" si="46"/>
        <v>-3.9955658039540279E-3</v>
      </c>
      <c r="I394" s="50">
        <f>_xll.EWMA($F$4:$F394,1,,0)</f>
        <v>9.8102910178413921E-3</v>
      </c>
      <c r="J394" s="51">
        <f t="shared" si="47"/>
        <v>-1.1036577395071566E-2</v>
      </c>
      <c r="K394" s="52">
        <f t="shared" si="48"/>
        <v>4.7149048594154084E-3</v>
      </c>
      <c r="L394" s="50">
        <f>_xll.WMA($G$4:G394,1,20,0)</f>
        <v>1.3385672678296878E-2</v>
      </c>
      <c r="M394" s="51">
        <f t="shared" si="49"/>
        <v>-1.0039254508722659E-2</v>
      </c>
      <c r="N394" s="52">
        <f t="shared" si="50"/>
        <v>4.7149048594154084E-3</v>
      </c>
    </row>
    <row r="395" spans="1:14" x14ac:dyDescent="0.25">
      <c r="A395" s="2">
        <v>40858</v>
      </c>
      <c r="B395" s="3">
        <v>1.3606</v>
      </c>
      <c r="C395" s="3">
        <v>1.3794</v>
      </c>
      <c r="D395" s="3">
        <v>1.3581000000000001</v>
      </c>
      <c r="E395" s="3">
        <v>1.3749</v>
      </c>
      <c r="F395" s="50">
        <f t="shared" si="44"/>
        <v>1.0455222272227577E-2</v>
      </c>
      <c r="G395" s="51">
        <f t="shared" si="45"/>
        <v>1.556195788716821E-2</v>
      </c>
      <c r="H395" s="52">
        <f t="shared" si="46"/>
        <v>-1.8391148009377651E-3</v>
      </c>
      <c r="I395" s="50">
        <f>_xll.EWMA($F$4:$F395,1,,0)</f>
        <v>9.5812901497374283E-3</v>
      </c>
      <c r="J395" s="51">
        <f t="shared" si="47"/>
        <v>-1.0778951418454606E-2</v>
      </c>
      <c r="K395" s="52">
        <f t="shared" si="48"/>
        <v>1.0455222272227577E-2</v>
      </c>
      <c r="L395" s="50">
        <f>_xll.WMA($G$4:G395,1,20,0)</f>
        <v>1.3491993726612765E-2</v>
      </c>
      <c r="M395" s="51">
        <f t="shared" si="49"/>
        <v>-1.0118995294959575E-2</v>
      </c>
      <c r="N395" s="52">
        <f t="shared" si="50"/>
        <v>1.0455222272227577E-2</v>
      </c>
    </row>
    <row r="396" spans="1:14" x14ac:dyDescent="0.25">
      <c r="A396" s="2">
        <v>40861</v>
      </c>
      <c r="B396" s="3">
        <v>1.3778999999999999</v>
      </c>
      <c r="C396" s="3">
        <v>1.3791</v>
      </c>
      <c r="D396" s="3">
        <v>1.3594999999999999</v>
      </c>
      <c r="E396" s="3">
        <v>1.3629</v>
      </c>
      <c r="F396" s="50">
        <f t="shared" si="44"/>
        <v>-1.094581856639011E-2</v>
      </c>
      <c r="G396" s="51">
        <f t="shared" si="45"/>
        <v>1.4314127407766726E-2</v>
      </c>
      <c r="H396" s="52">
        <f t="shared" si="46"/>
        <v>-1.3443615927332044E-2</v>
      </c>
      <c r="I396" s="50">
        <f>_xll.EWMA($F$4:$F396,1,,0)</f>
        <v>9.6359615007091618E-3</v>
      </c>
      <c r="J396" s="51">
        <f t="shared" si="47"/>
        <v>-1.0840456688297808E-2</v>
      </c>
      <c r="K396" s="52">
        <f t="shared" si="48"/>
        <v>-1.0840456688297808E-2</v>
      </c>
      <c r="L396" s="50">
        <f>_xll.WMA($G$4:G396,1,20,0)</f>
        <v>1.3669027101201943E-2</v>
      </c>
      <c r="M396" s="51">
        <f t="shared" si="49"/>
        <v>-1.0251770325901457E-2</v>
      </c>
      <c r="N396" s="52">
        <f t="shared" si="50"/>
        <v>-1.0251770325901457E-2</v>
      </c>
    </row>
    <row r="397" spans="1:14" x14ac:dyDescent="0.25">
      <c r="A397" s="2">
        <v>40862</v>
      </c>
      <c r="B397" s="3">
        <v>1.363</v>
      </c>
      <c r="C397" s="3">
        <v>1.3640000000000001</v>
      </c>
      <c r="D397" s="3">
        <v>1.35</v>
      </c>
      <c r="E397" s="3">
        <v>1.3537999999999999</v>
      </c>
      <c r="F397" s="50">
        <f t="shared" si="44"/>
        <v>-6.7726996220254026E-3</v>
      </c>
      <c r="G397" s="51">
        <f t="shared" si="45"/>
        <v>1.0316966970932269E-2</v>
      </c>
      <c r="H397" s="52">
        <f t="shared" si="46"/>
        <v>-9.5835602640573902E-3</v>
      </c>
      <c r="I397" s="50">
        <f>_xll.EWMA($F$4:$F397,1,,0)</f>
        <v>9.7195321618820749E-3</v>
      </c>
      <c r="J397" s="51">
        <f t="shared" si="47"/>
        <v>-1.0934473682117335E-2</v>
      </c>
      <c r="K397" s="52">
        <f t="shared" si="48"/>
        <v>-6.7726996220254026E-3</v>
      </c>
      <c r="L397" s="50">
        <f>_xll.WMA($G$4:G397,1,20,0)</f>
        <v>1.3719069924376695E-2</v>
      </c>
      <c r="M397" s="51">
        <f t="shared" si="49"/>
        <v>-1.0289302443282522E-2</v>
      </c>
      <c r="N397" s="52">
        <f t="shared" si="50"/>
        <v>-6.7726996220254026E-3</v>
      </c>
    </row>
    <row r="398" spans="1:14" x14ac:dyDescent="0.25">
      <c r="A398" s="2">
        <v>40863</v>
      </c>
      <c r="B398" s="3">
        <v>1.3535999999999999</v>
      </c>
      <c r="C398" s="3">
        <v>1.3554999999999999</v>
      </c>
      <c r="D398" s="3">
        <v>1.3431999999999999</v>
      </c>
      <c r="E398" s="3">
        <v>1.3460000000000001</v>
      </c>
      <c r="F398" s="50">
        <f t="shared" si="44"/>
        <v>-5.6304786472856014E-3</v>
      </c>
      <c r="G398" s="51">
        <f t="shared" si="45"/>
        <v>9.1155631753890281E-3</v>
      </c>
      <c r="H398" s="52">
        <f t="shared" si="46"/>
        <v>-7.7128830886276957E-3</v>
      </c>
      <c r="I398" s="50">
        <f>_xll.EWMA($F$4:$F398,1,,0)</f>
        <v>9.5683496345670502E-3</v>
      </c>
      <c r="J398" s="51">
        <f t="shared" si="47"/>
        <v>-1.0764393338887932E-2</v>
      </c>
      <c r="K398" s="52">
        <f t="shared" si="48"/>
        <v>-5.6304786472856014E-3</v>
      </c>
      <c r="L398" s="50">
        <f>_xll.WMA($G$4:G398,1,20,0)</f>
        <v>1.3652500505311412E-2</v>
      </c>
      <c r="M398" s="51">
        <f t="shared" si="49"/>
        <v>-1.0239375378983558E-2</v>
      </c>
      <c r="N398" s="52">
        <f t="shared" si="50"/>
        <v>-5.6304786472856014E-3</v>
      </c>
    </row>
    <row r="399" spans="1:14" x14ac:dyDescent="0.25">
      <c r="A399" s="2">
        <v>40864</v>
      </c>
      <c r="B399" s="3">
        <v>1.3460000000000001</v>
      </c>
      <c r="C399" s="3">
        <v>1.3537999999999999</v>
      </c>
      <c r="D399" s="3">
        <v>1.3425</v>
      </c>
      <c r="E399" s="3">
        <v>1.3455999999999999</v>
      </c>
      <c r="F399" s="50">
        <f t="shared" si="44"/>
        <v>-2.9722098598961597E-4</v>
      </c>
      <c r="G399" s="51">
        <f t="shared" si="45"/>
        <v>8.3819056914873069E-3</v>
      </c>
      <c r="H399" s="52">
        <f t="shared" si="46"/>
        <v>-2.603683821653352E-3</v>
      </c>
      <c r="I399" s="50">
        <f>_xll.EWMA($F$4:$F399,1,,0)</f>
        <v>9.378819394434067E-3</v>
      </c>
      <c r="J399" s="51">
        <f t="shared" si="47"/>
        <v>-1.0551171818738325E-2</v>
      </c>
      <c r="K399" s="52">
        <f t="shared" si="48"/>
        <v>-2.9722098598961597E-4</v>
      </c>
      <c r="L399" s="50">
        <f>_xll.WMA($G$4:G399,1,20,0)</f>
        <v>1.3600954410222332E-2</v>
      </c>
      <c r="M399" s="51">
        <f t="shared" si="49"/>
        <v>-1.0200715807666749E-2</v>
      </c>
      <c r="N399" s="52">
        <f t="shared" si="50"/>
        <v>-2.9722098598961597E-4</v>
      </c>
    </row>
    <row r="400" spans="1:14" x14ac:dyDescent="0.25">
      <c r="A400" s="2">
        <v>40865</v>
      </c>
      <c r="B400" s="3">
        <v>1.3454999999999999</v>
      </c>
      <c r="C400" s="3">
        <v>1.3612</v>
      </c>
      <c r="D400" s="3">
        <v>1.3451</v>
      </c>
      <c r="E400" s="3">
        <v>1.3522000000000001</v>
      </c>
      <c r="F400" s="50">
        <f t="shared" si="44"/>
        <v>4.9672044896170199E-3</v>
      </c>
      <c r="G400" s="51">
        <f t="shared" si="45"/>
        <v>1.1898303912214695E-2</v>
      </c>
      <c r="H400" s="52">
        <f t="shared" si="46"/>
        <v>-2.9733145242459899E-4</v>
      </c>
      <c r="I400" s="50">
        <f>_xll.EWMA($F$4:$F400,1,,0)</f>
        <v>9.0933942209869348E-3</v>
      </c>
      <c r="J400" s="51">
        <f t="shared" si="47"/>
        <v>-1.0230068498610301E-2</v>
      </c>
      <c r="K400" s="52">
        <f t="shared" si="48"/>
        <v>4.9672044896170199E-3</v>
      </c>
      <c r="L400" s="50">
        <f>_xll.WMA($G$4:G400,1,20,0)</f>
        <v>1.3369107739739244E-2</v>
      </c>
      <c r="M400" s="51">
        <f t="shared" si="49"/>
        <v>-1.0026830804804432E-2</v>
      </c>
      <c r="N400" s="52">
        <f t="shared" si="50"/>
        <v>4.9672044896170199E-3</v>
      </c>
    </row>
    <row r="401" spans="1:14" x14ac:dyDescent="0.25">
      <c r="A401" s="2">
        <v>40868</v>
      </c>
      <c r="B401" s="3">
        <v>1.3523000000000001</v>
      </c>
      <c r="C401" s="3">
        <v>1.3540000000000001</v>
      </c>
      <c r="D401" s="3">
        <v>1.3433999999999999</v>
      </c>
      <c r="E401" s="3">
        <v>1.3487</v>
      </c>
      <c r="F401" s="50">
        <f t="shared" si="44"/>
        <v>-2.6656809565022152E-3</v>
      </c>
      <c r="G401" s="51">
        <f t="shared" si="45"/>
        <v>7.8594606394562037E-3</v>
      </c>
      <c r="H401" s="52">
        <f t="shared" si="46"/>
        <v>-6.6031326465501037E-3</v>
      </c>
      <c r="I401" s="50">
        <f>_xll.EWMA($F$4:$F401,1,,0)</f>
        <v>8.8999335153293214E-3</v>
      </c>
      <c r="J401" s="51">
        <f t="shared" si="47"/>
        <v>-1.0012425204745486E-2</v>
      </c>
      <c r="K401" s="52">
        <f t="shared" si="48"/>
        <v>-2.6656809565022152E-3</v>
      </c>
      <c r="L401" s="50">
        <f>_xll.WMA($G$4:G401,1,20,0)</f>
        <v>1.3261316498064408E-2</v>
      </c>
      <c r="M401" s="51">
        <f t="shared" si="49"/>
        <v>-9.9459873735483068E-3</v>
      </c>
      <c r="N401" s="52">
        <f t="shared" si="50"/>
        <v>-2.6656809565022152E-3</v>
      </c>
    </row>
    <row r="402" spans="1:14" x14ac:dyDescent="0.25">
      <c r="A402" s="2">
        <v>40869</v>
      </c>
      <c r="B402" s="3">
        <v>1.3488</v>
      </c>
      <c r="C402" s="3">
        <v>1.3567</v>
      </c>
      <c r="D402" s="3">
        <v>1.3472</v>
      </c>
      <c r="E402" s="3">
        <v>1.3503000000000001</v>
      </c>
      <c r="F402" s="50">
        <f t="shared" si="44"/>
        <v>1.1114817194056376E-3</v>
      </c>
      <c r="G402" s="51">
        <f t="shared" si="45"/>
        <v>7.0269160032006596E-3</v>
      </c>
      <c r="H402" s="52">
        <f t="shared" si="46"/>
        <v>-1.1869437595287257E-3</v>
      </c>
      <c r="I402" s="50">
        <f>_xll.EWMA($F$4:$F402,1,,0)</f>
        <v>8.6534755376297626E-3</v>
      </c>
      <c r="J402" s="51">
        <f t="shared" si="47"/>
        <v>-9.7351599798334836E-3</v>
      </c>
      <c r="K402" s="52">
        <f t="shared" si="48"/>
        <v>1.1114817194056376E-3</v>
      </c>
      <c r="L402" s="50">
        <f>_xll.WMA($G$4:G402,1,20,0)</f>
        <v>1.3189906624604902E-2</v>
      </c>
      <c r="M402" s="51">
        <f t="shared" si="49"/>
        <v>-9.8924299684536761E-3</v>
      </c>
      <c r="N402" s="52">
        <f t="shared" si="50"/>
        <v>1.1114817194056376E-3</v>
      </c>
    </row>
    <row r="403" spans="1:14" x14ac:dyDescent="0.25">
      <c r="A403" s="2">
        <v>40870</v>
      </c>
      <c r="B403" s="3">
        <v>1.3501000000000001</v>
      </c>
      <c r="C403" s="3">
        <v>1.353</v>
      </c>
      <c r="D403" s="3">
        <v>1.3323</v>
      </c>
      <c r="E403" s="3">
        <v>1.3340000000000001</v>
      </c>
      <c r="F403" s="50">
        <f t="shared" si="44"/>
        <v>-1.1996716287631437E-2</v>
      </c>
      <c r="G403" s="51">
        <f t="shared" si="45"/>
        <v>1.5417577204621719E-2</v>
      </c>
      <c r="H403" s="52">
        <f t="shared" si="46"/>
        <v>-1.3271891797034164E-2</v>
      </c>
      <c r="I403" s="50">
        <f>_xll.EWMA($F$4:$F403,1,,0)</f>
        <v>8.3942720973464811E-3</v>
      </c>
      <c r="J403" s="51">
        <f t="shared" si="47"/>
        <v>-9.4435561095147919E-3</v>
      </c>
      <c r="K403" s="52">
        <f t="shared" si="48"/>
        <v>-9.4435561095147919E-3</v>
      </c>
      <c r="L403" s="50">
        <f>_xll.WMA($G$4:G403,1,20,0)</f>
        <v>1.315651067524266E-2</v>
      </c>
      <c r="M403" s="51">
        <f t="shared" si="49"/>
        <v>-9.8673830064319942E-3</v>
      </c>
      <c r="N403" s="52">
        <f t="shared" si="50"/>
        <v>-9.8673830064319942E-3</v>
      </c>
    </row>
    <row r="404" spans="1:14" x14ac:dyDescent="0.25">
      <c r="A404" s="2">
        <v>40871</v>
      </c>
      <c r="B404" s="3">
        <v>1.3342000000000001</v>
      </c>
      <c r="C404" s="3">
        <v>1.341</v>
      </c>
      <c r="D404" s="3">
        <v>1.3320000000000001</v>
      </c>
      <c r="E404" s="3">
        <v>1.3345</v>
      </c>
      <c r="F404" s="50">
        <f t="shared" si="44"/>
        <v>2.2482856916374133E-4</v>
      </c>
      <c r="G404" s="51">
        <f t="shared" si="45"/>
        <v>6.7340321813438991E-3</v>
      </c>
      <c r="H404" s="52">
        <f t="shared" si="46"/>
        <v>-1.6502891750806061E-3</v>
      </c>
      <c r="I404" s="50">
        <f>_xll.EWMA($F$4:$F404,1,,0)</f>
        <v>8.6528173390397877E-3</v>
      </c>
      <c r="J404" s="51">
        <f t="shared" si="47"/>
        <v>-9.7344195064197614E-3</v>
      </c>
      <c r="K404" s="52">
        <f t="shared" si="48"/>
        <v>2.2482856916374133E-4</v>
      </c>
      <c r="L404" s="50">
        <f>_xll.WMA($G$4:G404,1,20,0)</f>
        <v>1.3329615040531935E-2</v>
      </c>
      <c r="M404" s="51">
        <f t="shared" si="49"/>
        <v>-9.9972112803989512E-3</v>
      </c>
      <c r="N404" s="52">
        <f t="shared" si="50"/>
        <v>2.2482856916374133E-4</v>
      </c>
    </row>
    <row r="405" spans="1:14" x14ac:dyDescent="0.25">
      <c r="A405" s="2">
        <v>40872</v>
      </c>
      <c r="B405" s="3">
        <v>1.3346</v>
      </c>
      <c r="C405" s="3">
        <v>1.3351</v>
      </c>
      <c r="D405" s="3">
        <v>1.3214999999999999</v>
      </c>
      <c r="E405" s="3">
        <v>1.3236000000000001</v>
      </c>
      <c r="F405" s="50">
        <f t="shared" si="44"/>
        <v>-8.2763244220490154E-3</v>
      </c>
      <c r="G405" s="51">
        <f t="shared" si="45"/>
        <v>1.0238740351705333E-2</v>
      </c>
      <c r="H405" s="52">
        <f t="shared" si="46"/>
        <v>-9.864166425162392E-3</v>
      </c>
      <c r="I405" s="50">
        <f>_xll.EWMA($F$4:$F405,1,,0)</f>
        <v>8.3893984231142027E-3</v>
      </c>
      <c r="J405" s="51">
        <f t="shared" si="47"/>
        <v>-9.438073226003478E-3</v>
      </c>
      <c r="K405" s="52">
        <f t="shared" si="48"/>
        <v>-9.438073226003478E-3</v>
      </c>
      <c r="L405" s="50">
        <f>_xll.WMA($G$4:G405,1,20,0)</f>
        <v>1.2321614090691903E-2</v>
      </c>
      <c r="M405" s="51">
        <f t="shared" si="49"/>
        <v>-9.2412105680189267E-3</v>
      </c>
      <c r="N405" s="52">
        <f t="shared" si="50"/>
        <v>-9.2412105680189267E-3</v>
      </c>
    </row>
    <row r="406" spans="1:14" x14ac:dyDescent="0.25">
      <c r="A406" s="2">
        <v>40875</v>
      </c>
      <c r="B406" s="3">
        <v>1.3308</v>
      </c>
      <c r="C406" s="3">
        <v>1.3398000000000001</v>
      </c>
      <c r="D406" s="3">
        <v>1.3275999999999999</v>
      </c>
      <c r="E406" s="3">
        <v>1.3318000000000001</v>
      </c>
      <c r="F406" s="50">
        <f t="shared" si="44"/>
        <v>7.5114553220041725E-4</v>
      </c>
      <c r="G406" s="51">
        <f t="shared" si="45"/>
        <v>9.1475482283478841E-3</v>
      </c>
      <c r="H406" s="52">
        <f t="shared" si="46"/>
        <v>-2.4074642985021689E-3</v>
      </c>
      <c r="I406" s="50">
        <f>_xll.EWMA($F$4:$F406,1,,0)</f>
        <v>8.3826569954869503E-3</v>
      </c>
      <c r="J406" s="51">
        <f t="shared" si="47"/>
        <v>-9.4304891199228184E-3</v>
      </c>
      <c r="K406" s="52">
        <f t="shared" si="48"/>
        <v>7.5114553220041725E-4</v>
      </c>
      <c r="L406" s="50">
        <f>_xll.WMA($G$4:G406,1,20,0)</f>
        <v>1.2614747822910912E-2</v>
      </c>
      <c r="M406" s="51">
        <f t="shared" si="49"/>
        <v>-9.4610608671831832E-3</v>
      </c>
      <c r="N406" s="52">
        <f t="shared" si="50"/>
        <v>7.5114553220041725E-4</v>
      </c>
    </row>
    <row r="407" spans="1:14" x14ac:dyDescent="0.25">
      <c r="A407" s="2">
        <v>40876</v>
      </c>
      <c r="B407" s="3">
        <v>1.3320000000000001</v>
      </c>
      <c r="C407" s="3">
        <v>1.3441000000000001</v>
      </c>
      <c r="D407" s="3">
        <v>1.3289</v>
      </c>
      <c r="E407" s="3">
        <v>1.3312999999999999</v>
      </c>
      <c r="F407" s="50">
        <f t="shared" si="44"/>
        <v>-5.2566366246308363E-4</v>
      </c>
      <c r="G407" s="51">
        <f t="shared" si="45"/>
        <v>1.1373111739640609E-2</v>
      </c>
      <c r="H407" s="52">
        <f t="shared" si="46"/>
        <v>-2.3300397628724986E-3</v>
      </c>
      <c r="I407" s="50">
        <f>_xll.EWMA($F$4:$F407,1,,0)</f>
        <v>8.1293699129993957E-3</v>
      </c>
      <c r="J407" s="51">
        <f t="shared" si="47"/>
        <v>-9.1455411521243202E-3</v>
      </c>
      <c r="K407" s="52">
        <f t="shared" si="48"/>
        <v>-5.2566366246308363E-4</v>
      </c>
      <c r="L407" s="50">
        <f>_xll.WMA($G$4:G407,1,20,0)</f>
        <v>1.1868538674273288E-2</v>
      </c>
      <c r="M407" s="51">
        <f t="shared" si="49"/>
        <v>-8.9014040057049659E-3</v>
      </c>
      <c r="N407" s="52">
        <f t="shared" si="50"/>
        <v>-5.2566366246308363E-4</v>
      </c>
    </row>
    <row r="408" spans="1:14" x14ac:dyDescent="0.25">
      <c r="A408" s="2">
        <v>40877</v>
      </c>
      <c r="B408" s="3">
        <v>1.3314999999999999</v>
      </c>
      <c r="C408" s="3">
        <v>1.353</v>
      </c>
      <c r="D408" s="3">
        <v>1.3262</v>
      </c>
      <c r="E408" s="3">
        <v>1.3444</v>
      </c>
      <c r="F408" s="50">
        <f t="shared" si="44"/>
        <v>9.6416905969636778E-3</v>
      </c>
      <c r="G408" s="51">
        <f t="shared" si="45"/>
        <v>2.0006639236020821E-2</v>
      </c>
      <c r="H408" s="52">
        <f t="shared" si="46"/>
        <v>-3.9884163192195421E-3</v>
      </c>
      <c r="I408" s="50">
        <f>_xll.EWMA($F$4:$F408,1,,0)</f>
        <v>7.8827682452675876E-3</v>
      </c>
      <c r="J408" s="51">
        <f t="shared" si="47"/>
        <v>-8.8681142759260354E-3</v>
      </c>
      <c r="K408" s="52">
        <f t="shared" si="48"/>
        <v>9.6416905969636778E-3</v>
      </c>
      <c r="L408" s="50">
        <f>_xll.WMA($G$4:G408,1,20,0)</f>
        <v>1.1501975409478374E-2</v>
      </c>
      <c r="M408" s="51">
        <f t="shared" si="49"/>
        <v>-8.6264815571087811E-3</v>
      </c>
      <c r="N408" s="52">
        <f t="shared" si="50"/>
        <v>9.6416905969636778E-3</v>
      </c>
    </row>
    <row r="409" spans="1:14" x14ac:dyDescent="0.25">
      <c r="A409" s="2">
        <v>40878</v>
      </c>
      <c r="B409" s="3">
        <v>1.3445</v>
      </c>
      <c r="C409" s="3">
        <v>1.3519000000000001</v>
      </c>
      <c r="D409" s="3">
        <v>1.3421000000000001</v>
      </c>
      <c r="E409" s="3">
        <v>1.3460000000000001</v>
      </c>
      <c r="F409" s="50">
        <f t="shared" si="44"/>
        <v>1.115034495753744E-3</v>
      </c>
      <c r="G409" s="51">
        <f t="shared" si="45"/>
        <v>7.2754589665993772E-3</v>
      </c>
      <c r="H409" s="52">
        <f t="shared" si="46"/>
        <v>-1.7866453051591331E-3</v>
      </c>
      <c r="I409" s="50">
        <f>_xll.EWMA($F$4:$F409,1,,0)</f>
        <v>7.9992177711409873E-3</v>
      </c>
      <c r="J409" s="51">
        <f t="shared" si="47"/>
        <v>-8.9991199925336107E-3</v>
      </c>
      <c r="K409" s="52">
        <f t="shared" si="48"/>
        <v>1.115034495753744E-3</v>
      </c>
      <c r="L409" s="50">
        <f>_xll.WMA($G$4:G409,1,20,0)</f>
        <v>1.182509611589155E-2</v>
      </c>
      <c r="M409" s="51">
        <f t="shared" si="49"/>
        <v>-8.8688220869186617E-3</v>
      </c>
      <c r="N409" s="52">
        <f t="shared" si="50"/>
        <v>1.115034495753744E-3</v>
      </c>
    </row>
    <row r="410" spans="1:14" x14ac:dyDescent="0.25">
      <c r="A410" s="2">
        <v>40879</v>
      </c>
      <c r="B410" s="3">
        <v>1.3459000000000001</v>
      </c>
      <c r="C410" s="3">
        <v>1.3536999999999999</v>
      </c>
      <c r="D410" s="3">
        <v>1.3366</v>
      </c>
      <c r="E410" s="3">
        <v>1.3387</v>
      </c>
      <c r="F410" s="50">
        <f t="shared" si="44"/>
        <v>-5.3639404478179826E-3</v>
      </c>
      <c r="G410" s="51">
        <f t="shared" si="45"/>
        <v>1.2712508114770779E-2</v>
      </c>
      <c r="H410" s="52">
        <f t="shared" si="46"/>
        <v>-6.9338581627002883E-3</v>
      </c>
      <c r="I410" s="50">
        <f>_xll.EWMA($F$4:$F410,1,,0)</f>
        <v>7.7603372329256909E-3</v>
      </c>
      <c r="J410" s="51">
        <f t="shared" si="47"/>
        <v>-8.7303793870414023E-3</v>
      </c>
      <c r="K410" s="52">
        <f t="shared" si="48"/>
        <v>-5.3639404478179826E-3</v>
      </c>
      <c r="L410" s="50">
        <f>_xll.WMA($G$4:G410,1,20,0)</f>
        <v>1.1483710531472154E-2</v>
      </c>
      <c r="M410" s="51">
        <f t="shared" si="49"/>
        <v>-8.6127828986041158E-3</v>
      </c>
      <c r="N410" s="52">
        <f t="shared" si="50"/>
        <v>-5.3639404478179826E-3</v>
      </c>
    </row>
    <row r="411" spans="1:14" x14ac:dyDescent="0.25">
      <c r="A411" s="2">
        <v>40882</v>
      </c>
      <c r="B411" s="3">
        <v>1.3407</v>
      </c>
      <c r="C411" s="3">
        <v>1.3485</v>
      </c>
      <c r="D411" s="3">
        <v>1.3379000000000001</v>
      </c>
      <c r="E411" s="3">
        <v>1.3398000000000001</v>
      </c>
      <c r="F411" s="50">
        <f t="shared" si="44"/>
        <v>-6.7151653334824668E-4</v>
      </c>
      <c r="G411" s="51">
        <f t="shared" si="45"/>
        <v>7.8916431002110498E-3</v>
      </c>
      <c r="H411" s="52">
        <f t="shared" si="46"/>
        <v>-2.0906451279418007E-3</v>
      </c>
      <c r="I411" s="50">
        <f>_xll.EWMA($F$4:$F411,1,,0)</f>
        <v>7.6377860246456932E-3</v>
      </c>
      <c r="J411" s="51">
        <f t="shared" si="47"/>
        <v>-8.5925092777264043E-3</v>
      </c>
      <c r="K411" s="52">
        <f t="shared" si="48"/>
        <v>-6.7151653334824668E-4</v>
      </c>
      <c r="L411" s="50">
        <f>_xll.WMA($G$4:G411,1,20,0)</f>
        <v>1.1579103713857317E-2</v>
      </c>
      <c r="M411" s="51">
        <f t="shared" si="49"/>
        <v>-8.6843277853929889E-3</v>
      </c>
      <c r="N411" s="52">
        <f t="shared" si="50"/>
        <v>-6.7151653334824668E-4</v>
      </c>
    </row>
    <row r="412" spans="1:14" x14ac:dyDescent="0.25">
      <c r="A412" s="2">
        <v>40883</v>
      </c>
      <c r="B412" s="3">
        <v>1.34</v>
      </c>
      <c r="C412" s="3">
        <v>1.3424</v>
      </c>
      <c r="D412" s="3">
        <v>1.3335999999999999</v>
      </c>
      <c r="E412" s="3">
        <v>1.3401000000000001</v>
      </c>
      <c r="F412" s="50">
        <f t="shared" si="44"/>
        <v>7.4624081225711848E-5</v>
      </c>
      <c r="G412" s="51">
        <f t="shared" si="45"/>
        <v>6.5770042763575497E-3</v>
      </c>
      <c r="H412" s="52">
        <f t="shared" si="46"/>
        <v>-4.7875615083729011E-3</v>
      </c>
      <c r="I412" s="50">
        <f>_xll.EWMA($F$4:$F412,1,,0)</f>
        <v>7.4069349196580819E-3</v>
      </c>
      <c r="J412" s="51">
        <f t="shared" si="47"/>
        <v>-8.3328017846153422E-3</v>
      </c>
      <c r="K412" s="52">
        <f t="shared" si="48"/>
        <v>7.4624081225711848E-5</v>
      </c>
      <c r="L412" s="50">
        <f>_xll.WMA($G$4:G412,1,20,0)</f>
        <v>1.1493717089773368E-2</v>
      </c>
      <c r="M412" s="51">
        <f t="shared" si="49"/>
        <v>-8.6202878173300256E-3</v>
      </c>
      <c r="N412" s="52">
        <f t="shared" si="50"/>
        <v>7.4624081225711848E-5</v>
      </c>
    </row>
    <row r="413" spans="1:14" x14ac:dyDescent="0.25">
      <c r="A413" s="2">
        <v>40884</v>
      </c>
      <c r="B413" s="3">
        <v>1.34</v>
      </c>
      <c r="C413" s="3">
        <v>1.3452</v>
      </c>
      <c r="D413" s="3">
        <v>1.3353999999999999</v>
      </c>
      <c r="E413" s="3">
        <v>1.3409</v>
      </c>
      <c r="F413" s="50">
        <f t="shared" si="44"/>
        <v>6.7141634063917516E-4</v>
      </c>
      <c r="G413" s="51">
        <f t="shared" si="45"/>
        <v>7.3118284423462215E-3</v>
      </c>
      <c r="H413" s="52">
        <f t="shared" si="46"/>
        <v>-3.4387415211886959E-3</v>
      </c>
      <c r="I413" s="50">
        <f>_xll.EWMA($F$4:$F413,1,,0)</f>
        <v>7.1813131065994592E-3</v>
      </c>
      <c r="J413" s="51">
        <f t="shared" si="47"/>
        <v>-8.0789772449243909E-3</v>
      </c>
      <c r="K413" s="52">
        <f t="shared" si="48"/>
        <v>6.7141634063917516E-4</v>
      </c>
      <c r="L413" s="50">
        <f>_xll.WMA($G$4:G413,1,20,0)</f>
        <v>1.1394625328079881E-2</v>
      </c>
      <c r="M413" s="51">
        <f t="shared" si="49"/>
        <v>-8.5459689960599109E-3</v>
      </c>
      <c r="N413" s="52">
        <f t="shared" si="50"/>
        <v>6.7141634063917516E-4</v>
      </c>
    </row>
    <row r="414" spans="1:14" x14ac:dyDescent="0.25">
      <c r="A414" s="2">
        <v>40885</v>
      </c>
      <c r="B414" s="3">
        <v>1.3411</v>
      </c>
      <c r="C414" s="3">
        <v>1.3455999999999999</v>
      </c>
      <c r="D414" s="3">
        <v>1.3292999999999999</v>
      </c>
      <c r="E414" s="3">
        <v>1.3341000000000001</v>
      </c>
      <c r="F414" s="50">
        <f t="shared" si="44"/>
        <v>-5.2332655321339801E-3</v>
      </c>
      <c r="G414" s="51">
        <f t="shared" si="45"/>
        <v>1.2187522345130151E-2</v>
      </c>
      <c r="H414" s="52">
        <f t="shared" si="46"/>
        <v>-8.8376848433409962E-3</v>
      </c>
      <c r="I414" s="50">
        <f>_xll.EWMA($F$4:$F414,1,,0)</f>
        <v>6.9644835022465799E-3</v>
      </c>
      <c r="J414" s="51">
        <f t="shared" si="47"/>
        <v>-7.835043940027403E-3</v>
      </c>
      <c r="K414" s="52">
        <f t="shared" si="48"/>
        <v>-7.835043940027403E-3</v>
      </c>
      <c r="L414" s="50">
        <f>_xll.WMA($G$4:G414,1,20,0)</f>
        <v>1.0558683564546067E-2</v>
      </c>
      <c r="M414" s="51">
        <f t="shared" si="49"/>
        <v>-7.9190126734095499E-3</v>
      </c>
      <c r="N414" s="52">
        <f t="shared" si="50"/>
        <v>-7.9190126734095499E-3</v>
      </c>
    </row>
    <row r="415" spans="1:14" x14ac:dyDescent="0.25">
      <c r="A415" s="2">
        <v>40886</v>
      </c>
      <c r="B415" s="3">
        <v>1.3340000000000001</v>
      </c>
      <c r="C415" s="3">
        <v>1.343</v>
      </c>
      <c r="D415" s="3">
        <v>1.3285</v>
      </c>
      <c r="E415" s="3">
        <v>1.3384</v>
      </c>
      <c r="F415" s="50">
        <f t="shared" si="44"/>
        <v>3.2929231970451091E-3</v>
      </c>
      <c r="G415" s="51">
        <f t="shared" si="45"/>
        <v>1.0855431323369278E-2</v>
      </c>
      <c r="H415" s="52">
        <f t="shared" si="46"/>
        <v>-4.1314612757008427E-3</v>
      </c>
      <c r="I415" s="50">
        <f>_xll.EWMA($F$4:$F415,1,,0)</f>
        <v>6.8729187914357169E-3</v>
      </c>
      <c r="J415" s="51">
        <f t="shared" si="47"/>
        <v>-7.7320336403651812E-3</v>
      </c>
      <c r="K415" s="52">
        <f t="shared" si="48"/>
        <v>3.2929231970451091E-3</v>
      </c>
      <c r="L415" s="50">
        <f>_xll.WMA($G$4:G415,1,20,0)</f>
        <v>1.0567440793735523E-2</v>
      </c>
      <c r="M415" s="51">
        <f t="shared" si="49"/>
        <v>-7.9255805953016428E-3</v>
      </c>
      <c r="N415" s="52">
        <f t="shared" si="50"/>
        <v>3.2929231970451091E-3</v>
      </c>
    </row>
    <row r="416" spans="1:14" x14ac:dyDescent="0.25">
      <c r="A416" s="2">
        <v>40889</v>
      </c>
      <c r="B416" s="3">
        <v>1.3348</v>
      </c>
      <c r="C416" s="3">
        <v>1.3355999999999999</v>
      </c>
      <c r="D416" s="3">
        <v>1.3168</v>
      </c>
      <c r="E416" s="3">
        <v>1.3186</v>
      </c>
      <c r="F416" s="50">
        <f t="shared" si="44"/>
        <v>-1.2210900198019658E-2</v>
      </c>
      <c r="G416" s="51">
        <f t="shared" si="45"/>
        <v>1.4176078146693969E-2</v>
      </c>
      <c r="H416" s="52">
        <f t="shared" si="46"/>
        <v>-1.3576916954413544E-2</v>
      </c>
      <c r="I416" s="50">
        <f>_xll.EWMA($F$4:$F416,1,,0)</f>
        <v>6.7121823978306969E-3</v>
      </c>
      <c r="J416" s="51">
        <f t="shared" si="47"/>
        <v>-7.5512051975595339E-3</v>
      </c>
      <c r="K416" s="52">
        <f t="shared" si="48"/>
        <v>-7.5512051975595339E-3</v>
      </c>
      <c r="L416" s="50">
        <f>_xll.WMA($G$4:G416,1,20,0)</f>
        <v>1.0332114465545576E-2</v>
      </c>
      <c r="M416" s="51">
        <f t="shared" si="49"/>
        <v>-7.7490858491591815E-3</v>
      </c>
      <c r="N416" s="52">
        <f t="shared" si="50"/>
        <v>-7.7490858491591815E-3</v>
      </c>
    </row>
    <row r="417" spans="1:14" x14ac:dyDescent="0.25">
      <c r="A417" s="2">
        <v>40890</v>
      </c>
      <c r="B417" s="3">
        <v>1.3185</v>
      </c>
      <c r="C417" s="3">
        <v>1.3234999999999999</v>
      </c>
      <c r="D417" s="3">
        <v>1.3012999999999999</v>
      </c>
      <c r="E417" s="3">
        <v>1.3032999999999999</v>
      </c>
      <c r="F417" s="50">
        <f t="shared" si="44"/>
        <v>-1.1595217256667409E-2</v>
      </c>
      <c r="G417" s="51">
        <f t="shared" si="45"/>
        <v>1.6915977884444291E-2</v>
      </c>
      <c r="H417" s="52">
        <f t="shared" si="46"/>
        <v>-1.3130962010629828E-2</v>
      </c>
      <c r="I417" s="50">
        <f>_xll.EWMA($F$4:$F417,1,,0)</f>
        <v>7.1621612665453954E-3</v>
      </c>
      <c r="J417" s="51">
        <f t="shared" si="47"/>
        <v>-8.05743142486357E-3</v>
      </c>
      <c r="K417" s="52">
        <f t="shared" si="48"/>
        <v>-8.05743142486357E-3</v>
      </c>
      <c r="L417" s="50">
        <f>_xll.WMA($G$4:G417,1,20,0)</f>
        <v>1.0325212002491937E-2</v>
      </c>
      <c r="M417" s="51">
        <f t="shared" si="49"/>
        <v>-7.7439090018689531E-3</v>
      </c>
      <c r="N417" s="52">
        <f t="shared" si="50"/>
        <v>-7.7439090018689531E-3</v>
      </c>
    </row>
    <row r="418" spans="1:14" x14ac:dyDescent="0.25">
      <c r="A418" s="2">
        <v>40891</v>
      </c>
      <c r="B418" s="3">
        <v>1.3036000000000001</v>
      </c>
      <c r="C418" s="3">
        <v>1.3062</v>
      </c>
      <c r="D418" s="3">
        <v>1.2949999999999999</v>
      </c>
      <c r="E418" s="3">
        <v>1.2982</v>
      </c>
      <c r="F418" s="50">
        <f t="shared" si="44"/>
        <v>-4.150978364038313E-3</v>
      </c>
      <c r="G418" s="51">
        <f t="shared" si="45"/>
        <v>8.6114633349187644E-3</v>
      </c>
      <c r="H418" s="52">
        <f t="shared" si="46"/>
        <v>-6.618972829768502E-3</v>
      </c>
      <c r="I418" s="50">
        <f>_xll.EWMA($F$4:$F418,1,,0)</f>
        <v>7.5023799264821306E-3</v>
      </c>
      <c r="J418" s="51">
        <f t="shared" si="47"/>
        <v>-8.4401774172923969E-3</v>
      </c>
      <c r="K418" s="52">
        <f t="shared" si="48"/>
        <v>-4.150978364038313E-3</v>
      </c>
      <c r="L418" s="50">
        <f>_xll.WMA($G$4:G418,1,20,0)</f>
        <v>1.065516254816754E-2</v>
      </c>
      <c r="M418" s="51">
        <f t="shared" si="49"/>
        <v>-7.9913719111256547E-3</v>
      </c>
      <c r="N418" s="52">
        <f t="shared" si="50"/>
        <v>-4.150978364038313E-3</v>
      </c>
    </row>
    <row r="419" spans="1:14" x14ac:dyDescent="0.25">
      <c r="A419" s="2">
        <v>40892</v>
      </c>
      <c r="B419" s="3">
        <v>1.2981</v>
      </c>
      <c r="C419" s="3">
        <v>1.3047</v>
      </c>
      <c r="D419" s="3">
        <v>1.296</v>
      </c>
      <c r="E419" s="3">
        <v>1.3011999999999999</v>
      </c>
      <c r="F419" s="50">
        <f t="shared" si="44"/>
        <v>2.3852587002475591E-3</v>
      </c>
      <c r="G419" s="51">
        <f t="shared" si="45"/>
        <v>6.6905313594824182E-3</v>
      </c>
      <c r="H419" s="52">
        <f t="shared" si="46"/>
        <v>-1.6190589867287647E-3</v>
      </c>
      <c r="I419" s="50">
        <f>_xll.EWMA($F$4:$F419,1,,0)</f>
        <v>7.3445489698366062E-3</v>
      </c>
      <c r="J419" s="51">
        <f t="shared" si="47"/>
        <v>-8.262617591066182E-3</v>
      </c>
      <c r="K419" s="52">
        <f t="shared" si="48"/>
        <v>2.3852587002475591E-3</v>
      </c>
      <c r="L419" s="50">
        <f>_xll.WMA($G$4:G419,1,20,0)</f>
        <v>1.0629957556144026E-2</v>
      </c>
      <c r="M419" s="51">
        <f t="shared" si="49"/>
        <v>-7.9724681671080183E-3</v>
      </c>
      <c r="N419" s="52">
        <f t="shared" si="50"/>
        <v>2.3852587002475591E-3</v>
      </c>
    </row>
    <row r="420" spans="1:14" x14ac:dyDescent="0.25">
      <c r="A420" s="2">
        <v>40893</v>
      </c>
      <c r="B420" s="3">
        <v>1.3013999999999999</v>
      </c>
      <c r="C420" s="3">
        <v>1.3083</v>
      </c>
      <c r="D420" s="3">
        <v>1.3</v>
      </c>
      <c r="E420" s="3">
        <v>1.3042</v>
      </c>
      <c r="F420" s="50">
        <f t="shared" si="44"/>
        <v>2.1492178982183505E-3</v>
      </c>
      <c r="G420" s="51">
        <f t="shared" si="45"/>
        <v>6.3643200672023996E-3</v>
      </c>
      <c r="H420" s="52">
        <f t="shared" si="46"/>
        <v>-1.0763436112554388E-3</v>
      </c>
      <c r="I420" s="50">
        <f>_xll.EWMA($F$4:$F420,1,,0)</f>
        <v>7.1447339446710448E-3</v>
      </c>
      <c r="J420" s="51">
        <f t="shared" si="47"/>
        <v>-8.0378256877549261E-3</v>
      </c>
      <c r="K420" s="52">
        <f t="shared" si="48"/>
        <v>2.1492178982183505E-3</v>
      </c>
      <c r="L420" s="50">
        <f>_xll.WMA($G$4:G420,1,20,0)</f>
        <v>1.0545388839543781E-2</v>
      </c>
      <c r="M420" s="51">
        <f t="shared" si="49"/>
        <v>-7.9090416296578349E-3</v>
      </c>
      <c r="N420" s="52">
        <f t="shared" si="50"/>
        <v>2.1492178982183505E-3</v>
      </c>
    </row>
    <row r="421" spans="1:14" x14ac:dyDescent="0.25">
      <c r="A421" s="2">
        <v>40896</v>
      </c>
      <c r="B421" s="3">
        <v>1.3033999999999999</v>
      </c>
      <c r="C421" s="3">
        <v>1.304</v>
      </c>
      <c r="D421" s="3">
        <v>1.2986</v>
      </c>
      <c r="E421" s="3">
        <v>1.2996000000000001</v>
      </c>
      <c r="F421" s="50">
        <f t="shared" si="44"/>
        <v>-2.9197101033346393E-3</v>
      </c>
      <c r="G421" s="51">
        <f t="shared" si="45"/>
        <v>4.1497024122119416E-3</v>
      </c>
      <c r="H421" s="52">
        <f t="shared" si="46"/>
        <v>-3.6894738238935662E-3</v>
      </c>
      <c r="I421" s="50">
        <f>_xll.EWMA($F$4:$F421,1,,0)</f>
        <v>6.9470524689373052E-3</v>
      </c>
      <c r="J421" s="51">
        <f t="shared" si="47"/>
        <v>-7.8154340275544687E-3</v>
      </c>
      <c r="K421" s="52">
        <f t="shared" si="48"/>
        <v>-2.9197101033346393E-3</v>
      </c>
      <c r="L421" s="50">
        <f>_xll.WMA($G$4:G421,1,20,0)</f>
        <v>1.0268689647293166E-2</v>
      </c>
      <c r="M421" s="51">
        <f t="shared" si="49"/>
        <v>-7.7015172354698742E-3</v>
      </c>
      <c r="N421" s="52">
        <f t="shared" si="50"/>
        <v>-2.9197101033346393E-3</v>
      </c>
    </row>
    <row r="422" spans="1:14" x14ac:dyDescent="0.25">
      <c r="A422" s="2">
        <v>40897</v>
      </c>
      <c r="B422" s="3">
        <v>1.2995000000000001</v>
      </c>
      <c r="C422" s="3">
        <v>1.3130999999999999</v>
      </c>
      <c r="D422" s="3">
        <v>1.2995000000000001</v>
      </c>
      <c r="E422" s="3">
        <v>1.3080000000000001</v>
      </c>
      <c r="F422" s="50">
        <f t="shared" si="44"/>
        <v>6.5196779355990034E-3</v>
      </c>
      <c r="G422" s="51">
        <f t="shared" si="45"/>
        <v>1.0411178783414304E-2</v>
      </c>
      <c r="H422" s="52">
        <f t="shared" si="46"/>
        <v>0</v>
      </c>
      <c r="I422" s="50">
        <f>_xll.EWMA($F$4:$F422,1,,0)</f>
        <v>6.7732804571380848E-3</v>
      </c>
      <c r="J422" s="51">
        <f t="shared" si="47"/>
        <v>-7.6199405142803453E-3</v>
      </c>
      <c r="K422" s="52">
        <f t="shared" si="48"/>
        <v>6.5196779355990034E-3</v>
      </c>
      <c r="L422" s="50">
        <f>_xll.WMA($G$4:G422,1,20,0)</f>
        <v>1.0083201735930952E-2</v>
      </c>
      <c r="M422" s="51">
        <f t="shared" si="49"/>
        <v>-7.5624013019482137E-3</v>
      </c>
      <c r="N422" s="52">
        <f t="shared" si="50"/>
        <v>6.5196779355990034E-3</v>
      </c>
    </row>
    <row r="423" spans="1:14" x14ac:dyDescent="0.25">
      <c r="A423" s="2">
        <v>40898</v>
      </c>
      <c r="B423" s="3">
        <v>1.3080000000000001</v>
      </c>
      <c r="C423" s="3">
        <v>1.3196000000000001</v>
      </c>
      <c r="D423" s="3">
        <v>1.3028999999999999</v>
      </c>
      <c r="E423" s="3">
        <v>1.3046</v>
      </c>
      <c r="F423" s="50">
        <f t="shared" si="44"/>
        <v>-2.6027726551484213E-3</v>
      </c>
      <c r="G423" s="51">
        <f t="shared" si="45"/>
        <v>1.273611114554051E-2</v>
      </c>
      <c r="H423" s="52">
        <f t="shared" si="46"/>
        <v>-3.9067038082582339E-3</v>
      </c>
      <c r="I423" s="50">
        <f>_xll.EWMA($F$4:$F423,1,,0)</f>
        <v>6.7583326704907009E-3</v>
      </c>
      <c r="J423" s="51">
        <f t="shared" si="47"/>
        <v>-7.6031242543020388E-3</v>
      </c>
      <c r="K423" s="52">
        <f t="shared" si="48"/>
        <v>-2.6027726551484213E-3</v>
      </c>
      <c r="L423" s="50">
        <f>_xll.WMA($G$4:G423,1,20,0)</f>
        <v>1.0252414874941636E-2</v>
      </c>
      <c r="M423" s="51">
        <f t="shared" si="49"/>
        <v>-7.6893111562062275E-3</v>
      </c>
      <c r="N423" s="52">
        <f t="shared" si="50"/>
        <v>-2.6027726551484213E-3</v>
      </c>
    </row>
    <row r="424" spans="1:14" x14ac:dyDescent="0.25">
      <c r="A424" s="2">
        <v>40899</v>
      </c>
      <c r="B424" s="3">
        <v>1.3045</v>
      </c>
      <c r="C424" s="3">
        <v>1.3119000000000001</v>
      </c>
      <c r="D424" s="3">
        <v>1.3021</v>
      </c>
      <c r="E424" s="3">
        <v>1.3047</v>
      </c>
      <c r="F424" s="50">
        <f t="shared" si="44"/>
        <v>1.5330369491923598E-4</v>
      </c>
      <c r="G424" s="51">
        <f t="shared" si="45"/>
        <v>7.4981223523019414E-3</v>
      </c>
      <c r="H424" s="52">
        <f t="shared" si="46"/>
        <v>-1.8414798421004421E-3</v>
      </c>
      <c r="I424" s="50">
        <f>_xll.EWMA($F$4:$F424,1,,0)</f>
        <v>6.5833898855820437E-3</v>
      </c>
      <c r="J424" s="51">
        <f t="shared" si="47"/>
        <v>-7.4063136212797996E-3</v>
      </c>
      <c r="K424" s="52">
        <f t="shared" si="48"/>
        <v>1.5330369491923598E-4</v>
      </c>
      <c r="L424" s="50">
        <f>_xll.WMA($G$4:G424,1,20,0)</f>
        <v>1.0118341571987575E-2</v>
      </c>
      <c r="M424" s="51">
        <f t="shared" si="49"/>
        <v>-7.5887561789906811E-3</v>
      </c>
      <c r="N424" s="52">
        <f t="shared" si="50"/>
        <v>1.5330369491923598E-4</v>
      </c>
    </row>
    <row r="425" spans="1:14" x14ac:dyDescent="0.25">
      <c r="A425" s="2">
        <v>40900</v>
      </c>
      <c r="B425" s="3">
        <v>1.3048</v>
      </c>
      <c r="C425" s="3">
        <v>1.3092999999999999</v>
      </c>
      <c r="D425" s="3">
        <v>1.3028999999999999</v>
      </c>
      <c r="E425" s="3">
        <v>1.3041</v>
      </c>
      <c r="F425" s="50">
        <f t="shared" si="44"/>
        <v>-5.366246439479647E-4</v>
      </c>
      <c r="G425" s="51">
        <f t="shared" si="45"/>
        <v>4.9000940248216463E-3</v>
      </c>
      <c r="H425" s="52">
        <f t="shared" si="46"/>
        <v>-1.4572230979182424E-3</v>
      </c>
      <c r="I425" s="50">
        <f>_xll.EWMA($F$4:$F425,1,,0)</f>
        <v>6.382943769439103E-3</v>
      </c>
      <c r="J425" s="51">
        <f t="shared" si="47"/>
        <v>-7.1808117406189911E-3</v>
      </c>
      <c r="K425" s="52">
        <f t="shared" si="48"/>
        <v>-5.366246439479647E-4</v>
      </c>
      <c r="L425" s="50">
        <f>_xll.WMA($G$4:G425,1,20,0)</f>
        <v>1.0156546080535478E-2</v>
      </c>
      <c r="M425" s="51">
        <f t="shared" si="49"/>
        <v>-7.6174095604016091E-3</v>
      </c>
      <c r="N425" s="52">
        <f t="shared" si="50"/>
        <v>-5.366246439479647E-4</v>
      </c>
    </row>
    <row r="426" spans="1:14" x14ac:dyDescent="0.25">
      <c r="A426" s="2">
        <v>40903</v>
      </c>
      <c r="B426" s="3">
        <v>1.304</v>
      </c>
      <c r="C426" s="3">
        <v>1.3082</v>
      </c>
      <c r="D426" s="3">
        <v>1.304</v>
      </c>
      <c r="E426" s="3">
        <v>1.3056000000000001</v>
      </c>
      <c r="F426" s="50">
        <f t="shared" si="44"/>
        <v>1.2262417232442935E-3</v>
      </c>
      <c r="G426" s="51">
        <f t="shared" si="45"/>
        <v>3.2156830405140309E-3</v>
      </c>
      <c r="H426" s="52">
        <f t="shared" si="46"/>
        <v>0</v>
      </c>
      <c r="I426" s="50">
        <f>_xll.EWMA($F$4:$F426,1,,0)</f>
        <v>6.1898894056761399E-3</v>
      </c>
      <c r="J426" s="51">
        <f t="shared" si="47"/>
        <v>-6.9636255813856577E-3</v>
      </c>
      <c r="K426" s="52">
        <f t="shared" si="48"/>
        <v>1.2262417232442935E-3</v>
      </c>
      <c r="L426" s="50">
        <f>_xll.WMA($G$4:G426,1,20,0)</f>
        <v>9.8896137641912955E-3</v>
      </c>
      <c r="M426" s="51">
        <f t="shared" si="49"/>
        <v>-7.4172103231434717E-3</v>
      </c>
      <c r="N426" s="52">
        <f t="shared" si="50"/>
        <v>1.2262417232442935E-3</v>
      </c>
    </row>
    <row r="427" spans="1:14" x14ac:dyDescent="0.25">
      <c r="A427" s="2">
        <v>40904</v>
      </c>
      <c r="B427" s="3">
        <v>1.3055000000000001</v>
      </c>
      <c r="C427" s="3">
        <v>1.3082</v>
      </c>
      <c r="D427" s="3">
        <v>1.3046</v>
      </c>
      <c r="E427" s="3">
        <v>1.3067</v>
      </c>
      <c r="F427" s="50">
        <f t="shared" si="44"/>
        <v>9.1876585591680346E-4</v>
      </c>
      <c r="G427" s="51">
        <f t="shared" si="45"/>
        <v>2.755666165116757E-3</v>
      </c>
      <c r="H427" s="52">
        <f t="shared" si="46"/>
        <v>-6.8962877718806148E-4</v>
      </c>
      <c r="I427" s="50">
        <f>_xll.EWMA($F$4:$F427,1,,0)</f>
        <v>6.0088324264420219E-3</v>
      </c>
      <c r="J427" s="51">
        <f t="shared" si="47"/>
        <v>-6.7599364797472743E-3</v>
      </c>
      <c r="K427" s="52">
        <f t="shared" si="48"/>
        <v>9.1876585591680346E-4</v>
      </c>
      <c r="L427" s="50">
        <f>_xll.WMA($G$4:G427,1,20,0)</f>
        <v>9.5930205047996021E-3</v>
      </c>
      <c r="M427" s="51">
        <f t="shared" si="49"/>
        <v>-7.1947653785997016E-3</v>
      </c>
      <c r="N427" s="52">
        <f t="shared" si="50"/>
        <v>9.1876585591680346E-4</v>
      </c>
    </row>
    <row r="428" spans="1:14" x14ac:dyDescent="0.25">
      <c r="A428" s="2">
        <v>40905</v>
      </c>
      <c r="B428" s="3">
        <v>1.3066</v>
      </c>
      <c r="C428" s="3">
        <v>1.3078000000000001</v>
      </c>
      <c r="D428" s="3">
        <v>1.2915000000000001</v>
      </c>
      <c r="E428" s="3">
        <v>1.2938000000000001</v>
      </c>
      <c r="F428" s="50">
        <f t="shared" si="44"/>
        <v>-9.844718796764856E-3</v>
      </c>
      <c r="G428" s="51">
        <f t="shared" si="45"/>
        <v>1.25420025912804E-2</v>
      </c>
      <c r="H428" s="52">
        <f t="shared" si="46"/>
        <v>-1.1624009870754695E-2</v>
      </c>
      <c r="I428" s="50">
        <f>_xll.EWMA($F$4:$F428,1,,0)</f>
        <v>5.8301244363390186E-3</v>
      </c>
      <c r="J428" s="51">
        <f t="shared" si="47"/>
        <v>-6.5588899908813961E-3</v>
      </c>
      <c r="K428" s="52">
        <f t="shared" si="48"/>
        <v>-6.5588899908813961E-3</v>
      </c>
      <c r="L428" s="50">
        <f>_xll.WMA($G$4:G428,1,20,0)</f>
        <v>9.1621482260734102E-3</v>
      </c>
      <c r="M428" s="51">
        <f t="shared" si="49"/>
        <v>-6.8716111695550572E-3</v>
      </c>
      <c r="N428" s="52">
        <f t="shared" si="50"/>
        <v>-6.8716111695550572E-3</v>
      </c>
    </row>
    <row r="429" spans="1:14" x14ac:dyDescent="0.25">
      <c r="A429" s="2">
        <v>40906</v>
      </c>
      <c r="B429" s="3">
        <v>1.294</v>
      </c>
      <c r="C429" s="3">
        <v>1.2964</v>
      </c>
      <c r="D429" s="3">
        <v>1.2861</v>
      </c>
      <c r="E429" s="3">
        <v>1.2962</v>
      </c>
      <c r="F429" s="50">
        <f t="shared" si="44"/>
        <v>1.6987109327697843E-3</v>
      </c>
      <c r="G429" s="51">
        <f t="shared" si="45"/>
        <v>7.9768089953512773E-3</v>
      </c>
      <c r="H429" s="52">
        <f t="shared" si="46"/>
        <v>-6.1238127888047673E-3</v>
      </c>
      <c r="I429" s="50">
        <f>_xll.EWMA($F$4:$F429,1,,0)</f>
        <v>6.1454079748905236E-3</v>
      </c>
      <c r="J429" s="51">
        <f t="shared" si="47"/>
        <v>-6.9135839717518388E-3</v>
      </c>
      <c r="K429" s="52">
        <f t="shared" si="48"/>
        <v>1.6987109327697843E-3</v>
      </c>
      <c r="L429" s="50">
        <f>_xll.WMA($G$4:G429,1,20,0)</f>
        <v>8.7889163938363879E-3</v>
      </c>
      <c r="M429" s="51">
        <f t="shared" si="49"/>
        <v>-6.5916872953772909E-3</v>
      </c>
      <c r="N429" s="52">
        <f t="shared" si="50"/>
        <v>1.6987109327697843E-3</v>
      </c>
    </row>
    <row r="430" spans="1:14" x14ac:dyDescent="0.25">
      <c r="A430" s="2">
        <v>40907</v>
      </c>
      <c r="B430" s="3">
        <v>1.2961</v>
      </c>
      <c r="C430" s="3">
        <v>1.2998000000000001</v>
      </c>
      <c r="D430" s="3">
        <v>1.2907</v>
      </c>
      <c r="E430" s="3">
        <v>1.2954000000000001</v>
      </c>
      <c r="F430" s="50">
        <f t="shared" si="44"/>
        <v>-5.402276805126638E-4</v>
      </c>
      <c r="G430" s="51">
        <f t="shared" si="45"/>
        <v>7.0256996191066044E-3</v>
      </c>
      <c r="H430" s="52">
        <f t="shared" si="46"/>
        <v>-4.1750485881874716E-3</v>
      </c>
      <c r="I430" s="50">
        <f>_xll.EWMA($F$4:$F430,1,,0)</f>
        <v>5.9727057484161945E-3</v>
      </c>
      <c r="J430" s="51">
        <f t="shared" si="47"/>
        <v>-6.7192939669682185E-3</v>
      </c>
      <c r="K430" s="52">
        <f t="shared" si="48"/>
        <v>-5.402276805126638E-4</v>
      </c>
      <c r="L430" s="50">
        <f>_xll.WMA($G$4:G430,1,20,0)</f>
        <v>8.8239838952739839E-3</v>
      </c>
      <c r="M430" s="51">
        <f t="shared" si="49"/>
        <v>-6.617987921455488E-3</v>
      </c>
      <c r="N430" s="52">
        <f t="shared" si="50"/>
        <v>-5.402276805126638E-4</v>
      </c>
    </row>
    <row r="431" spans="1:14" x14ac:dyDescent="0.25">
      <c r="A431" s="2">
        <v>40910</v>
      </c>
      <c r="B431" s="3">
        <v>1.2943</v>
      </c>
      <c r="C431" s="3">
        <v>1.2966</v>
      </c>
      <c r="D431" s="3">
        <v>1.2921</v>
      </c>
      <c r="E431" s="3">
        <v>1.2932999999999999</v>
      </c>
      <c r="F431" s="50">
        <f t="shared" si="44"/>
        <v>-7.7291702719398472E-4</v>
      </c>
      <c r="G431" s="51">
        <f t="shared" si="45"/>
        <v>3.4766520127207557E-3</v>
      </c>
      <c r="H431" s="52">
        <f t="shared" si="46"/>
        <v>-1.7012067202178379E-3</v>
      </c>
      <c r="I431" s="50">
        <f>_xll.EWMA($F$4:$F431,1,,0)</f>
        <v>5.7922648313541002E-3</v>
      </c>
      <c r="J431" s="51">
        <f t="shared" si="47"/>
        <v>-6.516297935273363E-3</v>
      </c>
      <c r="K431" s="52">
        <f t="shared" si="48"/>
        <v>-7.7291702719398472E-4</v>
      </c>
      <c r="L431" s="50">
        <f>_xll.WMA($G$4:G431,1,20,0)</f>
        <v>8.5396434704907744E-3</v>
      </c>
      <c r="M431" s="51">
        <f t="shared" si="49"/>
        <v>-6.4047326028680808E-3</v>
      </c>
      <c r="N431" s="52">
        <f t="shared" si="50"/>
        <v>-7.7291702719398472E-4</v>
      </c>
    </row>
    <row r="432" spans="1:14" x14ac:dyDescent="0.25">
      <c r="A432" s="2">
        <v>40911</v>
      </c>
      <c r="B432" s="3">
        <v>1.2931999999999999</v>
      </c>
      <c r="C432" s="3">
        <v>1.3075000000000001</v>
      </c>
      <c r="D432" s="3">
        <v>1.2931999999999999</v>
      </c>
      <c r="E432" s="3">
        <v>1.3049999999999999</v>
      </c>
      <c r="F432" s="50">
        <f t="shared" si="44"/>
        <v>9.0832739055157121E-3</v>
      </c>
      <c r="G432" s="51">
        <f t="shared" si="45"/>
        <v>1.0997150087800028E-2</v>
      </c>
      <c r="H432" s="52">
        <f t="shared" si="46"/>
        <v>0</v>
      </c>
      <c r="I432" s="50">
        <f>_xll.EWMA($F$4:$F432,1,,0)</f>
        <v>5.6189995557754434E-3</v>
      </c>
      <c r="J432" s="51">
        <f t="shared" si="47"/>
        <v>-6.3213745002473742E-3</v>
      </c>
      <c r="K432" s="52">
        <f t="shared" si="48"/>
        <v>9.0832739055157121E-3</v>
      </c>
      <c r="L432" s="50">
        <f>_xll.WMA($G$4:G432,1,20,0)</f>
        <v>8.3188939161162601E-3</v>
      </c>
      <c r="M432" s="51">
        <f t="shared" si="49"/>
        <v>-6.239170437087195E-3</v>
      </c>
      <c r="N432" s="52">
        <f t="shared" si="50"/>
        <v>9.0832739055157121E-3</v>
      </c>
    </row>
    <row r="433" spans="1:14" x14ac:dyDescent="0.25">
      <c r="A433" s="2">
        <v>40912</v>
      </c>
      <c r="B433" s="3">
        <v>1.3048999999999999</v>
      </c>
      <c r="C433" s="3">
        <v>1.3071999999999999</v>
      </c>
      <c r="D433" s="3">
        <v>1.2901</v>
      </c>
      <c r="E433" s="3">
        <v>1.2941</v>
      </c>
      <c r="F433" s="50">
        <f t="shared" si="44"/>
        <v>-8.3109366405766712E-3</v>
      </c>
      <c r="G433" s="51">
        <f t="shared" si="45"/>
        <v>1.3167710374647488E-2</v>
      </c>
      <c r="H433" s="52">
        <f t="shared" si="46"/>
        <v>-1.1406674737110165E-2</v>
      </c>
      <c r="I433" s="50">
        <f>_xll.EWMA($F$4:$F433,1,,0)</f>
        <v>5.8846510973798371E-3</v>
      </c>
      <c r="J433" s="51">
        <f t="shared" si="47"/>
        <v>-6.6202324845523169E-3</v>
      </c>
      <c r="K433" s="52">
        <f t="shared" si="48"/>
        <v>-6.6202324845523169E-3</v>
      </c>
      <c r="L433" s="50">
        <f>_xll.WMA($G$4:G433,1,20,0)</f>
        <v>8.5399012066883825E-3</v>
      </c>
      <c r="M433" s="51">
        <f t="shared" si="49"/>
        <v>-6.4049259050162864E-3</v>
      </c>
      <c r="N433" s="52">
        <f t="shared" si="50"/>
        <v>-6.4049259050162864E-3</v>
      </c>
    </row>
    <row r="434" spans="1:14" x14ac:dyDescent="0.25">
      <c r="A434" s="2">
        <v>40913</v>
      </c>
      <c r="B434" s="3">
        <v>1.294</v>
      </c>
      <c r="C434" s="3">
        <v>1.2945</v>
      </c>
      <c r="D434" s="3">
        <v>1.2773000000000001</v>
      </c>
      <c r="E434" s="3">
        <v>1.2786</v>
      </c>
      <c r="F434" s="50">
        <f t="shared" si="44"/>
        <v>-1.1972466728219489E-2</v>
      </c>
      <c r="G434" s="51">
        <f t="shared" si="45"/>
        <v>1.3376045142861019E-2</v>
      </c>
      <c r="H434" s="52">
        <f t="shared" si="46"/>
        <v>-1.2989721012114671E-2</v>
      </c>
      <c r="I434" s="50">
        <f>_xll.EWMA($F$4:$F434,1,,0)</f>
        <v>6.0576952297256492E-3</v>
      </c>
      <c r="J434" s="51">
        <f t="shared" si="47"/>
        <v>-6.8149071334413554E-3</v>
      </c>
      <c r="K434" s="52">
        <f t="shared" si="48"/>
        <v>-6.8149071334413554E-3</v>
      </c>
      <c r="L434" s="50">
        <f>_xll.WMA($G$4:G434,1,20,0)</f>
        <v>8.8326953033034464E-3</v>
      </c>
      <c r="M434" s="51">
        <f t="shared" si="49"/>
        <v>-6.6245214774775848E-3</v>
      </c>
      <c r="N434" s="52">
        <f t="shared" si="50"/>
        <v>-6.6245214774775848E-3</v>
      </c>
    </row>
    <row r="435" spans="1:14" x14ac:dyDescent="0.25">
      <c r="A435" s="2">
        <v>40914</v>
      </c>
      <c r="B435" s="3">
        <v>1.2784</v>
      </c>
      <c r="C435" s="3">
        <v>1.2810999999999999</v>
      </c>
      <c r="D435" s="3">
        <v>1.2702</v>
      </c>
      <c r="E435" s="3">
        <v>1.2718</v>
      </c>
      <c r="F435" s="50">
        <f t="shared" si="44"/>
        <v>-5.1760761787027574E-3</v>
      </c>
      <c r="G435" s="51">
        <f t="shared" si="45"/>
        <v>8.5447154935134554E-3</v>
      </c>
      <c r="H435" s="52">
        <f t="shared" si="46"/>
        <v>-6.4349276431357417E-3</v>
      </c>
      <c r="I435" s="50">
        <f>_xll.EWMA($F$4:$F435,1,,0)</f>
        <v>6.5646270861310779E-3</v>
      </c>
      <c r="J435" s="51">
        <f t="shared" si="47"/>
        <v>-7.3852054718974627E-3</v>
      </c>
      <c r="K435" s="52">
        <f t="shared" si="48"/>
        <v>-5.1760761787027574E-3</v>
      </c>
      <c r="L435" s="50">
        <f>_xll.WMA($G$4:G435,1,20,0)</f>
        <v>8.892121443189991E-3</v>
      </c>
      <c r="M435" s="51">
        <f t="shared" si="49"/>
        <v>-6.6690910823924933E-3</v>
      </c>
      <c r="N435" s="52">
        <f t="shared" si="50"/>
        <v>-5.1760761787027574E-3</v>
      </c>
    </row>
    <row r="436" spans="1:14" x14ac:dyDescent="0.25">
      <c r="A436" s="2">
        <v>40917</v>
      </c>
      <c r="B436" s="3">
        <v>1.2693000000000001</v>
      </c>
      <c r="C436" s="3">
        <v>1.2785</v>
      </c>
      <c r="D436" s="3">
        <v>1.2669999999999999</v>
      </c>
      <c r="E436" s="3">
        <v>1.2762</v>
      </c>
      <c r="F436" s="50">
        <f t="shared" si="44"/>
        <v>5.4213450401149176E-3</v>
      </c>
      <c r="G436" s="51">
        <f t="shared" si="45"/>
        <v>9.0356144101022117E-3</v>
      </c>
      <c r="H436" s="52">
        <f t="shared" si="46"/>
        <v>-1.8136660729925439E-3</v>
      </c>
      <c r="I436" s="50">
        <f>_xll.EWMA($F$4:$F436,1,,0)</f>
        <v>6.4896975992438898E-3</v>
      </c>
      <c r="J436" s="51">
        <f t="shared" si="47"/>
        <v>-7.3009097991493764E-3</v>
      </c>
      <c r="K436" s="52">
        <f t="shared" si="48"/>
        <v>5.4213450401149176E-3</v>
      </c>
      <c r="L436" s="50">
        <f>_xll.WMA($G$4:G436,1,20,0)</f>
        <v>8.7765856516971979E-3</v>
      </c>
      <c r="M436" s="51">
        <f t="shared" si="49"/>
        <v>-6.582439238772898E-3</v>
      </c>
      <c r="N436" s="52">
        <f t="shared" si="50"/>
        <v>5.4213450401149176E-3</v>
      </c>
    </row>
    <row r="437" spans="1:14" x14ac:dyDescent="0.25">
      <c r="A437" s="2">
        <v>40918</v>
      </c>
      <c r="B437" s="3">
        <v>1.2763</v>
      </c>
      <c r="C437" s="3">
        <v>1.2816000000000001</v>
      </c>
      <c r="D437" s="3">
        <v>1.2746</v>
      </c>
      <c r="E437" s="3">
        <v>1.2777000000000001</v>
      </c>
      <c r="F437" s="50">
        <f t="shared" si="44"/>
        <v>1.0963196086324347E-3</v>
      </c>
      <c r="G437" s="51">
        <f t="shared" si="45"/>
        <v>5.4768934339011642E-3</v>
      </c>
      <c r="H437" s="52">
        <f t="shared" si="46"/>
        <v>-1.3328631084513754E-3</v>
      </c>
      <c r="I437" s="50">
        <f>_xll.EWMA($F$4:$F437,1,,0)</f>
        <v>6.4306036541286471E-3</v>
      </c>
      <c r="J437" s="51">
        <f t="shared" si="47"/>
        <v>-7.234429110894728E-3</v>
      </c>
      <c r="K437" s="52">
        <f t="shared" si="48"/>
        <v>1.0963196086324347E-3</v>
      </c>
      <c r="L437" s="50">
        <f>_xll.WMA($G$4:G437,1,20,0)</f>
        <v>8.519562464867611E-3</v>
      </c>
      <c r="M437" s="51">
        <f t="shared" si="49"/>
        <v>-6.3896718486507083E-3</v>
      </c>
      <c r="N437" s="52">
        <f t="shared" si="50"/>
        <v>1.0963196086324347E-3</v>
      </c>
    </row>
    <row r="438" spans="1:14" x14ac:dyDescent="0.25">
      <c r="A438" s="2">
        <v>40919</v>
      </c>
      <c r="B438" s="3">
        <v>1.2774000000000001</v>
      </c>
      <c r="C438" s="3">
        <v>1.2787999999999999</v>
      </c>
      <c r="D438" s="3">
        <v>1.2665999999999999</v>
      </c>
      <c r="E438" s="3">
        <v>1.2704</v>
      </c>
      <c r="F438" s="50">
        <f t="shared" si="44"/>
        <v>-5.4949506346176217E-3</v>
      </c>
      <c r="G438" s="51">
        <f t="shared" si="45"/>
        <v>9.5859931033563939E-3</v>
      </c>
      <c r="H438" s="52">
        <f t="shared" si="46"/>
        <v>-8.4906170451590247E-3</v>
      </c>
      <c r="I438" s="50">
        <f>_xll.EWMA($F$4:$F438,1,,0)</f>
        <v>6.2404822374684688E-3</v>
      </c>
      <c r="J438" s="51">
        <f t="shared" si="47"/>
        <v>-7.0205425171520272E-3</v>
      </c>
      <c r="K438" s="52">
        <f t="shared" si="48"/>
        <v>-7.0205425171520272E-3</v>
      </c>
      <c r="L438" s="50">
        <f>_xll.WMA($G$4:G438,1,20,0)</f>
        <v>7.9476082423404534E-3</v>
      </c>
      <c r="M438" s="51">
        <f t="shared" si="49"/>
        <v>-5.9607061817553396E-3</v>
      </c>
      <c r="N438" s="52">
        <f t="shared" si="50"/>
        <v>-5.9607061817553396E-3</v>
      </c>
    </row>
    <row r="439" spans="1:14" x14ac:dyDescent="0.25">
      <c r="A439" s="2">
        <v>40920</v>
      </c>
      <c r="B439" s="3">
        <v>1.2706</v>
      </c>
      <c r="C439" s="3">
        <v>1.2843</v>
      </c>
      <c r="D439" s="3">
        <v>1.2703</v>
      </c>
      <c r="E439" s="3">
        <v>1.2810999999999999</v>
      </c>
      <c r="F439" s="50">
        <f t="shared" si="44"/>
        <v>8.229854029955205E-3</v>
      </c>
      <c r="G439" s="51">
        <f t="shared" si="45"/>
        <v>1.0960729789595034E-2</v>
      </c>
      <c r="H439" s="52">
        <f t="shared" si="46"/>
        <v>-2.3613680301780009E-4</v>
      </c>
      <c r="I439" s="50">
        <f>_xll.EWMA($F$4:$F439,1,,0)</f>
        <v>6.1982796315915734E-3</v>
      </c>
      <c r="J439" s="51">
        <f t="shared" si="47"/>
        <v>-6.9730645855405199E-3</v>
      </c>
      <c r="K439" s="52">
        <f t="shared" si="48"/>
        <v>8.229854029955205E-3</v>
      </c>
      <c r="L439" s="50">
        <f>_xll.WMA($G$4:G439,1,20,0)</f>
        <v>7.9963347307623351E-3</v>
      </c>
      <c r="M439" s="51">
        <f t="shared" si="49"/>
        <v>-5.9972510480717518E-3</v>
      </c>
      <c r="N439" s="52">
        <f t="shared" si="50"/>
        <v>8.229854029955205E-3</v>
      </c>
    </row>
    <row r="440" spans="1:14" x14ac:dyDescent="0.25">
      <c r="A440" s="2">
        <v>40921</v>
      </c>
      <c r="B440" s="3">
        <v>1.2811999999999999</v>
      </c>
      <c r="C440" s="3">
        <v>1.2879</v>
      </c>
      <c r="D440" s="3">
        <v>1.2628999999999999</v>
      </c>
      <c r="E440" s="3">
        <v>1.2678</v>
      </c>
      <c r="F440" s="50">
        <f t="shared" si="44"/>
        <v>-1.0514023884936914E-2</v>
      </c>
      <c r="G440" s="51">
        <f t="shared" si="45"/>
        <v>1.960232124650033E-2</v>
      </c>
      <c r="H440" s="52">
        <f t="shared" si="46"/>
        <v>-1.4386475082878719E-2</v>
      </c>
      <c r="I440" s="50">
        <f>_xll.EWMA($F$4:$F440,1,,0)</f>
        <v>6.3385629293382416E-3</v>
      </c>
      <c r="J440" s="51">
        <f t="shared" si="47"/>
        <v>-7.1308832955055221E-3</v>
      </c>
      <c r="K440" s="52">
        <f t="shared" si="48"/>
        <v>-7.1308832955055221E-3</v>
      </c>
      <c r="L440" s="50">
        <f>_xll.WMA($G$4:G440,1,20,0)</f>
        <v>8.2098446522679662E-3</v>
      </c>
      <c r="M440" s="51">
        <f t="shared" si="49"/>
        <v>-6.1573834892009746E-3</v>
      </c>
      <c r="N440" s="52">
        <f t="shared" si="50"/>
        <v>-6.1573834892009746E-3</v>
      </c>
    </row>
    <row r="441" spans="1:14" x14ac:dyDescent="0.25">
      <c r="A441" s="2">
        <v>40924</v>
      </c>
      <c r="B441" s="3">
        <v>1.2637</v>
      </c>
      <c r="C441" s="3">
        <v>1.2685999999999999</v>
      </c>
      <c r="D441" s="3">
        <v>1.2627999999999999</v>
      </c>
      <c r="E441" s="3">
        <v>1.2665</v>
      </c>
      <c r="F441" s="50">
        <f t="shared" si="44"/>
        <v>2.2132646770947123E-3</v>
      </c>
      <c r="G441" s="51">
        <f t="shared" si="45"/>
        <v>4.5824525159602484E-3</v>
      </c>
      <c r="H441" s="52">
        <f t="shared" si="46"/>
        <v>-7.1244808079851433E-4</v>
      </c>
      <c r="I441" s="50">
        <f>_xll.EWMA($F$4:$F441,1,,0)</f>
        <v>6.6632889104264095E-3</v>
      </c>
      <c r="J441" s="51">
        <f t="shared" si="47"/>
        <v>-7.4962000242297109E-3</v>
      </c>
      <c r="K441" s="52">
        <f t="shared" si="48"/>
        <v>2.2132646770947123E-3</v>
      </c>
      <c r="L441" s="50">
        <f>_xll.WMA($G$4:G441,1,20,0)</f>
        <v>8.8717447112328634E-3</v>
      </c>
      <c r="M441" s="51">
        <f t="shared" si="49"/>
        <v>-6.6538085334246471E-3</v>
      </c>
      <c r="N441" s="52">
        <f t="shared" si="50"/>
        <v>2.2132646770947123E-3</v>
      </c>
    </row>
    <row r="442" spans="1:14" x14ac:dyDescent="0.25">
      <c r="A442" s="2">
        <v>40925</v>
      </c>
      <c r="B442" s="3">
        <v>1.2665999999999999</v>
      </c>
      <c r="C442" s="3">
        <v>1.2806</v>
      </c>
      <c r="D442" s="3">
        <v>1.2652000000000001</v>
      </c>
      <c r="E442" s="3">
        <v>1.2735000000000001</v>
      </c>
      <c r="F442" s="50">
        <f t="shared" si="44"/>
        <v>5.4328703371817862E-3</v>
      </c>
      <c r="G442" s="51">
        <f t="shared" si="45"/>
        <v>1.2098505653207969E-2</v>
      </c>
      <c r="H442" s="52">
        <f t="shared" si="46"/>
        <v>-1.1059326508360107E-3</v>
      </c>
      <c r="I442" s="50">
        <f>_xll.EWMA($F$4:$F442,1,,0)</f>
        <v>6.4830059686410424E-3</v>
      </c>
      <c r="J442" s="51">
        <f t="shared" si="47"/>
        <v>-7.2933817147211727E-3</v>
      </c>
      <c r="K442" s="52">
        <f t="shared" si="48"/>
        <v>5.4328703371817862E-3</v>
      </c>
      <c r="L442" s="50">
        <f>_xll.WMA($G$4:G442,1,20,0)</f>
        <v>8.893382216420281E-3</v>
      </c>
      <c r="M442" s="51">
        <f t="shared" si="49"/>
        <v>-6.6700366623152103E-3</v>
      </c>
      <c r="N442" s="52">
        <f t="shared" si="50"/>
        <v>5.4328703371817862E-3</v>
      </c>
    </row>
    <row r="443" spans="1:14" x14ac:dyDescent="0.25">
      <c r="A443" s="2">
        <v>40926</v>
      </c>
      <c r="B443" s="3">
        <v>1.2734000000000001</v>
      </c>
      <c r="C443" s="3">
        <v>1.2867</v>
      </c>
      <c r="D443" s="3">
        <v>1.2734000000000001</v>
      </c>
      <c r="E443" s="3">
        <v>1.286</v>
      </c>
      <c r="F443" s="50">
        <f t="shared" si="44"/>
        <v>9.8461372146396685E-3</v>
      </c>
      <c r="G443" s="51">
        <f t="shared" si="45"/>
        <v>1.0390312608019397E-2</v>
      </c>
      <c r="H443" s="52">
        <f t="shared" si="46"/>
        <v>0</v>
      </c>
      <c r="I443" s="50">
        <f>_xll.EWMA($F$4:$F443,1,,0)</f>
        <v>6.4248400145145278E-3</v>
      </c>
      <c r="J443" s="51">
        <f t="shared" si="47"/>
        <v>-7.227945016328844E-3</v>
      </c>
      <c r="K443" s="52">
        <f t="shared" si="48"/>
        <v>9.8461372146396685E-3</v>
      </c>
      <c r="L443" s="50">
        <f>_xll.WMA($G$4:G443,1,20,0)</f>
        <v>8.9777485599099628E-3</v>
      </c>
      <c r="M443" s="51">
        <f t="shared" si="49"/>
        <v>-6.7333114199324721E-3</v>
      </c>
      <c r="N443" s="52">
        <f t="shared" si="50"/>
        <v>9.8461372146396685E-3</v>
      </c>
    </row>
    <row r="444" spans="1:14" x14ac:dyDescent="0.25">
      <c r="A444" s="2">
        <v>40927</v>
      </c>
      <c r="B444" s="3">
        <v>1.2861</v>
      </c>
      <c r="C444" s="3">
        <v>1.2969999999999999</v>
      </c>
      <c r="D444" s="3">
        <v>1.2842</v>
      </c>
      <c r="E444" s="3">
        <v>1.2966</v>
      </c>
      <c r="F444" s="50">
        <f t="shared" si="44"/>
        <v>8.1310704688541922E-3</v>
      </c>
      <c r="G444" s="51">
        <f t="shared" si="45"/>
        <v>9.9179489564957726E-3</v>
      </c>
      <c r="H444" s="52">
        <f t="shared" si="46"/>
        <v>-1.4784269120931733E-3</v>
      </c>
      <c r="I444" s="50">
        <f>_xll.EWMA($F$4:$F444,1,,0)</f>
        <v>6.6797185676008355E-3</v>
      </c>
      <c r="J444" s="51">
        <f t="shared" si="47"/>
        <v>-7.51468338855094E-3</v>
      </c>
      <c r="K444" s="52">
        <f t="shared" si="48"/>
        <v>8.1310704688541922E-3</v>
      </c>
      <c r="L444" s="50">
        <f>_xll.WMA($G$4:G444,1,20,0)</f>
        <v>8.8604586330339064E-3</v>
      </c>
      <c r="M444" s="51">
        <f t="shared" si="49"/>
        <v>-6.6453439747754302E-3</v>
      </c>
      <c r="N444" s="52">
        <f t="shared" si="50"/>
        <v>8.1310704688541922E-3</v>
      </c>
    </row>
    <row r="445" spans="1:14" x14ac:dyDescent="0.25">
      <c r="A445" s="2">
        <v>40928</v>
      </c>
      <c r="B445" s="3">
        <v>1.2965</v>
      </c>
      <c r="C445" s="3">
        <v>1.2985</v>
      </c>
      <c r="D445" s="3">
        <v>1.2890999999999999</v>
      </c>
      <c r="E445" s="3">
        <v>1.2930999999999999</v>
      </c>
      <c r="F445" s="50">
        <f t="shared" si="44"/>
        <v>-2.6258896769132492E-3</v>
      </c>
      <c r="G445" s="51">
        <f t="shared" si="45"/>
        <v>7.2654516537440823E-3</v>
      </c>
      <c r="H445" s="52">
        <f t="shared" si="46"/>
        <v>-5.7240255296599771E-3</v>
      </c>
      <c r="I445" s="50">
        <f>_xll.EWMA($F$4:$F445,1,,0)</f>
        <v>6.7755723117666339E-3</v>
      </c>
      <c r="J445" s="51">
        <f t="shared" si="47"/>
        <v>-7.6225188507374631E-3</v>
      </c>
      <c r="K445" s="52">
        <f t="shared" si="48"/>
        <v>-2.6258896769132492E-3</v>
      </c>
      <c r="L445" s="50">
        <f>_xll.WMA($G$4:G445,1,20,0)</f>
        <v>8.9814499632435985E-3</v>
      </c>
      <c r="M445" s="51">
        <f t="shared" si="49"/>
        <v>-6.7360874724326988E-3</v>
      </c>
      <c r="N445" s="52">
        <f t="shared" si="50"/>
        <v>-2.6258896769132492E-3</v>
      </c>
    </row>
    <row r="446" spans="1:14" x14ac:dyDescent="0.25">
      <c r="A446" s="2">
        <v>40931</v>
      </c>
      <c r="B446" s="3">
        <v>1.2879</v>
      </c>
      <c r="C446" s="3">
        <v>1.3050999999999999</v>
      </c>
      <c r="D446" s="3">
        <v>1.2879</v>
      </c>
      <c r="E446" s="3">
        <v>1.3010999999999999</v>
      </c>
      <c r="F446" s="50">
        <f t="shared" si="44"/>
        <v>1.0197075610805545E-2</v>
      </c>
      <c r="G446" s="51">
        <f t="shared" si="45"/>
        <v>1.3266681274857179E-2</v>
      </c>
      <c r="H446" s="52">
        <f t="shared" si="46"/>
        <v>0</v>
      </c>
      <c r="I446" s="50">
        <f>_xll.EWMA($F$4:$F446,1,,0)</f>
        <v>6.6005753642072061E-3</v>
      </c>
      <c r="J446" s="51">
        <f t="shared" si="47"/>
        <v>-7.4256472847331065E-3</v>
      </c>
      <c r="K446" s="52">
        <f t="shared" si="48"/>
        <v>1.0197075610805545E-2</v>
      </c>
      <c r="L446" s="50">
        <f>_xll.WMA($G$4:G446,1,20,0)</f>
        <v>9.0997178446897194E-3</v>
      </c>
      <c r="M446" s="51">
        <f t="shared" si="49"/>
        <v>-6.8247883835172891E-3</v>
      </c>
      <c r="N446" s="52">
        <f t="shared" si="50"/>
        <v>1.0197075610805545E-2</v>
      </c>
    </row>
    <row r="447" spans="1:14" x14ac:dyDescent="0.25">
      <c r="A447" s="2">
        <v>40932</v>
      </c>
      <c r="B447" s="3">
        <v>1.3011999999999999</v>
      </c>
      <c r="C447" s="3">
        <v>1.3061</v>
      </c>
      <c r="D447" s="3">
        <v>1.2956000000000001</v>
      </c>
      <c r="E447" s="3">
        <v>1.3032999999999999</v>
      </c>
      <c r="F447" s="50">
        <f t="shared" si="44"/>
        <v>1.6125939374775885E-3</v>
      </c>
      <c r="G447" s="51">
        <f t="shared" si="45"/>
        <v>8.0716892863011772E-3</v>
      </c>
      <c r="H447" s="52">
        <f t="shared" si="46"/>
        <v>-4.3130073020219931E-3</v>
      </c>
      <c r="I447" s="50">
        <f>_xll.EWMA($F$4:$F447,1,,0)</f>
        <v>6.8696696056661614E-3</v>
      </c>
      <c r="J447" s="51">
        <f t="shared" si="47"/>
        <v>-7.7283783063744321E-3</v>
      </c>
      <c r="K447" s="52">
        <f t="shared" si="48"/>
        <v>1.6125939374775885E-3</v>
      </c>
      <c r="L447" s="50">
        <f>_xll.WMA($G$4:G447,1,20,0)</f>
        <v>9.6022677564068775E-3</v>
      </c>
      <c r="M447" s="51">
        <f t="shared" si="49"/>
        <v>-7.2017008173051577E-3</v>
      </c>
      <c r="N447" s="52">
        <f t="shared" si="50"/>
        <v>1.6125939374775885E-3</v>
      </c>
    </row>
    <row r="448" spans="1:14" x14ac:dyDescent="0.25">
      <c r="A448" s="2">
        <v>40933</v>
      </c>
      <c r="B448" s="3">
        <v>1.3031999999999999</v>
      </c>
      <c r="C448" s="3">
        <v>1.3120000000000001</v>
      </c>
      <c r="D448" s="3">
        <v>1.2934000000000001</v>
      </c>
      <c r="E448" s="3">
        <v>1.3105</v>
      </c>
      <c r="F448" s="50">
        <f t="shared" si="44"/>
        <v>5.5859654756257957E-3</v>
      </c>
      <c r="G448" s="51">
        <f t="shared" si="45"/>
        <v>1.4278280491541928E-2</v>
      </c>
      <c r="H448" s="52">
        <f t="shared" si="46"/>
        <v>-7.5483682753428039E-3</v>
      </c>
      <c r="I448" s="50">
        <f>_xll.EWMA($F$4:$F448,1,,0)</f>
        <v>6.6720946046937932E-3</v>
      </c>
      <c r="J448" s="51">
        <f t="shared" si="47"/>
        <v>-7.5061064302805172E-3</v>
      </c>
      <c r="K448" s="52">
        <f t="shared" si="48"/>
        <v>-7.5061064302805172E-3</v>
      </c>
      <c r="L448" s="50">
        <f>_xll.WMA($G$4:G448,1,20,0)</f>
        <v>9.8680689124660981E-3</v>
      </c>
      <c r="M448" s="51">
        <f t="shared" si="49"/>
        <v>-7.401051684349574E-3</v>
      </c>
      <c r="N448" s="52">
        <f t="shared" si="50"/>
        <v>-7.401051684349574E-3</v>
      </c>
    </row>
    <row r="449" spans="1:14" x14ac:dyDescent="0.25">
      <c r="A449" s="2">
        <v>40934</v>
      </c>
      <c r="B449" s="3">
        <v>1.3103</v>
      </c>
      <c r="C449" s="3">
        <v>1.3183</v>
      </c>
      <c r="D449" s="3">
        <v>1.3092999999999999</v>
      </c>
      <c r="E449" s="3">
        <v>1.3106</v>
      </c>
      <c r="F449" s="50">
        <f t="shared" si="44"/>
        <v>2.2892899485690697E-4</v>
      </c>
      <c r="G449" s="51">
        <f t="shared" si="45"/>
        <v>6.8503845302166641E-3</v>
      </c>
      <c r="H449" s="52">
        <f t="shared" si="46"/>
        <v>-7.6347537683209223E-4</v>
      </c>
      <c r="I449" s="50">
        <f>_xll.EWMA($F$4:$F449,1,,0)</f>
        <v>6.6119600911407495E-3</v>
      </c>
      <c r="J449" s="51">
        <f t="shared" si="47"/>
        <v>-7.438455102533343E-3</v>
      </c>
      <c r="K449" s="52">
        <f t="shared" si="48"/>
        <v>2.2892899485690697E-4</v>
      </c>
      <c r="L449" s="50">
        <f>_xll.WMA($G$4:G449,1,20,0)</f>
        <v>9.9548828074791772E-3</v>
      </c>
      <c r="M449" s="51">
        <f t="shared" si="49"/>
        <v>-7.4661621056093825E-3</v>
      </c>
      <c r="N449" s="52">
        <f t="shared" si="50"/>
        <v>2.2892899485690697E-4</v>
      </c>
    </row>
    <row r="450" spans="1:14" x14ac:dyDescent="0.25">
      <c r="A450" s="2">
        <v>40935</v>
      </c>
      <c r="B450" s="3">
        <v>1.3105</v>
      </c>
      <c r="C450" s="3">
        <v>1.3232999999999999</v>
      </c>
      <c r="D450" s="3">
        <v>1.3080000000000001</v>
      </c>
      <c r="E450" s="3">
        <v>1.3217000000000001</v>
      </c>
      <c r="F450" s="50">
        <f t="shared" si="44"/>
        <v>8.5100430002999945E-3</v>
      </c>
      <c r="G450" s="51">
        <f t="shared" si="45"/>
        <v>1.1629363761859596E-2</v>
      </c>
      <c r="H450" s="52">
        <f t="shared" si="46"/>
        <v>-1.9094907463169932E-3</v>
      </c>
      <c r="I450" s="50">
        <f>_xll.EWMA($F$4:$F450,1,,0)</f>
        <v>6.410778406801227E-3</v>
      </c>
      <c r="J450" s="51">
        <f t="shared" si="47"/>
        <v>-7.21212570765138E-3</v>
      </c>
      <c r="K450" s="52">
        <f t="shared" si="48"/>
        <v>8.5100430002999945E-3</v>
      </c>
      <c r="L450" s="50">
        <f>_xll.WMA($G$4:G450,1,20,0)</f>
        <v>9.8985615842224449E-3</v>
      </c>
      <c r="M450" s="51">
        <f t="shared" si="49"/>
        <v>-7.4239211881668337E-3</v>
      </c>
      <c r="N450" s="52">
        <f t="shared" si="50"/>
        <v>8.5100430002999945E-3</v>
      </c>
    </row>
    <row r="451" spans="1:14" x14ac:dyDescent="0.25">
      <c r="A451" s="2">
        <v>40938</v>
      </c>
      <c r="B451" s="3">
        <v>1.3212999999999999</v>
      </c>
      <c r="C451" s="3">
        <v>1.3219000000000001</v>
      </c>
      <c r="D451" s="3">
        <v>1.3080000000000001</v>
      </c>
      <c r="E451" s="3">
        <v>1.3141</v>
      </c>
      <c r="F451" s="50">
        <f t="shared" si="44"/>
        <v>-5.4640797705787312E-3</v>
      </c>
      <c r="G451" s="51">
        <f t="shared" si="45"/>
        <v>1.0570842568210097E-2</v>
      </c>
      <c r="H451" s="52">
        <f t="shared" si="46"/>
        <v>-1.0116847403027119E-2</v>
      </c>
      <c r="I451" s="50">
        <f>_xll.EWMA($F$4:$F451,1,,0)</f>
        <v>6.5557184889422793E-3</v>
      </c>
      <c r="J451" s="51">
        <f t="shared" si="47"/>
        <v>-7.375183300060064E-3</v>
      </c>
      <c r="K451" s="52">
        <f t="shared" si="48"/>
        <v>-7.375183300060064E-3</v>
      </c>
      <c r="L451" s="50">
        <f>_xll.WMA($G$4:G451,1,20,0)</f>
        <v>1.0128744791360096E-2</v>
      </c>
      <c r="M451" s="51">
        <f t="shared" si="49"/>
        <v>-7.5965585935200714E-3</v>
      </c>
      <c r="N451" s="52">
        <f t="shared" si="50"/>
        <v>-7.5965585935200714E-3</v>
      </c>
    </row>
    <row r="452" spans="1:14" x14ac:dyDescent="0.25">
      <c r="A452" s="2">
        <v>40939</v>
      </c>
      <c r="B452" s="3">
        <v>1.3142</v>
      </c>
      <c r="C452" s="3">
        <v>1.3211999999999999</v>
      </c>
      <c r="D452" s="3">
        <v>1.3045</v>
      </c>
      <c r="E452" s="3">
        <v>1.3083</v>
      </c>
      <c r="F452" s="50">
        <f t="shared" si="44"/>
        <v>-4.4995309469370876E-3</v>
      </c>
      <c r="G452" s="51">
        <f t="shared" si="45"/>
        <v>1.2720588939851517E-2</v>
      </c>
      <c r="H452" s="52">
        <f t="shared" si="46"/>
        <v>-7.408289886984369E-3</v>
      </c>
      <c r="I452" s="50">
        <f>_xll.EWMA($F$4:$F452,1,,0)</f>
        <v>6.4953959291361848E-3</v>
      </c>
      <c r="J452" s="51">
        <f t="shared" si="47"/>
        <v>-7.307320420278208E-3</v>
      </c>
      <c r="K452" s="52">
        <f t="shared" si="48"/>
        <v>-7.307320420278208E-3</v>
      </c>
      <c r="L452" s="50">
        <f>_xll.WMA($G$4:G452,1,20,0)</f>
        <v>1.0483454319134562E-2</v>
      </c>
      <c r="M452" s="51">
        <f t="shared" si="49"/>
        <v>-7.8625907393509217E-3</v>
      </c>
      <c r="N452" s="52">
        <f t="shared" si="50"/>
        <v>-4.4995309469370876E-3</v>
      </c>
    </row>
    <row r="453" spans="1:14" x14ac:dyDescent="0.25">
      <c r="A453" s="2">
        <v>40940</v>
      </c>
      <c r="B453" s="3">
        <v>1.3081</v>
      </c>
      <c r="C453" s="3">
        <v>1.3216000000000001</v>
      </c>
      <c r="D453" s="3">
        <v>1.3028999999999999</v>
      </c>
      <c r="E453" s="3">
        <v>1.3158000000000001</v>
      </c>
      <c r="F453" s="50">
        <f t="shared" ref="F453:F501" si="51">LN(E453/B453)</f>
        <v>5.8691429577162378E-3</v>
      </c>
      <c r="G453" s="51">
        <f t="shared" ref="G453:G501" si="52">LN(C453/D453)</f>
        <v>1.4250574557827829E-2</v>
      </c>
      <c r="H453" s="52">
        <f t="shared" ref="H453:H501" si="53">LN(D453/B453)</f>
        <v>-3.9831534852954988E-3</v>
      </c>
      <c r="I453" s="50">
        <f>_xll.EWMA($F$4:$F453,1,,0)</f>
        <v>6.3932389994596061E-3</v>
      </c>
      <c r="J453" s="51">
        <f t="shared" ref="J453:J501" si="54">-$J$1*I453</f>
        <v>-7.1923938743920571E-3</v>
      </c>
      <c r="K453" s="52">
        <f t="shared" si="48"/>
        <v>5.8691429577162378E-3</v>
      </c>
      <c r="L453" s="50">
        <f>_xll.WMA($G$4:G453,1,20,0)</f>
        <v>1.0569626261737136E-2</v>
      </c>
      <c r="M453" s="51">
        <f t="shared" si="49"/>
        <v>-7.9272196963028514E-3</v>
      </c>
      <c r="N453" s="52">
        <f t="shared" si="50"/>
        <v>5.8691429577162378E-3</v>
      </c>
    </row>
    <row r="454" spans="1:14" x14ac:dyDescent="0.25">
      <c r="A454" s="2">
        <v>40941</v>
      </c>
      <c r="B454" s="3">
        <v>1.3159000000000001</v>
      </c>
      <c r="C454" s="3">
        <v>1.3196000000000001</v>
      </c>
      <c r="D454" s="3">
        <v>1.3089</v>
      </c>
      <c r="E454" s="3">
        <v>1.3143</v>
      </c>
      <c r="F454" s="50">
        <f t="shared" si="51"/>
        <v>-1.2166376681324829E-3</v>
      </c>
      <c r="G454" s="51">
        <f t="shared" si="52"/>
        <v>8.1415705567528078E-3</v>
      </c>
      <c r="H454" s="52">
        <f t="shared" si="53"/>
        <v>-5.3337523584213687E-3</v>
      </c>
      <c r="I454" s="50">
        <f>_xll.EWMA($F$4:$F454,1,,0)</f>
        <v>6.3630106831157529E-3</v>
      </c>
      <c r="J454" s="51">
        <f t="shared" si="54"/>
        <v>-7.1583870185052221E-3</v>
      </c>
      <c r="K454" s="52">
        <f t="shared" ref="K454:K501" si="55">IF(H454&lt;J454,J454,F454)</f>
        <v>-1.2166376681324829E-3</v>
      </c>
      <c r="L454" s="50">
        <f>_xll.WMA($G$4:G454,1,20,0)</f>
        <v>1.0623769470896154E-2</v>
      </c>
      <c r="M454" s="51">
        <f t="shared" ref="M454:M501" si="56">-$M$1*L454</f>
        <v>-7.9678271031721152E-3</v>
      </c>
      <c r="N454" s="52">
        <f t="shared" ref="N454:N501" si="57">IF(H454&lt;M454,M454,F454)</f>
        <v>-1.2166376681324829E-3</v>
      </c>
    </row>
    <row r="455" spans="1:14" x14ac:dyDescent="0.25">
      <c r="A455" s="2">
        <v>40942</v>
      </c>
      <c r="B455" s="3">
        <v>1.3143</v>
      </c>
      <c r="C455" s="3">
        <v>1.3192999999999999</v>
      </c>
      <c r="D455" s="3">
        <v>1.3069999999999999</v>
      </c>
      <c r="E455" s="3">
        <v>1.3156000000000001</v>
      </c>
      <c r="F455" s="50">
        <f t="shared" si="51"/>
        <v>9.88630826939435E-4</v>
      </c>
      <c r="G455" s="51">
        <f t="shared" si="52"/>
        <v>9.3668582655089851E-3</v>
      </c>
      <c r="H455" s="52">
        <f t="shared" si="53"/>
        <v>-5.5697698637405301E-3</v>
      </c>
      <c r="I455" s="50">
        <f>_xll.EWMA($F$4:$F455,1,,0)</f>
        <v>6.1763616384704692E-3</v>
      </c>
      <c r="J455" s="51">
        <f t="shared" si="54"/>
        <v>-6.9484068432792779E-3</v>
      </c>
      <c r="K455" s="52">
        <f t="shared" si="55"/>
        <v>9.88630826939435E-4</v>
      </c>
      <c r="L455" s="50">
        <f>_xll.WMA($G$4:G455,1,20,0)</f>
        <v>1.036204574159074E-2</v>
      </c>
      <c r="M455" s="51">
        <f t="shared" si="56"/>
        <v>-7.7715343061930554E-3</v>
      </c>
      <c r="N455" s="52">
        <f t="shared" si="57"/>
        <v>9.88630826939435E-4</v>
      </c>
    </row>
    <row r="456" spans="1:14" x14ac:dyDescent="0.25">
      <c r="A456" s="2">
        <v>40945</v>
      </c>
      <c r="B456" s="3">
        <v>1.3120000000000001</v>
      </c>
      <c r="C456" s="3">
        <v>1.3141</v>
      </c>
      <c r="D456" s="3">
        <v>1.3030999999999999</v>
      </c>
      <c r="E456" s="3">
        <v>1.3128</v>
      </c>
      <c r="F456" s="50">
        <f t="shared" si="51"/>
        <v>6.0957027184667986E-4</v>
      </c>
      <c r="G456" s="51">
        <f t="shared" si="52"/>
        <v>8.4059794987320462E-3</v>
      </c>
      <c r="H456" s="52">
        <f t="shared" si="53"/>
        <v>-6.8066493531741016E-3</v>
      </c>
      <c r="I456" s="50">
        <f>_xll.EWMA($F$4:$F456,1,,0)</f>
        <v>5.9930993616440177E-3</v>
      </c>
      <c r="J456" s="51">
        <f t="shared" si="54"/>
        <v>-6.7422367818495196E-3</v>
      </c>
      <c r="K456" s="52">
        <f t="shared" si="55"/>
        <v>-6.7422367818495196E-3</v>
      </c>
      <c r="L456" s="50">
        <f>_xll.WMA($G$4:G456,1,20,0)</f>
        <v>1.0403152880190518E-2</v>
      </c>
      <c r="M456" s="51">
        <f t="shared" si="56"/>
        <v>-7.8023646601428891E-3</v>
      </c>
      <c r="N456" s="52">
        <f t="shared" si="57"/>
        <v>6.0957027184667986E-4</v>
      </c>
    </row>
    <row r="457" spans="1:14" x14ac:dyDescent="0.25">
      <c r="A457" s="2">
        <v>40946</v>
      </c>
      <c r="B457" s="3">
        <v>1.3129</v>
      </c>
      <c r="C457" s="3">
        <v>1.3268</v>
      </c>
      <c r="D457" s="3">
        <v>1.3091999999999999</v>
      </c>
      <c r="E457" s="3">
        <v>1.3259000000000001</v>
      </c>
      <c r="F457" s="50">
        <f t="shared" si="51"/>
        <v>9.8530431806085738E-3</v>
      </c>
      <c r="G457" s="51">
        <f t="shared" si="52"/>
        <v>1.3353764445871965E-2</v>
      </c>
      <c r="H457" s="52">
        <f t="shared" si="53"/>
        <v>-2.8221673130392677E-3</v>
      </c>
      <c r="I457" s="50">
        <f>_xll.EWMA($F$4:$F457,1,,0)</f>
        <v>5.8124435580919672E-3</v>
      </c>
      <c r="J457" s="51">
        <f t="shared" si="54"/>
        <v>-6.5389990028534633E-3</v>
      </c>
      <c r="K457" s="52">
        <f t="shared" si="55"/>
        <v>9.8530431806085738E-3</v>
      </c>
      <c r="L457" s="50">
        <f>_xll.WMA($G$4:G457,1,20,0)</f>
        <v>1.0371671134622009E-2</v>
      </c>
      <c r="M457" s="51">
        <f t="shared" si="56"/>
        <v>-7.778753350966507E-3</v>
      </c>
      <c r="N457" s="52">
        <f t="shared" si="57"/>
        <v>9.8530431806085738E-3</v>
      </c>
    </row>
    <row r="458" spans="1:14" x14ac:dyDescent="0.25">
      <c r="A458" s="2">
        <v>40947</v>
      </c>
      <c r="B458" s="3">
        <v>1.3261000000000001</v>
      </c>
      <c r="C458" s="3">
        <v>1.3286</v>
      </c>
      <c r="D458" s="3">
        <v>1.3225</v>
      </c>
      <c r="E458" s="3">
        <v>1.3259000000000001</v>
      </c>
      <c r="F458" s="50">
        <f t="shared" si="51"/>
        <v>-1.5082956288023036E-4</v>
      </c>
      <c r="G458" s="51">
        <f t="shared" si="52"/>
        <v>4.6018714986863834E-3</v>
      </c>
      <c r="H458" s="52">
        <f t="shared" si="53"/>
        <v>-2.7184189510988709E-3</v>
      </c>
      <c r="I458" s="50">
        <f>_xll.EWMA($F$4:$F458,1,,0)</f>
        <v>6.1304467785130269E-3</v>
      </c>
      <c r="J458" s="51">
        <f t="shared" si="54"/>
        <v>-6.8967526258271556E-3</v>
      </c>
      <c r="K458" s="52">
        <f t="shared" si="55"/>
        <v>-1.5082956288023036E-4</v>
      </c>
      <c r="L458" s="50">
        <f>_xll.WMA($G$4:G458,1,20,0)</f>
        <v>1.0765514685220551E-2</v>
      </c>
      <c r="M458" s="51">
        <f t="shared" si="56"/>
        <v>-8.0741360139154131E-3</v>
      </c>
      <c r="N458" s="52">
        <f t="shared" si="57"/>
        <v>-1.5082956288023036E-4</v>
      </c>
    </row>
    <row r="459" spans="1:14" x14ac:dyDescent="0.25">
      <c r="A459" s="2">
        <v>40948</v>
      </c>
      <c r="B459" s="3">
        <v>1.3258000000000001</v>
      </c>
      <c r="C459" s="3">
        <v>1.3320000000000001</v>
      </c>
      <c r="D459" s="3">
        <v>1.3219000000000001</v>
      </c>
      <c r="E459" s="3">
        <v>1.3284</v>
      </c>
      <c r="F459" s="50">
        <f t="shared" si="51"/>
        <v>1.959159695300315E-3</v>
      </c>
      <c r="G459" s="51">
        <f t="shared" si="52"/>
        <v>7.6114765149804245E-3</v>
      </c>
      <c r="H459" s="52">
        <f t="shared" si="53"/>
        <v>-2.9459552219371667E-3</v>
      </c>
      <c r="I459" s="50">
        <f>_xll.EWMA($F$4:$F459,1,,0)</f>
        <v>5.9438034973703681E-3</v>
      </c>
      <c r="J459" s="51">
        <f t="shared" si="54"/>
        <v>-6.6867789345416637E-3</v>
      </c>
      <c r="K459" s="52">
        <f t="shared" si="55"/>
        <v>1.959159695300315E-3</v>
      </c>
      <c r="L459" s="50">
        <f>_xll.WMA($G$4:G459,1,20,0)</f>
        <v>1.0516308604987049E-2</v>
      </c>
      <c r="M459" s="51">
        <f t="shared" si="56"/>
        <v>-7.8872314537402864E-3</v>
      </c>
      <c r="N459" s="52">
        <f t="shared" si="57"/>
        <v>1.959159695300315E-3</v>
      </c>
    </row>
    <row r="460" spans="1:14" x14ac:dyDescent="0.25">
      <c r="A460" s="2">
        <v>40949</v>
      </c>
      <c r="B460" s="3">
        <v>1.3283</v>
      </c>
      <c r="C460" s="3">
        <v>1.329</v>
      </c>
      <c r="D460" s="3">
        <v>1.3158000000000001</v>
      </c>
      <c r="E460" s="3">
        <v>1.3194999999999999</v>
      </c>
      <c r="F460" s="50">
        <f t="shared" si="51"/>
        <v>-6.6470521950789396E-3</v>
      </c>
      <c r="G460" s="51">
        <f t="shared" si="52"/>
        <v>9.98193406134768E-3</v>
      </c>
      <c r="H460" s="52">
        <f t="shared" si="53"/>
        <v>-9.4550834865600331E-3</v>
      </c>
      <c r="I460" s="50">
        <f>_xll.EWMA($F$4:$F460,1,,0)</f>
        <v>5.7826784812171983E-3</v>
      </c>
      <c r="J460" s="51">
        <f t="shared" si="54"/>
        <v>-6.505513291369348E-3</v>
      </c>
      <c r="K460" s="52">
        <f t="shared" si="55"/>
        <v>-6.505513291369348E-3</v>
      </c>
      <c r="L460" s="50">
        <f>_xll.WMA($G$4:G460,1,20,0)</f>
        <v>1.034884594125632E-2</v>
      </c>
      <c r="M460" s="51">
        <f t="shared" si="56"/>
        <v>-7.7616344559422405E-3</v>
      </c>
      <c r="N460" s="52">
        <f t="shared" si="57"/>
        <v>-7.7616344559422405E-3</v>
      </c>
    </row>
    <row r="461" spans="1:14" x14ac:dyDescent="0.25">
      <c r="A461" s="2">
        <v>40952</v>
      </c>
      <c r="B461" s="3">
        <v>1.3236000000000001</v>
      </c>
      <c r="C461" s="3">
        <v>1.3282</v>
      </c>
      <c r="D461" s="3">
        <v>1.3182</v>
      </c>
      <c r="E461" s="3">
        <v>1.3182</v>
      </c>
      <c r="F461" s="50">
        <f t="shared" si="51"/>
        <v>-4.0881274288376394E-3</v>
      </c>
      <c r="G461" s="51">
        <f t="shared" si="52"/>
        <v>7.5574724879937808E-3</v>
      </c>
      <c r="H461" s="52">
        <f t="shared" si="53"/>
        <v>-4.0881274288376394E-3</v>
      </c>
      <c r="I461" s="50">
        <f>_xll.EWMA($F$4:$F461,1,,0)</f>
        <v>5.8381509371675825E-3</v>
      </c>
      <c r="J461" s="51">
        <f t="shared" si="54"/>
        <v>-6.56791980431353E-3</v>
      </c>
      <c r="K461" s="52">
        <f t="shared" si="55"/>
        <v>-4.0881274288376394E-3</v>
      </c>
      <c r="L461" s="50">
        <f>_xll.WMA($G$4:G461,1,20,0)</f>
        <v>9.8678265819986885E-3</v>
      </c>
      <c r="M461" s="51">
        <f t="shared" si="56"/>
        <v>-7.4008699364990164E-3</v>
      </c>
      <c r="N461" s="52">
        <f t="shared" si="57"/>
        <v>-4.0881274288376394E-3</v>
      </c>
    </row>
    <row r="462" spans="1:14" x14ac:dyDescent="0.25">
      <c r="A462" s="2">
        <v>40953</v>
      </c>
      <c r="B462" s="3">
        <v>1.3182</v>
      </c>
      <c r="C462" s="3">
        <v>1.3214999999999999</v>
      </c>
      <c r="D462" s="3">
        <v>1.3083</v>
      </c>
      <c r="E462" s="3">
        <v>1.3130999999999999</v>
      </c>
      <c r="F462" s="50">
        <f t="shared" si="51"/>
        <v>-3.8764157536603028E-3</v>
      </c>
      <c r="G462" s="51">
        <f t="shared" si="52"/>
        <v>1.0038870527513297E-2</v>
      </c>
      <c r="H462" s="52">
        <f t="shared" si="53"/>
        <v>-7.5385851017890646E-3</v>
      </c>
      <c r="I462" s="50">
        <f>_xll.EWMA($F$4:$F462,1,,0)</f>
        <v>5.7481939020623306E-3</v>
      </c>
      <c r="J462" s="51">
        <f t="shared" si="54"/>
        <v>-6.4667181398201223E-3</v>
      </c>
      <c r="K462" s="52">
        <f t="shared" si="55"/>
        <v>-6.4667181398201223E-3</v>
      </c>
      <c r="L462" s="50">
        <f>_xll.WMA($G$4:G462,1,20,0)</f>
        <v>1.0016577580600365E-2</v>
      </c>
      <c r="M462" s="51">
        <f t="shared" si="56"/>
        <v>-7.5124331854502738E-3</v>
      </c>
      <c r="N462" s="52">
        <f t="shared" si="57"/>
        <v>-7.5124331854502738E-3</v>
      </c>
    </row>
    <row r="463" spans="1:14" x14ac:dyDescent="0.25">
      <c r="A463" s="2">
        <v>40954</v>
      </c>
      <c r="B463" s="3">
        <v>1.3131999999999999</v>
      </c>
      <c r="C463" s="3">
        <v>1.3189</v>
      </c>
      <c r="D463" s="3">
        <v>1.3048</v>
      </c>
      <c r="E463" s="3">
        <v>1.3064</v>
      </c>
      <c r="F463" s="50">
        <f t="shared" si="51"/>
        <v>-5.1916439711822042E-3</v>
      </c>
      <c r="G463" s="51">
        <f t="shared" si="52"/>
        <v>1.0748283525034928E-2</v>
      </c>
      <c r="H463" s="52">
        <f t="shared" si="53"/>
        <v>-6.4171343206334292E-3</v>
      </c>
      <c r="I463" s="50">
        <f>_xll.EWMA($F$4:$F463,1,,0)</f>
        <v>5.6533905838246938E-3</v>
      </c>
      <c r="J463" s="51">
        <f t="shared" si="54"/>
        <v>-6.3600644068027802E-3</v>
      </c>
      <c r="K463" s="52">
        <f t="shared" si="55"/>
        <v>-6.3600644068027802E-3</v>
      </c>
      <c r="L463" s="50">
        <f>_xll.WMA($G$4:G463,1,20,0)</f>
        <v>9.9135958243156321E-3</v>
      </c>
      <c r="M463" s="51">
        <f t="shared" si="56"/>
        <v>-7.4351968682367237E-3</v>
      </c>
      <c r="N463" s="52">
        <f t="shared" si="57"/>
        <v>-5.1916439711822042E-3</v>
      </c>
    </row>
    <row r="464" spans="1:14" x14ac:dyDescent="0.25">
      <c r="A464" s="2">
        <v>40955</v>
      </c>
      <c r="B464" s="3">
        <v>1.3064</v>
      </c>
      <c r="C464" s="3">
        <v>1.3156000000000001</v>
      </c>
      <c r="D464" s="3">
        <v>1.2978000000000001</v>
      </c>
      <c r="E464" s="3">
        <v>1.3128</v>
      </c>
      <c r="F464" s="50">
        <f t="shared" si="51"/>
        <v>4.8869981196256731E-3</v>
      </c>
      <c r="G464" s="51">
        <f t="shared" si="52"/>
        <v>1.3622312127833937E-2</v>
      </c>
      <c r="H464" s="52">
        <f t="shared" si="53"/>
        <v>-6.6047394691872248E-3</v>
      </c>
      <c r="I464" s="50">
        <f>_xll.EWMA($F$4:$F464,1,,0)</f>
        <v>5.6267544477337731E-3</v>
      </c>
      <c r="J464" s="51">
        <f t="shared" si="54"/>
        <v>-6.3300987537004945E-3</v>
      </c>
      <c r="K464" s="52">
        <f t="shared" si="55"/>
        <v>-6.3300987537004945E-3</v>
      </c>
      <c r="L464" s="50">
        <f>_xll.WMA($G$4:G464,1,20,0)</f>
        <v>9.9314943701664053E-3</v>
      </c>
      <c r="M464" s="51">
        <f t="shared" si="56"/>
        <v>-7.4486207776248044E-3</v>
      </c>
      <c r="N464" s="52">
        <f t="shared" si="57"/>
        <v>4.8869981196256731E-3</v>
      </c>
    </row>
    <row r="465" spans="1:14" x14ac:dyDescent="0.25">
      <c r="A465" s="2">
        <v>40956</v>
      </c>
      <c r="B465" s="3">
        <v>1.3129</v>
      </c>
      <c r="C465" s="3">
        <v>1.3196000000000001</v>
      </c>
      <c r="D465" s="3">
        <v>1.3118000000000001</v>
      </c>
      <c r="E465" s="3">
        <v>1.3139000000000001</v>
      </c>
      <c r="F465" s="50">
        <f t="shared" si="51"/>
        <v>7.6138270771181397E-4</v>
      </c>
      <c r="G465" s="51">
        <f t="shared" si="52"/>
        <v>5.9284204947913643E-3</v>
      </c>
      <c r="H465" s="52">
        <f t="shared" si="53"/>
        <v>-8.3819108042942794E-4</v>
      </c>
      <c r="I465" s="50">
        <f>_xll.EWMA($F$4:$F465,1,,0)</f>
        <v>5.5851328288107687E-3</v>
      </c>
      <c r="J465" s="51">
        <f t="shared" si="54"/>
        <v>-6.2832744324121149E-3</v>
      </c>
      <c r="K465" s="52">
        <f t="shared" si="55"/>
        <v>7.6138270771181397E-4</v>
      </c>
      <c r="L465" s="50">
        <f>_xll.WMA($G$4:G465,1,20,0)</f>
        <v>1.0116712528733314E-2</v>
      </c>
      <c r="M465" s="51">
        <f t="shared" si="56"/>
        <v>-7.5875343965499855E-3</v>
      </c>
      <c r="N465" s="52">
        <f t="shared" si="57"/>
        <v>7.6138270771181397E-4</v>
      </c>
    </row>
    <row r="466" spans="1:14" x14ac:dyDescent="0.25">
      <c r="A466" s="2">
        <v>40959</v>
      </c>
      <c r="B466" s="3">
        <v>1.3203</v>
      </c>
      <c r="C466" s="3">
        <v>1.3274999999999999</v>
      </c>
      <c r="D466" s="3">
        <v>1.3185</v>
      </c>
      <c r="E466" s="3">
        <v>1.3242</v>
      </c>
      <c r="F466" s="50">
        <f t="shared" si="51"/>
        <v>2.949520005590317E-3</v>
      </c>
      <c r="G466" s="51">
        <f t="shared" si="52"/>
        <v>6.8027473227523999E-3</v>
      </c>
      <c r="H466" s="52">
        <f t="shared" si="53"/>
        <v>-1.3642566918140779E-3</v>
      </c>
      <c r="I466" s="50">
        <f>_xll.EWMA($F$4:$F466,1,,0)</f>
        <v>5.4181978932287388E-3</v>
      </c>
      <c r="J466" s="51">
        <f t="shared" si="54"/>
        <v>-6.0954726298823314E-3</v>
      </c>
      <c r="K466" s="52">
        <f t="shared" si="55"/>
        <v>2.949520005590317E-3</v>
      </c>
      <c r="L466" s="50">
        <f>_xll.WMA($G$4:G466,1,20,0)</f>
        <v>1.0049860970785678E-2</v>
      </c>
      <c r="M466" s="51">
        <f t="shared" si="56"/>
        <v>-7.5373957280892587E-3</v>
      </c>
      <c r="N466" s="52">
        <f t="shared" si="57"/>
        <v>2.949520005590317E-3</v>
      </c>
    </row>
    <row r="467" spans="1:14" x14ac:dyDescent="0.25">
      <c r="A467" s="2">
        <v>40960</v>
      </c>
      <c r="B467" s="3">
        <v>1.3241000000000001</v>
      </c>
      <c r="C467" s="3">
        <v>1.3291999999999999</v>
      </c>
      <c r="D467" s="3">
        <v>1.319</v>
      </c>
      <c r="E467" s="3">
        <v>1.3229</v>
      </c>
      <c r="F467" s="50">
        <f t="shared" si="51"/>
        <v>-9.0668687737681278E-4</v>
      </c>
      <c r="G467" s="51">
        <f t="shared" si="52"/>
        <v>7.7033837631247052E-3</v>
      </c>
      <c r="H467" s="52">
        <f t="shared" si="53"/>
        <v>-3.8591096283966293E-3</v>
      </c>
      <c r="I467" s="50">
        <f>_xll.EWMA($F$4:$F467,1,,0)</f>
        <v>5.3025877080327194E-3</v>
      </c>
      <c r="J467" s="51">
        <f t="shared" si="54"/>
        <v>-5.9654111715368094E-3</v>
      </c>
      <c r="K467" s="52">
        <f t="shared" si="55"/>
        <v>-9.0668687737681278E-4</v>
      </c>
      <c r="L467" s="50">
        <f>_xll.WMA($G$4:G467,1,20,0)</f>
        <v>9.7266642731804378E-3</v>
      </c>
      <c r="M467" s="51">
        <f t="shared" si="56"/>
        <v>-7.2949982048853279E-3</v>
      </c>
      <c r="N467" s="52">
        <f t="shared" si="57"/>
        <v>-9.0668687737681278E-4</v>
      </c>
    </row>
    <row r="468" spans="1:14" x14ac:dyDescent="0.25">
      <c r="A468" s="2">
        <v>40961</v>
      </c>
      <c r="B468" s="3">
        <v>1.3232999999999999</v>
      </c>
      <c r="C468" s="3">
        <v>1.3264</v>
      </c>
      <c r="D468" s="3">
        <v>1.3213999999999999</v>
      </c>
      <c r="E468" s="3">
        <v>1.3248</v>
      </c>
      <c r="F468" s="50">
        <f t="shared" si="51"/>
        <v>1.1328878519914684E-3</v>
      </c>
      <c r="G468" s="51">
        <f t="shared" si="52"/>
        <v>3.7767247852453097E-3</v>
      </c>
      <c r="H468" s="52">
        <f t="shared" si="53"/>
        <v>-1.4368361832184247E-3</v>
      </c>
      <c r="I468" s="50">
        <f>_xll.EWMA($F$4:$F468,1,,0)</f>
        <v>5.1458444479903732E-3</v>
      </c>
      <c r="J468" s="51">
        <f t="shared" si="54"/>
        <v>-5.7890750039891695E-3</v>
      </c>
      <c r="K468" s="52">
        <f t="shared" si="55"/>
        <v>1.1328878519914684E-3</v>
      </c>
      <c r="L468" s="50">
        <f>_xll.WMA($G$4:G468,1,20,0)</f>
        <v>9.7082489970216138E-3</v>
      </c>
      <c r="M468" s="51">
        <f t="shared" si="56"/>
        <v>-7.2811867477662103E-3</v>
      </c>
      <c r="N468" s="52">
        <f t="shared" si="57"/>
        <v>1.1328878519914684E-3</v>
      </c>
    </row>
    <row r="469" spans="1:14" x14ac:dyDescent="0.25">
      <c r="A469" s="2">
        <v>40962</v>
      </c>
      <c r="B469" s="3">
        <v>1.3246</v>
      </c>
      <c r="C469" s="3">
        <v>1.3378000000000001</v>
      </c>
      <c r="D469" s="3">
        <v>1.3233999999999999</v>
      </c>
      <c r="E469" s="3">
        <v>1.3369</v>
      </c>
      <c r="F469" s="50">
        <f t="shared" si="51"/>
        <v>9.2429739381977294E-3</v>
      </c>
      <c r="G469" s="51">
        <f t="shared" si="52"/>
        <v>1.0822291106348652E-2</v>
      </c>
      <c r="H469" s="52">
        <f t="shared" si="53"/>
        <v>-9.0634447292004179E-4</v>
      </c>
      <c r="I469" s="50">
        <f>_xll.EWMA($F$4:$F469,1,,0)</f>
        <v>4.9967927984908411E-3</v>
      </c>
      <c r="J469" s="51">
        <f t="shared" si="54"/>
        <v>-5.6213918983021964E-3</v>
      </c>
      <c r="K469" s="52">
        <f t="shared" si="55"/>
        <v>9.2429739381977294E-3</v>
      </c>
      <c r="L469" s="50">
        <f>_xll.WMA($G$4:G469,1,20,0)</f>
        <v>9.1831712117067844E-3</v>
      </c>
      <c r="M469" s="51">
        <f t="shared" si="56"/>
        <v>-6.8873784087800883E-3</v>
      </c>
      <c r="N469" s="52">
        <f t="shared" si="57"/>
        <v>9.2429739381977294E-3</v>
      </c>
    </row>
    <row r="470" spans="1:14" x14ac:dyDescent="0.25">
      <c r="A470" s="2">
        <v>40963</v>
      </c>
      <c r="B470" s="3">
        <v>1.3367</v>
      </c>
      <c r="C470" s="3">
        <v>1.3484</v>
      </c>
      <c r="D470" s="3">
        <v>1.3360000000000001</v>
      </c>
      <c r="E470" s="3">
        <v>1.3446</v>
      </c>
      <c r="F470" s="50">
        <f t="shared" si="51"/>
        <v>5.8926810575089346E-3</v>
      </c>
      <c r="G470" s="51">
        <f t="shared" si="52"/>
        <v>9.2386292633147033E-3</v>
      </c>
      <c r="H470" s="52">
        <f t="shared" si="53"/>
        <v>-5.2381488083630542E-4</v>
      </c>
      <c r="I470" s="50">
        <f>_xll.EWMA($F$4:$F470,1,,0)</f>
        <v>5.3475055874789967E-3</v>
      </c>
      <c r="J470" s="51">
        <f t="shared" si="54"/>
        <v>-6.0159437859138715E-3</v>
      </c>
      <c r="K470" s="52">
        <f t="shared" si="55"/>
        <v>5.8926810575089346E-3</v>
      </c>
      <c r="L470" s="50">
        <f>_xll.WMA($G$4:G470,1,20,0)</f>
        <v>9.3817665405133838E-3</v>
      </c>
      <c r="M470" s="51">
        <f t="shared" si="56"/>
        <v>-7.0363249053850378E-3</v>
      </c>
      <c r="N470" s="52">
        <f t="shared" si="57"/>
        <v>5.8926810575089346E-3</v>
      </c>
    </row>
    <row r="471" spans="1:14" x14ac:dyDescent="0.25">
      <c r="A471" s="2">
        <v>40966</v>
      </c>
      <c r="B471" s="3">
        <v>1.3466</v>
      </c>
      <c r="C471" s="3">
        <v>1.347</v>
      </c>
      <c r="D471" s="3">
        <v>1.3369</v>
      </c>
      <c r="E471" s="3">
        <v>1.3395999999999999</v>
      </c>
      <c r="F471" s="50">
        <f t="shared" si="51"/>
        <v>-5.2118351911311211E-3</v>
      </c>
      <c r="G471" s="51">
        <f t="shared" si="52"/>
        <v>7.5263964212870663E-3</v>
      </c>
      <c r="H471" s="52">
        <f t="shared" si="53"/>
        <v>-7.2293961221037333E-3</v>
      </c>
      <c r="I471" s="50">
        <f>_xll.EWMA($F$4:$F471,1,,0)</f>
        <v>5.3817737271612803E-3</v>
      </c>
      <c r="J471" s="51">
        <f t="shared" si="54"/>
        <v>-6.0544954430564405E-3</v>
      </c>
      <c r="K471" s="52">
        <f t="shared" si="55"/>
        <v>-6.0544954430564405E-3</v>
      </c>
      <c r="L471" s="50">
        <f>_xll.WMA($G$4:G471,1,20,0)</f>
        <v>9.2622298155861406E-3</v>
      </c>
      <c r="M471" s="51">
        <f t="shared" si="56"/>
        <v>-6.9466723616896054E-3</v>
      </c>
      <c r="N471" s="52">
        <f t="shared" si="57"/>
        <v>-6.9466723616896054E-3</v>
      </c>
    </row>
    <row r="472" spans="1:14" x14ac:dyDescent="0.25">
      <c r="A472" s="2">
        <v>40967</v>
      </c>
      <c r="B472" s="3">
        <v>1.3394999999999999</v>
      </c>
      <c r="C472" s="3">
        <v>1.3469</v>
      </c>
      <c r="D472" s="3">
        <v>1.3393999999999999</v>
      </c>
      <c r="E472" s="3">
        <v>1.3455999999999999</v>
      </c>
      <c r="F472" s="50">
        <f t="shared" si="51"/>
        <v>4.5436002340202494E-3</v>
      </c>
      <c r="G472" s="51">
        <f t="shared" si="52"/>
        <v>5.5839031288194086E-3</v>
      </c>
      <c r="H472" s="52">
        <f t="shared" si="53"/>
        <v>-7.4657508713600623E-5</v>
      </c>
      <c r="I472" s="50">
        <f>_xll.EWMA($F$4:$F472,1,,0)</f>
        <v>5.37172902396541E-3</v>
      </c>
      <c r="J472" s="51">
        <f t="shared" si="54"/>
        <v>-6.0431951519610864E-3</v>
      </c>
      <c r="K472" s="52">
        <f t="shared" si="55"/>
        <v>4.5436002340202494E-3</v>
      </c>
      <c r="L472" s="50">
        <f>_xll.WMA($G$4:G472,1,20,0)</f>
        <v>9.1100075082399881E-3</v>
      </c>
      <c r="M472" s="51">
        <f t="shared" si="56"/>
        <v>-6.8325056311799911E-3</v>
      </c>
      <c r="N472" s="52">
        <f t="shared" si="57"/>
        <v>4.5436002340202494E-3</v>
      </c>
    </row>
    <row r="473" spans="1:14" x14ac:dyDescent="0.25">
      <c r="A473" s="2">
        <v>40968</v>
      </c>
      <c r="B473" s="3">
        <v>1.3456999999999999</v>
      </c>
      <c r="C473" s="3">
        <v>1.3485</v>
      </c>
      <c r="D473" s="3">
        <v>1.3320000000000001</v>
      </c>
      <c r="E473" s="3">
        <v>1.3322000000000001</v>
      </c>
      <c r="F473" s="50">
        <f t="shared" si="51"/>
        <v>-1.008261276841658E-2</v>
      </c>
      <c r="G473" s="51">
        <f t="shared" si="52"/>
        <v>1.2311291479450249E-2</v>
      </c>
      <c r="H473" s="52">
        <f t="shared" si="53"/>
        <v>-1.0232751647161137E-2</v>
      </c>
      <c r="I473" s="50">
        <f>_xll.EWMA($F$4:$F473,1,,0)</f>
        <v>5.3256739038071944E-3</v>
      </c>
      <c r="J473" s="51">
        <f t="shared" si="54"/>
        <v>-5.9913831417830934E-3</v>
      </c>
      <c r="K473" s="52">
        <f t="shared" si="55"/>
        <v>-5.9913831417830934E-3</v>
      </c>
      <c r="L473" s="50">
        <f>_xll.WMA($G$4:G473,1,20,0)</f>
        <v>8.7531732176883825E-3</v>
      </c>
      <c r="M473" s="51">
        <f t="shared" si="56"/>
        <v>-6.5648799132662864E-3</v>
      </c>
      <c r="N473" s="52">
        <f t="shared" si="57"/>
        <v>-6.5648799132662864E-3</v>
      </c>
    </row>
    <row r="474" spans="1:14" x14ac:dyDescent="0.25">
      <c r="A474" s="2">
        <v>40969</v>
      </c>
      <c r="B474" s="3">
        <v>1.3323</v>
      </c>
      <c r="C474" s="3">
        <v>1.3354999999999999</v>
      </c>
      <c r="D474" s="3">
        <v>1.3286</v>
      </c>
      <c r="E474" s="3">
        <v>1.331</v>
      </c>
      <c r="F474" s="50">
        <f t="shared" si="51"/>
        <v>-9.7623257105467647E-4</v>
      </c>
      <c r="G474" s="51">
        <f t="shared" si="52"/>
        <v>5.1799973188746849E-3</v>
      </c>
      <c r="H474" s="52">
        <f t="shared" si="53"/>
        <v>-2.7810157350254936E-3</v>
      </c>
      <c r="I474" s="50">
        <f>_xll.EWMA($F$4:$F474,1,,0)</f>
        <v>5.7236858048098352E-3</v>
      </c>
      <c r="J474" s="51">
        <f t="shared" si="54"/>
        <v>-6.4391465304110647E-3</v>
      </c>
      <c r="K474" s="52">
        <f t="shared" si="55"/>
        <v>-9.7623257105467647E-4</v>
      </c>
      <c r="L474" s="50">
        <f>_xll.WMA($G$4:G474,1,20,0)</f>
        <v>8.6562090637695033E-3</v>
      </c>
      <c r="M474" s="51">
        <f t="shared" si="56"/>
        <v>-6.4921567978271279E-3</v>
      </c>
      <c r="N474" s="52">
        <f t="shared" si="57"/>
        <v>-9.7623257105467647E-4</v>
      </c>
    </row>
    <row r="475" spans="1:14" x14ac:dyDescent="0.25">
      <c r="A475" s="2">
        <v>40970</v>
      </c>
      <c r="B475" s="3">
        <v>1.3308</v>
      </c>
      <c r="C475" s="3">
        <v>1.3331</v>
      </c>
      <c r="D475" s="3">
        <v>1.319</v>
      </c>
      <c r="E475" s="3">
        <v>1.3197000000000001</v>
      </c>
      <c r="F475" s="50">
        <f t="shared" si="51"/>
        <v>-8.3758271215378568E-3</v>
      </c>
      <c r="G475" s="51">
        <f t="shared" si="52"/>
        <v>1.0633183402316702E-2</v>
      </c>
      <c r="H475" s="52">
        <f t="shared" si="53"/>
        <v>-8.9063914270070838E-3</v>
      </c>
      <c r="I475" s="50">
        <f>_xll.EWMA($F$4:$F475,1,,0)</f>
        <v>5.5544690333656551E-3</v>
      </c>
      <c r="J475" s="51">
        <f t="shared" si="54"/>
        <v>-6.2487776625363622E-3</v>
      </c>
      <c r="K475" s="52">
        <f t="shared" si="55"/>
        <v>-6.2487776625363622E-3</v>
      </c>
      <c r="L475" s="50">
        <f>_xll.WMA($G$4:G475,1,20,0)</f>
        <v>8.5081304018755962E-3</v>
      </c>
      <c r="M475" s="51">
        <f t="shared" si="56"/>
        <v>-6.3810978014066967E-3</v>
      </c>
      <c r="N475" s="52">
        <f t="shared" si="57"/>
        <v>-6.3810978014066967E-3</v>
      </c>
    </row>
    <row r="476" spans="1:14" x14ac:dyDescent="0.25">
      <c r="A476" s="2">
        <v>40973</v>
      </c>
      <c r="B476" s="3">
        <v>1.3192999999999999</v>
      </c>
      <c r="C476" s="3">
        <v>1.3237000000000001</v>
      </c>
      <c r="D476" s="3">
        <v>1.3163</v>
      </c>
      <c r="E476" s="3">
        <v>1.3214999999999999</v>
      </c>
      <c r="F476" s="50">
        <f t="shared" si="51"/>
        <v>1.6661621546130057E-3</v>
      </c>
      <c r="G476" s="51">
        <f t="shared" si="52"/>
        <v>5.6060752883630985E-3</v>
      </c>
      <c r="H476" s="52">
        <f t="shared" si="53"/>
        <v>-2.2765224583687557E-3</v>
      </c>
      <c r="I476" s="50">
        <f>_xll.EWMA($F$4:$F476,1,,0)</f>
        <v>5.7628350198712323E-3</v>
      </c>
      <c r="J476" s="51">
        <f t="shared" si="54"/>
        <v>-6.4831893973551361E-3</v>
      </c>
      <c r="K476" s="52">
        <f t="shared" si="55"/>
        <v>1.6661621546130057E-3</v>
      </c>
      <c r="L476" s="50">
        <f>_xll.WMA($G$4:G476,1,20,0)</f>
        <v>8.5714466587159827E-3</v>
      </c>
      <c r="M476" s="51">
        <f t="shared" si="56"/>
        <v>-6.4285849940369875E-3</v>
      </c>
      <c r="N476" s="52">
        <f t="shared" si="57"/>
        <v>1.6661621546130057E-3</v>
      </c>
    </row>
    <row r="477" spans="1:14" x14ac:dyDescent="0.25">
      <c r="A477" s="2">
        <v>40974</v>
      </c>
      <c r="B477" s="3">
        <v>1.3213999999999999</v>
      </c>
      <c r="C477" s="3">
        <v>1.3225</v>
      </c>
      <c r="D477" s="3">
        <v>1.3106</v>
      </c>
      <c r="E477" s="3">
        <v>1.3110999999999999</v>
      </c>
      <c r="F477" s="50">
        <f t="shared" si="51"/>
        <v>-7.825301090429157E-3</v>
      </c>
      <c r="G477" s="51">
        <f t="shared" si="52"/>
        <v>9.0388371270578704E-3</v>
      </c>
      <c r="H477" s="52">
        <f t="shared" si="53"/>
        <v>-8.2067329903887411E-3</v>
      </c>
      <c r="I477" s="50">
        <f>_xll.EWMA($F$4:$F477,1,,0)</f>
        <v>5.602161832525627E-3</v>
      </c>
      <c r="J477" s="51">
        <f t="shared" si="54"/>
        <v>-6.3024320615913303E-3</v>
      </c>
      <c r="K477" s="52">
        <f t="shared" si="55"/>
        <v>-6.3024320615913303E-3</v>
      </c>
      <c r="L477" s="50">
        <f>_xll.WMA($G$4:G477,1,20,0)</f>
        <v>8.4314514481975359E-3</v>
      </c>
      <c r="M477" s="51">
        <f t="shared" si="56"/>
        <v>-6.3235885861481524E-3</v>
      </c>
      <c r="N477" s="52">
        <f t="shared" si="57"/>
        <v>-6.3235885861481524E-3</v>
      </c>
    </row>
    <row r="478" spans="1:14" x14ac:dyDescent="0.25">
      <c r="A478" s="2">
        <v>40975</v>
      </c>
      <c r="B478" s="3">
        <v>1.3109999999999999</v>
      </c>
      <c r="C478" s="3">
        <v>1.3163</v>
      </c>
      <c r="D478" s="3">
        <v>1.31</v>
      </c>
      <c r="E478" s="3">
        <v>1.3147</v>
      </c>
      <c r="F478" s="50">
        <f t="shared" si="51"/>
        <v>2.8182979388587108E-3</v>
      </c>
      <c r="G478" s="51">
        <f t="shared" si="52"/>
        <v>4.7976332361648021E-3</v>
      </c>
      <c r="H478" s="52">
        <f t="shared" si="53"/>
        <v>-7.6306756850250048E-4</v>
      </c>
      <c r="I478" s="50">
        <f>_xll.EWMA($F$4:$F478,1,,0)</f>
        <v>5.759798989139359E-3</v>
      </c>
      <c r="J478" s="51">
        <f t="shared" si="54"/>
        <v>-6.4797738627817786E-3</v>
      </c>
      <c r="K478" s="52">
        <f t="shared" si="55"/>
        <v>2.8182979388587108E-3</v>
      </c>
      <c r="L478" s="50">
        <f>_xll.WMA($G$4:G478,1,20,0)</f>
        <v>8.2157050822568318E-3</v>
      </c>
      <c r="M478" s="51">
        <f t="shared" si="56"/>
        <v>-6.1617788116926243E-3</v>
      </c>
      <c r="N478" s="52">
        <f t="shared" si="57"/>
        <v>2.8182979388587108E-3</v>
      </c>
    </row>
    <row r="479" spans="1:14" x14ac:dyDescent="0.25">
      <c r="A479" s="2">
        <v>40976</v>
      </c>
      <c r="B479" s="3">
        <v>1.3148</v>
      </c>
      <c r="C479" s="3">
        <v>1.3289</v>
      </c>
      <c r="D479" s="3">
        <v>1.3138000000000001</v>
      </c>
      <c r="E479" s="3">
        <v>1.3272999999999999</v>
      </c>
      <c r="F479" s="50">
        <f t="shared" si="51"/>
        <v>9.4622408420922798E-3</v>
      </c>
      <c r="G479" s="51">
        <f t="shared" si="52"/>
        <v>1.1427830879089398E-2</v>
      </c>
      <c r="H479" s="52">
        <f t="shared" si="53"/>
        <v>-7.6086133169166257E-4</v>
      </c>
      <c r="I479" s="50">
        <f>_xll.EWMA($F$4:$F479,1,,0)</f>
        <v>5.6268406346638121E-3</v>
      </c>
      <c r="J479" s="51">
        <f t="shared" si="54"/>
        <v>-6.330195713996789E-3</v>
      </c>
      <c r="K479" s="52">
        <f t="shared" si="55"/>
        <v>9.4622408420922798E-3</v>
      </c>
      <c r="L479" s="50">
        <f>_xll.WMA($G$4:G479,1,20,0)</f>
        <v>8.2254931691307532E-3</v>
      </c>
      <c r="M479" s="51">
        <f t="shared" si="56"/>
        <v>-6.1691198768480653E-3</v>
      </c>
      <c r="N479" s="52">
        <f t="shared" si="57"/>
        <v>9.4622408420922798E-3</v>
      </c>
    </row>
    <row r="480" spans="1:14" x14ac:dyDescent="0.25">
      <c r="A480" s="2">
        <v>40977</v>
      </c>
      <c r="B480" s="3">
        <v>1.3272999999999999</v>
      </c>
      <c r="C480" s="3">
        <v>1.3275999999999999</v>
      </c>
      <c r="D480" s="3">
        <v>1.31</v>
      </c>
      <c r="E480" s="3">
        <v>1.3121</v>
      </c>
      <c r="F480" s="50">
        <f t="shared" si="51"/>
        <v>-1.1517896520486468E-2</v>
      </c>
      <c r="G480" s="51">
        <f t="shared" si="52"/>
        <v>1.3345663650622262E-2</v>
      </c>
      <c r="H480" s="52">
        <f t="shared" si="53"/>
        <v>-1.3119666436959299E-2</v>
      </c>
      <c r="I480" s="50">
        <f>_xll.EWMA($F$4:$F480,1,,0)</f>
        <v>5.9273683453498292E-3</v>
      </c>
      <c r="J480" s="51">
        <f t="shared" si="54"/>
        <v>-6.6682893885185576E-3</v>
      </c>
      <c r="K480" s="52">
        <f t="shared" si="55"/>
        <v>-6.6682893885185576E-3</v>
      </c>
      <c r="L480" s="50">
        <f>_xll.WMA($G$4:G480,1,20,0)</f>
        <v>8.4163108873361991E-3</v>
      </c>
      <c r="M480" s="51">
        <f t="shared" si="56"/>
        <v>-6.3122331655021489E-3</v>
      </c>
      <c r="N480" s="52">
        <f t="shared" si="57"/>
        <v>-6.3122331655021489E-3</v>
      </c>
    </row>
    <row r="481" spans="1:14" x14ac:dyDescent="0.25">
      <c r="A481" s="2">
        <v>40980</v>
      </c>
      <c r="B481" s="3">
        <v>1.3110999999999999</v>
      </c>
      <c r="C481" s="3">
        <v>1.3158000000000001</v>
      </c>
      <c r="D481" s="3">
        <v>1.3082</v>
      </c>
      <c r="E481" s="3">
        <v>1.3150999999999999</v>
      </c>
      <c r="F481" s="50">
        <f t="shared" si="51"/>
        <v>3.0462288425630352E-3</v>
      </c>
      <c r="G481" s="51">
        <f t="shared" si="52"/>
        <v>5.7926991247850904E-3</v>
      </c>
      <c r="H481" s="52">
        <f t="shared" si="53"/>
        <v>-2.2143329782437098E-3</v>
      </c>
      <c r="I481" s="50">
        <f>_xll.EWMA($F$4:$F481,1,,0)</f>
        <v>6.4019833010377277E-3</v>
      </c>
      <c r="J481" s="51">
        <f t="shared" si="54"/>
        <v>-7.2022312136674439E-3</v>
      </c>
      <c r="K481" s="52">
        <f t="shared" si="55"/>
        <v>3.0462288425630352E-3</v>
      </c>
      <c r="L481" s="50">
        <f>_xll.WMA($G$4:G481,1,20,0)</f>
        <v>8.5844973667999307E-3</v>
      </c>
      <c r="M481" s="51">
        <f t="shared" si="56"/>
        <v>-6.438373025099948E-3</v>
      </c>
      <c r="N481" s="52">
        <f t="shared" si="57"/>
        <v>3.0462288425630352E-3</v>
      </c>
    </row>
    <row r="482" spans="1:14" x14ac:dyDescent="0.25">
      <c r="A482" s="2">
        <v>40981</v>
      </c>
      <c r="B482" s="3">
        <v>1.3154999999999999</v>
      </c>
      <c r="C482" s="3">
        <v>1.3189</v>
      </c>
      <c r="D482" s="3">
        <v>1.3055000000000001</v>
      </c>
      <c r="E482" s="3">
        <v>1.3082</v>
      </c>
      <c r="F482" s="50">
        <f t="shared" si="51"/>
        <v>-5.5646749532349904E-3</v>
      </c>
      <c r="G482" s="51">
        <f t="shared" si="52"/>
        <v>1.0211946692655405E-2</v>
      </c>
      <c r="H482" s="52">
        <f t="shared" si="53"/>
        <v>-7.6307123411636941E-3</v>
      </c>
      <c r="I482" s="50">
        <f>_xll.EWMA($F$4:$F482,1,,0)</f>
        <v>6.2516427749221039E-3</v>
      </c>
      <c r="J482" s="51">
        <f t="shared" si="54"/>
        <v>-7.0330981217873664E-3</v>
      </c>
      <c r="K482" s="52">
        <f t="shared" si="55"/>
        <v>-7.0330981217873664E-3</v>
      </c>
      <c r="L482" s="50">
        <f>_xll.WMA($G$4:G482,1,20,0)</f>
        <v>8.4962586986394965E-3</v>
      </c>
      <c r="M482" s="51">
        <f t="shared" si="56"/>
        <v>-6.3721940239796224E-3</v>
      </c>
      <c r="N482" s="52">
        <f t="shared" si="57"/>
        <v>-6.3721940239796224E-3</v>
      </c>
    </row>
    <row r="483" spans="1:14" x14ac:dyDescent="0.25">
      <c r="A483" s="2">
        <v>40982</v>
      </c>
      <c r="B483" s="3">
        <v>1.3082</v>
      </c>
      <c r="C483" s="3">
        <v>1.3089</v>
      </c>
      <c r="D483" s="3">
        <v>1.3013999999999999</v>
      </c>
      <c r="E483" s="3">
        <v>1.3028999999999999</v>
      </c>
      <c r="F483" s="50">
        <f t="shared" si="51"/>
        <v>-4.0595973182265613E-3</v>
      </c>
      <c r="G483" s="51">
        <f t="shared" si="52"/>
        <v>5.7464817367898968E-3</v>
      </c>
      <c r="H483" s="52">
        <f t="shared" si="53"/>
        <v>-5.2115384662287404E-3</v>
      </c>
      <c r="I483" s="50">
        <f>_xll.EWMA($F$4:$F483,1,,0)</f>
        <v>6.212567229594481E-3</v>
      </c>
      <c r="J483" s="51">
        <f t="shared" si="54"/>
        <v>-6.9891381332937916E-3</v>
      </c>
      <c r="K483" s="52">
        <f t="shared" si="55"/>
        <v>-4.0595973182265613E-3</v>
      </c>
      <c r="L483" s="50">
        <f>_xll.WMA($G$4:G483,1,20,0)</f>
        <v>8.504912506896601E-3</v>
      </c>
      <c r="M483" s="51">
        <f t="shared" si="56"/>
        <v>-6.3786843801724507E-3</v>
      </c>
      <c r="N483" s="52">
        <f t="shared" si="57"/>
        <v>-4.0595973182265613E-3</v>
      </c>
    </row>
    <row r="484" spans="1:14" x14ac:dyDescent="0.25">
      <c r="A484" s="2">
        <v>40983</v>
      </c>
      <c r="B484" s="3">
        <v>1.3029999999999999</v>
      </c>
      <c r="C484" s="3">
        <v>1.3118000000000001</v>
      </c>
      <c r="D484" s="3">
        <v>1.3006</v>
      </c>
      <c r="E484" s="3">
        <v>1.3079000000000001</v>
      </c>
      <c r="F484" s="50">
        <f t="shared" si="51"/>
        <v>3.7534993702616113E-3</v>
      </c>
      <c r="G484" s="51">
        <f t="shared" si="52"/>
        <v>8.5745434245837176E-3</v>
      </c>
      <c r="H484" s="52">
        <f t="shared" si="53"/>
        <v>-1.8436016897936433E-3</v>
      </c>
      <c r="I484" s="50">
        <f>_xll.EWMA($F$4:$F484,1,,0)</f>
        <v>6.1048384016668704E-3</v>
      </c>
      <c r="J484" s="51">
        <f t="shared" si="54"/>
        <v>-6.8679432018752288E-3</v>
      </c>
      <c r="K484" s="52">
        <f t="shared" si="55"/>
        <v>3.7534993702616113E-3</v>
      </c>
      <c r="L484" s="50">
        <f>_xll.WMA($G$4:G484,1,20,0)</f>
        <v>8.2548224174843494E-3</v>
      </c>
      <c r="M484" s="51">
        <f t="shared" si="56"/>
        <v>-6.1911168131132625E-3</v>
      </c>
      <c r="N484" s="52">
        <f t="shared" si="57"/>
        <v>3.7534993702616113E-3</v>
      </c>
    </row>
    <row r="485" spans="1:14" x14ac:dyDescent="0.25">
      <c r="A485" s="2">
        <v>40984</v>
      </c>
      <c r="B485" s="3">
        <v>1.3080000000000001</v>
      </c>
      <c r="C485" s="3">
        <v>1.3185</v>
      </c>
      <c r="D485" s="3">
        <v>1.3050999999999999</v>
      </c>
      <c r="E485" s="3">
        <v>1.3172999999999999</v>
      </c>
      <c r="F485" s="50">
        <f t="shared" si="51"/>
        <v>7.0849342186372292E-3</v>
      </c>
      <c r="G485" s="51">
        <f t="shared" si="52"/>
        <v>1.0215060619859554E-2</v>
      </c>
      <c r="H485" s="52">
        <f t="shared" si="53"/>
        <v>-2.2195868436620755E-3</v>
      </c>
      <c r="I485" s="50">
        <f>_xll.EWMA($F$4:$F485,1,,0)</f>
        <v>5.9898442590097262E-3</v>
      </c>
      <c r="J485" s="51">
        <f t="shared" si="54"/>
        <v>-6.7385747913859418E-3</v>
      </c>
      <c r="K485" s="52">
        <f t="shared" si="55"/>
        <v>7.0849342186372292E-3</v>
      </c>
      <c r="L485" s="50">
        <f>_xll.WMA($G$4:G485,1,20,0)</f>
        <v>8.0024339823218382E-3</v>
      </c>
      <c r="M485" s="51">
        <f t="shared" si="56"/>
        <v>-6.0018254867413787E-3</v>
      </c>
      <c r="N485" s="52">
        <f t="shared" si="57"/>
        <v>7.0849342186372292E-3</v>
      </c>
    </row>
    <row r="486" spans="1:14" x14ac:dyDescent="0.25">
      <c r="A486" s="2">
        <v>40987</v>
      </c>
      <c r="B486" s="3">
        <v>1.3182</v>
      </c>
      <c r="C486" s="3">
        <v>1.3263</v>
      </c>
      <c r="D486" s="3">
        <v>1.3145</v>
      </c>
      <c r="E486" s="3">
        <v>1.3237000000000001</v>
      </c>
      <c r="F486" s="50">
        <f t="shared" si="51"/>
        <v>4.1636761011056376E-3</v>
      </c>
      <c r="G486" s="51">
        <f t="shared" si="52"/>
        <v>8.9367453303713928E-3</v>
      </c>
      <c r="H486" s="52">
        <f t="shared" si="53"/>
        <v>-2.8108044486836207E-3</v>
      </c>
      <c r="I486" s="50">
        <f>_xll.EWMA($F$4:$F486,1,,0)</f>
        <v>6.0611317231442242E-3</v>
      </c>
      <c r="J486" s="51">
        <f t="shared" si="54"/>
        <v>-6.818773188537252E-3</v>
      </c>
      <c r="K486" s="52">
        <f t="shared" si="55"/>
        <v>4.1636761011056376E-3</v>
      </c>
      <c r="L486" s="50">
        <f>_xll.WMA($G$4:G486,1,20,0)</f>
        <v>8.2167659885752468E-3</v>
      </c>
      <c r="M486" s="51">
        <f t="shared" si="56"/>
        <v>-6.1625744914314351E-3</v>
      </c>
      <c r="N486" s="52">
        <f t="shared" si="57"/>
        <v>4.1636761011056376E-3</v>
      </c>
    </row>
    <row r="487" spans="1:14" x14ac:dyDescent="0.25">
      <c r="A487" s="2">
        <v>40988</v>
      </c>
      <c r="B487" s="3">
        <v>1.3236000000000001</v>
      </c>
      <c r="C487" s="3">
        <v>1.325</v>
      </c>
      <c r="D487" s="3">
        <v>1.3176000000000001</v>
      </c>
      <c r="E487" s="3">
        <v>1.3222</v>
      </c>
      <c r="F487" s="50">
        <f t="shared" si="51"/>
        <v>-1.0582811479793533E-3</v>
      </c>
      <c r="G487" s="51">
        <f t="shared" si="52"/>
        <v>5.6005595568919793E-3</v>
      </c>
      <c r="H487" s="52">
        <f t="shared" si="53"/>
        <v>-4.5433971840265677E-3</v>
      </c>
      <c r="I487" s="50">
        <f>_xll.EWMA($F$4:$F487,1,,0)</f>
        <v>5.9643315316875245E-3</v>
      </c>
      <c r="J487" s="51">
        <f t="shared" si="54"/>
        <v>-6.709872973148465E-3</v>
      </c>
      <c r="K487" s="52">
        <f t="shared" si="55"/>
        <v>-1.0582811479793533E-3</v>
      </c>
      <c r="L487" s="50">
        <f>_xll.WMA($G$4:G487,1,20,0)</f>
        <v>8.3234658889561972E-3</v>
      </c>
      <c r="M487" s="51">
        <f t="shared" si="56"/>
        <v>-6.2425994167171484E-3</v>
      </c>
      <c r="N487" s="52">
        <f t="shared" si="57"/>
        <v>-1.0582811479793533E-3</v>
      </c>
    </row>
    <row r="488" spans="1:14" x14ac:dyDescent="0.25">
      <c r="A488" s="2">
        <v>40989</v>
      </c>
      <c r="B488" s="3">
        <v>1.3222</v>
      </c>
      <c r="C488" s="3">
        <v>1.3283</v>
      </c>
      <c r="D488" s="3">
        <v>1.3183</v>
      </c>
      <c r="E488" s="3">
        <v>1.3213999999999999</v>
      </c>
      <c r="F488" s="50">
        <f t="shared" si="51"/>
        <v>-6.0523530369253854E-4</v>
      </c>
      <c r="G488" s="51">
        <f t="shared" si="52"/>
        <v>7.5569013745333553E-3</v>
      </c>
      <c r="H488" s="52">
        <f t="shared" si="53"/>
        <v>-2.9539881355534962E-3</v>
      </c>
      <c r="I488" s="50">
        <f>_xll.EWMA($F$4:$F488,1,,0)</f>
        <v>5.7884413378714687E-3</v>
      </c>
      <c r="J488" s="51">
        <f t="shared" si="54"/>
        <v>-6.5119965051054027E-3</v>
      </c>
      <c r="K488" s="52">
        <f t="shared" si="55"/>
        <v>-6.0523530369253854E-4</v>
      </c>
      <c r="L488" s="50">
        <f>_xll.WMA($G$4:G488,1,20,0)</f>
        <v>8.2183246786445615E-3</v>
      </c>
      <c r="M488" s="51">
        <f t="shared" si="56"/>
        <v>-6.1637435089834207E-3</v>
      </c>
      <c r="N488" s="52">
        <f t="shared" si="57"/>
        <v>-6.0523530369253854E-4</v>
      </c>
    </row>
    <row r="489" spans="1:14" x14ac:dyDescent="0.25">
      <c r="A489" s="2">
        <v>40990</v>
      </c>
      <c r="B489" s="3">
        <v>1.3213999999999999</v>
      </c>
      <c r="C489" s="3">
        <v>1.3253999999999999</v>
      </c>
      <c r="D489" s="3">
        <v>1.3138000000000001</v>
      </c>
      <c r="E489" s="3">
        <v>1.3198000000000001</v>
      </c>
      <c r="F489" s="50">
        <f t="shared" si="51"/>
        <v>-1.2115706464639353E-3</v>
      </c>
      <c r="G489" s="51">
        <f t="shared" si="52"/>
        <v>8.7905991957538936E-3</v>
      </c>
      <c r="H489" s="52">
        <f t="shared" si="53"/>
        <v>-5.7680791374126045E-3</v>
      </c>
      <c r="I489" s="50">
        <f>_xll.EWMA($F$4:$F489,1,,0)</f>
        <v>5.6140598964591242E-3</v>
      </c>
      <c r="J489" s="51">
        <f t="shared" si="54"/>
        <v>-6.315817383516515E-3</v>
      </c>
      <c r="K489" s="52">
        <f t="shared" si="55"/>
        <v>-1.2115706464639353E-3</v>
      </c>
      <c r="L489" s="50">
        <f>_xll.WMA($G$4:G489,1,20,0)</f>
        <v>8.4073335081089624E-3</v>
      </c>
      <c r="M489" s="51">
        <f t="shared" si="56"/>
        <v>-6.3055001310817222E-3</v>
      </c>
      <c r="N489" s="52">
        <f t="shared" si="57"/>
        <v>-1.2115706464639353E-3</v>
      </c>
    </row>
    <row r="490" spans="1:14" x14ac:dyDescent="0.25">
      <c r="A490" s="2">
        <v>40991</v>
      </c>
      <c r="B490" s="3">
        <v>1.3198000000000001</v>
      </c>
      <c r="C490" s="3">
        <v>1.3291999999999999</v>
      </c>
      <c r="D490" s="3">
        <v>1.3193999999999999</v>
      </c>
      <c r="E490" s="3">
        <v>1.3267</v>
      </c>
      <c r="F490" s="50">
        <f t="shared" si="51"/>
        <v>5.2144459735498213E-3</v>
      </c>
      <c r="G490" s="51">
        <f t="shared" si="52"/>
        <v>7.4001696916686432E-3</v>
      </c>
      <c r="H490" s="52">
        <f t="shared" si="53"/>
        <v>-3.0312216055092457E-4</v>
      </c>
      <c r="I490" s="50">
        <f>_xll.EWMA($F$4:$F490,1,,0)</f>
        <v>5.4511175565796757E-3</v>
      </c>
      <c r="J490" s="51">
        <f t="shared" si="54"/>
        <v>-6.1325072511521353E-3</v>
      </c>
      <c r="K490" s="52">
        <f t="shared" si="55"/>
        <v>5.2144459735498213E-3</v>
      </c>
      <c r="L490" s="50">
        <f>_xll.WMA($G$4:G490,1,20,0)</f>
        <v>8.3057489125792257E-3</v>
      </c>
      <c r="M490" s="51">
        <f t="shared" si="56"/>
        <v>-6.2293116844344193E-3</v>
      </c>
      <c r="N490" s="52">
        <f t="shared" si="57"/>
        <v>5.2144459735498213E-3</v>
      </c>
    </row>
    <row r="491" spans="1:14" x14ac:dyDescent="0.25">
      <c r="A491" s="2">
        <v>40994</v>
      </c>
      <c r="B491" s="3">
        <v>1.3270999999999999</v>
      </c>
      <c r="C491" s="3">
        <v>1.3366</v>
      </c>
      <c r="D491" s="3">
        <v>1.3194999999999999</v>
      </c>
      <c r="E491" s="3">
        <v>1.3357000000000001</v>
      </c>
      <c r="F491" s="50">
        <f t="shared" si="51"/>
        <v>6.4593885398561536E-3</v>
      </c>
      <c r="G491" s="51">
        <f t="shared" si="52"/>
        <v>1.2876199133591094E-2</v>
      </c>
      <c r="H491" s="52">
        <f t="shared" si="53"/>
        <v>-5.7432334998248338E-3</v>
      </c>
      <c r="I491" s="50">
        <f>_xll.EWMA($F$4:$F491,1,,0)</f>
        <v>5.4372077822515026E-3</v>
      </c>
      <c r="J491" s="51">
        <f t="shared" si="54"/>
        <v>-6.11685875503294E-3</v>
      </c>
      <c r="K491" s="52">
        <f t="shared" si="55"/>
        <v>6.4593885398561536E-3</v>
      </c>
      <c r="L491" s="50">
        <f>_xll.WMA($G$4:G491,1,20,0)</f>
        <v>8.2138259339969207E-3</v>
      </c>
      <c r="M491" s="51">
        <f t="shared" si="56"/>
        <v>-6.1603694504976901E-3</v>
      </c>
      <c r="N491" s="52">
        <f t="shared" si="57"/>
        <v>6.4593885398561536E-3</v>
      </c>
    </row>
    <row r="492" spans="1:14" x14ac:dyDescent="0.25">
      <c r="A492" s="2">
        <v>40995</v>
      </c>
      <c r="B492" s="3">
        <v>1.3358000000000001</v>
      </c>
      <c r="C492" s="3">
        <v>1.3384</v>
      </c>
      <c r="D492" s="3">
        <v>1.3312999999999999</v>
      </c>
      <c r="E492" s="3">
        <v>1.3312999999999999</v>
      </c>
      <c r="F492" s="50">
        <f t="shared" si="51"/>
        <v>-3.3744548536642025E-3</v>
      </c>
      <c r="G492" s="51">
        <f t="shared" si="52"/>
        <v>5.3189622347428736E-3</v>
      </c>
      <c r="H492" s="52">
        <f t="shared" si="53"/>
        <v>-3.3744548536642025E-3</v>
      </c>
      <c r="I492" s="50">
        <f>_xll.EWMA($F$4:$F492,1,,0)</f>
        <v>5.503894691749037E-3</v>
      </c>
      <c r="J492" s="51">
        <f t="shared" si="54"/>
        <v>-6.1918815282176664E-3</v>
      </c>
      <c r="K492" s="52">
        <f t="shared" si="55"/>
        <v>-3.3744548536642025E-3</v>
      </c>
      <c r="L492" s="50">
        <f>_xll.WMA($G$4:G492,1,20,0)</f>
        <v>8.4813160696121243E-3</v>
      </c>
      <c r="M492" s="51">
        <f t="shared" si="56"/>
        <v>-6.3609870522090932E-3</v>
      </c>
      <c r="N492" s="52">
        <f t="shared" si="57"/>
        <v>-3.3744548536642025E-3</v>
      </c>
    </row>
    <row r="493" spans="1:14" x14ac:dyDescent="0.25">
      <c r="A493" s="2">
        <v>40996</v>
      </c>
      <c r="B493" s="3">
        <v>1.3312999999999999</v>
      </c>
      <c r="C493" s="3">
        <v>1.3371999999999999</v>
      </c>
      <c r="D493" s="3">
        <v>1.3280000000000001</v>
      </c>
      <c r="E493" s="3">
        <v>1.3314999999999999</v>
      </c>
      <c r="F493" s="50">
        <f t="shared" si="51"/>
        <v>1.5021781611533879E-4</v>
      </c>
      <c r="G493" s="51">
        <f t="shared" si="52"/>
        <v>6.9038245095642929E-3</v>
      </c>
      <c r="H493" s="52">
        <f t="shared" si="53"/>
        <v>-2.4818574014921842E-3</v>
      </c>
      <c r="I493" s="50">
        <f>_xll.EWMA($F$4:$F493,1,,0)</f>
        <v>5.3998613042148128E-3</v>
      </c>
      <c r="J493" s="51">
        <f t="shared" si="54"/>
        <v>-6.0748439672416643E-3</v>
      </c>
      <c r="K493" s="52">
        <f t="shared" si="55"/>
        <v>1.5021781611533879E-4</v>
      </c>
      <c r="L493" s="50">
        <f>_xll.WMA($G$4:G493,1,20,0)</f>
        <v>8.4680690249082976E-3</v>
      </c>
      <c r="M493" s="51">
        <f t="shared" si="56"/>
        <v>-6.3510517686812228E-3</v>
      </c>
      <c r="N493" s="52">
        <f t="shared" si="57"/>
        <v>1.5021781611533879E-4</v>
      </c>
    </row>
    <row r="494" spans="1:14" x14ac:dyDescent="0.25">
      <c r="A494" s="2">
        <v>40997</v>
      </c>
      <c r="B494" s="3">
        <v>1.3314999999999999</v>
      </c>
      <c r="C494" s="3">
        <v>1.3344</v>
      </c>
      <c r="D494" s="3">
        <v>1.3254999999999999</v>
      </c>
      <c r="E494" s="3">
        <v>1.3301000000000001</v>
      </c>
      <c r="F494" s="50">
        <f t="shared" si="51"/>
        <v>-1.0519988947363071E-3</v>
      </c>
      <c r="G494" s="51">
        <f t="shared" si="52"/>
        <v>6.692005875402098E-3</v>
      </c>
      <c r="H494" s="52">
        <f t="shared" si="53"/>
        <v>-4.5163795249066841E-3</v>
      </c>
      <c r="I494" s="50">
        <f>_xll.EWMA($F$4:$F494,1,,0)</f>
        <v>5.2354890795424085E-3</v>
      </c>
      <c r="J494" s="51">
        <f t="shared" si="54"/>
        <v>-5.8899252144852098E-3</v>
      </c>
      <c r="K494" s="52">
        <f t="shared" si="55"/>
        <v>-1.0519988947363071E-3</v>
      </c>
      <c r="L494" s="50">
        <f>_xll.WMA($G$4:G494,1,20,0)</f>
        <v>8.1976956764139974E-3</v>
      </c>
      <c r="M494" s="51">
        <f t="shared" si="56"/>
        <v>-6.1482717573104976E-3</v>
      </c>
      <c r="N494" s="52">
        <f t="shared" si="57"/>
        <v>-1.0519988947363071E-3</v>
      </c>
    </row>
    <row r="495" spans="1:14" x14ac:dyDescent="0.25">
      <c r="A495" s="2">
        <v>40998</v>
      </c>
      <c r="B495" s="3">
        <v>1.33</v>
      </c>
      <c r="C495" s="3">
        <v>1.3374999999999999</v>
      </c>
      <c r="D495" s="3">
        <v>1.3297000000000001</v>
      </c>
      <c r="E495" s="3">
        <v>1.3339000000000001</v>
      </c>
      <c r="F495" s="50">
        <f t="shared" si="51"/>
        <v>2.9280399311989243E-3</v>
      </c>
      <c r="G495" s="51">
        <f t="shared" si="52"/>
        <v>5.8488469075013358E-3</v>
      </c>
      <c r="H495" s="52">
        <f t="shared" si="53"/>
        <v>-2.2558935313930038E-4</v>
      </c>
      <c r="I495" s="50">
        <f>_xll.EWMA($F$4:$F495,1,,0)</f>
        <v>5.0825315786878229E-3</v>
      </c>
      <c r="J495" s="51">
        <f t="shared" si="54"/>
        <v>-5.7178480260238005E-3</v>
      </c>
      <c r="K495" s="52">
        <f t="shared" si="55"/>
        <v>2.9280399311989243E-3</v>
      </c>
      <c r="L495" s="50">
        <f>_xll.WMA($G$4:G495,1,20,0)</f>
        <v>8.2732961042403692E-3</v>
      </c>
      <c r="M495" s="51">
        <f t="shared" si="56"/>
        <v>-6.2049720781802769E-3</v>
      </c>
      <c r="N495" s="52">
        <f t="shared" si="57"/>
        <v>2.9280399311989243E-3</v>
      </c>
    </row>
    <row r="496" spans="1:14" x14ac:dyDescent="0.25">
      <c r="A496" s="2">
        <v>41001</v>
      </c>
      <c r="B496" s="3">
        <v>1.3357000000000001</v>
      </c>
      <c r="C496" s="3">
        <v>1.3378000000000001</v>
      </c>
      <c r="D496" s="3">
        <v>1.3282</v>
      </c>
      <c r="E496" s="3">
        <v>1.3318000000000001</v>
      </c>
      <c r="F496" s="50">
        <f t="shared" si="51"/>
        <v>-2.9240883065377388E-3</v>
      </c>
      <c r="G496" s="51">
        <f t="shared" si="52"/>
        <v>7.2018315776943452E-3</v>
      </c>
      <c r="H496" s="52">
        <f t="shared" si="53"/>
        <v>-5.6308568764464762E-3</v>
      </c>
      <c r="I496" s="50">
        <f>_xll.EWMA($F$4:$F496,1,,0)</f>
        <v>4.9796189295747443E-3</v>
      </c>
      <c r="J496" s="51">
        <f t="shared" si="54"/>
        <v>-5.602071295771587E-3</v>
      </c>
      <c r="K496" s="52">
        <f t="shared" si="55"/>
        <v>-5.602071295771587E-3</v>
      </c>
      <c r="L496" s="50">
        <f>_xll.WMA($G$4:G496,1,20,0)</f>
        <v>8.0340792794996018E-3</v>
      </c>
      <c r="M496" s="51">
        <f t="shared" si="56"/>
        <v>-6.0255594596247009E-3</v>
      </c>
      <c r="N496" s="52">
        <f t="shared" si="57"/>
        <v>-2.9240883065377388E-3</v>
      </c>
    </row>
    <row r="497" spans="1:14" x14ac:dyDescent="0.25">
      <c r="A497" s="2">
        <v>41002</v>
      </c>
      <c r="B497" s="3">
        <v>1.3319000000000001</v>
      </c>
      <c r="C497" s="3">
        <v>1.3366</v>
      </c>
      <c r="D497" s="3">
        <v>1.3217000000000001</v>
      </c>
      <c r="E497" s="3">
        <v>1.3231999999999999</v>
      </c>
      <c r="F497" s="50">
        <f t="shared" si="51"/>
        <v>-6.5534489375581066E-3</v>
      </c>
      <c r="G497" s="51">
        <f t="shared" si="52"/>
        <v>1.1210289313208679E-2</v>
      </c>
      <c r="H497" s="52">
        <f t="shared" si="53"/>
        <v>-7.6877074432238467E-3</v>
      </c>
      <c r="I497" s="50">
        <f>_xll.EWMA($F$4:$F497,1,,0)</f>
        <v>4.8807607960458599E-3</v>
      </c>
      <c r="J497" s="51">
        <f t="shared" si="54"/>
        <v>-5.4908558955515923E-3</v>
      </c>
      <c r="K497" s="52">
        <f t="shared" si="55"/>
        <v>-5.4908558955515923E-3</v>
      </c>
      <c r="L497" s="50">
        <f>_xll.WMA($G$4:G497,1,20,0)</f>
        <v>8.113867093966165E-3</v>
      </c>
      <c r="M497" s="51">
        <f t="shared" si="56"/>
        <v>-6.0854003204746238E-3</v>
      </c>
      <c r="N497" s="52">
        <f t="shared" si="57"/>
        <v>-6.0854003204746238E-3</v>
      </c>
    </row>
    <row r="498" spans="1:14" x14ac:dyDescent="0.25">
      <c r="A498" s="2">
        <v>41003</v>
      </c>
      <c r="B498" s="3">
        <v>1.3230999999999999</v>
      </c>
      <c r="C498" s="3">
        <v>1.3238000000000001</v>
      </c>
      <c r="D498" s="3">
        <v>1.3109999999999999</v>
      </c>
      <c r="E498" s="3">
        <v>1.3141</v>
      </c>
      <c r="F498" s="50">
        <f t="shared" si="51"/>
        <v>-6.82544739877283E-3</v>
      </c>
      <c r="G498" s="51">
        <f t="shared" si="52"/>
        <v>9.716183921122723E-3</v>
      </c>
      <c r="H498" s="52">
        <f t="shared" si="53"/>
        <v>-9.1872632846655162E-3</v>
      </c>
      <c r="I498" s="50">
        <f>_xll.EWMA($F$4:$F498,1,,0)</f>
        <v>4.9969368587121461E-3</v>
      </c>
      <c r="J498" s="51">
        <f t="shared" si="54"/>
        <v>-5.621553966051164E-3</v>
      </c>
      <c r="K498" s="52">
        <f t="shared" si="55"/>
        <v>-5.621553966051164E-3</v>
      </c>
      <c r="L498" s="50">
        <f>_xll.WMA($G$4:G498,1,20,0)</f>
        <v>8.2224397032737047E-3</v>
      </c>
      <c r="M498" s="51">
        <f t="shared" si="56"/>
        <v>-6.1668297774552785E-3</v>
      </c>
      <c r="N498" s="52">
        <f t="shared" si="57"/>
        <v>-6.1668297774552785E-3</v>
      </c>
    </row>
    <row r="499" spans="1:14" x14ac:dyDescent="0.25">
      <c r="A499" s="2">
        <v>41004</v>
      </c>
      <c r="B499" s="3">
        <v>1.3140000000000001</v>
      </c>
      <c r="C499" s="3">
        <v>1.3163</v>
      </c>
      <c r="D499" s="3">
        <v>1.3038000000000001</v>
      </c>
      <c r="E499" s="3">
        <v>1.3063</v>
      </c>
      <c r="F499" s="50">
        <f t="shared" si="51"/>
        <v>-5.8772065520382227E-3</v>
      </c>
      <c r="G499" s="51">
        <f t="shared" si="52"/>
        <v>9.541692940922962E-3</v>
      </c>
      <c r="H499" s="52">
        <f t="shared" si="53"/>
        <v>-7.7928425541168153E-3</v>
      </c>
      <c r="I499" s="50">
        <f>_xll.EWMA($F$4:$F499,1,,0)</f>
        <v>5.1250774846204562E-3</v>
      </c>
      <c r="J499" s="51">
        <f t="shared" si="54"/>
        <v>-5.7657121701980129E-3</v>
      </c>
      <c r="K499" s="52">
        <f t="shared" si="55"/>
        <v>-5.7657121701980129E-3</v>
      </c>
      <c r="L499" s="50">
        <f>_xll.WMA($G$4:G499,1,20,0)</f>
        <v>8.4683672375216006E-3</v>
      </c>
      <c r="M499" s="51">
        <f t="shared" si="56"/>
        <v>-6.3512754281412004E-3</v>
      </c>
      <c r="N499" s="52">
        <f t="shared" si="57"/>
        <v>-6.3512754281412004E-3</v>
      </c>
    </row>
    <row r="500" spans="1:14" x14ac:dyDescent="0.25">
      <c r="A500" s="2">
        <v>41005</v>
      </c>
      <c r="B500" s="3">
        <v>1.3063</v>
      </c>
      <c r="C500" s="3">
        <v>1.3110999999999999</v>
      </c>
      <c r="D500" s="3">
        <v>1.3055000000000001</v>
      </c>
      <c r="E500" s="3">
        <v>1.3095000000000001</v>
      </c>
      <c r="F500" s="50">
        <f t="shared" si="51"/>
        <v>2.4466714552490321E-3</v>
      </c>
      <c r="G500" s="51">
        <f t="shared" si="52"/>
        <v>4.2803703661724235E-3</v>
      </c>
      <c r="H500" s="52">
        <f t="shared" si="53"/>
        <v>-6.1260435333395041E-4</v>
      </c>
      <c r="I500" s="50">
        <f>_xll.EWMA($F$4:$F500,1,,0)</f>
        <v>5.1732898122259681E-3</v>
      </c>
      <c r="J500" s="51">
        <f t="shared" si="54"/>
        <v>-5.8199510387542137E-3</v>
      </c>
      <c r="K500" s="52">
        <f t="shared" si="55"/>
        <v>2.4466714552490321E-3</v>
      </c>
      <c r="L500" s="50">
        <f>_xll.WMA($G$4:G500,1,20,0)</f>
        <v>8.374060340613278E-3</v>
      </c>
      <c r="M500" s="51">
        <f t="shared" si="56"/>
        <v>-6.280545255459959E-3</v>
      </c>
      <c r="N500" s="52">
        <f t="shared" si="57"/>
        <v>2.4466714552490321E-3</v>
      </c>
    </row>
    <row r="501" spans="1:14" ht="15.75" thickBot="1" x14ac:dyDescent="0.3">
      <c r="A501" s="2">
        <v>41008</v>
      </c>
      <c r="B501" s="3">
        <v>1.3098000000000001</v>
      </c>
      <c r="C501" s="3">
        <v>1.3131999999999999</v>
      </c>
      <c r="D501" s="3">
        <v>1.3038000000000001</v>
      </c>
      <c r="E501" s="3">
        <v>1.3104</v>
      </c>
      <c r="F501" s="53">
        <f t="shared" si="51"/>
        <v>4.579803148516746E-4</v>
      </c>
      <c r="G501" s="54">
        <f t="shared" si="52"/>
        <v>7.1838291369986157E-3</v>
      </c>
      <c r="H501" s="55">
        <f t="shared" si="53"/>
        <v>-4.5913762935142323E-3</v>
      </c>
      <c r="I501" s="53">
        <f>_xll.EWMA($F$4:$F501,1,,0)</f>
        <v>5.0513685180354788E-3</v>
      </c>
      <c r="J501" s="54">
        <f t="shared" si="54"/>
        <v>-5.6827895827899133E-3</v>
      </c>
      <c r="K501" s="55">
        <f t="shared" si="55"/>
        <v>4.579803148516746E-4</v>
      </c>
      <c r="L501" s="50">
        <f>_xll.WMA($G$4:G501,1,20,0)</f>
        <v>7.920795676390785E-3</v>
      </c>
      <c r="M501" s="54">
        <f t="shared" si="56"/>
        <v>-5.9405967572930887E-3</v>
      </c>
      <c r="N501" s="52">
        <f t="shared" si="57"/>
        <v>4.579803148516746E-4</v>
      </c>
    </row>
  </sheetData>
  <sortState ref="AH74:AH94">
    <sortCondition ref="AH74"/>
  </sortState>
  <mergeCells count="4">
    <mergeCell ref="I2:K2"/>
    <mergeCell ref="L2:N2"/>
    <mergeCell ref="AE1:AQ1"/>
    <mergeCell ref="P1:A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9"/>
  <sheetViews>
    <sheetView topLeftCell="B106" zoomScale="75" zoomScaleNormal="75" workbookViewId="0">
      <selection activeCell="T32" sqref="T32"/>
    </sheetView>
  </sheetViews>
  <sheetFormatPr defaultRowHeight="15" x14ac:dyDescent="0.25"/>
  <cols>
    <col min="1" max="1" width="14.28515625" style="3" customWidth="1"/>
    <col min="2" max="5" width="9.140625" style="3"/>
  </cols>
  <sheetData>
    <row r="1" spans="1:12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60</v>
      </c>
      <c r="G1" s="4" t="s">
        <v>61</v>
      </c>
      <c r="H1" s="64" t="s">
        <v>62</v>
      </c>
      <c r="I1" s="64" t="s">
        <v>6</v>
      </c>
      <c r="J1" s="64" t="s">
        <v>91</v>
      </c>
      <c r="K1" s="64"/>
      <c r="L1" s="64"/>
    </row>
    <row r="2" spans="1:12" x14ac:dyDescent="0.25">
      <c r="A2" s="2">
        <v>40311</v>
      </c>
      <c r="B2" s="3">
        <v>1.2613000000000001</v>
      </c>
      <c r="C2" s="3">
        <v>1.2683</v>
      </c>
      <c r="D2" s="3">
        <v>1.2521</v>
      </c>
      <c r="E2" s="3">
        <v>1.2533000000000001</v>
      </c>
      <c r="F2" s="6">
        <f>LN(E2/B2)</f>
        <v>-6.3628624756709709E-3</v>
      </c>
      <c r="G2" s="6">
        <f>LN(C2/D2)</f>
        <v>1.2855279398481877E-2</v>
      </c>
      <c r="H2" s="69">
        <f>_xll.BOXCOX(G2,$O$35,$O$36,1)+4.6</f>
        <v>0.24599929611499327</v>
      </c>
      <c r="I2" t="e">
        <f>_xll.WMA(H2,1,20)</f>
        <v>#N/A</v>
      </c>
      <c r="J2">
        <f t="array" ref="J2:J499">_xll.ARMA_MEAN($H$2:$H$499,1,$P$91,$P$95,$P$92:$P$93,$P$94)</f>
        <v>1.2782823167286739E-2</v>
      </c>
      <c r="K2" s="5">
        <f>EXP(J2-4.6)</f>
        <v>1.0181151331756762E-2</v>
      </c>
      <c r="L2" s="5">
        <f>G2</f>
        <v>1.2855279398481877E-2</v>
      </c>
    </row>
    <row r="3" spans="1:12" x14ac:dyDescent="0.25">
      <c r="A3" s="2">
        <v>40312</v>
      </c>
      <c r="B3" s="3">
        <v>1.2532000000000001</v>
      </c>
      <c r="C3" s="3">
        <v>1.2575000000000001</v>
      </c>
      <c r="D3" s="3">
        <v>1.2355</v>
      </c>
      <c r="E3" s="3">
        <v>1.2355</v>
      </c>
      <c r="F3" s="6">
        <f t="shared" ref="F3:F66" si="0">LN(E3/B3)</f>
        <v>-1.4224533649371965E-2</v>
      </c>
      <c r="G3" s="6">
        <f t="shared" ref="G3:G66" si="1">LN(C3/D3)</f>
        <v>1.7649876545229506E-2</v>
      </c>
      <c r="H3" s="69">
        <f>_xll.BOXCOX(G3,$O$35,$O$36,1)+4.6</f>
        <v>0.56297350976814542</v>
      </c>
      <c r="I3">
        <f>_xll.WMA($H$2:H3,1,20)</f>
        <v>1.2299964805749661E-2</v>
      </c>
      <c r="J3">
        <v>5.9666977273392874E-2</v>
      </c>
      <c r="K3" s="5">
        <f t="shared" ref="K3:K66" si="2">EXP(J3-4.6)</f>
        <v>1.0669852658367061E-2</v>
      </c>
      <c r="L3" s="5">
        <f t="shared" ref="L3:L66" si="3">G3</f>
        <v>1.7649876545229506E-2</v>
      </c>
    </row>
    <row r="4" spans="1:12" x14ac:dyDescent="0.25">
      <c r="A4" s="2">
        <v>40315</v>
      </c>
      <c r="B4" s="3">
        <v>1.2349000000000001</v>
      </c>
      <c r="C4" s="3">
        <v>1.2413000000000001</v>
      </c>
      <c r="D4" s="3">
        <v>1.2237</v>
      </c>
      <c r="E4" s="3">
        <v>1.2393000000000001</v>
      </c>
      <c r="F4" s="6">
        <f t="shared" si="0"/>
        <v>3.5567089470518757E-3</v>
      </c>
      <c r="G4" s="6">
        <f t="shared" si="1"/>
        <v>1.4280161530279684E-2</v>
      </c>
      <c r="H4" s="69">
        <f>_xll.BOXCOX(G4,$O$35,$O$36,1)+4.6</f>
        <v>0.35111598950956058</v>
      </c>
      <c r="I4">
        <f>_xll.WMA($H$2:H4,1,20)</f>
        <v>4.0448640294156929E-2</v>
      </c>
      <c r="J4">
        <v>0.12633069517058287</v>
      </c>
      <c r="K4" s="5">
        <f t="shared" si="2"/>
        <v>1.1405389127176849E-2</v>
      </c>
      <c r="L4" s="5">
        <f t="shared" si="3"/>
        <v>1.4280161530279684E-2</v>
      </c>
    </row>
    <row r="5" spans="1:12" x14ac:dyDescent="0.25">
      <c r="A5" s="2">
        <v>40316</v>
      </c>
      <c r="B5" s="3">
        <v>1.2395</v>
      </c>
      <c r="C5" s="3">
        <v>1.2442</v>
      </c>
      <c r="D5" s="3">
        <v>1.2163999999999999</v>
      </c>
      <c r="E5" s="3">
        <v>1.2201</v>
      </c>
      <c r="F5" s="6">
        <f t="shared" si="0"/>
        <v>-1.5775249893956705E-2</v>
      </c>
      <c r="G5" s="6">
        <f t="shared" si="1"/>
        <v>2.2597076277709821E-2</v>
      </c>
      <c r="H5" s="69">
        <f>_xll.BOXCOX(G5,$O$35,$O$36,1)+4.6</f>
        <v>0.81006525068438151</v>
      </c>
      <c r="I5">
        <f>_xll.WMA($H$2:H5,1,20)</f>
        <v>5.8004439769634951E-2</v>
      </c>
      <c r="J5">
        <v>0.16244331517336863</v>
      </c>
      <c r="K5" s="5">
        <f t="shared" si="2"/>
        <v>1.1824794953646831E-2</v>
      </c>
      <c r="L5" s="5">
        <f t="shared" si="3"/>
        <v>2.2597076277709821E-2</v>
      </c>
    </row>
    <row r="6" spans="1:12" x14ac:dyDescent="0.25">
      <c r="A6" s="2">
        <v>40317</v>
      </c>
      <c r="B6" s="3">
        <v>1.22</v>
      </c>
      <c r="C6" s="3">
        <v>1.2422</v>
      </c>
      <c r="D6" s="3">
        <v>1.2146999999999999</v>
      </c>
      <c r="E6" s="3">
        <v>1.2413000000000001</v>
      </c>
      <c r="F6" s="6">
        <f t="shared" si="0"/>
        <v>1.7308358794599996E-2</v>
      </c>
      <c r="G6" s="6">
        <f t="shared" si="1"/>
        <v>2.2386868418977537E-2</v>
      </c>
      <c r="H6" s="69">
        <f>_xll.BOXCOX(G6,$O$35,$O$36,1)+4.6</f>
        <v>0.80071927668245957</v>
      </c>
      <c r="I6">
        <f>_xll.WMA($H$2:H6,1,20)</f>
        <v>9.8507702303854014E-2</v>
      </c>
      <c r="J6">
        <v>0.22680391228927244</v>
      </c>
      <c r="K6" s="5">
        <f t="shared" si="2"/>
        <v>1.2610870640779407E-2</v>
      </c>
      <c r="L6" s="5">
        <f t="shared" si="3"/>
        <v>2.2386868418977537E-2</v>
      </c>
    </row>
    <row r="7" spans="1:12" x14ac:dyDescent="0.25">
      <c r="A7" s="2">
        <v>40318</v>
      </c>
      <c r="B7" s="3">
        <v>1.2412000000000001</v>
      </c>
      <c r="C7" s="3">
        <v>1.2597</v>
      </c>
      <c r="D7" s="3">
        <v>1.23</v>
      </c>
      <c r="E7" s="3">
        <v>1.2484</v>
      </c>
      <c r="F7" s="6">
        <f t="shared" si="0"/>
        <v>5.7840778223991005E-3</v>
      </c>
      <c r="G7" s="6">
        <f t="shared" si="1"/>
        <v>2.3859427991794125E-2</v>
      </c>
      <c r="H7" s="69">
        <f>_xll.BOXCOX(G7,$O$35,$O$36,1)+4.6</f>
        <v>0.86442416387948073</v>
      </c>
      <c r="I7">
        <f>_xll.WMA($H$2:H7,1,20)</f>
        <v>0.138543666137977</v>
      </c>
      <c r="J7">
        <v>0.2883298816277744</v>
      </c>
      <c r="K7" s="5">
        <f t="shared" si="2"/>
        <v>1.3411132700907078E-2</v>
      </c>
      <c r="L7" s="5">
        <f t="shared" si="3"/>
        <v>2.3859427991794125E-2</v>
      </c>
    </row>
    <row r="8" spans="1:12" x14ac:dyDescent="0.25">
      <c r="A8" s="2">
        <v>40319</v>
      </c>
      <c r="B8" s="3">
        <v>1.2482</v>
      </c>
      <c r="C8" s="3">
        <v>1.2670999999999999</v>
      </c>
      <c r="D8" s="3">
        <v>1.2458</v>
      </c>
      <c r="E8" s="3">
        <v>1.2568999999999999</v>
      </c>
      <c r="F8" s="6">
        <f t="shared" si="0"/>
        <v>6.945858430849064E-3</v>
      </c>
      <c r="G8" s="6">
        <f t="shared" si="1"/>
        <v>1.6952930984817302E-2</v>
      </c>
      <c r="H8" s="69">
        <f>_xll.BOXCOX(G8,$O$35,$O$36,1)+4.6</f>
        <v>0.52268545935372313</v>
      </c>
      <c r="I8">
        <f>_xll.WMA($H$2:H8,1,20)</f>
        <v>0.18176487433195104</v>
      </c>
      <c r="J8">
        <v>0.33915107859781379</v>
      </c>
      <c r="K8" s="5">
        <f t="shared" si="2"/>
        <v>1.4110318772702673E-2</v>
      </c>
      <c r="L8" s="5">
        <f t="shared" si="3"/>
        <v>1.6952930984817302E-2</v>
      </c>
    </row>
    <row r="9" spans="1:12" x14ac:dyDescent="0.25">
      <c r="A9" s="2">
        <v>40322</v>
      </c>
      <c r="B9" s="3">
        <v>1.2544999999999999</v>
      </c>
      <c r="C9" s="3">
        <v>1.256</v>
      </c>
      <c r="D9" s="3">
        <v>1.2350000000000001</v>
      </c>
      <c r="E9" s="3">
        <v>1.2369000000000001</v>
      </c>
      <c r="F9" s="6">
        <f t="shared" si="0"/>
        <v>-1.4128837425512858E-2</v>
      </c>
      <c r="G9" s="6">
        <f t="shared" si="1"/>
        <v>1.6861097966066333E-2</v>
      </c>
      <c r="H9" s="69">
        <f>_xll.BOXCOX(G9,$O$35,$O$36,1)+4.6</f>
        <v>0.5172537940136781</v>
      </c>
      <c r="I9">
        <f>_xll.WMA($H$2:H9,1,20)</f>
        <v>0.20789914729963718</v>
      </c>
      <c r="J9">
        <v>0.34577673945210474</v>
      </c>
      <c r="K9" s="5">
        <f t="shared" si="2"/>
        <v>1.4204119361733223E-2</v>
      </c>
      <c r="L9" s="5">
        <f t="shared" si="3"/>
        <v>1.6861097966066333E-2</v>
      </c>
    </row>
    <row r="10" spans="1:12" x14ac:dyDescent="0.25">
      <c r="A10" s="2">
        <v>40323</v>
      </c>
      <c r="B10" s="3">
        <v>1.2370000000000001</v>
      </c>
      <c r="C10" s="3">
        <v>1.2370000000000001</v>
      </c>
      <c r="D10" s="3">
        <v>1.2181</v>
      </c>
      <c r="E10" s="3">
        <v>1.2342</v>
      </c>
      <c r="F10" s="6">
        <f t="shared" si="0"/>
        <v>-2.2661065055215221E-3</v>
      </c>
      <c r="G10" s="6">
        <f t="shared" si="1"/>
        <v>1.5396825686574826E-2</v>
      </c>
      <c r="H10" s="69">
        <f>_xll.BOXCOX(G10,$O$35,$O$36,1)+4.6</f>
        <v>0.42640608494253573</v>
      </c>
      <c r="I10">
        <f>_xll.WMA($H$2:H10,1,20)</f>
        <v>0.2337618370003211</v>
      </c>
      <c r="J10">
        <v>0.33785605026117094</v>
      </c>
      <c r="K10" s="5">
        <f t="shared" si="2"/>
        <v>1.40920573371434E-2</v>
      </c>
      <c r="L10" s="5">
        <f t="shared" si="3"/>
        <v>1.5396825686574826E-2</v>
      </c>
    </row>
    <row r="11" spans="1:12" x14ac:dyDescent="0.25">
      <c r="A11" s="2">
        <v>40324</v>
      </c>
      <c r="B11" s="3">
        <v>1.2343</v>
      </c>
      <c r="C11" s="3">
        <v>1.2385999999999999</v>
      </c>
      <c r="D11" s="3">
        <v>1.2170000000000001</v>
      </c>
      <c r="E11" s="3">
        <v>1.2176</v>
      </c>
      <c r="F11" s="6">
        <f t="shared" si="0"/>
        <v>-1.3622299642461524E-2</v>
      </c>
      <c r="G11" s="6">
        <f t="shared" si="1"/>
        <v>1.7592895516433251E-2</v>
      </c>
      <c r="H11" s="69">
        <f>_xll.BOXCOX(G11,$O$35,$O$36,1)+4.6</f>
        <v>0.5597398777287701</v>
      </c>
      <c r="I11">
        <f>_xll.WMA($H$2:H11,1,20)</f>
        <v>0.25508214124744788</v>
      </c>
      <c r="J11">
        <v>0.32252624135402275</v>
      </c>
      <c r="K11" s="5">
        <f t="shared" si="2"/>
        <v>1.3877676200321954E-2</v>
      </c>
      <c r="L11" s="5">
        <f t="shared" si="3"/>
        <v>1.7592895516433251E-2</v>
      </c>
    </row>
    <row r="12" spans="1:12" x14ac:dyDescent="0.25">
      <c r="A12" s="2">
        <v>40325</v>
      </c>
      <c r="B12" s="3">
        <v>1.2174</v>
      </c>
      <c r="C12" s="3">
        <v>1.2394000000000001</v>
      </c>
      <c r="D12" s="3">
        <v>1.2157</v>
      </c>
      <c r="E12" s="3">
        <v>1.236</v>
      </c>
      <c r="F12" s="6">
        <f t="shared" si="0"/>
        <v>1.5162921957812076E-2</v>
      </c>
      <c r="G12" s="6">
        <f t="shared" si="1"/>
        <v>1.9307348966258967E-2</v>
      </c>
      <c r="H12" s="69">
        <f>_xll.BOXCOX(G12,$O$35,$O$36,1)+4.6</f>
        <v>0.65273051990595965</v>
      </c>
      <c r="I12">
        <f>_xll.WMA($H$2:H12,1,20)</f>
        <v>0.28306913513388637</v>
      </c>
      <c r="J12">
        <v>0.32050186935306774</v>
      </c>
      <c r="K12" s="5">
        <f t="shared" si="2"/>
        <v>1.384961103793262E-2</v>
      </c>
      <c r="L12" s="5">
        <f t="shared" si="3"/>
        <v>1.9307348966258967E-2</v>
      </c>
    </row>
    <row r="13" spans="1:12" x14ac:dyDescent="0.25">
      <c r="A13" s="2">
        <v>40326</v>
      </c>
      <c r="B13" s="3">
        <v>1.2357</v>
      </c>
      <c r="C13" s="3">
        <v>1.2451000000000001</v>
      </c>
      <c r="D13" s="3">
        <v>1.2267999999999999</v>
      </c>
      <c r="E13" s="3">
        <v>1.2271000000000001</v>
      </c>
      <c r="F13" s="6">
        <f t="shared" si="0"/>
        <v>-6.9839491276426175E-3</v>
      </c>
      <c r="G13" s="6">
        <f t="shared" si="1"/>
        <v>1.4806694718270582E-2</v>
      </c>
      <c r="H13" s="69">
        <f>_xll.BOXCOX(G13,$O$35,$O$36,1)+4.6</f>
        <v>0.38732414533949289</v>
      </c>
      <c r="I13">
        <f>_xll.WMA($H$2:H13,1,20)</f>
        <v>0.31570566112918436</v>
      </c>
      <c r="J13">
        <v>0.33273993235964405</v>
      </c>
      <c r="K13" s="5">
        <f t="shared" si="2"/>
        <v>1.402014482363742E-2</v>
      </c>
      <c r="L13" s="5">
        <f t="shared" si="3"/>
        <v>1.4806694718270582E-2</v>
      </c>
    </row>
    <row r="14" spans="1:12" x14ac:dyDescent="0.25">
      <c r="A14" s="2">
        <v>40329</v>
      </c>
      <c r="B14" s="3">
        <v>1.2277</v>
      </c>
      <c r="C14" s="3">
        <v>1.2334000000000001</v>
      </c>
      <c r="D14" s="3">
        <v>1.2270000000000001</v>
      </c>
      <c r="E14" s="3">
        <v>1.2302999999999999</v>
      </c>
      <c r="F14" s="6">
        <f t="shared" si="0"/>
        <v>2.1155418793288895E-3</v>
      </c>
      <c r="G14" s="6">
        <f t="shared" si="1"/>
        <v>5.2024178464808932E-3</v>
      </c>
      <c r="H14" s="69">
        <f>_xll.BOXCOX(G14,$O$35,$O$36,1)+4.6</f>
        <v>-0.65863179098293667</v>
      </c>
      <c r="I14">
        <f>_xll.WMA($H$2:H14,1,20)</f>
        <v>0.33507186839615899</v>
      </c>
      <c r="J14">
        <v>0.31931917596622461</v>
      </c>
      <c r="K14" s="5">
        <f t="shared" si="2"/>
        <v>1.3833240876896472E-2</v>
      </c>
      <c r="L14" s="5">
        <f t="shared" si="3"/>
        <v>5.2024178464808932E-3</v>
      </c>
    </row>
    <row r="15" spans="1:12" x14ac:dyDescent="0.25">
      <c r="A15" s="2">
        <v>40330</v>
      </c>
      <c r="B15" s="3">
        <v>1.2302</v>
      </c>
      <c r="C15" s="3">
        <v>1.2352000000000001</v>
      </c>
      <c r="D15" s="3">
        <v>1.2114</v>
      </c>
      <c r="E15" s="3">
        <v>1.2224999999999999</v>
      </c>
      <c r="F15" s="6">
        <f t="shared" si="0"/>
        <v>-6.2788154252407932E-3</v>
      </c>
      <c r="G15" s="6">
        <f t="shared" si="1"/>
        <v>1.9456184723664845E-2</v>
      </c>
      <c r="H15" s="69">
        <f>_xll.BOXCOX(G15,$O$35,$O$36,1)+4.6</f>
        <v>0.66040972118833396</v>
      </c>
      <c r="I15">
        <f>_xll.WMA($H$2:H15,1,20)</f>
        <v>0.30214027884701217</v>
      </c>
      <c r="J15">
        <v>0.19675646108989459</v>
      </c>
      <c r="K15" s="5">
        <f t="shared" si="2"/>
        <v>1.2237582385763319E-2</v>
      </c>
      <c r="L15" s="5">
        <f t="shared" si="3"/>
        <v>1.9456184723664845E-2</v>
      </c>
    </row>
    <row r="16" spans="1:12" x14ac:dyDescent="0.25">
      <c r="A16" s="2">
        <v>40331</v>
      </c>
      <c r="B16" s="3">
        <v>1.2225999999999999</v>
      </c>
      <c r="C16" s="3">
        <v>1.2271000000000001</v>
      </c>
      <c r="D16" s="3">
        <v>1.2178</v>
      </c>
      <c r="E16" s="3">
        <v>1.2245999999999999</v>
      </c>
      <c r="F16" s="6">
        <f t="shared" si="0"/>
        <v>1.6345214492289979E-3</v>
      </c>
      <c r="G16" s="6">
        <f t="shared" si="1"/>
        <v>7.6077098080284504E-3</v>
      </c>
      <c r="H16" s="69">
        <f>_xll.BOXCOX(G16,$O$35,$O$36,1)+4.6</f>
        <v>-0.27859309747013228</v>
      </c>
      <c r="I16">
        <f>_xll.WMA($H$2:H16,1,20)</f>
        <v>0.33516076490642888</v>
      </c>
      <c r="J16">
        <v>0.19391122524851573</v>
      </c>
      <c r="K16" s="5">
        <f t="shared" si="2"/>
        <v>1.2202813064662669E-2</v>
      </c>
      <c r="L16" s="5">
        <f t="shared" si="3"/>
        <v>7.6077098080284504E-3</v>
      </c>
    </row>
    <row r="17" spans="1:25" x14ac:dyDescent="0.25">
      <c r="A17" s="2">
        <v>40332</v>
      </c>
      <c r="B17" s="3">
        <v>1.2248000000000001</v>
      </c>
      <c r="C17" s="3">
        <v>1.2324999999999999</v>
      </c>
      <c r="D17" s="3">
        <v>1.2156</v>
      </c>
      <c r="E17" s="3">
        <v>1.2161</v>
      </c>
      <c r="F17" s="6">
        <f t="shared" si="0"/>
        <v>-7.1285483565202892E-3</v>
      </c>
      <c r="G17" s="6">
        <f t="shared" si="1"/>
        <v>1.3806844874207068E-2</v>
      </c>
      <c r="H17" s="69">
        <f>_xll.BOXCOX(G17,$O$35,$O$36,1)+4.6</f>
        <v>0.31740919558833891</v>
      </c>
      <c r="I17">
        <f>_xll.WMA($H$2:H17,1,20)</f>
        <v>0.32123111003292226</v>
      </c>
      <c r="J17">
        <v>0.1467068938226731</v>
      </c>
      <c r="K17" s="5">
        <f t="shared" si="2"/>
        <v>1.1640171464300549E-2</v>
      </c>
      <c r="L17" s="5">
        <f t="shared" si="3"/>
        <v>1.3806844874207068E-2</v>
      </c>
    </row>
    <row r="18" spans="1:25" x14ac:dyDescent="0.25">
      <c r="A18" s="2">
        <v>40333</v>
      </c>
      <c r="B18" s="3">
        <v>1.2159</v>
      </c>
      <c r="C18" s="3">
        <v>1.2214</v>
      </c>
      <c r="D18" s="3">
        <v>1.1959</v>
      </c>
      <c r="E18" s="3">
        <v>1.1964999999999999</v>
      </c>
      <c r="F18" s="6">
        <f t="shared" si="0"/>
        <v>-1.608391495394457E-2</v>
      </c>
      <c r="G18" s="6">
        <f t="shared" si="1"/>
        <v>2.1098701814272668E-2</v>
      </c>
      <c r="H18" s="69">
        <f>_xll.BOXCOX(G18,$O$35,$O$36,1)+4.6</f>
        <v>0.74145623421719797</v>
      </c>
      <c r="I18">
        <f>_xll.WMA($H$2:H18,1,20)</f>
        <v>0.33710156981233919</v>
      </c>
      <c r="J18">
        <v>0.13505733820073196</v>
      </c>
      <c r="K18" s="5">
        <f t="shared" si="2"/>
        <v>1.1505355437457551E-2</v>
      </c>
      <c r="L18" s="5">
        <f t="shared" si="3"/>
        <v>2.1098701814272668E-2</v>
      </c>
    </row>
    <row r="19" spans="1:25" ht="15.75" thickBot="1" x14ac:dyDescent="0.3">
      <c r="A19" s="2">
        <v>40336</v>
      </c>
      <c r="B19" s="3">
        <v>1.1946000000000001</v>
      </c>
      <c r="C19" s="3">
        <v>1.1989000000000001</v>
      </c>
      <c r="D19" s="3">
        <v>1.1879999999999999</v>
      </c>
      <c r="E19" s="3">
        <v>1.1921999999999999</v>
      </c>
      <c r="F19" s="6">
        <f t="shared" si="0"/>
        <v>-2.0110615123795587E-3</v>
      </c>
      <c r="G19" s="6">
        <f t="shared" si="1"/>
        <v>9.133248791017911E-3</v>
      </c>
      <c r="H19" s="69">
        <f>_xll.BOXCOX(G19,$O$35,$O$36,1)+4.6</f>
        <v>-9.5833810756956517E-2</v>
      </c>
      <c r="I19">
        <f>_xll.WMA($H$2:H19,1,20)</f>
        <v>0.3741743815231991</v>
      </c>
      <c r="J19">
        <v>0.18899629452788375</v>
      </c>
      <c r="K19" s="5">
        <f t="shared" si="2"/>
        <v>1.2142984231575987E-2</v>
      </c>
      <c r="L19" s="5">
        <f t="shared" si="3"/>
        <v>9.133248791017911E-3</v>
      </c>
    </row>
    <row r="20" spans="1:25" ht="15.75" thickBot="1" x14ac:dyDescent="0.3">
      <c r="A20" s="2">
        <v>40337</v>
      </c>
      <c r="B20" s="3">
        <v>1.1920999999999999</v>
      </c>
      <c r="C20" s="3">
        <v>1.2010000000000001</v>
      </c>
      <c r="D20" s="3">
        <v>1.1904999999999999</v>
      </c>
      <c r="E20" s="3">
        <v>1.1973</v>
      </c>
      <c r="F20" s="6">
        <f t="shared" si="0"/>
        <v>4.3525639988421612E-3</v>
      </c>
      <c r="G20" s="6">
        <f t="shared" si="1"/>
        <v>8.7811561530663149E-3</v>
      </c>
      <c r="H20" s="69">
        <f>_xll.BOXCOX(G20,$O$35,$O$36,1)+4.6</f>
        <v>-0.1351471997005218</v>
      </c>
      <c r="I20">
        <f>_xll.WMA($H$2:H20,1,20)</f>
        <v>0.36938269098535126</v>
      </c>
      <c r="J20">
        <v>0.16375144872348402</v>
      </c>
      <c r="K20" s="5">
        <f t="shared" si="2"/>
        <v>1.1840273486435692E-2</v>
      </c>
      <c r="L20" s="5">
        <f t="shared" si="3"/>
        <v>8.7811561530663149E-3</v>
      </c>
      <c r="N20" s="9" t="s">
        <v>8</v>
      </c>
      <c r="O20" s="10"/>
      <c r="P20" s="10"/>
      <c r="R20" s="9" t="s">
        <v>18</v>
      </c>
      <c r="S20" s="10"/>
      <c r="T20" s="17"/>
      <c r="U20" s="16">
        <f>0.05</f>
        <v>0.05</v>
      </c>
      <c r="W20" s="19" t="s">
        <v>22</v>
      </c>
      <c r="X20" s="19" t="s">
        <v>23</v>
      </c>
      <c r="Y20" s="19" t="s">
        <v>21</v>
      </c>
    </row>
    <row r="21" spans="1:25" x14ac:dyDescent="0.25">
      <c r="A21" s="2">
        <v>40338</v>
      </c>
      <c r="B21" s="3">
        <v>1.1971000000000001</v>
      </c>
      <c r="C21" s="3">
        <v>1.2072000000000001</v>
      </c>
      <c r="D21" s="3">
        <v>1.1927000000000001</v>
      </c>
      <c r="E21" s="3">
        <v>1.1976</v>
      </c>
      <c r="F21" s="6">
        <f t="shared" si="0"/>
        <v>4.1758884809443608E-4</v>
      </c>
      <c r="G21" s="6">
        <f t="shared" si="1"/>
        <v>1.2083983869015677E-2</v>
      </c>
      <c r="H21" s="69">
        <f>_xll.BOXCOX(G21,$O$35,$O$36,1)+4.6</f>
        <v>0.18412564963703382</v>
      </c>
      <c r="I21">
        <f>_xll.WMA($H$2:H21,1,20)</f>
        <v>0.36262533100032518</v>
      </c>
      <c r="J21">
        <v>0.11035835255562214</v>
      </c>
      <c r="K21" s="5">
        <f t="shared" si="2"/>
        <v>1.1224665476518252E-2</v>
      </c>
      <c r="L21" s="5">
        <f t="shared" si="3"/>
        <v>1.2083983869015677E-2</v>
      </c>
      <c r="R21" s="15" t="s">
        <v>19</v>
      </c>
      <c r="S21" s="15" t="s">
        <v>20</v>
      </c>
      <c r="T21" s="15" t="s">
        <v>21</v>
      </c>
      <c r="W21" s="12" t="s">
        <v>24</v>
      </c>
      <c r="X21" s="13">
        <f>_xll.WNTest('HI-LO'!$G$2:$G$499, 1)</f>
        <v>2.1575380037484857E-16</v>
      </c>
      <c r="Y21" s="18" t="b">
        <f>IF($X21 &gt; $U$20, TRUE, FALSE)</f>
        <v>0</v>
      </c>
    </row>
    <row r="22" spans="1:25" x14ac:dyDescent="0.25">
      <c r="A22" s="2">
        <v>40339</v>
      </c>
      <c r="B22" s="3">
        <v>1.1978</v>
      </c>
      <c r="C22" s="3">
        <v>1.214</v>
      </c>
      <c r="D22" s="3">
        <v>1.196</v>
      </c>
      <c r="E22" s="3">
        <v>1.2121999999999999</v>
      </c>
      <c r="F22" s="6">
        <f t="shared" si="0"/>
        <v>1.1950349686822652E-2</v>
      </c>
      <c r="G22" s="6">
        <f t="shared" si="1"/>
        <v>1.4938037108866625E-2</v>
      </c>
      <c r="H22" s="69">
        <f>_xll.BOXCOX(G22,$O$35,$O$36,1)+4.6</f>
        <v>0.39615550714208858</v>
      </c>
      <c r="I22">
        <f>_xll.WMA($H$2:H22,1,20)</f>
        <v>0.37183161348217686</v>
      </c>
      <c r="J22">
        <v>9.892758035570548E-2</v>
      </c>
      <c r="K22" s="5">
        <f t="shared" si="2"/>
        <v>1.1097089417982318E-2</v>
      </c>
      <c r="L22" s="5">
        <f t="shared" si="3"/>
        <v>1.4938037108866625E-2</v>
      </c>
      <c r="O22" s="12" t="s">
        <v>9</v>
      </c>
      <c r="P22" s="13">
        <f>AVERAGE(_xll.RMNA('HI-LO'!$G$2:$G$499))</f>
        <v>1.0854232500352071E-2</v>
      </c>
      <c r="R22" s="18">
        <v>0</v>
      </c>
      <c r="S22" s="13">
        <f>_xll.TEST_MEAN('HI-LO'!$G$2:$G$499,$R22)</f>
        <v>9.3503002689033051E-221</v>
      </c>
      <c r="T22" s="18" t="b">
        <f>IF($S22 &gt; $U$20/2, FALSE, TRUE)</f>
        <v>1</v>
      </c>
      <c r="W22" s="12" t="s">
        <v>25</v>
      </c>
      <c r="X22" s="13">
        <f>_xll.NormalityTest('HI-LO'!$G$2:$G$499, 1)</f>
        <v>1.2031238855571869E-22</v>
      </c>
      <c r="Y22" s="18" t="b">
        <f>IF($X22 &gt; $U$20, TRUE, FALSE)</f>
        <v>0</v>
      </c>
    </row>
    <row r="23" spans="1:25" x14ac:dyDescent="0.25">
      <c r="A23" s="2">
        <v>40340</v>
      </c>
      <c r="B23" s="3">
        <v>1.2121999999999999</v>
      </c>
      <c r="C23" s="3">
        <v>1.2150000000000001</v>
      </c>
      <c r="D23" s="3">
        <v>1.2049000000000001</v>
      </c>
      <c r="E23" s="3">
        <v>1.2110000000000001</v>
      </c>
      <c r="F23" s="6">
        <f t="shared" si="0"/>
        <v>-9.9042596409229869E-4</v>
      </c>
      <c r="G23" s="6">
        <f t="shared" si="1"/>
        <v>8.3475008454179846E-3</v>
      </c>
      <c r="H23" s="69">
        <f>_xll.BOXCOX(G23,$O$35,$O$36,1)+4.6</f>
        <v>-0.18579308486848412</v>
      </c>
      <c r="I23">
        <f>_xll.WMA($H$2:H23,1,20)</f>
        <v>0.37933942403353155</v>
      </c>
      <c r="J23">
        <v>0.12231781913456186</v>
      </c>
      <c r="K23" s="5">
        <f t="shared" si="2"/>
        <v>1.1359712423237207E-2</v>
      </c>
      <c r="L23" s="5">
        <f t="shared" si="3"/>
        <v>8.3475008454179846E-3</v>
      </c>
      <c r="O23" s="12" t="s">
        <v>10</v>
      </c>
      <c r="P23" s="13">
        <f>STDEV(_xll.RMNA('HI-LO'!$G$2:$G$499))</f>
        <v>4.2421339462740204E-3</v>
      </c>
      <c r="R23" s="18"/>
      <c r="S23" s="13"/>
      <c r="T23" s="18"/>
      <c r="W23" s="12" t="s">
        <v>26</v>
      </c>
      <c r="X23" s="13">
        <f>_xll.ARCHTest('HI-LO'!$G$2:$G$499,1)</f>
        <v>1.2129419549362807E-12</v>
      </c>
      <c r="Y23" s="18" t="b">
        <f>IF($X23 &lt; $U$20, TRUE, FALSE)</f>
        <v>1</v>
      </c>
    </row>
    <row r="24" spans="1:25" x14ac:dyDescent="0.25">
      <c r="A24" s="2">
        <v>40343</v>
      </c>
      <c r="B24" s="3">
        <v>1.2119</v>
      </c>
      <c r="C24" s="3">
        <v>1.2298</v>
      </c>
      <c r="D24" s="3">
        <v>1.2119</v>
      </c>
      <c r="E24" s="3">
        <v>1.2219</v>
      </c>
      <c r="F24" s="6">
        <f t="shared" si="0"/>
        <v>8.2176483480348624E-3</v>
      </c>
      <c r="G24" s="6">
        <f t="shared" si="1"/>
        <v>1.4662178544927604E-2</v>
      </c>
      <c r="H24" s="69">
        <f>_xll.BOXCOX(G24,$O$35,$O$36,1)+4.6</f>
        <v>0.37751601113752997</v>
      </c>
      <c r="I24">
        <f>_xll.WMA($H$2:H24,1,20)</f>
        <v>0.34190109430170013</v>
      </c>
      <c r="J24">
        <v>9.0890199869119337E-2</v>
      </c>
      <c r="K24" s="5">
        <f t="shared" si="2"/>
        <v>1.1008255362806139E-2</v>
      </c>
      <c r="L24" s="5">
        <f t="shared" si="3"/>
        <v>1.4662178544927604E-2</v>
      </c>
      <c r="O24" s="12" t="s">
        <v>11</v>
      </c>
      <c r="P24" s="14">
        <f>SKEW(_xll.RMNA('HI-LO'!$G$2:$G$499))</f>
        <v>0.93645776040532913</v>
      </c>
      <c r="R24" s="18">
        <v>0</v>
      </c>
      <c r="S24" s="13">
        <f>_xll.TEST_SKEW('HI-LO'!$G$2:$G$499)</f>
        <v>9.0160370310568923E-18</v>
      </c>
      <c r="T24" s="18" t="b">
        <f>IF($S24 &gt; $U$20/2, FALSE, TRUE)</f>
        <v>1</v>
      </c>
    </row>
    <row r="25" spans="1:25" x14ac:dyDescent="0.25">
      <c r="A25" s="2">
        <v>40344</v>
      </c>
      <c r="B25" s="3">
        <v>1.2219</v>
      </c>
      <c r="C25" s="3">
        <v>1.2347999999999999</v>
      </c>
      <c r="D25" s="3">
        <v>1.2171000000000001</v>
      </c>
      <c r="E25" s="3">
        <v>1.2332000000000001</v>
      </c>
      <c r="F25" s="6">
        <f t="shared" si="0"/>
        <v>9.2053926895186988E-3</v>
      </c>
      <c r="G25" s="6">
        <f t="shared" si="1"/>
        <v>1.443803374749293E-2</v>
      </c>
      <c r="H25" s="69">
        <f>_xll.BOXCOX(G25,$O$35,$O$36,1)+4.6</f>
        <v>0.36211067813983888</v>
      </c>
      <c r="I25">
        <f>_xll.WMA($H$2:H25,1,20)</f>
        <v>0.34322109538309858</v>
      </c>
      <c r="J25">
        <v>0.10101745815479829</v>
      </c>
      <c r="K25" s="5">
        <f t="shared" si="2"/>
        <v>1.112030522944623E-2</v>
      </c>
      <c r="L25" s="5">
        <f t="shared" si="3"/>
        <v>1.443803374749293E-2</v>
      </c>
      <c r="O25" s="12" t="s">
        <v>12</v>
      </c>
      <c r="P25" s="14">
        <f>KURT(_xll.RMNA('HI-LO'!$G$2:$G$499))</f>
        <v>1.1979303890844979</v>
      </c>
      <c r="R25" s="18">
        <v>0</v>
      </c>
      <c r="S25" s="13">
        <f>_xll.TEST_XKURT('HI-LO'!$G$2:$G$499)</f>
        <v>4.4606736711311613E-8</v>
      </c>
      <c r="T25" s="18" t="b">
        <f>IF($S25 &gt; $U$20/2, FALSE, TRUE)</f>
        <v>1</v>
      </c>
    </row>
    <row r="26" spans="1:25" x14ac:dyDescent="0.25">
      <c r="A26" s="2">
        <v>40345</v>
      </c>
      <c r="B26" s="3">
        <v>1.2330000000000001</v>
      </c>
      <c r="C26" s="3">
        <v>1.2352000000000001</v>
      </c>
      <c r="D26" s="3">
        <v>1.2258</v>
      </c>
      <c r="E26" s="3">
        <v>1.2307999999999999</v>
      </c>
      <c r="F26" s="6">
        <f t="shared" si="0"/>
        <v>-1.7858597164577491E-3</v>
      </c>
      <c r="G26" s="6">
        <f t="shared" si="1"/>
        <v>7.6392082188805072E-3</v>
      </c>
      <c r="H26" s="69">
        <f>_xll.BOXCOX(G26,$O$35,$O$36,1)+4.6</f>
        <v>-0.27446131744650248</v>
      </c>
      <c r="I26">
        <f>_xll.WMA($H$2:H26,1,20)</f>
        <v>0.32082336675587142</v>
      </c>
      <c r="J26">
        <v>0.12751704364981531</v>
      </c>
      <c r="K26" s="5">
        <f t="shared" si="2"/>
        <v>1.1418927922499654E-2</v>
      </c>
      <c r="L26" s="5">
        <f t="shared" si="3"/>
        <v>7.6392082188805072E-3</v>
      </c>
      <c r="O26" s="12"/>
      <c r="P26" s="13"/>
    </row>
    <row r="27" spans="1:25" x14ac:dyDescent="0.25">
      <c r="A27" s="2">
        <v>40346</v>
      </c>
      <c r="B27" s="3">
        <v>1.2309000000000001</v>
      </c>
      <c r="C27" s="3">
        <v>1.2407999999999999</v>
      </c>
      <c r="D27" s="3">
        <v>1.2244999999999999</v>
      </c>
      <c r="E27" s="3">
        <v>1.2386999999999999</v>
      </c>
      <c r="F27" s="6">
        <f t="shared" si="0"/>
        <v>6.3168334439040533E-3</v>
      </c>
      <c r="G27" s="6">
        <f t="shared" si="1"/>
        <v>1.3223735470106685E-2</v>
      </c>
      <c r="H27" s="69">
        <f>_xll.BOXCOX(G27,$O$35,$O$36,1)+4.6</f>
        <v>0.27425807756357123</v>
      </c>
      <c r="I27">
        <f>_xll.WMA($H$2:H27,1,20)</f>
        <v>0.26706433704942334</v>
      </c>
      <c r="J27">
        <v>8.4993936276287041E-2</v>
      </c>
      <c r="K27" s="5">
        <f t="shared" si="2"/>
        <v>1.0943538768034874E-2</v>
      </c>
      <c r="L27" s="5">
        <f t="shared" si="3"/>
        <v>1.3223735470106685E-2</v>
      </c>
      <c r="O27" s="12" t="s">
        <v>13</v>
      </c>
      <c r="P27" s="13">
        <f>MEDIAN(_xll.RMNA('HI-LO'!$G$2:$G$499))</f>
        <v>1.0224670555148981E-2</v>
      </c>
    </row>
    <row r="28" spans="1:25" x14ac:dyDescent="0.25">
      <c r="A28" s="2">
        <v>40347</v>
      </c>
      <c r="B28" s="3">
        <v>1.2385999999999999</v>
      </c>
      <c r="C28" s="3">
        <v>1.2416</v>
      </c>
      <c r="D28" s="3">
        <v>1.2357</v>
      </c>
      <c r="E28" s="3">
        <v>1.2384999999999999</v>
      </c>
      <c r="F28" s="6">
        <f t="shared" si="0"/>
        <v>-8.073957454629162E-5</v>
      </c>
      <c r="G28" s="6">
        <f t="shared" si="1"/>
        <v>4.7632593188095948E-3</v>
      </c>
      <c r="H28" s="69">
        <f>_xll.BOXCOX(G28,$O$35,$O$36,1)+4.6</f>
        <v>-0.74682311421766201</v>
      </c>
      <c r="I28">
        <f>_xll.WMA($H$2:H28,1,20)</f>
        <v>0.23755603273362788</v>
      </c>
      <c r="J28">
        <v>8.3134859319469956E-2</v>
      </c>
      <c r="K28" s="5">
        <f t="shared" si="2"/>
        <v>1.0923212786920905E-2</v>
      </c>
      <c r="L28" s="5">
        <f t="shared" si="3"/>
        <v>4.7632593188095948E-3</v>
      </c>
      <c r="O28" s="12" t="s">
        <v>14</v>
      </c>
      <c r="P28" s="13">
        <f>MIN(_xll.RMNA('HI-LO'!$G$2:$G$499))</f>
        <v>2.755666165116757E-3</v>
      </c>
    </row>
    <row r="29" spans="1:25" x14ac:dyDescent="0.25">
      <c r="A29" s="2">
        <v>40350</v>
      </c>
      <c r="B29" s="3">
        <v>1.2428999999999999</v>
      </c>
      <c r="C29" s="3">
        <v>1.2465999999999999</v>
      </c>
      <c r="D29" s="3">
        <v>1.2307999999999999</v>
      </c>
      <c r="E29" s="3">
        <v>1.2311000000000001</v>
      </c>
      <c r="F29" s="6">
        <f t="shared" si="0"/>
        <v>-9.5392800978963913E-3</v>
      </c>
      <c r="G29" s="6">
        <f t="shared" si="1"/>
        <v>1.2755480926863502E-2</v>
      </c>
      <c r="H29" s="69">
        <f>_xll.BOXCOX(G29,$O$35,$O$36,1)+4.6</f>
        <v>0.23820577686856126</v>
      </c>
      <c r="I29">
        <f>_xll.WMA($H$2:H29,1,20)</f>
        <v>0.17408060405505862</v>
      </c>
      <c r="J29">
        <v>1.0741892381435081E-3</v>
      </c>
      <c r="K29" s="5">
        <f t="shared" si="2"/>
        <v>1.0062639119809912E-2</v>
      </c>
      <c r="L29" s="5">
        <f t="shared" si="3"/>
        <v>1.2755480926863502E-2</v>
      </c>
      <c r="O29" s="12" t="s">
        <v>15</v>
      </c>
      <c r="P29" s="13">
        <f>MAX(_xll.RMNA('HI-LO'!$G$2:$G$499))</f>
        <v>2.7574012990675471E-2</v>
      </c>
    </row>
    <row r="30" spans="1:25" x14ac:dyDescent="0.25">
      <c r="A30" s="2">
        <v>40351</v>
      </c>
      <c r="B30" s="3">
        <v>1.2312000000000001</v>
      </c>
      <c r="C30" s="3">
        <v>1.2352000000000001</v>
      </c>
      <c r="D30" s="3">
        <v>1.2255</v>
      </c>
      <c r="E30" s="3">
        <v>1.2270000000000001</v>
      </c>
      <c r="F30" s="6">
        <f t="shared" si="0"/>
        <v>-3.4171378137580186E-3</v>
      </c>
      <c r="G30" s="6">
        <f t="shared" si="1"/>
        <v>7.8839763023444212E-3</v>
      </c>
      <c r="H30" s="69">
        <f>_xll.BOXCOX(G30,$O$35,$O$36,1)+4.6</f>
        <v>-0.242922895487097</v>
      </c>
      <c r="I30">
        <f>_xll.WMA($H$2:H30,1,20)</f>
        <v>0.1601282031978028</v>
      </c>
      <c r="J30">
        <v>-2.3451027807832592E-3</v>
      </c>
      <c r="K30" s="5">
        <f t="shared" si="2"/>
        <v>1.0028290775154047E-2</v>
      </c>
      <c r="L30" s="5">
        <f t="shared" si="3"/>
        <v>7.8839763023444212E-3</v>
      </c>
      <c r="O30" s="12" t="s">
        <v>16</v>
      </c>
      <c r="P30" s="13">
        <f>QUARTILE(_xll.RMNA('HI-LO'!$G$2:$G$499),1)</f>
        <v>7.6597108577084703E-3</v>
      </c>
    </row>
    <row r="31" spans="1:25" x14ac:dyDescent="0.25">
      <c r="A31" s="2">
        <v>40352</v>
      </c>
      <c r="B31" s="3">
        <v>1.2273000000000001</v>
      </c>
      <c r="C31" s="3">
        <v>1.2341</v>
      </c>
      <c r="D31" s="3">
        <v>1.2213000000000001</v>
      </c>
      <c r="E31" s="3">
        <v>1.2307999999999999</v>
      </c>
      <c r="F31" s="6">
        <f t="shared" si="0"/>
        <v>2.8477298444240747E-3</v>
      </c>
      <c r="G31" s="6">
        <f t="shared" si="1"/>
        <v>1.0426094282094869E-2</v>
      </c>
      <c r="H31" s="69">
        <f>_xll.BOXCOX(G31,$O$35,$O$36,1)+4.6</f>
        <v>3.6556450301487686E-2</v>
      </c>
      <c r="I31">
        <f>_xll.WMA($H$2:H31,1,20)</f>
        <v>0.12666175417632117</v>
      </c>
      <c r="J31">
        <v>-1.6976996277174534E-2</v>
      </c>
      <c r="K31" s="5">
        <f t="shared" si="2"/>
        <v>9.8826261659022835E-3</v>
      </c>
      <c r="L31" s="5">
        <f t="shared" si="3"/>
        <v>1.0426094282094869E-2</v>
      </c>
      <c r="O31" s="12" t="s">
        <v>17</v>
      </c>
      <c r="P31" s="13">
        <f>QUARTILE(_xll.RMNA('HI-LO'!$G$2:$G$499),3)</f>
        <v>1.3210218637827682E-2</v>
      </c>
    </row>
    <row r="32" spans="1:25" x14ac:dyDescent="0.25">
      <c r="A32" s="2">
        <v>40353</v>
      </c>
      <c r="B32" s="3">
        <v>1.2310000000000001</v>
      </c>
      <c r="C32" s="3">
        <v>1.2387999999999999</v>
      </c>
      <c r="D32" s="3">
        <v>1.2264999999999999</v>
      </c>
      <c r="E32" s="3">
        <v>1.2330000000000001</v>
      </c>
      <c r="F32" s="6">
        <f t="shared" si="0"/>
        <v>1.62337697989077E-3</v>
      </c>
      <c r="G32" s="6">
        <f t="shared" si="1"/>
        <v>9.9785844005037486E-3</v>
      </c>
      <c r="H32" s="69">
        <f>_xll.BOXCOX(G32,$O$35,$O$36,1)+4.6</f>
        <v>-7.3140423564241885E-3</v>
      </c>
      <c r="I32">
        <f>_xll.WMA($H$2:H32,1,20)</f>
        <v>0.10050258280495707</v>
      </c>
      <c r="J32">
        <v>-1.8095647515770336E-2</v>
      </c>
      <c r="K32" s="5">
        <f t="shared" si="2"/>
        <v>9.871577135059444E-3</v>
      </c>
      <c r="L32" s="5">
        <f t="shared" si="3"/>
        <v>9.9785844005037486E-3</v>
      </c>
    </row>
    <row r="33" spans="1:20" x14ac:dyDescent="0.25">
      <c r="A33" s="2">
        <v>40354</v>
      </c>
      <c r="B33" s="3">
        <v>1.2329000000000001</v>
      </c>
      <c r="C33" s="3">
        <v>1.2394000000000001</v>
      </c>
      <c r="D33" s="3">
        <v>1.2257</v>
      </c>
      <c r="E33" s="3">
        <v>1.2369000000000001</v>
      </c>
      <c r="F33" s="6">
        <f t="shared" si="0"/>
        <v>3.2391315064568852E-3</v>
      </c>
      <c r="G33" s="6">
        <f t="shared" si="1"/>
        <v>1.1115282180887606E-2</v>
      </c>
      <c r="H33" s="69">
        <f>_xll.BOXCOX(G33,$O$35,$O$36,1)+4.6</f>
        <v>0.100565655506065</v>
      </c>
      <c r="I33">
        <f>_xll.WMA($H$2:H33,1,20)</f>
        <v>6.7500354691837919E-2</v>
      </c>
      <c r="J33">
        <v>-1.3265761003476845E-2</v>
      </c>
      <c r="K33" s="5">
        <f t="shared" si="2"/>
        <v>9.9193710590229252E-3</v>
      </c>
      <c r="L33" s="5">
        <f t="shared" si="3"/>
        <v>1.1115282180887606E-2</v>
      </c>
    </row>
    <row r="34" spans="1:20" x14ac:dyDescent="0.25">
      <c r="A34" s="2">
        <v>40357</v>
      </c>
      <c r="B34" s="3">
        <v>1.2377</v>
      </c>
      <c r="C34" s="3">
        <v>1.2396</v>
      </c>
      <c r="D34" s="3">
        <v>1.2267999999999999</v>
      </c>
      <c r="E34" s="3">
        <v>1.2274</v>
      </c>
      <c r="F34" s="6">
        <f t="shared" si="0"/>
        <v>-8.3567075909800007E-3</v>
      </c>
      <c r="G34" s="6">
        <f t="shared" si="1"/>
        <v>1.0379593673496878E-2</v>
      </c>
      <c r="H34" s="69">
        <f>_xll.BOXCOX(G34,$O$35,$O$36,1)+4.6</f>
        <v>3.2086452854239056E-2</v>
      </c>
      <c r="I34">
        <f>_xll.WMA($H$2:H34,1,20)</f>
        <v>5.3162430200166519E-2</v>
      </c>
      <c r="J34">
        <v>-5.0045127025526159E-4</v>
      </c>
      <c r="K34" s="5">
        <f t="shared" si="2"/>
        <v>1.0046806549205367E-2</v>
      </c>
      <c r="L34" s="5">
        <f t="shared" si="3"/>
        <v>1.0379593673496878E-2</v>
      </c>
      <c r="N34" t="s">
        <v>63</v>
      </c>
    </row>
    <row r="35" spans="1:20" x14ac:dyDescent="0.25">
      <c r="A35" s="2">
        <v>40358</v>
      </c>
      <c r="B35" s="3">
        <v>1.2276</v>
      </c>
      <c r="C35" s="3">
        <v>1.2290000000000001</v>
      </c>
      <c r="D35" s="3">
        <v>1.2154</v>
      </c>
      <c r="E35" s="3">
        <v>1.2184999999999999</v>
      </c>
      <c r="F35" s="6">
        <f t="shared" si="0"/>
        <v>-7.4404496803202602E-3</v>
      </c>
      <c r="G35" s="6">
        <f t="shared" si="1"/>
        <v>1.1127589864779991E-2</v>
      </c>
      <c r="H35" s="69">
        <f>_xll.BOXCOX(G35,$O$35,$O$36,1)+4.6</f>
        <v>0.10167231881134509</v>
      </c>
      <c r="I35">
        <f>_xll.WMA($H$2:H35,1,20)</f>
        <v>8.7698342392025286E-2</v>
      </c>
      <c r="J35">
        <v>6.5292223496321439E-3</v>
      </c>
      <c r="K35" s="5">
        <f t="shared" si="2"/>
        <v>1.0117681140929148E-2</v>
      </c>
      <c r="L35" s="5">
        <f t="shared" si="3"/>
        <v>1.1127589864779991E-2</v>
      </c>
      <c r="N35" t="s">
        <v>45</v>
      </c>
      <c r="O35" s="68">
        <v>0</v>
      </c>
    </row>
    <row r="36" spans="1:20" x14ac:dyDescent="0.25">
      <c r="A36" s="2">
        <v>40359</v>
      </c>
      <c r="B36" s="3">
        <v>1.2184999999999999</v>
      </c>
      <c r="C36" s="3">
        <v>1.2302</v>
      </c>
      <c r="D36" s="3">
        <v>1.2169000000000001</v>
      </c>
      <c r="E36" s="3">
        <v>1.2236</v>
      </c>
      <c r="F36" s="6">
        <f t="shared" si="0"/>
        <v>4.1767392114875719E-3</v>
      </c>
      <c r="G36" s="6">
        <f t="shared" si="1"/>
        <v>1.0870116431513343E-2</v>
      </c>
      <c r="H36" s="69">
        <f>_xll.BOXCOX(G36,$O$35,$O$36,1)+4.6</f>
        <v>7.8262133364392028E-2</v>
      </c>
      <c r="I36">
        <f>_xll.WMA($H$2:H36,1,20)</f>
        <v>5.9761472273175867E-2</v>
      </c>
      <c r="J36">
        <v>1.6358101438055168E-2</v>
      </c>
      <c r="K36" s="5">
        <f t="shared" si="2"/>
        <v>1.0217616929370191E-2</v>
      </c>
      <c r="L36" s="5">
        <f t="shared" si="3"/>
        <v>1.0870116431513343E-2</v>
      </c>
      <c r="N36" t="s">
        <v>64</v>
      </c>
      <c r="O36">
        <v>0</v>
      </c>
    </row>
    <row r="37" spans="1:20" x14ac:dyDescent="0.25">
      <c r="A37" s="2">
        <v>40360</v>
      </c>
      <c r="B37" s="3">
        <v>1.2234</v>
      </c>
      <c r="C37" s="3">
        <v>1.2538</v>
      </c>
      <c r="D37" s="3">
        <v>1.2197</v>
      </c>
      <c r="E37" s="3">
        <v>1.2525999999999999</v>
      </c>
      <c r="F37" s="6">
        <f t="shared" si="0"/>
        <v>2.3587523282847932E-2</v>
      </c>
      <c r="G37" s="6">
        <f t="shared" si="1"/>
        <v>2.7574012990675471E-2</v>
      </c>
      <c r="H37" s="69">
        <f>_xll.BOXCOX(G37,$O$35,$O$36,1)+4.6</f>
        <v>1.0091184918876457</v>
      </c>
      <c r="I37">
        <f>_xll.WMA($H$2:H37,1,20)</f>
        <v>7.7604233814902085E-2</v>
      </c>
      <c r="J37">
        <v>2.4166923755772785E-2</v>
      </c>
      <c r="K37" s="5">
        <f t="shared" si="2"/>
        <v>1.0297716820365142E-2</v>
      </c>
      <c r="L37" s="5">
        <f t="shared" si="3"/>
        <v>2.7574012990675471E-2</v>
      </c>
      <c r="N37" t="s">
        <v>65</v>
      </c>
      <c r="O37">
        <f>_xll.BOXCOX($G$2:$G$499,$O$35,$O$36,3)</f>
        <v>-241.23740950375884</v>
      </c>
    </row>
    <row r="38" spans="1:20" x14ac:dyDescent="0.25">
      <c r="A38" s="2">
        <v>40361</v>
      </c>
      <c r="B38" s="3">
        <v>1.2524999999999999</v>
      </c>
      <c r="C38" s="3">
        <v>1.2607999999999999</v>
      </c>
      <c r="D38" s="3">
        <v>1.2484999999999999</v>
      </c>
      <c r="E38" s="3">
        <v>1.2566999999999999</v>
      </c>
      <c r="F38" s="6">
        <f t="shared" si="0"/>
        <v>3.3476836620790597E-3</v>
      </c>
      <c r="G38" s="6">
        <f t="shared" si="1"/>
        <v>9.8036093837867693E-3</v>
      </c>
      <c r="H38" s="69">
        <f>_xll.BOXCOX(G38,$O$35,$O$36,1)+4.6</f>
        <v>-2.5004656645015721E-2</v>
      </c>
      <c r="I38">
        <f>_xll.WMA($H$2:H38,1,20)</f>
        <v>0.11218969862986741</v>
      </c>
      <c r="J38">
        <v>0.12078321317231527</v>
      </c>
      <c r="K38" s="5">
        <f t="shared" si="2"/>
        <v>1.1342293110132542E-2</v>
      </c>
      <c r="L38" s="5">
        <f t="shared" si="3"/>
        <v>9.8036093837867693E-3</v>
      </c>
    </row>
    <row r="39" spans="1:20" x14ac:dyDescent="0.25">
      <c r="A39" s="2">
        <v>40364</v>
      </c>
      <c r="B39" s="3">
        <v>1.2554000000000001</v>
      </c>
      <c r="C39" s="3">
        <v>1.2562</v>
      </c>
      <c r="D39" s="3">
        <v>1.2512000000000001</v>
      </c>
      <c r="E39" s="3">
        <v>1.2536</v>
      </c>
      <c r="F39" s="6">
        <f t="shared" si="0"/>
        <v>-1.434834841620336E-3</v>
      </c>
      <c r="G39" s="6">
        <f t="shared" si="1"/>
        <v>3.9882002292335652E-3</v>
      </c>
      <c r="H39" s="69">
        <f>_xll.BOXCOX(G39,$O$35,$O$36,1)+4.6</f>
        <v>-0.92441522021073386</v>
      </c>
      <c r="I39">
        <f>_xll.WMA($H$2:H39,1,20)</f>
        <v>7.3866654086756717E-2</v>
      </c>
      <c r="J39">
        <v>0.12743148421207384</v>
      </c>
      <c r="K39" s="5">
        <f t="shared" si="2"/>
        <v>1.1417950967241457E-2</v>
      </c>
      <c r="L39" s="5">
        <f t="shared" si="3"/>
        <v>3.9882002292335652E-3</v>
      </c>
    </row>
    <row r="40" spans="1:20" ht="15.75" thickBot="1" x14ac:dyDescent="0.3">
      <c r="A40" s="2">
        <v>40365</v>
      </c>
      <c r="B40" s="3">
        <v>1.2536</v>
      </c>
      <c r="C40" s="3">
        <v>1.2661</v>
      </c>
      <c r="D40" s="3">
        <v>1.2483</v>
      </c>
      <c r="E40" s="3">
        <v>1.2623</v>
      </c>
      <c r="F40" s="6">
        <f t="shared" si="0"/>
        <v>6.916041717004771E-3</v>
      </c>
      <c r="G40" s="6">
        <f t="shared" si="1"/>
        <v>1.4158683869202325E-2</v>
      </c>
      <c r="H40" s="69">
        <f>_xll.BOXCOX(G40,$O$35,$O$36,1)+4.6</f>
        <v>0.3425728578733569</v>
      </c>
      <c r="I40">
        <f>_xll.WMA($H$2:H40,1,20)</f>
        <v>3.2437583614067851E-2</v>
      </c>
      <c r="J40">
        <v>7.2495403868461095E-3</v>
      </c>
      <c r="K40" s="5">
        <f t="shared" si="2"/>
        <v>1.0124971714600365E-2</v>
      </c>
      <c r="L40" s="5">
        <f t="shared" si="3"/>
        <v>1.4158683869202325E-2</v>
      </c>
      <c r="N40" s="8" t="s">
        <v>27</v>
      </c>
    </row>
    <row r="41" spans="1:20" ht="15.75" thickBot="1" x14ac:dyDescent="0.3">
      <c r="A41" s="2">
        <v>40366</v>
      </c>
      <c r="B41" s="3">
        <v>1.2623</v>
      </c>
      <c r="C41" s="3">
        <v>1.2662</v>
      </c>
      <c r="D41" s="3">
        <v>1.2558</v>
      </c>
      <c r="E41" s="3">
        <v>1.2637</v>
      </c>
      <c r="F41" s="6">
        <f t="shared" si="0"/>
        <v>1.1084720058191367E-3</v>
      </c>
      <c r="G41" s="6">
        <f t="shared" si="1"/>
        <v>8.2474694300170449E-3</v>
      </c>
      <c r="H41" s="69">
        <f>_xll.BOXCOX(G41,$O$35,$O$36,1)+4.6</f>
        <v>-0.19784886144409164</v>
      </c>
      <c r="I41">
        <f>_xll.WMA($H$2:H41,1,20)</f>
        <v>5.6323586492761799E-2</v>
      </c>
      <c r="J41">
        <v>6.3310932312488633E-3</v>
      </c>
      <c r="K41" s="5">
        <f t="shared" si="2"/>
        <v>1.0115676732257028E-2</v>
      </c>
      <c r="L41" s="5">
        <f t="shared" si="3"/>
        <v>8.2474694300170449E-3</v>
      </c>
      <c r="N41" s="66" t="s">
        <v>28</v>
      </c>
      <c r="O41" s="19" t="s">
        <v>29</v>
      </c>
      <c r="P41" s="19" t="s">
        <v>30</v>
      </c>
      <c r="Q41" s="19" t="s">
        <v>31</v>
      </c>
      <c r="R41" s="19" t="s">
        <v>32</v>
      </c>
      <c r="S41" s="19" t="s">
        <v>30</v>
      </c>
      <c r="T41" s="19" t="s">
        <v>31</v>
      </c>
    </row>
    <row r="42" spans="1:20" x14ac:dyDescent="0.25">
      <c r="A42" s="2">
        <v>40367</v>
      </c>
      <c r="B42" s="3">
        <v>1.2637</v>
      </c>
      <c r="C42" s="3">
        <v>1.2709999999999999</v>
      </c>
      <c r="D42" s="3">
        <v>1.2623</v>
      </c>
      <c r="E42" s="3">
        <v>1.2695000000000001</v>
      </c>
      <c r="F42" s="6">
        <f t="shared" si="0"/>
        <v>4.5791963800981402E-3</v>
      </c>
      <c r="G42" s="6">
        <f t="shared" si="1"/>
        <v>6.8685384306380985E-3</v>
      </c>
      <c r="H42" s="69">
        <f>_xll.BOXCOX(G42,$O$35,$O$36,1)+4.6</f>
        <v>-0.38080394201366374</v>
      </c>
      <c r="I42">
        <f>_xll.WMA($H$2:H42,1,20)</f>
        <v>3.7224860938705515E-2</v>
      </c>
      <c r="J42">
        <v>-2.0917066390861438E-3</v>
      </c>
      <c r="K42" s="5">
        <f t="shared" si="2"/>
        <v>1.0030832227327776E-2</v>
      </c>
      <c r="L42" s="5">
        <f t="shared" si="3"/>
        <v>6.8685384306380985E-3</v>
      </c>
      <c r="N42" s="65">
        <v>1</v>
      </c>
      <c r="O42" s="20">
        <f>_xll.ACF('HI-LO'!$H$2:$H$499,1,$N42)</f>
        <v>0.16407189019936771</v>
      </c>
      <c r="P42" s="20">
        <f>_xll.ACFCI('HI-LO'!$H$2:$H$499,1,$N42,0.05,1)</f>
        <v>8.7828086238500705E-2</v>
      </c>
      <c r="Q42" s="20">
        <f>_xll.ACFCI('HI-LO'!$H$2:$H$499,1,$N42,0.05,0)</f>
        <v>-8.7828086238500705E-2</v>
      </c>
      <c r="R42" s="20">
        <f>_xll.PACF('HI-LO'!$H$2:$H$499,1,$N42)</f>
        <v>0.16431852791535459</v>
      </c>
      <c r="S42" s="20">
        <f>_xll.PACFCI('HI-LO'!$H$2:$H$499,1,$N42,0.05,1)</f>
        <v>8.7828086238500719E-2</v>
      </c>
      <c r="T42" s="20">
        <f>_xll.PACFCI('HI-LO'!$H$2:$H$499,1,$N42,0.05,0)</f>
        <v>-8.7828086238500719E-2</v>
      </c>
    </row>
    <row r="43" spans="1:20" x14ac:dyDescent="0.25">
      <c r="A43" s="2">
        <v>40368</v>
      </c>
      <c r="B43" s="3">
        <v>1.2696000000000001</v>
      </c>
      <c r="C43" s="3">
        <v>1.272</v>
      </c>
      <c r="D43" s="3">
        <v>1.2612000000000001</v>
      </c>
      <c r="E43" s="3">
        <v>1.264</v>
      </c>
      <c r="F43" s="6">
        <f t="shared" si="0"/>
        <v>-4.4205945053965908E-3</v>
      </c>
      <c r="G43" s="6">
        <f t="shared" si="1"/>
        <v>8.5268162291615782E-3</v>
      </c>
      <c r="H43" s="69">
        <f>_xll.BOXCOX(G43,$O$35,$O$36,1)+4.6</f>
        <v>-0.16453923109495072</v>
      </c>
      <c r="I43">
        <f>_xll.WMA($H$2:H43,1,20)</f>
        <v>-1.6231115190820998E-3</v>
      </c>
      <c r="J43">
        <v>-4.5928931685435923E-2</v>
      </c>
      <c r="K43" s="5">
        <f t="shared" si="2"/>
        <v>9.6006072079023314E-3</v>
      </c>
      <c r="L43" s="5">
        <f t="shared" si="3"/>
        <v>8.5268162291615782E-3</v>
      </c>
      <c r="N43" s="65">
        <v>2</v>
      </c>
      <c r="O43" s="20">
        <f>_xll.ACF('HI-LO'!$H$2:$H$499,1,$N43)</f>
        <v>0.20272437956800041</v>
      </c>
      <c r="P43" s="20">
        <f>_xll.ACFCI('HI-LO'!$H$2:$H$499,1,$N43,0.05,1)</f>
        <v>8.7828086238500705E-2</v>
      </c>
      <c r="Q43" s="20">
        <f>_xll.ACFCI('HI-LO'!$H$2:$H$499,1,$N43,0.05,0)</f>
        <v>-8.7828086238500705E-2</v>
      </c>
      <c r="R43" s="20">
        <f>_xll.PACF('HI-LO'!$H$2:$H$499,1,$N43)</f>
        <v>0.18342545752716066</v>
      </c>
      <c r="S43" s="20">
        <f>_xll.PACFCI('HI-LO'!$H$2:$H$499,1,$N43,0.05,1)</f>
        <v>8.7828086238500719E-2</v>
      </c>
      <c r="T43" s="20">
        <f>_xll.PACFCI('HI-LO'!$H$2:$H$499,1,$N43,0.05,0)</f>
        <v>-8.7828086238500719E-2</v>
      </c>
    </row>
    <row r="44" spans="1:20" x14ac:dyDescent="0.25">
      <c r="A44" s="2">
        <v>40371</v>
      </c>
      <c r="B44" s="3">
        <v>1.2641</v>
      </c>
      <c r="C44" s="3">
        <v>1.2645999999999999</v>
      </c>
      <c r="D44" s="3">
        <v>1.2554000000000001</v>
      </c>
      <c r="E44" s="3">
        <v>1.2594000000000001</v>
      </c>
      <c r="F44" s="6">
        <f t="shared" si="0"/>
        <v>-3.7249894468695515E-3</v>
      </c>
      <c r="G44" s="6">
        <f t="shared" si="1"/>
        <v>7.3016197410814849E-3</v>
      </c>
      <c r="H44" s="69">
        <f>_xll.BOXCOX(G44,$O$35,$O$36,1)+4.6</f>
        <v>-0.31965907310010788</v>
      </c>
      <c r="I44">
        <f>_xll.WMA($H$2:H44,1,20)</f>
        <v>-5.6041883040542663E-4</v>
      </c>
      <c r="J44">
        <v>-6.5212802650792712E-2</v>
      </c>
      <c r="K44" s="5">
        <f t="shared" si="2"/>
        <v>9.4172439957797196E-3</v>
      </c>
      <c r="L44" s="5">
        <f t="shared" si="3"/>
        <v>7.3016197410814849E-3</v>
      </c>
      <c r="N44" s="65">
        <v>3</v>
      </c>
      <c r="O44" s="20">
        <f>_xll.ACF('HI-LO'!$H$2:$H$499,1,$N44)</f>
        <v>0.12014990884436455</v>
      </c>
      <c r="P44" s="20">
        <f>_xll.ACFCI('HI-LO'!$H$2:$H$499,1,$N44,0.05,1)</f>
        <v>9.0161387834059512E-2</v>
      </c>
      <c r="Q44" s="20">
        <f>_xll.ACFCI('HI-LO'!$H$2:$H$499,1,$N44,0.05,0)</f>
        <v>-9.0161387834059512E-2</v>
      </c>
      <c r="R44" s="20">
        <f>_xll.PACF('HI-LO'!$H$2:$H$499,1,$N44)</f>
        <v>6.9118019806953687E-2</v>
      </c>
      <c r="S44" s="20">
        <f>_xll.PACFCI('HI-LO'!$H$2:$H$499,1,$N44,0.05,1)</f>
        <v>8.7828086238500719E-2</v>
      </c>
      <c r="T44" s="20">
        <f>_xll.PACFCI('HI-LO'!$H$2:$H$499,1,$N44,0.05,0)</f>
        <v>-8.7828086238500719E-2</v>
      </c>
    </row>
    <row r="45" spans="1:20" x14ac:dyDescent="0.25">
      <c r="A45" s="2">
        <v>40372</v>
      </c>
      <c r="B45" s="3">
        <v>1.2595000000000001</v>
      </c>
      <c r="C45" s="3">
        <v>1.2737000000000001</v>
      </c>
      <c r="D45" s="3">
        <v>1.2525999999999999</v>
      </c>
      <c r="E45" s="3">
        <v>1.2722</v>
      </c>
      <c r="F45" s="6">
        <f t="shared" si="0"/>
        <v>1.0032868452038822E-2</v>
      </c>
      <c r="G45" s="6">
        <f t="shared" si="1"/>
        <v>1.6704659504401444E-2</v>
      </c>
      <c r="H45" s="69">
        <f>_xll.BOXCOX(G45,$O$35,$O$36,1)+4.6</f>
        <v>0.50793241376350284</v>
      </c>
      <c r="I45">
        <f>_xll.WMA($H$2:H45,1,20)</f>
        <v>-3.5419173042287318E-2</v>
      </c>
      <c r="J45">
        <v>-8.7646196272130883E-2</v>
      </c>
      <c r="K45" s="5">
        <f t="shared" si="2"/>
        <v>9.2083352812662115E-3</v>
      </c>
      <c r="L45" s="5">
        <f t="shared" si="3"/>
        <v>1.6704659504401444E-2</v>
      </c>
      <c r="N45" s="65">
        <v>4</v>
      </c>
      <c r="O45" s="20">
        <f>_xll.ACF('HI-LO'!$H$2:$H$499,1,$N45)</f>
        <v>0.1599529979905886</v>
      </c>
      <c r="P45" s="20">
        <f>_xll.ACFCI('HI-LO'!$H$2:$H$499,1,$N45,0.05,1)</f>
        <v>9.3611454307769543E-2</v>
      </c>
      <c r="Q45" s="20">
        <f>_xll.ACFCI('HI-LO'!$H$2:$H$499,1,$N45,0.05,0)</f>
        <v>-9.3611454307769543E-2</v>
      </c>
      <c r="R45" s="20">
        <f>_xll.PACF('HI-LO'!$H$2:$H$499,1,$N45)</f>
        <v>0.10892854336637217</v>
      </c>
      <c r="S45" s="20">
        <f>_xll.PACFCI('HI-LO'!$H$2:$H$499,1,$N45,0.05,1)</f>
        <v>8.7828086238500719E-2</v>
      </c>
      <c r="T45" s="20">
        <f>_xll.PACFCI('HI-LO'!$H$2:$H$499,1,$N45,0.05,0)</f>
        <v>-8.7828086238500719E-2</v>
      </c>
    </row>
    <row r="46" spans="1:20" x14ac:dyDescent="0.25">
      <c r="A46" s="2">
        <v>40373</v>
      </c>
      <c r="B46" s="3">
        <v>1.2723</v>
      </c>
      <c r="C46" s="3">
        <v>1.2776000000000001</v>
      </c>
      <c r="D46" s="3">
        <v>1.2685999999999999</v>
      </c>
      <c r="E46" s="3">
        <v>1.2741</v>
      </c>
      <c r="F46" s="6">
        <f t="shared" si="0"/>
        <v>1.4137608386803567E-3</v>
      </c>
      <c r="G46" s="6">
        <f t="shared" si="1"/>
        <v>7.0693877010059199E-3</v>
      </c>
      <c r="H46" s="69">
        <f>_xll.BOXCOX(G46,$O$35,$O$36,1)+4.6</f>
        <v>-0.35198140805664924</v>
      </c>
      <c r="I46">
        <f>_xll.WMA($H$2:H46,1,20)</f>
        <v>-2.8128086261104121E-2</v>
      </c>
      <c r="J46">
        <v>-2.9319752684849154E-2</v>
      </c>
      <c r="K46" s="5">
        <f t="shared" si="2"/>
        <v>9.7613970084851707E-3</v>
      </c>
      <c r="L46" s="5">
        <f t="shared" si="3"/>
        <v>7.0693877010059199E-3</v>
      </c>
      <c r="N46" s="65">
        <v>5</v>
      </c>
      <c r="O46" s="20">
        <f>_xll.ACF('HI-LO'!$H$2:$H$499,1,$N46)</f>
        <v>0.15975816543865212</v>
      </c>
      <c r="P46" s="20">
        <f>_xll.ACFCI('HI-LO'!$H$2:$H$499,1,$N46,0.05,1)</f>
        <v>9.4793546368554318E-2</v>
      </c>
      <c r="Q46" s="20">
        <f>_xll.ACFCI('HI-LO'!$H$2:$H$499,1,$N46,0.05,0)</f>
        <v>-9.4793546368554318E-2</v>
      </c>
      <c r="R46" s="20">
        <f>_xll.PACF('HI-LO'!$H$2:$H$499,1,$N46)</f>
        <v>0.10639929739072382</v>
      </c>
      <c r="S46" s="20">
        <f>_xll.PACFCI('HI-LO'!$H$2:$H$499,1,$N46,0.05,1)</f>
        <v>8.7828086238500719E-2</v>
      </c>
      <c r="T46" s="20">
        <f>_xll.PACFCI('HI-LO'!$H$2:$H$499,1,$N46,0.05,0)</f>
        <v>-8.7828086238500719E-2</v>
      </c>
    </row>
    <row r="47" spans="1:20" x14ac:dyDescent="0.25">
      <c r="A47" s="2">
        <v>40374</v>
      </c>
      <c r="B47" s="3">
        <v>1.274</v>
      </c>
      <c r="C47" s="3">
        <v>1.2952999999999999</v>
      </c>
      <c r="D47" s="3">
        <v>1.2713000000000001</v>
      </c>
      <c r="E47" s="3">
        <v>1.2947</v>
      </c>
      <c r="F47" s="6">
        <f t="shared" si="0"/>
        <v>1.6117450932492804E-2</v>
      </c>
      <c r="G47" s="6">
        <f t="shared" si="1"/>
        <v>1.8702329580133358E-2</v>
      </c>
      <c r="H47" s="69">
        <f>_xll.BOXCOX(G47,$O$35,$O$36,1)+4.6</f>
        <v>0.62089281359711812</v>
      </c>
      <c r="I47">
        <f>_xll.WMA($H$2:H47,1,20)</f>
        <v>-3.2004090791611463E-2</v>
      </c>
      <c r="J47">
        <v>-3.8933451578415545E-2</v>
      </c>
      <c r="K47" s="5">
        <f t="shared" si="2"/>
        <v>9.668003524590749E-3</v>
      </c>
      <c r="L47" s="5">
        <f t="shared" si="3"/>
        <v>1.8702329580133358E-2</v>
      </c>
      <c r="N47" s="65">
        <v>6</v>
      </c>
      <c r="O47" s="20">
        <f>_xll.ACF('HI-LO'!$H$2:$H$499,1,$N47)</f>
        <v>0.18503873245341063</v>
      </c>
      <c r="P47" s="20">
        <f>_xll.ACFCI('HI-LO'!$H$2:$H$499,1,$N47,0.05,1)</f>
        <v>9.6853134130498814E-2</v>
      </c>
      <c r="Q47" s="20">
        <f>_xll.ACFCI('HI-LO'!$H$2:$H$499,1,$N47,0.05,0)</f>
        <v>-9.6853134130498814E-2</v>
      </c>
      <c r="R47" s="20">
        <f>_xll.PACF('HI-LO'!$H$2:$H$499,1,$N47)</f>
        <v>0.12131135978524184</v>
      </c>
      <c r="S47" s="20">
        <f>_xll.PACFCI('HI-LO'!$H$2:$H$499,1,$N47,0.05,1)</f>
        <v>8.7828086238500719E-2</v>
      </c>
      <c r="T47" s="20">
        <f>_xll.PACFCI('HI-LO'!$H$2:$H$499,1,$N47,0.05,0)</f>
        <v>-8.7828086238500719E-2</v>
      </c>
    </row>
    <row r="48" spans="1:20" x14ac:dyDescent="0.25">
      <c r="A48" s="2">
        <v>40375</v>
      </c>
      <c r="B48" s="3">
        <v>1.2948</v>
      </c>
      <c r="C48" s="3">
        <v>1.3006</v>
      </c>
      <c r="D48" s="3">
        <v>1.2891999999999999</v>
      </c>
      <c r="E48" s="3">
        <v>1.2927999999999999</v>
      </c>
      <c r="F48" s="6">
        <f t="shared" si="0"/>
        <v>-1.5458342852584064E-3</v>
      </c>
      <c r="G48" s="6">
        <f t="shared" si="1"/>
        <v>8.8038254937687632E-3</v>
      </c>
      <c r="H48" s="69">
        <f>_xll.BOXCOX(G48,$O$35,$O$36,1)+4.6</f>
        <v>-0.13256893675825854</v>
      </c>
      <c r="I48">
        <f>_xll.WMA($H$2:H48,1,20)</f>
        <v>-1.4672353989934116E-2</v>
      </c>
      <c r="J48">
        <v>1.8363408290517413E-2</v>
      </c>
      <c r="K48" s="5">
        <f t="shared" si="2"/>
        <v>1.0238126944178109E-2</v>
      </c>
      <c r="L48" s="5">
        <f t="shared" si="3"/>
        <v>8.8038254937687632E-3</v>
      </c>
      <c r="N48" s="65">
        <v>7</v>
      </c>
      <c r="O48" s="20">
        <f>_xll.ACF('HI-LO'!$H$2:$H$499,1,$N48)</f>
        <v>0.13888466981109354</v>
      </c>
      <c r="P48" s="20">
        <f>_xll.ACFCI('HI-LO'!$H$2:$H$499,1,$N48,0.05,1)</f>
        <v>9.8864967327552844E-2</v>
      </c>
      <c r="Q48" s="20">
        <f>_xll.ACFCI('HI-LO'!$H$2:$H$499,1,$N48,0.05,0)</f>
        <v>-9.8864967327552844E-2</v>
      </c>
      <c r="R48" s="20">
        <f>_xll.PACF('HI-LO'!$H$2:$H$499,1,$N48)</f>
        <v>6.2443533352098256E-2</v>
      </c>
      <c r="S48" s="20">
        <f>_xll.PACFCI('HI-LO'!$H$2:$H$499,1,$N48,0.05,1)</f>
        <v>8.7828086238500719E-2</v>
      </c>
      <c r="T48" s="20">
        <f>_xll.PACFCI('HI-LO'!$H$2:$H$499,1,$N48,0.05,0)</f>
        <v>-8.7828086238500719E-2</v>
      </c>
    </row>
    <row r="49" spans="1:20" x14ac:dyDescent="0.25">
      <c r="A49" s="2">
        <v>40378</v>
      </c>
      <c r="B49" s="3">
        <v>1.2896000000000001</v>
      </c>
      <c r="C49" s="3">
        <v>1.2989999999999999</v>
      </c>
      <c r="D49" s="3">
        <v>1.2874000000000001</v>
      </c>
      <c r="E49" s="3">
        <v>1.294</v>
      </c>
      <c r="F49" s="6">
        <f t="shared" si="0"/>
        <v>3.4061033084821024E-3</v>
      </c>
      <c r="G49" s="6">
        <f t="shared" si="1"/>
        <v>8.9700570520839535E-3</v>
      </c>
      <c r="H49" s="69">
        <f>_xll.BOXCOX(G49,$O$35,$O$36,1)+4.6</f>
        <v>-0.11386324261014824</v>
      </c>
      <c r="I49">
        <f>_xll.WMA($H$2:H49,1,20)</f>
        <v>1.6040354883036054E-2</v>
      </c>
      <c r="J49">
        <v>2.3605337897010664E-2</v>
      </c>
      <c r="K49" s="5">
        <f t="shared" si="2"/>
        <v>1.0291935391757512E-2</v>
      </c>
      <c r="L49" s="5">
        <f t="shared" si="3"/>
        <v>8.9700570520839535E-3</v>
      </c>
      <c r="N49" s="65">
        <v>8</v>
      </c>
      <c r="O49" s="20">
        <f>_xll.ACF('HI-LO'!$H$2:$H$499,1,$N49)</f>
        <v>4.3218443172949171E-2</v>
      </c>
      <c r="P49" s="20">
        <f>_xll.ACFCI('HI-LO'!$H$2:$H$499,1,$N49,0.05,1)</f>
        <v>0.10150128385209457</v>
      </c>
      <c r="Q49" s="20">
        <f>_xll.ACFCI('HI-LO'!$H$2:$H$499,1,$N49,0.05,0)</f>
        <v>-0.10150128385209457</v>
      </c>
      <c r="R49" s="20">
        <f>_xll.PACF('HI-LO'!$H$2:$H$499,1,$N49)</f>
        <v>-4.9376898800916356E-2</v>
      </c>
      <c r="S49" s="20">
        <f>_xll.PACFCI('HI-LO'!$H$2:$H$499,1,$N49,0.05,1)</f>
        <v>8.7828086238500719E-2</v>
      </c>
      <c r="T49" s="20">
        <f>_xll.PACFCI('HI-LO'!$H$2:$H$499,1,$N49,0.05,0)</f>
        <v>-8.7828086238500719E-2</v>
      </c>
    </row>
    <row r="50" spans="1:20" x14ac:dyDescent="0.25">
      <c r="A50" s="2">
        <v>40379</v>
      </c>
      <c r="B50" s="3">
        <v>1.2939000000000001</v>
      </c>
      <c r="C50" s="3">
        <v>1.3028999999999999</v>
      </c>
      <c r="D50" s="3">
        <v>1.2843</v>
      </c>
      <c r="E50" s="3">
        <v>1.2881</v>
      </c>
      <c r="F50" s="6">
        <f t="shared" si="0"/>
        <v>-4.4926489198649465E-3</v>
      </c>
      <c r="G50" s="6">
        <f t="shared" si="1"/>
        <v>1.4378726389875638E-2</v>
      </c>
      <c r="H50" s="69">
        <f>_xll.BOXCOX(G50,$O$35,$O$36,1)+4.6</f>
        <v>0.35799450122951537</v>
      </c>
      <c r="I50">
        <f>_xll.WMA($H$2:H50,1,20)</f>
        <v>-1.5630960908994238E-3</v>
      </c>
      <c r="J50">
        <v>2.532541984836767E-3</v>
      </c>
      <c r="K50" s="5">
        <f t="shared" si="2"/>
        <v>1.0077324702986789E-2</v>
      </c>
      <c r="L50" s="5">
        <f t="shared" si="3"/>
        <v>1.4378726389875638E-2</v>
      </c>
      <c r="N50" s="65">
        <v>9</v>
      </c>
      <c r="O50" s="20">
        <f>_xll.ACF('HI-LO'!$H$2:$H$499,1,$N50)</f>
        <v>5.3579415339878131E-2</v>
      </c>
      <c r="P50" s="20">
        <f>_xll.ACFCI('HI-LO'!$H$2:$H$499,1,$N50,0.05,1)</f>
        <v>0.10295674722905034</v>
      </c>
      <c r="Q50" s="20">
        <f>_xll.ACFCI('HI-LO'!$H$2:$H$499,1,$N50,0.05,0)</f>
        <v>-0.10295674722905034</v>
      </c>
      <c r="R50" s="20">
        <f>_xll.PACF('HI-LO'!$H$2:$H$499,1,$N50)</f>
        <v>-1.6324260548162724E-2</v>
      </c>
      <c r="S50" s="20">
        <f>_xll.PACFCI('HI-LO'!$H$2:$H$499,1,$N50,0.05,1)</f>
        <v>8.7828086238500719E-2</v>
      </c>
      <c r="T50" s="20">
        <f>_xll.PACFCI('HI-LO'!$H$2:$H$499,1,$N50,0.05,0)</f>
        <v>-8.7828086238500719E-2</v>
      </c>
    </row>
    <row r="51" spans="1:20" x14ac:dyDescent="0.25">
      <c r="A51" s="2">
        <v>40380</v>
      </c>
      <c r="B51" s="3">
        <v>1.288</v>
      </c>
      <c r="C51" s="3">
        <v>1.2910999999999999</v>
      </c>
      <c r="D51" s="3">
        <v>1.2736000000000001</v>
      </c>
      <c r="E51" s="3">
        <v>1.2751999999999999</v>
      </c>
      <c r="F51" s="6">
        <f t="shared" si="0"/>
        <v>-9.987598628348417E-3</v>
      </c>
      <c r="G51" s="6">
        <f t="shared" si="1"/>
        <v>1.3647032090554182E-2</v>
      </c>
      <c r="H51" s="69">
        <f>_xll.BOXCOX(G51,$O$35,$O$36,1)+4.6</f>
        <v>0.30576678974423199</v>
      </c>
      <c r="I51">
        <f>_xll.WMA($H$2:H51,1,20)</f>
        <v>2.8482773744931196E-2</v>
      </c>
      <c r="J51">
        <v>3.3205370562938041E-2</v>
      </c>
      <c r="K51" s="5">
        <f t="shared" si="2"/>
        <v>1.0391214084596765E-2</v>
      </c>
      <c r="L51" s="5">
        <f t="shared" si="3"/>
        <v>1.3647032090554182E-2</v>
      </c>
      <c r="N51" s="65">
        <v>10</v>
      </c>
      <c r="O51" s="20">
        <f>_xll.ACF('HI-LO'!$H$2:$H$499,1,$N51)</f>
        <v>0.12338873936849371</v>
      </c>
      <c r="P51" s="20">
        <f>_xll.ACFCI('HI-LO'!$H$2:$H$499,1,$N51,0.05,1)</f>
        <v>0.10309659495504106</v>
      </c>
      <c r="Q51" s="20">
        <f>_xll.ACFCI('HI-LO'!$H$2:$H$499,1,$N51,0.05,0)</f>
        <v>-0.10309659495504106</v>
      </c>
      <c r="R51" s="20">
        <f>_xll.PACF('HI-LO'!$H$2:$H$499,1,$N51)</f>
        <v>8.2186234353434584E-2</v>
      </c>
      <c r="S51" s="20">
        <f>_xll.PACFCI('HI-LO'!$H$2:$H$499,1,$N51,0.05,1)</f>
        <v>8.7828086238500719E-2</v>
      </c>
      <c r="T51" s="20">
        <f>_xll.PACFCI('HI-LO'!$H$2:$H$499,1,$N51,0.05,0)</f>
        <v>-8.7828086238500719E-2</v>
      </c>
    </row>
    <row r="52" spans="1:20" x14ac:dyDescent="0.25">
      <c r="A52" s="2">
        <v>40381</v>
      </c>
      <c r="B52" s="3">
        <v>1.2750999999999999</v>
      </c>
      <c r="C52" s="3">
        <v>1.2929999999999999</v>
      </c>
      <c r="D52" s="3">
        <v>1.2741</v>
      </c>
      <c r="E52" s="3">
        <v>1.2890999999999999</v>
      </c>
      <c r="F52" s="6">
        <f t="shared" si="0"/>
        <v>1.091969355956293E-2</v>
      </c>
      <c r="G52" s="6">
        <f t="shared" si="1"/>
        <v>1.4725052784522311E-2</v>
      </c>
      <c r="H52" s="69">
        <f>_xll.BOXCOX(G52,$O$35,$O$36,1)+4.6</f>
        <v>0.38179503523651181</v>
      </c>
      <c r="I52">
        <f>_xll.WMA($H$2:H52,1,20)</f>
        <v>4.194329071706842E-2</v>
      </c>
      <c r="J52">
        <v>6.8736956706315355E-2</v>
      </c>
      <c r="K52" s="5">
        <f t="shared" si="2"/>
        <v>1.0767068207598459E-2</v>
      </c>
      <c r="L52" s="5">
        <f t="shared" si="3"/>
        <v>1.4725052784522311E-2</v>
      </c>
      <c r="N52" s="65">
        <v>11</v>
      </c>
      <c r="O52" s="20">
        <f>_xll.ACF('HI-LO'!$H$2:$H$499,1,$N52)</f>
        <v>7.1018149616825274E-2</v>
      </c>
      <c r="P52" s="20">
        <f>_xll.ACFCI('HI-LO'!$H$2:$H$499,1,$N52,0.05,1)</f>
        <v>0.10331116384636926</v>
      </c>
      <c r="Q52" s="20">
        <f>_xll.ACFCI('HI-LO'!$H$2:$H$499,1,$N52,0.05,0)</f>
        <v>-0.10331116384636926</v>
      </c>
      <c r="R52" s="20">
        <f>_xll.PACF('HI-LO'!$H$2:$H$499,1,$N52)</f>
        <v>7.0644886230611451E-3</v>
      </c>
      <c r="S52" s="20">
        <f>_xll.PACFCI('HI-LO'!$H$2:$H$499,1,$N52,0.05,1)</f>
        <v>8.7828086238500719E-2</v>
      </c>
      <c r="T52" s="20">
        <f>_xll.PACFCI('HI-LO'!$H$2:$H$499,1,$N52,0.05,0)</f>
        <v>-8.7828086238500719E-2</v>
      </c>
    </row>
    <row r="53" spans="1:20" x14ac:dyDescent="0.25">
      <c r="A53" s="2">
        <v>40382</v>
      </c>
      <c r="B53" s="3">
        <v>1.2891999999999999</v>
      </c>
      <c r="C53" s="3">
        <v>1.2965</v>
      </c>
      <c r="D53" s="3">
        <v>1.2797000000000001</v>
      </c>
      <c r="E53" s="3">
        <v>1.2907999999999999</v>
      </c>
      <c r="F53" s="6">
        <f t="shared" si="0"/>
        <v>1.2403102365240927E-3</v>
      </c>
      <c r="G53" s="6">
        <f t="shared" si="1"/>
        <v>1.3042650535168782E-2</v>
      </c>
      <c r="H53" s="69">
        <f>_xll.BOXCOX(G53,$O$35,$O$36,1)+4.6</f>
        <v>0.26046951876091473</v>
      </c>
      <c r="I53">
        <f>_xll.WMA($H$2:H53,1,20)</f>
        <v>6.1398744596715196E-2</v>
      </c>
      <c r="J53">
        <v>0.10186680109408475</v>
      </c>
      <c r="K53" s="5">
        <f t="shared" si="2"/>
        <v>1.112975419431334E-2</v>
      </c>
      <c r="L53" s="5">
        <f t="shared" si="3"/>
        <v>1.3042650535168782E-2</v>
      </c>
      <c r="N53" s="65">
        <v>12</v>
      </c>
      <c r="O53" s="20">
        <f>_xll.ACF('HI-LO'!$H$2:$H$499,1,$N53)</f>
        <v>0.1049815490749384</v>
      </c>
      <c r="P53" s="20">
        <f>_xll.ACFCI('HI-LO'!$H$2:$H$499,1,$N53,0.05,1)</f>
        <v>0.10444174249984255</v>
      </c>
      <c r="Q53" s="20">
        <f>_xll.ACFCI('HI-LO'!$H$2:$H$499,1,$N53,0.05,0)</f>
        <v>-0.10444174249984255</v>
      </c>
      <c r="R53" s="20">
        <f>_xll.PACF('HI-LO'!$H$2:$H$499,1,$N53)</f>
        <v>4.4696772329479412E-2</v>
      </c>
      <c r="S53" s="20">
        <f>_xll.PACFCI('HI-LO'!$H$2:$H$499,1,$N53,0.05,1)</f>
        <v>8.7828086238500719E-2</v>
      </c>
      <c r="T53" s="20">
        <f>_xll.PACFCI('HI-LO'!$H$2:$H$499,1,$N53,0.05,0)</f>
        <v>-8.7828086238500719E-2</v>
      </c>
    </row>
    <row r="54" spans="1:20" x14ac:dyDescent="0.25">
      <c r="A54" s="2">
        <v>40385</v>
      </c>
      <c r="B54" s="3">
        <v>1.2894000000000001</v>
      </c>
      <c r="C54" s="3">
        <v>1.3004</v>
      </c>
      <c r="D54" s="3">
        <v>1.2879</v>
      </c>
      <c r="E54" s="3">
        <v>1.2991999999999999</v>
      </c>
      <c r="F54" s="6">
        <f t="shared" si="0"/>
        <v>7.5716965308935125E-3</v>
      </c>
      <c r="G54" s="6">
        <f t="shared" si="1"/>
        <v>9.6589245311257104E-3</v>
      </c>
      <c r="H54" s="69">
        <f>_xll.BOXCOX(G54,$O$35,$O$36,1)+4.6</f>
        <v>-3.9872969137201508E-2</v>
      </c>
      <c r="I54">
        <f>_xll.WMA($H$2:H54,1,20)</f>
        <v>6.9393937759457694E-2</v>
      </c>
      <c r="J54">
        <v>0.11834800474949833</v>
      </c>
      <c r="K54" s="5">
        <f t="shared" si="2"/>
        <v>1.1314705866394091E-2</v>
      </c>
      <c r="L54" s="5">
        <f t="shared" si="3"/>
        <v>9.6589245311257104E-3</v>
      </c>
      <c r="N54" s="65">
        <v>13</v>
      </c>
      <c r="O54" s="20">
        <f>_xll.ACF('HI-LO'!$H$2:$H$499,1,$N54)</f>
        <v>7.8191095654757389E-2</v>
      </c>
      <c r="P54" s="20">
        <f>_xll.ACFCI('HI-LO'!$H$2:$H$499,1,$N54,0.05,1)</f>
        <v>0.10481358499138416</v>
      </c>
      <c r="Q54" s="20">
        <f>_xll.ACFCI('HI-LO'!$H$2:$H$499,1,$N54,0.05,0)</f>
        <v>-0.10481358499138416</v>
      </c>
      <c r="R54" s="20">
        <f>_xll.PACF('HI-LO'!$H$2:$H$499,1,$N54)</f>
        <v>2.7549293648089487E-2</v>
      </c>
      <c r="S54" s="20">
        <f>_xll.PACFCI('HI-LO'!$H$2:$H$499,1,$N54,0.05,1)</f>
        <v>8.7828086238500719E-2</v>
      </c>
      <c r="T54" s="20">
        <f>_xll.PACFCI('HI-LO'!$H$2:$H$499,1,$N54,0.05,0)</f>
        <v>-8.7828086238500719E-2</v>
      </c>
    </row>
    <row r="55" spans="1:20" x14ac:dyDescent="0.25">
      <c r="A55" s="2">
        <v>40386</v>
      </c>
      <c r="B55" s="3">
        <v>1.2992999999999999</v>
      </c>
      <c r="C55" s="3">
        <v>1.3044</v>
      </c>
      <c r="D55" s="3">
        <v>1.2955000000000001</v>
      </c>
      <c r="E55" s="3">
        <v>1.2995000000000001</v>
      </c>
      <c r="F55" s="6">
        <f t="shared" si="0"/>
        <v>1.5391719285448219E-4</v>
      </c>
      <c r="G55" s="6">
        <f t="shared" si="1"/>
        <v>6.8464439129993252E-3</v>
      </c>
      <c r="H55" s="69">
        <f>_xll.BOXCOX(G55,$O$35,$O$36,1)+4.6</f>
        <v>-0.38402589829458034</v>
      </c>
      <c r="I55">
        <f>_xll.WMA($H$2:H55,1,20)</f>
        <v>6.5795966659885657E-2</v>
      </c>
      <c r="J55">
        <v>9.7285110377645978E-2</v>
      </c>
      <c r="K55" s="5">
        <f t="shared" si="2"/>
        <v>1.1078877741929173E-2</v>
      </c>
      <c r="L55" s="5">
        <f t="shared" si="3"/>
        <v>6.8464439129993252E-3</v>
      </c>
      <c r="N55" s="65">
        <v>14</v>
      </c>
      <c r="O55" s="20">
        <f>_xll.ACF('HI-LO'!$H$2:$H$499,1,$N55)</f>
        <v>7.995319640026019E-2</v>
      </c>
      <c r="P55" s="20">
        <f>_xll.ACFCI('HI-LO'!$H$2:$H$499,1,$N55,0.05,1)</f>
        <v>0.10562157220816167</v>
      </c>
      <c r="Q55" s="20">
        <f>_xll.ACFCI('HI-LO'!$H$2:$H$499,1,$N55,0.05,0)</f>
        <v>-0.10562157220816167</v>
      </c>
      <c r="R55" s="20">
        <f>_xll.PACF('HI-LO'!$H$2:$H$499,1,$N55)</f>
        <v>3.4345409662305301E-2</v>
      </c>
      <c r="S55" s="20">
        <f>_xll.PACFCI('HI-LO'!$H$2:$H$499,1,$N55,0.05,1)</f>
        <v>8.7828086238500719E-2</v>
      </c>
      <c r="T55" s="20">
        <f>_xll.PACFCI('HI-LO'!$H$2:$H$499,1,$N55,0.05,0)</f>
        <v>-8.7828086238500719E-2</v>
      </c>
    </row>
    <row r="56" spans="1:20" x14ac:dyDescent="0.25">
      <c r="A56" s="2">
        <v>40387</v>
      </c>
      <c r="B56" s="3">
        <v>1.2992999999999999</v>
      </c>
      <c r="C56" s="3">
        <v>1.3041</v>
      </c>
      <c r="D56" s="3">
        <v>1.2969999999999999</v>
      </c>
      <c r="E56" s="3">
        <v>1.2994000000000001</v>
      </c>
      <c r="F56" s="6">
        <f t="shared" si="0"/>
        <v>7.6961557740131203E-5</v>
      </c>
      <c r="G56" s="6">
        <f t="shared" si="1"/>
        <v>5.4592423464122769E-3</v>
      </c>
      <c r="H56" s="69">
        <f>_xll.BOXCOX(G56,$O$35,$O$36,1)+4.6</f>
        <v>-0.61044526324734871</v>
      </c>
      <c r="I56">
        <f>_xll.WMA($H$2:H56,1,20)</f>
        <v>4.1511055804589393E-2</v>
      </c>
      <c r="J56">
        <v>3.6418539446229747E-2</v>
      </c>
      <c r="K56" s="5">
        <f t="shared" si="2"/>
        <v>1.0424656509659911E-2</v>
      </c>
      <c r="L56" s="5">
        <f t="shared" si="3"/>
        <v>5.4592423464122769E-3</v>
      </c>
      <c r="N56" s="65">
        <v>15</v>
      </c>
      <c r="O56" s="20">
        <f>_xll.ACF('HI-LO'!$H$2:$H$499,1,$N56)</f>
        <v>8.3398287929022583E-2</v>
      </c>
      <c r="P56" s="20">
        <f>_xll.ACFCI('HI-LO'!$H$2:$H$499,1,$N56,0.05,1)</f>
        <v>0.1060671399400568</v>
      </c>
      <c r="Q56" s="20">
        <f>_xll.ACFCI('HI-LO'!$H$2:$H$499,1,$N56,0.05,0)</f>
        <v>-0.1060671399400568</v>
      </c>
      <c r="R56" s="20">
        <f>_xll.PACF('HI-LO'!$H$2:$H$499,1,$N56)</f>
        <v>4.0181559036730756E-2</v>
      </c>
      <c r="S56" s="20">
        <f>_xll.PACFCI('HI-LO'!$H$2:$H$499,1,$N56,0.05,1)</f>
        <v>8.7828086238500719E-2</v>
      </c>
      <c r="T56" s="20">
        <f>_xll.PACFCI('HI-LO'!$H$2:$H$499,1,$N56,0.05,0)</f>
        <v>-8.7828086238500719E-2</v>
      </c>
    </row>
    <row r="57" spans="1:20" x14ac:dyDescent="0.25">
      <c r="A57" s="2">
        <v>40388</v>
      </c>
      <c r="B57" s="3">
        <v>1.2994000000000001</v>
      </c>
      <c r="C57" s="3">
        <v>1.3105</v>
      </c>
      <c r="D57" s="3">
        <v>1.2982</v>
      </c>
      <c r="E57" s="3">
        <v>1.3078000000000001</v>
      </c>
      <c r="F57" s="6">
        <f t="shared" si="0"/>
        <v>6.4437166807449634E-3</v>
      </c>
      <c r="G57" s="6">
        <f t="shared" si="1"/>
        <v>9.4300541640928385E-3</v>
      </c>
      <c r="H57" s="69">
        <f>_xll.BOXCOX(G57,$O$35,$O$36,1)+4.6</f>
        <v>-6.3853438547027075E-2</v>
      </c>
      <c r="I57">
        <f>_xll.WMA($H$2:H57,1,20)</f>
        <v>7.0756859740023579E-3</v>
      </c>
      <c r="J57">
        <v>-4.5300305966327864E-2</v>
      </c>
      <c r="K57" s="5">
        <f t="shared" si="2"/>
        <v>9.6066442938472166E-3</v>
      </c>
      <c r="L57" s="5">
        <f t="shared" si="3"/>
        <v>9.4300541640928385E-3</v>
      </c>
      <c r="N57" s="65">
        <v>16</v>
      </c>
      <c r="O57" s="20">
        <f>_xll.ACF('HI-LO'!$H$2:$H$499,1,$N57)</f>
        <v>6.0477018848654536E-2</v>
      </c>
      <c r="P57" s="20">
        <f>_xll.ACFCI('HI-LO'!$H$2:$H$499,1,$N57,0.05,1)</f>
        <v>0.10653102350717569</v>
      </c>
      <c r="Q57" s="20">
        <f>_xll.ACFCI('HI-LO'!$H$2:$H$499,1,$N57,0.05,0)</f>
        <v>-0.10653102350717569</v>
      </c>
      <c r="R57" s="20">
        <f>_xll.PACF('HI-LO'!$H$2:$H$499,1,$N57)</f>
        <v>-9.4017103636607948E-3</v>
      </c>
      <c r="S57" s="20">
        <f>_xll.PACFCI('HI-LO'!$H$2:$H$499,1,$N57,0.05,1)</f>
        <v>8.7828086238500719E-2</v>
      </c>
      <c r="T57" s="20">
        <f>_xll.PACFCI('HI-LO'!$H$2:$H$499,1,$N57,0.05,0)</f>
        <v>-8.7828086238500719E-2</v>
      </c>
    </row>
    <row r="58" spans="1:20" x14ac:dyDescent="0.25">
      <c r="A58" s="2">
        <v>40389</v>
      </c>
      <c r="B58" s="3">
        <v>1.3078000000000001</v>
      </c>
      <c r="C58" s="3">
        <v>1.3091999999999999</v>
      </c>
      <c r="D58" s="3">
        <v>1.2983</v>
      </c>
      <c r="E58" s="3">
        <v>1.3048</v>
      </c>
      <c r="F58" s="6">
        <f t="shared" si="0"/>
        <v>-2.2965638203714996E-3</v>
      </c>
      <c r="G58" s="6">
        <f t="shared" si="1"/>
        <v>8.3605472608175389E-3</v>
      </c>
      <c r="H58" s="69">
        <f>_xll.BOXCOX(G58,$O$35,$O$36,1)+4.6</f>
        <v>-0.18423139220777873</v>
      </c>
      <c r="I58">
        <f>_xll.WMA($H$2:H58,1,20)</f>
        <v>-4.6572910547731265E-2</v>
      </c>
      <c r="J58">
        <v>-6.3059533862782013E-2</v>
      </c>
      <c r="K58" s="5">
        <f t="shared" si="2"/>
        <v>9.4375437008621787E-3</v>
      </c>
      <c r="L58" s="5">
        <f t="shared" si="3"/>
        <v>8.3605472608175389E-3</v>
      </c>
      <c r="N58" s="65">
        <v>17</v>
      </c>
      <c r="O58" s="20">
        <f>_xll.ACF('HI-LO'!$H$2:$H$499,1,$N58)</f>
        <v>9.1109258144890695E-2</v>
      </c>
      <c r="P58" s="20">
        <f>_xll.ACFCI('HI-LO'!$H$2:$H$499,1,$N58,0.05,1)</f>
        <v>0.10703346103890327</v>
      </c>
      <c r="Q58" s="20">
        <f>_xll.ACFCI('HI-LO'!$H$2:$H$499,1,$N58,0.05,0)</f>
        <v>-0.10703346103890327</v>
      </c>
      <c r="R58" s="20">
        <f>_xll.PACF('HI-LO'!$H$2:$H$499,1,$N58)</f>
        <v>3.3955114665741241E-2</v>
      </c>
      <c r="S58" s="20">
        <f>_xll.PACFCI('HI-LO'!$H$2:$H$499,1,$N58,0.05,1)</f>
        <v>8.7828086238500719E-2</v>
      </c>
      <c r="T58" s="20">
        <f>_xll.PACFCI('HI-LO'!$H$2:$H$499,1,$N58,0.05,0)</f>
        <v>-8.7828086238500719E-2</v>
      </c>
    </row>
    <row r="59" spans="1:20" x14ac:dyDescent="0.25">
      <c r="A59" s="2">
        <v>40392</v>
      </c>
      <c r="B59" s="3">
        <v>1.306</v>
      </c>
      <c r="C59" s="3">
        <v>1.3193999999999999</v>
      </c>
      <c r="D59" s="3">
        <v>1.3056000000000001</v>
      </c>
      <c r="E59" s="3">
        <v>1.3179000000000001</v>
      </c>
      <c r="F59" s="6">
        <f t="shared" si="0"/>
        <v>9.0705298134672943E-3</v>
      </c>
      <c r="G59" s="6">
        <f t="shared" si="1"/>
        <v>1.0514382578927874E-2</v>
      </c>
      <c r="H59" s="69">
        <f>_xll.BOXCOX(G59,$O$35,$O$36,1)+4.6</f>
        <v>4.4988810324714024E-2</v>
      </c>
      <c r="I59">
        <f>_xll.WMA($H$2:H59,1,20)</f>
        <v>-5.4534247325869409E-2</v>
      </c>
      <c r="J59">
        <v>-6.9075367025545703E-2</v>
      </c>
      <c r="K59" s="5">
        <f t="shared" si="2"/>
        <v>9.380939444084118E-3</v>
      </c>
      <c r="L59" s="5">
        <f t="shared" si="3"/>
        <v>1.0514382578927874E-2</v>
      </c>
      <c r="N59" s="65">
        <v>18</v>
      </c>
      <c r="O59" s="20">
        <f>_xll.ACF('HI-LO'!$H$2:$H$499,1,$N59)</f>
        <v>8.3781568450311081E-2</v>
      </c>
      <c r="P59" s="20">
        <f>_xll.ACFCI('HI-LO'!$H$2:$H$499,1,$N59,0.05,1)</f>
        <v>0.10729672671487947</v>
      </c>
      <c r="Q59" s="20">
        <f>_xll.ACFCI('HI-LO'!$H$2:$H$499,1,$N59,0.05,0)</f>
        <v>-0.10729672671487947</v>
      </c>
      <c r="R59" s="20">
        <f>_xll.PACF('HI-LO'!$H$2:$H$499,1,$N59)</f>
        <v>3.9811324284443568E-2</v>
      </c>
      <c r="S59" s="20">
        <f>_xll.PACFCI('HI-LO'!$H$2:$H$499,1,$N59,0.05,1)</f>
        <v>8.7828086238500719E-2</v>
      </c>
      <c r="T59" s="20">
        <f>_xll.PACFCI('HI-LO'!$H$2:$H$499,1,$N59,0.05,0)</f>
        <v>-8.7828086238500719E-2</v>
      </c>
    </row>
    <row r="60" spans="1:20" x14ac:dyDescent="0.25">
      <c r="A60" s="2">
        <v>40393</v>
      </c>
      <c r="B60" s="3">
        <v>1.3178000000000001</v>
      </c>
      <c r="C60" s="3">
        <v>1.3260000000000001</v>
      </c>
      <c r="D60" s="3">
        <v>1.3149</v>
      </c>
      <c r="E60" s="3">
        <v>1.3228</v>
      </c>
      <c r="F60" s="6">
        <f t="shared" si="0"/>
        <v>3.7870226279180432E-3</v>
      </c>
      <c r="G60" s="6">
        <f t="shared" si="1"/>
        <v>8.4062746529348278E-3</v>
      </c>
      <c r="H60" s="69">
        <f>_xll.BOXCOX(G60,$O$35,$O$36,1)+4.6</f>
        <v>-0.17877686949319305</v>
      </c>
      <c r="I60">
        <f>_xll.WMA($H$2:H60,1,20)</f>
        <v>-6.0640457990970235E-3</v>
      </c>
      <c r="J60">
        <v>-5.5538594986656323E-2</v>
      </c>
      <c r="K60" s="5">
        <f t="shared" si="2"/>
        <v>9.5087904756599884E-3</v>
      </c>
      <c r="L60" s="5">
        <f t="shared" si="3"/>
        <v>8.4062746529348278E-3</v>
      </c>
      <c r="N60" s="65">
        <v>19</v>
      </c>
      <c r="O60" s="20">
        <f>_xll.ACF('HI-LO'!$H$2:$H$499,1,$N60)</f>
        <v>8.5067726729473658E-2</v>
      </c>
      <c r="P60" s="20">
        <f>_xll.ACFCI('HI-LO'!$H$2:$H$499,1,$N60,0.05,1)</f>
        <v>0.10789184412342595</v>
      </c>
      <c r="Q60" s="20">
        <f>_xll.ACFCI('HI-LO'!$H$2:$H$499,1,$N60,0.05,0)</f>
        <v>-0.10789184412342595</v>
      </c>
      <c r="R60" s="20">
        <f>_xll.PACF('HI-LO'!$H$2:$H$499,1,$N60)</f>
        <v>2.8070606734688083E-2</v>
      </c>
      <c r="S60" s="20">
        <f>_xll.PACFCI('HI-LO'!$H$2:$H$499,1,$N60,0.05,1)</f>
        <v>8.7828086238500719E-2</v>
      </c>
      <c r="T60" s="20">
        <f>_xll.PACFCI('HI-LO'!$H$2:$H$499,1,$N60,0.05,0)</f>
        <v>-8.7828086238500719E-2</v>
      </c>
    </row>
    <row r="61" spans="1:20" x14ac:dyDescent="0.25">
      <c r="A61" s="2">
        <v>40394</v>
      </c>
      <c r="B61" s="3">
        <v>1.323</v>
      </c>
      <c r="C61" s="3">
        <v>1.3238000000000001</v>
      </c>
      <c r="D61" s="3">
        <v>1.3134999999999999</v>
      </c>
      <c r="E61" s="3">
        <v>1.3158000000000001</v>
      </c>
      <c r="F61" s="6">
        <f t="shared" si="0"/>
        <v>-5.4570394630580896E-3</v>
      </c>
      <c r="G61" s="6">
        <f t="shared" si="1"/>
        <v>7.8110585592280199E-3</v>
      </c>
      <c r="H61" s="69">
        <f>_xll.BOXCOX(G61,$O$35,$O$36,1)+4.6</f>
        <v>-0.25221478536146513</v>
      </c>
      <c r="I61">
        <f>_xll.WMA($H$2:H61,1,20)</f>
        <v>-3.2131532167424523E-2</v>
      </c>
      <c r="J61">
        <v>-5.881545184503556E-2</v>
      </c>
      <c r="K61" s="5">
        <f t="shared" si="2"/>
        <v>9.4776825263593288E-3</v>
      </c>
      <c r="L61" s="5">
        <f t="shared" si="3"/>
        <v>7.8110585592280199E-3</v>
      </c>
      <c r="N61" s="65">
        <v>20</v>
      </c>
      <c r="O61" s="20">
        <f>_xll.ACF('HI-LO'!$H$2:$H$499,1,$N61)</f>
        <v>7.5919408227846791E-2</v>
      </c>
      <c r="P61" s="20">
        <f>_xll.ACFCI('HI-LO'!$H$2:$H$499,1,$N61,0.05,1)</f>
        <v>0.10839253382179477</v>
      </c>
      <c r="Q61" s="20">
        <f>_xll.ACFCI('HI-LO'!$H$2:$H$499,1,$N61,0.05,0)</f>
        <v>-0.10839253382179477</v>
      </c>
      <c r="R61" s="20">
        <f>_xll.PACF('HI-LO'!$H$2:$H$499,1,$N61)</f>
        <v>1.8057402085761846E-2</v>
      </c>
      <c r="S61" s="20">
        <f>_xll.PACFCI('HI-LO'!$H$2:$H$499,1,$N61,0.05,1)</f>
        <v>8.7828086238500719E-2</v>
      </c>
      <c r="T61" s="20">
        <f>_xll.PACFCI('HI-LO'!$H$2:$H$499,1,$N61,0.05,0)</f>
        <v>-8.7828086238500719E-2</v>
      </c>
    </row>
    <row r="62" spans="1:20" x14ac:dyDescent="0.25">
      <c r="A62" s="2">
        <v>40395</v>
      </c>
      <c r="B62" s="3">
        <v>1.3163</v>
      </c>
      <c r="C62" s="3">
        <v>1.3233999999999999</v>
      </c>
      <c r="D62" s="3">
        <v>1.3122</v>
      </c>
      <c r="E62" s="3">
        <v>1.3187</v>
      </c>
      <c r="F62" s="6">
        <f t="shared" si="0"/>
        <v>1.8216323822913085E-3</v>
      </c>
      <c r="G62" s="6">
        <f t="shared" si="1"/>
        <v>8.4990646671817792E-3</v>
      </c>
      <c r="H62" s="69">
        <f>_xll.BOXCOX(G62,$O$35,$O$36,1)+4.6</f>
        <v>-0.16779916069570344</v>
      </c>
      <c r="I62">
        <f>_xll.WMA($H$2:H62,1,20)</f>
        <v>-3.4849828363293194E-2</v>
      </c>
      <c r="J62">
        <v>-7.6575920455537516E-2</v>
      </c>
      <c r="K62" s="5">
        <f t="shared" si="2"/>
        <v>9.3108404259131718E-3</v>
      </c>
      <c r="L62" s="5">
        <f t="shared" si="3"/>
        <v>8.4990646671817792E-3</v>
      </c>
      <c r="N62" s="65">
        <v>21</v>
      </c>
      <c r="O62" s="20">
        <f>_xll.ACF('HI-LO'!$H$2:$H$499,1,$N62)</f>
        <v>5.1982898082476589E-3</v>
      </c>
      <c r="P62" s="20">
        <f>_xll.ACFCI('HI-LO'!$H$2:$H$499,1,$N62,0.05,1)</f>
        <v>0.10890630422881567</v>
      </c>
      <c r="Q62" s="20">
        <f>_xll.ACFCI('HI-LO'!$H$2:$H$499,1,$N62,0.05,0)</f>
        <v>-0.10890630422881567</v>
      </c>
      <c r="R62" s="20">
        <f>_xll.PACF('HI-LO'!$H$2:$H$499,1,$N62)</f>
        <v>-5.8395101970622698E-2</v>
      </c>
      <c r="S62" s="20">
        <f>_xll.PACFCI('HI-LO'!$H$2:$H$499,1,$N62,0.05,1)</f>
        <v>8.7828086238500719E-2</v>
      </c>
      <c r="T62" s="20">
        <f>_xll.PACFCI('HI-LO'!$H$2:$H$499,1,$N62,0.05,0)</f>
        <v>-8.7828086238500719E-2</v>
      </c>
    </row>
    <row r="63" spans="1:20" x14ac:dyDescent="0.25">
      <c r="A63" s="2">
        <v>40396</v>
      </c>
      <c r="B63" s="3">
        <v>1.3186</v>
      </c>
      <c r="C63" s="3">
        <v>1.3333999999999999</v>
      </c>
      <c r="D63" s="3">
        <v>1.3161</v>
      </c>
      <c r="E63" s="3">
        <v>1.3279000000000001</v>
      </c>
      <c r="F63" s="6">
        <f t="shared" si="0"/>
        <v>7.0281793170827124E-3</v>
      </c>
      <c r="G63" s="6">
        <f t="shared" si="1"/>
        <v>1.3059253343681637E-2</v>
      </c>
      <c r="H63" s="69">
        <f>_xll.BOXCOX(G63,$O$35,$O$36,1)+4.6</f>
        <v>0.26174167199763243</v>
      </c>
      <c r="I63">
        <f>_xll.WMA($H$2:H63,1,20)</f>
        <v>-2.4199589297395178E-2</v>
      </c>
      <c r="J63">
        <v>-8.4678681221239449E-2</v>
      </c>
      <c r="K63" s="5">
        <f t="shared" si="2"/>
        <v>9.2357017399132321E-3</v>
      </c>
      <c r="L63" s="5">
        <f t="shared" si="3"/>
        <v>1.3059253343681637E-2</v>
      </c>
      <c r="N63" s="65">
        <v>22</v>
      </c>
      <c r="O63" s="20">
        <f>_xll.ACF('HI-LO'!$H$2:$H$499,1,$N63)</f>
        <v>7.1990144783882576E-2</v>
      </c>
      <c r="P63" s="20">
        <f>_xll.ACFCI('HI-LO'!$H$2:$H$499,1,$N63,0.05,1)</f>
        <v>0.10931378557590397</v>
      </c>
      <c r="Q63" s="20">
        <f>_xll.ACFCI('HI-LO'!$H$2:$H$499,1,$N63,0.05,0)</f>
        <v>-0.10931378557590397</v>
      </c>
      <c r="R63" s="20">
        <f>_xll.PACF('HI-LO'!$H$2:$H$499,1,$N63)</f>
        <v>2.7378568886064481E-2</v>
      </c>
      <c r="S63" s="20">
        <f>_xll.PACFCI('HI-LO'!$H$2:$H$499,1,$N63,0.05,1)</f>
        <v>8.7828086238500719E-2</v>
      </c>
      <c r="T63" s="20">
        <f>_xll.PACFCI('HI-LO'!$H$2:$H$499,1,$N63,0.05,0)</f>
        <v>-8.7828086238500719E-2</v>
      </c>
    </row>
    <row r="64" spans="1:20" x14ac:dyDescent="0.25">
      <c r="A64" s="2">
        <v>40399</v>
      </c>
      <c r="B64" s="3">
        <v>1.3289</v>
      </c>
      <c r="C64" s="3">
        <v>1.3306</v>
      </c>
      <c r="D64" s="3">
        <v>1.3219000000000001</v>
      </c>
      <c r="E64" s="3">
        <v>1.3219000000000001</v>
      </c>
      <c r="F64" s="6">
        <f t="shared" si="0"/>
        <v>-5.2814367521079909E-3</v>
      </c>
      <c r="G64" s="6">
        <f t="shared" si="1"/>
        <v>6.5598727224330826E-3</v>
      </c>
      <c r="H64" s="69">
        <f>_xll.BOXCOX(G64,$O$35,$O$36,1)+4.6</f>
        <v>-0.42678407828249032</v>
      </c>
      <c r="I64">
        <f>_xll.WMA($H$2:H64,1,20)</f>
        <v>-2.8855441427660454E-3</v>
      </c>
      <c r="J64">
        <v>-4.5758140737706843E-2</v>
      </c>
      <c r="K64" s="5">
        <f t="shared" si="2"/>
        <v>9.6022470447368023E-3</v>
      </c>
      <c r="L64" s="5">
        <f t="shared" si="3"/>
        <v>6.5598727224330826E-3</v>
      </c>
      <c r="N64" s="20"/>
    </row>
    <row r="65" spans="1:25" ht="15.75" thickBot="1" x14ac:dyDescent="0.3">
      <c r="A65" s="2">
        <v>40400</v>
      </c>
      <c r="B65" s="3">
        <v>1.3220000000000001</v>
      </c>
      <c r="C65" s="3">
        <v>1.3230999999999999</v>
      </c>
      <c r="D65" s="3">
        <v>1.3078000000000001</v>
      </c>
      <c r="E65" s="3">
        <v>1.3174999999999999</v>
      </c>
      <c r="F65" s="6">
        <f t="shared" si="0"/>
        <v>-3.4097399961143487E-3</v>
      </c>
      <c r="G65" s="6">
        <f t="shared" si="1"/>
        <v>1.1631131921189549E-2</v>
      </c>
      <c r="H65" s="69">
        <f>_xll.BOXCOX(G65,$O$35,$O$36,1)+4.6</f>
        <v>0.14593001051571708</v>
      </c>
      <c r="I65">
        <f>_xll.WMA($H$2:H65,1,20)</f>
        <v>-8.2417944018851538E-3</v>
      </c>
      <c r="J65">
        <v>-6.7829772287782336E-2</v>
      </c>
      <c r="K65" s="5">
        <f t="shared" si="2"/>
        <v>9.3926315732064964E-3</v>
      </c>
      <c r="L65" s="5">
        <f t="shared" si="3"/>
        <v>1.1631131921189549E-2</v>
      </c>
      <c r="N65" s="20"/>
    </row>
    <row r="66" spans="1:25" ht="15.75" thickBot="1" x14ac:dyDescent="0.3">
      <c r="A66" s="2">
        <v>40401</v>
      </c>
      <c r="B66" s="3">
        <v>1.3173999999999999</v>
      </c>
      <c r="C66" s="3">
        <v>1.3185</v>
      </c>
      <c r="D66" s="3">
        <v>1.2861</v>
      </c>
      <c r="E66" s="3">
        <v>1.2861</v>
      </c>
      <c r="F66" s="6">
        <f t="shared" si="0"/>
        <v>-2.4045713934551387E-2</v>
      </c>
      <c r="G66" s="6">
        <f t="shared" si="1"/>
        <v>2.4880343521300231E-2</v>
      </c>
      <c r="H66" s="69">
        <f>_xll.BOXCOX(G66,$O$35,$O$36,1)+4.6</f>
        <v>0.90632279591973886</v>
      </c>
      <c r="I66">
        <f>_xll.WMA($H$2:H66,1,20)</f>
        <v>-2.6341914564274437E-2</v>
      </c>
      <c r="J66">
        <v>-5.3344334459387022E-2</v>
      </c>
      <c r="K66" s="5">
        <f t="shared" si="2"/>
        <v>9.5296781473787912E-3</v>
      </c>
      <c r="L66" s="5">
        <f t="shared" si="3"/>
        <v>2.4880343521300231E-2</v>
      </c>
      <c r="N66" s="71" t="s">
        <v>8</v>
      </c>
      <c r="O66" s="10"/>
      <c r="P66" s="10"/>
      <c r="R66" s="9" t="s">
        <v>18</v>
      </c>
      <c r="S66" s="10"/>
      <c r="T66" s="17"/>
      <c r="U66" s="16">
        <f>0.05</f>
        <v>0.05</v>
      </c>
      <c r="W66" s="19" t="s">
        <v>22</v>
      </c>
      <c r="X66" s="19" t="s">
        <v>23</v>
      </c>
      <c r="Y66" s="19" t="s">
        <v>21</v>
      </c>
    </row>
    <row r="67" spans="1:25" x14ac:dyDescent="0.25">
      <c r="A67" s="2">
        <v>40402</v>
      </c>
      <c r="B67" s="3">
        <v>1.2861</v>
      </c>
      <c r="C67" s="3">
        <v>1.2930999999999999</v>
      </c>
      <c r="D67" s="3">
        <v>1.2784</v>
      </c>
      <c r="E67" s="3">
        <v>1.2827</v>
      </c>
      <c r="F67" s="6">
        <f t="shared" ref="F67:F130" si="4">LN(E67/B67)</f>
        <v>-2.6471519662360989E-3</v>
      </c>
      <c r="G67" s="6">
        <f t="shared" ref="G67:G130" si="5">LN(C67/D67)</f>
        <v>1.1433140289795713E-2</v>
      </c>
      <c r="H67" s="69">
        <f>_xll.BOXCOX(G67,$O$35,$O$36,1)+4.6</f>
        <v>0.12876090210467872</v>
      </c>
      <c r="I67">
        <f>_xll.WMA($H$2:H67,1,20)</f>
        <v>3.6573295634544957E-2</v>
      </c>
      <c r="J67">
        <v>5.3046951517754612E-2</v>
      </c>
      <c r="K67" s="5">
        <f t="shared" ref="K67:K130" si="6">EXP(J67-4.6)</f>
        <v>1.0599451245652626E-2</v>
      </c>
      <c r="L67" s="5">
        <f t="shared" ref="L67:L130" si="7">G67</f>
        <v>1.1433140289795713E-2</v>
      </c>
      <c r="N67" s="20"/>
      <c r="R67" s="15" t="s">
        <v>19</v>
      </c>
      <c r="S67" s="15" t="s">
        <v>20</v>
      </c>
      <c r="T67" s="15" t="s">
        <v>21</v>
      </c>
      <c r="W67" s="12" t="s">
        <v>24</v>
      </c>
      <c r="X67" s="13">
        <f>_xll.WNTest('HI-LO'!$H$2:$H$499, 1)</f>
        <v>4.1995163709852847E-16</v>
      </c>
      <c r="Y67" s="18" t="b">
        <f>IF($X67 &gt; $U$66, TRUE, FALSE)</f>
        <v>0</v>
      </c>
    </row>
    <row r="68" spans="1:25" x14ac:dyDescent="0.25">
      <c r="A68" s="2">
        <v>40403</v>
      </c>
      <c r="B68" s="3">
        <v>1.2826</v>
      </c>
      <c r="C68" s="3">
        <v>1.2904</v>
      </c>
      <c r="D68" s="3">
        <v>1.2750999999999999</v>
      </c>
      <c r="E68" s="3">
        <v>1.2750999999999999</v>
      </c>
      <c r="F68" s="6">
        <f t="shared" si="4"/>
        <v>-5.86466082526631E-3</v>
      </c>
      <c r="G68" s="6">
        <f t="shared" si="5"/>
        <v>1.1927640921503006E-2</v>
      </c>
      <c r="H68" s="69">
        <f>_xll.BOXCOX(G68,$O$35,$O$36,1)+4.6</f>
        <v>0.17110319419610143</v>
      </c>
      <c r="I68">
        <f>_xll.WMA($H$2:H68,1,20)</f>
        <v>1.1966700059923004E-2</v>
      </c>
      <c r="J68">
        <v>8.6360353932569259E-2</v>
      </c>
      <c r="K68" s="5">
        <f t="shared" si="6"/>
        <v>1.0958502433609928E-2</v>
      </c>
      <c r="L68" s="5">
        <f t="shared" si="7"/>
        <v>1.1927640921503006E-2</v>
      </c>
      <c r="N68" s="20"/>
      <c r="O68" s="12" t="s">
        <v>9</v>
      </c>
      <c r="P68" s="72">
        <f>AVERAGE(_xll.RMNA('HI-LO'!$H$2:$H$499))</f>
        <v>1.8271313361328517E-3</v>
      </c>
      <c r="R68" s="18">
        <v>0</v>
      </c>
      <c r="S68" s="13">
        <f>_xll.TEST_MEAN('HI-LO'!$H$2:$H$499,$R68)</f>
        <v>0.45872190946549651</v>
      </c>
      <c r="T68" s="18" t="b">
        <f>IF($S68 &gt; $U$66/2, FALSE, TRUE)</f>
        <v>0</v>
      </c>
      <c r="W68" s="12" t="s">
        <v>25</v>
      </c>
      <c r="X68" s="13">
        <f>_xll.NormalityTest('HI-LO'!$H$2:$H$499, 1)</f>
        <v>0.11854179100651852</v>
      </c>
      <c r="Y68" s="18" t="b">
        <f>IF($X68 &gt; $U$66, TRUE, FALSE)</f>
        <v>1</v>
      </c>
    </row>
    <row r="69" spans="1:25" x14ac:dyDescent="0.25">
      <c r="A69" s="2">
        <v>40406</v>
      </c>
      <c r="B69" s="3">
        <v>1.2765</v>
      </c>
      <c r="C69" s="3">
        <v>1.2870999999999999</v>
      </c>
      <c r="D69" s="3">
        <v>1.2737000000000001</v>
      </c>
      <c r="E69" s="3">
        <v>1.2822</v>
      </c>
      <c r="F69" s="6">
        <f t="shared" si="4"/>
        <v>4.4553948716184897E-3</v>
      </c>
      <c r="G69" s="6">
        <f t="shared" si="5"/>
        <v>1.0465575059618247E-2</v>
      </c>
      <c r="H69" s="69">
        <f>_xll.BOXCOX(G69,$O$35,$O$36,1)+4.6</f>
        <v>4.0336026157951288E-2</v>
      </c>
      <c r="I69">
        <f>_xll.WMA($H$2:H69,1,20)</f>
        <v>2.7150306607640989E-2</v>
      </c>
      <c r="J69">
        <v>8.8498846934747036E-2</v>
      </c>
      <c r="K69" s="5">
        <f t="shared" si="6"/>
        <v>1.0981962189700241E-2</v>
      </c>
      <c r="L69" s="5">
        <f t="shared" si="7"/>
        <v>1.0465575059618247E-2</v>
      </c>
      <c r="N69" s="20"/>
      <c r="O69" s="12" t="s">
        <v>10</v>
      </c>
      <c r="P69" s="72">
        <f>STDEV(_xll.RMNA('HI-LO'!$H$2:$H$499))</f>
        <v>0.39316691434008344</v>
      </c>
      <c r="R69" s="18"/>
      <c r="S69" s="13"/>
      <c r="T69" s="18"/>
      <c r="W69" s="12" t="s">
        <v>26</v>
      </c>
      <c r="X69" s="13">
        <f>_xll.ARCHTest('HI-LO'!$H$2:$H$499,1)</f>
        <v>9.9370488192978682E-2</v>
      </c>
      <c r="Y69" s="18" t="b">
        <f>IF($X69 &lt; $U$66, TRUE, FALSE)</f>
        <v>0</v>
      </c>
    </row>
    <row r="70" spans="1:25" x14ac:dyDescent="0.25">
      <c r="A70" s="2">
        <v>40407</v>
      </c>
      <c r="B70" s="3">
        <v>1.2823</v>
      </c>
      <c r="C70" s="3">
        <v>1.2914000000000001</v>
      </c>
      <c r="D70" s="3">
        <v>1.2806</v>
      </c>
      <c r="E70" s="3">
        <v>1.2884</v>
      </c>
      <c r="F70" s="6">
        <f t="shared" si="4"/>
        <v>4.7457979919736061E-3</v>
      </c>
      <c r="G70" s="6">
        <f t="shared" si="5"/>
        <v>8.3981831076650158E-3</v>
      </c>
      <c r="H70" s="69">
        <f>_xll.BOXCOX(G70,$O$35,$O$36,1)+4.6</f>
        <v>-0.17973989323492123</v>
      </c>
      <c r="I70">
        <f>_xll.WMA($H$2:H70,1,20)</f>
        <v>3.4860270046045964E-2</v>
      </c>
      <c r="J70">
        <v>7.8831370494770459E-2</v>
      </c>
      <c r="K70" s="5">
        <f t="shared" si="6"/>
        <v>1.0876305866858768E-2</v>
      </c>
      <c r="L70" s="5">
        <f t="shared" si="7"/>
        <v>8.3981831076650158E-3</v>
      </c>
      <c r="N70" s="20"/>
      <c r="O70" s="12" t="s">
        <v>11</v>
      </c>
      <c r="P70" s="14">
        <f>SKEW(_xll.RMNA('HI-LO'!$H$2:$H$499))</f>
        <v>-0.22339356920247272</v>
      </c>
      <c r="R70" s="18">
        <v>0</v>
      </c>
      <c r="S70" s="13">
        <f>_xll.TEST_SKEW('HI-LO'!$H$2:$H$499)</f>
        <v>2.122522506157595E-2</v>
      </c>
      <c r="T70" s="18" t="b">
        <f>IF($S70 &gt; $U$66/2, FALSE, TRUE)</f>
        <v>1</v>
      </c>
    </row>
    <row r="71" spans="1:25" x14ac:dyDescent="0.25">
      <c r="A71" s="2">
        <v>40408</v>
      </c>
      <c r="B71" s="3">
        <v>1.2885</v>
      </c>
      <c r="C71" s="3">
        <v>1.2921</v>
      </c>
      <c r="D71" s="3">
        <v>1.2826</v>
      </c>
      <c r="E71" s="3">
        <v>1.2851999999999999</v>
      </c>
      <c r="F71" s="6">
        <f t="shared" si="4"/>
        <v>-2.5644028507164122E-3</v>
      </c>
      <c r="G71" s="6">
        <f t="shared" si="5"/>
        <v>7.379534013412163E-3</v>
      </c>
      <c r="H71" s="69">
        <f>_xll.BOXCOX(G71,$O$35,$O$36,1)+4.6</f>
        <v>-0.30904478417735426</v>
      </c>
      <c r="I71">
        <f>_xll.WMA($H$2:H71,1,20)</f>
        <v>7.973550322824147E-3</v>
      </c>
      <c r="J71">
        <v>4.5049010544605472E-2</v>
      </c>
      <c r="K71" s="5">
        <f t="shared" si="6"/>
        <v>1.0515015566123944E-2</v>
      </c>
      <c r="L71" s="5">
        <f t="shared" si="7"/>
        <v>7.379534013412163E-3</v>
      </c>
      <c r="N71" s="20"/>
      <c r="O71" s="12" t="s">
        <v>12</v>
      </c>
      <c r="P71" s="14">
        <f>KURT(_xll.RMNA('HI-LO'!$H$2:$H$499))</f>
        <v>9.7403911419031264E-2</v>
      </c>
      <c r="R71" s="18">
        <v>0</v>
      </c>
      <c r="S71" s="13">
        <f>_xll.TEST_XKURT('HI-LO'!$H$2:$H$499)</f>
        <v>0.35031079732474391</v>
      </c>
      <c r="T71" s="18" t="b">
        <f>IF($S71 &gt; $U$66/2, FALSE, TRUE)</f>
        <v>0</v>
      </c>
    </row>
    <row r="72" spans="1:25" x14ac:dyDescent="0.25">
      <c r="A72" s="2">
        <v>40409</v>
      </c>
      <c r="B72" s="3">
        <v>1.2851999999999999</v>
      </c>
      <c r="C72" s="3">
        <v>1.2901</v>
      </c>
      <c r="D72" s="3">
        <v>1.2775000000000001</v>
      </c>
      <c r="E72" s="3">
        <v>1.2821</v>
      </c>
      <c r="F72" s="6">
        <f t="shared" si="4"/>
        <v>-2.4149896830483381E-3</v>
      </c>
      <c r="G72" s="6">
        <f t="shared" si="5"/>
        <v>9.814691653231452E-3</v>
      </c>
      <c r="H72" s="69">
        <f>_xll.BOXCOX(G72,$O$35,$O$36,1)+4.6</f>
        <v>-2.3874867617659667E-2</v>
      </c>
      <c r="I72">
        <f>_xll.WMA($H$2:H72,1,20)</f>
        <v>-2.2767028373255151E-2</v>
      </c>
      <c r="J72">
        <v>-1.7043288839684624E-3</v>
      </c>
      <c r="K72" s="5">
        <f t="shared" si="6"/>
        <v>1.0034718701316144E-2</v>
      </c>
      <c r="L72" s="5">
        <f t="shared" si="7"/>
        <v>9.814691653231452E-3</v>
      </c>
      <c r="N72" s="20"/>
      <c r="O72" s="12"/>
      <c r="P72" s="72"/>
    </row>
    <row r="73" spans="1:25" x14ac:dyDescent="0.25">
      <c r="A73" s="2">
        <v>40410</v>
      </c>
      <c r="B73" s="3">
        <v>1.2821</v>
      </c>
      <c r="C73" s="3">
        <v>1.2830999999999999</v>
      </c>
      <c r="D73" s="3">
        <v>1.2666999999999999</v>
      </c>
      <c r="E73" s="3">
        <v>1.2707999999999999</v>
      </c>
      <c r="F73" s="6">
        <f t="shared" si="4"/>
        <v>-8.8527351632939639E-3</v>
      </c>
      <c r="G73" s="6">
        <f t="shared" si="5"/>
        <v>1.2863931411385872E-2</v>
      </c>
      <c r="H73" s="69">
        <f>_xll.BOXCOX(G73,$O$35,$O$36,1)+4.6</f>
        <v>0.24667210161391218</v>
      </c>
      <c r="I73">
        <f>_xll.WMA($H$2:H73,1,20)</f>
        <v>-4.3050523515963737E-2</v>
      </c>
      <c r="J73">
        <v>-1.4561460340549448E-2</v>
      </c>
      <c r="K73" s="5">
        <f t="shared" si="6"/>
        <v>9.9065268594249675E-3</v>
      </c>
      <c r="L73" s="5">
        <f t="shared" si="7"/>
        <v>1.2863931411385872E-2</v>
      </c>
      <c r="N73" s="20"/>
      <c r="O73" s="12" t="s">
        <v>13</v>
      </c>
      <c r="P73" s="72">
        <f>MEDIAN(_xll.RMNA('HI-LO'!$H$2:$H$499))</f>
        <v>1.7047761197513278E-2</v>
      </c>
    </row>
    <row r="74" spans="1:25" x14ac:dyDescent="0.25">
      <c r="A74" s="2">
        <v>40413</v>
      </c>
      <c r="B74" s="3">
        <v>1.2705</v>
      </c>
      <c r="C74" s="3">
        <v>1.2730999999999999</v>
      </c>
      <c r="D74" s="3">
        <v>1.2648999999999999</v>
      </c>
      <c r="E74" s="3">
        <v>1.2655000000000001</v>
      </c>
      <c r="F74" s="6">
        <f t="shared" si="4"/>
        <v>-3.9432227750399278E-3</v>
      </c>
      <c r="G74" s="6">
        <f t="shared" si="5"/>
        <v>6.4618034141034784E-3</v>
      </c>
      <c r="H74" s="69">
        <f>_xll.BOXCOX(G74,$O$35,$O$36,1)+4.6</f>
        <v>-0.4418468338773911</v>
      </c>
      <c r="I74">
        <f>_xll.WMA($H$2:H74,1,20)</f>
        <v>-4.3740394373313861E-2</v>
      </c>
      <c r="J74">
        <v>1.2249219045910809E-2</v>
      </c>
      <c r="K74" s="5">
        <f t="shared" si="6"/>
        <v>1.0175720076644712E-2</v>
      </c>
      <c r="L74" s="5">
        <f t="shared" si="7"/>
        <v>6.4618034141034784E-3</v>
      </c>
      <c r="N74" s="20"/>
      <c r="O74" s="12" t="s">
        <v>14</v>
      </c>
      <c r="P74" s="72">
        <f>MIN(_xll.RMNA('HI-LO'!$H$2:$H$499))</f>
        <v>-1.2940960633864664</v>
      </c>
    </row>
    <row r="75" spans="1:25" x14ac:dyDescent="0.25">
      <c r="A75" s="2">
        <v>40414</v>
      </c>
      <c r="B75" s="3">
        <v>1.2654000000000001</v>
      </c>
      <c r="C75" s="3">
        <v>1.2718</v>
      </c>
      <c r="D75" s="3">
        <v>1.2591000000000001</v>
      </c>
      <c r="E75" s="3">
        <v>1.2626999999999999</v>
      </c>
      <c r="F75" s="6">
        <f t="shared" si="4"/>
        <v>-2.1359922681494221E-3</v>
      </c>
      <c r="G75" s="6">
        <f t="shared" si="5"/>
        <v>1.0036039825652479E-2</v>
      </c>
      <c r="H75" s="69">
        <f>_xll.BOXCOX(G75,$O$35,$O$36,1)+4.6</f>
        <v>-1.5726822063930612E-3</v>
      </c>
      <c r="I75">
        <f>_xll.WMA($H$2:H75,1,20)</f>
        <v>-6.3839087610323336E-2</v>
      </c>
      <c r="J75">
        <v>-2.4897373150037618E-2</v>
      </c>
      <c r="K75" s="5">
        <f t="shared" si="6"/>
        <v>9.8046612056854176E-3</v>
      </c>
      <c r="L75" s="5">
        <f t="shared" si="7"/>
        <v>1.0036039825652479E-2</v>
      </c>
      <c r="N75" s="20"/>
      <c r="O75" s="12" t="s">
        <v>15</v>
      </c>
      <c r="P75" s="72">
        <f>MAX(_xll.RMNA('HI-LO'!$H$2:$H$499))</f>
        <v>1.0091184918876457</v>
      </c>
    </row>
    <row r="76" spans="1:25" x14ac:dyDescent="0.25">
      <c r="A76" s="2">
        <v>40415</v>
      </c>
      <c r="B76" s="3">
        <v>1.2625</v>
      </c>
      <c r="C76" s="3">
        <v>1.2723</v>
      </c>
      <c r="D76" s="3">
        <v>1.2611000000000001</v>
      </c>
      <c r="E76" s="3">
        <v>1.2657</v>
      </c>
      <c r="F76" s="6">
        <f t="shared" si="4"/>
        <v>2.5314466488877909E-3</v>
      </c>
      <c r="G76" s="6">
        <f t="shared" si="5"/>
        <v>8.8419301868257315E-3</v>
      </c>
      <c r="H76" s="69">
        <f>_xll.BOXCOX(G76,$O$35,$O$36,1)+4.6</f>
        <v>-0.12825007924081788</v>
      </c>
      <c r="I76">
        <f>_xll.WMA($H$2:H76,1,20)</f>
        <v>-4.4716426805913999E-2</v>
      </c>
      <c r="J76">
        <v>-3.5098144147872573E-2</v>
      </c>
      <c r="K76" s="5">
        <f t="shared" si="6"/>
        <v>9.7051544874895684E-3</v>
      </c>
      <c r="L76" s="5">
        <f t="shared" si="7"/>
        <v>8.8419301868257315E-3</v>
      </c>
      <c r="N76" s="20"/>
      <c r="O76" s="12" t="s">
        <v>16</v>
      </c>
      <c r="P76" s="72">
        <f>QUARTILE(_xll.RMNA('HI-LO'!$H$2:$H$499),1)</f>
        <v>-0.27178352667648942</v>
      </c>
    </row>
    <row r="77" spans="1:25" x14ac:dyDescent="0.25">
      <c r="A77" s="2">
        <v>40416</v>
      </c>
      <c r="B77" s="3">
        <v>1.2655000000000001</v>
      </c>
      <c r="C77" s="3">
        <v>1.2762</v>
      </c>
      <c r="D77" s="3">
        <v>1.2653000000000001</v>
      </c>
      <c r="E77" s="3">
        <v>1.2714000000000001</v>
      </c>
      <c r="F77" s="6">
        <f t="shared" si="4"/>
        <v>4.6513545171296463E-3</v>
      </c>
      <c r="G77" s="6">
        <f t="shared" si="5"/>
        <v>8.5776642390284225E-3</v>
      </c>
      <c r="H77" s="69">
        <f>_xll.BOXCOX(G77,$O$35,$O$36,1)+4.6</f>
        <v>-0.15859363575792518</v>
      </c>
      <c r="I77">
        <f>_xll.WMA($H$2:H77,1,20)</f>
        <v>-2.0606667605587433E-2</v>
      </c>
      <c r="J77">
        <v>-3.9681204166739925E-2</v>
      </c>
      <c r="K77" s="5">
        <f t="shared" si="6"/>
        <v>9.6607769521121611E-3</v>
      </c>
      <c r="L77" s="5">
        <f t="shared" si="7"/>
        <v>8.5776642390284225E-3</v>
      </c>
      <c r="N77" s="20"/>
      <c r="O77" s="12" t="s">
        <v>17</v>
      </c>
      <c r="P77" s="72">
        <f>QUARTILE(_xll.RMNA('HI-LO'!$H$2:$H$499),3)</f>
        <v>0.27323381776095856</v>
      </c>
    </row>
    <row r="78" spans="1:25" x14ac:dyDescent="0.25">
      <c r="A78" s="2">
        <v>40417</v>
      </c>
      <c r="B78" s="3">
        <v>1.2713000000000001</v>
      </c>
      <c r="C78" s="3">
        <v>1.2778</v>
      </c>
      <c r="D78" s="3">
        <v>1.2682</v>
      </c>
      <c r="E78" s="3">
        <v>1.2761</v>
      </c>
      <c r="F78" s="6">
        <f t="shared" si="4"/>
        <v>3.7685527838538487E-3</v>
      </c>
      <c r="G78" s="6">
        <f t="shared" si="5"/>
        <v>7.5412769023117969E-3</v>
      </c>
      <c r="H78" s="69">
        <f>_xll.BOXCOX(G78,$O$35,$O$36,1)+4.6</f>
        <v>-0.28736376086120963</v>
      </c>
      <c r="I78">
        <f>_xll.WMA($H$2:H78,1,20)</f>
        <v>-2.5343677466132346E-2</v>
      </c>
      <c r="J78">
        <v>-5.0746866829009529E-2</v>
      </c>
      <c r="K78" s="5">
        <f t="shared" si="6"/>
        <v>9.554463353344483E-3</v>
      </c>
      <c r="L78" s="5">
        <f t="shared" si="7"/>
        <v>7.5412769023117969E-3</v>
      </c>
      <c r="N78" s="20"/>
    </row>
    <row r="79" spans="1:25" x14ac:dyDescent="0.25">
      <c r="A79" s="2">
        <v>40420</v>
      </c>
      <c r="B79" s="3">
        <v>1.2765</v>
      </c>
      <c r="C79" s="3">
        <v>1.2765</v>
      </c>
      <c r="D79" s="3">
        <v>1.266</v>
      </c>
      <c r="E79" s="3">
        <v>1.266</v>
      </c>
      <c r="F79" s="6">
        <f t="shared" si="4"/>
        <v>-8.2596339774170333E-3</v>
      </c>
      <c r="G79" s="6">
        <f t="shared" si="5"/>
        <v>8.2596339774170784E-3</v>
      </c>
      <c r="H79" s="69">
        <f>_xll.BOXCOX(G79,$O$35,$O$36,1)+4.6</f>
        <v>-0.19637500509245598</v>
      </c>
      <c r="I79">
        <f>_xll.WMA($H$2:H79,1,20)</f>
        <v>-3.0500295898803893E-2</v>
      </c>
      <c r="J79">
        <v>-7.305230424177156E-2</v>
      </c>
      <c r="K79" s="5">
        <f t="shared" si="6"/>
        <v>9.3437061232490275E-3</v>
      </c>
      <c r="L79" s="5">
        <f t="shared" si="7"/>
        <v>8.2596339774170784E-3</v>
      </c>
      <c r="N79" s="20"/>
    </row>
    <row r="80" spans="1:25" x14ac:dyDescent="0.25">
      <c r="A80" s="2">
        <v>40421</v>
      </c>
      <c r="B80" s="3">
        <v>1.2661</v>
      </c>
      <c r="C80" s="3">
        <v>1.2742</v>
      </c>
      <c r="D80" s="3">
        <v>1.2627999999999999</v>
      </c>
      <c r="E80" s="3">
        <v>1.2679</v>
      </c>
      <c r="F80" s="6">
        <f t="shared" si="4"/>
        <v>1.4206790076948539E-3</v>
      </c>
      <c r="G80" s="6">
        <f t="shared" si="5"/>
        <v>8.9870529985512648E-3</v>
      </c>
      <c r="H80" s="69">
        <f>_xll.BOXCOX(G80,$O$35,$O$36,1)+4.6</f>
        <v>-0.11197029307712736</v>
      </c>
      <c r="I80">
        <f>_xll.WMA($H$2:H80,1,20)</f>
        <v>-4.2568486669662391E-2</v>
      </c>
      <c r="J80">
        <v>-8.6012329795646741E-2</v>
      </c>
      <c r="K80" s="5">
        <f t="shared" si="6"/>
        <v>9.2233927691991822E-3</v>
      </c>
      <c r="L80" s="5">
        <f t="shared" si="7"/>
        <v>8.9870529985512648E-3</v>
      </c>
      <c r="N80" s="20"/>
    </row>
    <row r="81" spans="1:29" ht="15.75" thickBot="1" x14ac:dyDescent="0.3">
      <c r="A81" s="2">
        <v>40422</v>
      </c>
      <c r="B81" s="3">
        <v>1.2678</v>
      </c>
      <c r="C81" s="3">
        <v>1.2854000000000001</v>
      </c>
      <c r="D81" s="3">
        <v>1.2666999999999999</v>
      </c>
      <c r="E81" s="3">
        <v>1.2806999999999999</v>
      </c>
      <c r="F81" s="6">
        <f t="shared" si="4"/>
        <v>1.0123688581959918E-2</v>
      </c>
      <c r="G81" s="6">
        <f t="shared" si="5"/>
        <v>1.4654860447599203E-2</v>
      </c>
      <c r="H81" s="69">
        <f>_xll.BOXCOX(G81,$O$35,$O$36,1)+4.6</f>
        <v>0.37701677262423594</v>
      </c>
      <c r="I81">
        <f>_xll.WMA($H$2:H81,1,20)</f>
        <v>-3.9228157848859115E-2</v>
      </c>
      <c r="J81">
        <v>-8.4510247241134873E-2</v>
      </c>
      <c r="K81" s="5">
        <f t="shared" si="6"/>
        <v>9.2372574769321557E-3</v>
      </c>
      <c r="L81" s="5">
        <f t="shared" si="7"/>
        <v>1.4654860447599203E-2</v>
      </c>
      <c r="N81" s="70" t="s">
        <v>66</v>
      </c>
      <c r="R81" s="8" t="s">
        <v>76</v>
      </c>
      <c r="W81" s="8" t="s">
        <v>79</v>
      </c>
    </row>
    <row r="82" spans="1:29" ht="15.75" thickBot="1" x14ac:dyDescent="0.3">
      <c r="A82" s="2">
        <v>40423</v>
      </c>
      <c r="B82" s="3">
        <v>1.2806</v>
      </c>
      <c r="C82" s="3">
        <v>1.2847</v>
      </c>
      <c r="D82" s="3">
        <v>1.2779</v>
      </c>
      <c r="E82" s="3">
        <v>1.2823</v>
      </c>
      <c r="F82" s="6">
        <f t="shared" si="4"/>
        <v>1.3266223803683509E-3</v>
      </c>
      <c r="G82" s="6">
        <f t="shared" si="5"/>
        <v>5.30712242290642E-3</v>
      </c>
      <c r="H82" s="69">
        <f>_xll.BOXCOX(G82,$O$35,$O$36,1)+4.6</f>
        <v>-0.63870550720828412</v>
      </c>
      <c r="I82">
        <f>_xll.WMA($H$2:H82,1,20)</f>
        <v>-7.7665799495740592E-3</v>
      </c>
      <c r="J82">
        <v>-3.2309966167247239E-2</v>
      </c>
      <c r="K82" s="5">
        <f t="shared" si="6"/>
        <v>9.7322519442417897E-3</v>
      </c>
      <c r="L82" s="5">
        <f t="shared" si="7"/>
        <v>5.30712242290642E-3</v>
      </c>
      <c r="N82" s="73"/>
      <c r="O82" s="10" t="s">
        <v>67</v>
      </c>
      <c r="P82" s="10" t="s">
        <v>68</v>
      </c>
      <c r="R82" s="10" t="s">
        <v>65</v>
      </c>
      <c r="S82" s="10" t="s">
        <v>77</v>
      </c>
      <c r="T82" s="10" t="s">
        <v>78</v>
      </c>
      <c r="W82" s="19" t="s">
        <v>80</v>
      </c>
      <c r="X82" s="19" t="s">
        <v>81</v>
      </c>
      <c r="Y82" s="19" t="s">
        <v>49</v>
      </c>
      <c r="Z82" s="19" t="s">
        <v>82</v>
      </c>
      <c r="AA82" s="19" t="s">
        <v>83</v>
      </c>
      <c r="AB82" s="19" t="s">
        <v>84</v>
      </c>
      <c r="AC82" s="19" t="s">
        <v>85</v>
      </c>
    </row>
    <row r="83" spans="1:29" ht="18" x14ac:dyDescent="0.35">
      <c r="A83" s="2">
        <v>40424</v>
      </c>
      <c r="B83" s="3">
        <v>1.2822</v>
      </c>
      <c r="C83" s="3">
        <v>1.2897000000000001</v>
      </c>
      <c r="D83" s="3">
        <v>1.2810999999999999</v>
      </c>
      <c r="E83" s="3">
        <v>1.2894000000000001</v>
      </c>
      <c r="F83" s="6">
        <f t="shared" si="4"/>
        <v>5.5996413233629638E-3</v>
      </c>
      <c r="G83" s="6">
        <f t="shared" si="5"/>
        <v>6.6905493079575775E-3</v>
      </c>
      <c r="H83" s="69">
        <f>_xll.BOXCOX(G83,$O$35,$O$36,1)+4.6</f>
        <v>-0.40705929939995222</v>
      </c>
      <c r="I83">
        <f>_xll.WMA($H$2:H83,1,20)</f>
        <v>-3.1311897275203081E-2</v>
      </c>
      <c r="J83">
        <v>-7.4091152761838475E-2</v>
      </c>
      <c r="K83" s="5">
        <f t="shared" si="6"/>
        <v>9.3340044681184953E-3</v>
      </c>
      <c r="L83" s="5">
        <f t="shared" si="7"/>
        <v>6.6905493079575775E-3</v>
      </c>
      <c r="N83" s="67"/>
      <c r="O83" s="15" t="s">
        <v>70</v>
      </c>
      <c r="P83" s="14">
        <v>1.8271313361328517E-3</v>
      </c>
      <c r="R83" s="28">
        <f>_xll.ARMA_LLF('HI-LO'!$H$2:$H$499,1,$P$83,$P$86,$P$84:$P$85,)</f>
        <v>-226.35572601533323</v>
      </c>
      <c r="S83" s="28">
        <f>_xll.ARMA_AIC('HI-LO'!$H$2:$H$499,1,$P$83,$P$86,$P$84:$P$85,)</f>
        <v>458.76003502661786</v>
      </c>
      <c r="T83" s="74">
        <f>_xll.ARMA_CHECK($P$83,$P$86,$P$84:$P$85,)</f>
        <v>1</v>
      </c>
      <c r="W83" s="29">
        <f>AVERAGE(_xll.RMNA(_xll.ARMA_RESID('HI-LO'!$H$2:$H$499,1,$P$83,$P$86,$P$84:$P$85,)))</f>
        <v>-1.4811633741581491E-3</v>
      </c>
      <c r="X83" s="29">
        <f>STDEV(_xll.RMNA(_xll.ARMA_RESID('HI-LO'!$H$2:$H$499,1,$P$83,$P$86,$P$84:$P$85,)))</f>
        <v>0.99946317963540265</v>
      </c>
      <c r="Y83" s="29">
        <f>SKEW(_xll.RMNA(_xll.ARMA_RESID('HI-LO'!$H$2:$H$499,1,$P$83,$P$86,$P$84:$P$85,)))</f>
        <v>-0.2305076092303385</v>
      </c>
      <c r="Z83" s="29">
        <f>KURT(_xll.RMNA(_xll.ARMA_RESID('HI-LO'!$H$2:$H$499,1,$P$83,$P$86,$P$84:$P$85,)))</f>
        <v>7.3855541836095551E-2</v>
      </c>
      <c r="AA83" s="29" t="b">
        <f>IF(_xll.WNTest(_xll.RMNA(_xll.ARMA_RESID('HI-LO'!$H$2:$H$499,1,$P$83,$P$86,$P$84:$P$85,)),1) &gt;0.05, TRUE, FALSE)</f>
        <v>0</v>
      </c>
      <c r="AB83" s="29" t="b">
        <f>IF(_xll.NormalityTest(_xll.RMNA(_xll.ARMA_RESID('HI-LO'!$H$2:$H$499,1,$P$83,$P$86,$P$84:$P$85,)),1) &gt;0.05, TRUE, FALSE)</f>
        <v>1</v>
      </c>
      <c r="AC83" s="29" t="b">
        <f>IF(_xll.ARCHTest(_xll.RMNA(_xll.ARMA_RESID('HI-LO'!$H$2:$H$499,1,$P$83,$P$86,$P$84:$P$85,)),1) &lt;0.05, TRUE, FALSE)</f>
        <v>0</v>
      </c>
    </row>
    <row r="84" spans="1:29" ht="18" x14ac:dyDescent="0.35">
      <c r="A84" s="2">
        <v>40427</v>
      </c>
      <c r="B84" s="3">
        <v>1.2892999999999999</v>
      </c>
      <c r="C84" s="3">
        <v>1.2915000000000001</v>
      </c>
      <c r="D84" s="3">
        <v>1.2867999999999999</v>
      </c>
      <c r="E84" s="3">
        <v>1.2874000000000001</v>
      </c>
      <c r="F84" s="6">
        <f t="shared" si="4"/>
        <v>-1.4747547982762441E-3</v>
      </c>
      <c r="G84" s="6">
        <f t="shared" si="5"/>
        <v>3.6458171710240881E-3</v>
      </c>
      <c r="H84" s="69">
        <f>_xll.BOXCOX(G84,$O$35,$O$36,1)+4.6</f>
        <v>-1.0141747490668767</v>
      </c>
      <c r="I84">
        <f>_xll.WMA($H$2:H84,1,20)</f>
        <v>-6.4751945845082301E-2</v>
      </c>
      <c r="J84">
        <v>-0.12008192370850856</v>
      </c>
      <c r="K84" s="5">
        <f t="shared" si="6"/>
        <v>8.9144482138671152E-3</v>
      </c>
      <c r="L84" s="5">
        <f t="shared" si="7"/>
        <v>3.6458171710240881E-3</v>
      </c>
      <c r="N84" s="67"/>
      <c r="O84" s="15" t="s">
        <v>72</v>
      </c>
      <c r="P84" s="14">
        <v>0.13674654572818218</v>
      </c>
      <c r="V84" s="12" t="s">
        <v>19</v>
      </c>
      <c r="W84" s="29">
        <v>0</v>
      </c>
      <c r="X84" s="29">
        <v>1</v>
      </c>
      <c r="Y84" s="29">
        <v>0</v>
      </c>
      <c r="Z84" s="29">
        <v>0</v>
      </c>
    </row>
    <row r="85" spans="1:29" ht="18" x14ac:dyDescent="0.35">
      <c r="A85" s="2">
        <v>40428</v>
      </c>
      <c r="B85" s="3">
        <v>1.2873000000000001</v>
      </c>
      <c r="C85" s="3">
        <v>1.2876000000000001</v>
      </c>
      <c r="D85" s="3">
        <v>1.2679</v>
      </c>
      <c r="E85" s="3">
        <v>1.268</v>
      </c>
      <c r="F85" s="6">
        <f t="shared" si="4"/>
        <v>-1.5106145668417521E-2</v>
      </c>
      <c r="G85" s="6">
        <f t="shared" si="5"/>
        <v>1.5418031890750842E-2</v>
      </c>
      <c r="H85" s="69">
        <f>_xll.BOXCOX(G85,$O$35,$O$36,1)+4.6</f>
        <v>0.42778244746314797</v>
      </c>
      <c r="I85">
        <f>_xll.WMA($H$2:H85,1,20)</f>
        <v>-9.4121479384301598E-2</v>
      </c>
      <c r="J85">
        <v>-0.20704291819908027</v>
      </c>
      <c r="K85" s="5">
        <f t="shared" si="6"/>
        <v>8.1719892442468876E-3</v>
      </c>
      <c r="L85" s="5">
        <f t="shared" si="7"/>
        <v>1.5418031890750842E-2</v>
      </c>
      <c r="N85" s="67"/>
      <c r="O85" s="15" t="s">
        <v>74</v>
      </c>
      <c r="P85" s="14">
        <v>0.17801267045444225</v>
      </c>
      <c r="V85" s="12" t="s">
        <v>21</v>
      </c>
      <c r="W85" s="3" t="b">
        <f>IF( _xll.TEST_MEAN(_xll.RMNA(_xll.ARMA_RESID('HI-LO'!$H$2:$H$499,1,$P$83,$P$86,$P$84:$P$85,)),W84) &gt;0.05/2, FALSE, TRUE)</f>
        <v>0</v>
      </c>
      <c r="X85" s="3" t="b">
        <f>IF( _xll.TEST_STDEV(_xll.RMNA(_xll.ARMA_RESID('HI-LO'!$H$2:$H$499,1,$P$83,$P$86,$P$84:$P$85,)),X84) &gt;0.05, FALSE, TRUE)</f>
        <v>0</v>
      </c>
      <c r="Y85" s="3" t="b">
        <f>IF( _xll.TEST_SKEW(_xll.RMNA(_xll.ARMA_RESID('HI-LO'!$H$2:$H$499,1,$P$83,$P$86,$P$84:$P$85,))) &gt;0.05/2, FALSE, TRUE)</f>
        <v>1</v>
      </c>
      <c r="Z85" s="3" t="b">
        <f>IF( _xll.TEST_XKURT(_xll.RMNA(_xll.ARMA_RESID('HI-LO'!$H$2:$H$499,1,$P$83,$P$86,$P$84:$P$85,))) &gt;0.05/2, FALSE, TRUE)</f>
        <v>0</v>
      </c>
    </row>
    <row r="86" spans="1:29" x14ac:dyDescent="0.25">
      <c r="A86" s="2">
        <v>40429</v>
      </c>
      <c r="B86" s="3">
        <v>1.2681</v>
      </c>
      <c r="C86" s="3">
        <v>1.2762</v>
      </c>
      <c r="D86" s="3">
        <v>1.2662</v>
      </c>
      <c r="E86" s="3">
        <v>1.272</v>
      </c>
      <c r="F86" s="6">
        <f t="shared" si="4"/>
        <v>3.0707476592135999E-3</v>
      </c>
      <c r="G86" s="6">
        <f t="shared" si="5"/>
        <v>7.8666233242202597E-3</v>
      </c>
      <c r="H86" s="69">
        <f>_xll.BOXCOX(G86,$O$35,$O$36,1)+4.6</f>
        <v>-0.24512636526687892</v>
      </c>
      <c r="I86">
        <f>_xll.WMA($H$2:H86,1,20)</f>
        <v>-8.0028857536930079E-2</v>
      </c>
      <c r="J86">
        <v>-0.15457396289367403</v>
      </c>
      <c r="K86" s="5">
        <f t="shared" si="6"/>
        <v>8.612213034116474E-3</v>
      </c>
      <c r="L86" s="5">
        <f t="shared" si="7"/>
        <v>7.8666233242202597E-3</v>
      </c>
      <c r="N86" s="67"/>
      <c r="O86" s="15" t="s">
        <v>75</v>
      </c>
      <c r="P86" s="14">
        <v>0.38149780573018172</v>
      </c>
    </row>
    <row r="87" spans="1:29" x14ac:dyDescent="0.25">
      <c r="A87" s="2">
        <v>40430</v>
      </c>
      <c r="B87" s="3">
        <v>1.2719</v>
      </c>
      <c r="C87" s="3">
        <v>1.2763</v>
      </c>
      <c r="D87" s="3">
        <v>1.2667999999999999</v>
      </c>
      <c r="E87" s="3">
        <v>1.2693000000000001</v>
      </c>
      <c r="F87" s="6">
        <f t="shared" si="4"/>
        <v>-2.0462780633072972E-3</v>
      </c>
      <c r="G87" s="6">
        <f t="shared" si="5"/>
        <v>7.4712313241604121E-3</v>
      </c>
      <c r="H87" s="69">
        <f>_xll.BOXCOX(G87,$O$35,$O$36,1)+4.6</f>
        <v>-0.2966954575230405</v>
      </c>
      <c r="I87">
        <f>_xll.WMA($H$2:H87,1,20)</f>
        <v>-0.13760131559626096</v>
      </c>
      <c r="J87">
        <v>-0.12837183547298336</v>
      </c>
      <c r="K87" s="5">
        <f t="shared" si="6"/>
        <v>8.8408536922574051E-3</v>
      </c>
      <c r="L87" s="5">
        <f t="shared" si="7"/>
        <v>7.4712313241604121E-3</v>
      </c>
      <c r="N87" s="67"/>
    </row>
    <row r="88" spans="1:29" x14ac:dyDescent="0.25">
      <c r="A88" s="2">
        <v>40431</v>
      </c>
      <c r="B88" s="3">
        <v>1.2694000000000001</v>
      </c>
      <c r="C88" s="3">
        <v>1.2745</v>
      </c>
      <c r="D88" s="3">
        <v>1.2646999999999999</v>
      </c>
      <c r="E88" s="3">
        <v>1.2678</v>
      </c>
      <c r="F88" s="6">
        <f t="shared" si="4"/>
        <v>-1.2612330223037143E-3</v>
      </c>
      <c r="G88" s="6">
        <f t="shared" si="5"/>
        <v>7.7190049302394512E-3</v>
      </c>
      <c r="H88" s="69">
        <f>_xll.BOXCOX(G88,$O$35,$O$36,1)+4.6</f>
        <v>-0.264069818299836</v>
      </c>
      <c r="I88">
        <f>_xll.WMA($H$2:H88,1,20)</f>
        <v>-0.15887413357764693</v>
      </c>
      <c r="J88">
        <v>-0.1372191256781452</v>
      </c>
      <c r="K88" s="5">
        <f t="shared" si="6"/>
        <v>8.7629810827213502E-3</v>
      </c>
      <c r="L88" s="5">
        <f t="shared" si="7"/>
        <v>7.7190049302394512E-3</v>
      </c>
      <c r="N88" s="76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</row>
    <row r="89" spans="1:29" ht="15.75" thickBot="1" x14ac:dyDescent="0.3">
      <c r="A89" s="2">
        <v>40434</v>
      </c>
      <c r="B89" s="3">
        <v>1.2705</v>
      </c>
      <c r="C89" s="3">
        <v>1.2891999999999999</v>
      </c>
      <c r="D89" s="3">
        <v>1.2705</v>
      </c>
      <c r="E89" s="3">
        <v>1.2879</v>
      </c>
      <c r="F89" s="6">
        <f t="shared" si="4"/>
        <v>1.3602461138405957E-2</v>
      </c>
      <c r="G89" s="6">
        <f t="shared" si="5"/>
        <v>1.4611347181063978E-2</v>
      </c>
      <c r="H89" s="69">
        <f>_xll.BOXCOX(G89,$O$35,$O$36,1)+4.6</f>
        <v>0.37404315204784488</v>
      </c>
      <c r="I89">
        <f>_xll.WMA($H$2:H89,1,20)</f>
        <v>-0.1806327842024438</v>
      </c>
      <c r="J89">
        <v>-0.14271746382489559</v>
      </c>
      <c r="K89" s="5">
        <f t="shared" si="6"/>
        <v>8.7149314671239805E-3</v>
      </c>
      <c r="L89" s="5">
        <f t="shared" si="7"/>
        <v>1.4611347181063978E-2</v>
      </c>
      <c r="N89" s="78" t="s">
        <v>86</v>
      </c>
      <c r="O89" s="77"/>
      <c r="P89" s="77"/>
      <c r="Q89" s="77"/>
      <c r="R89" s="79" t="s">
        <v>76</v>
      </c>
      <c r="S89" s="77"/>
      <c r="T89" s="77"/>
      <c r="U89" s="77"/>
      <c r="V89" s="77"/>
      <c r="W89" s="79" t="s">
        <v>79</v>
      </c>
      <c r="X89" s="77"/>
      <c r="Y89" s="77"/>
      <c r="Z89" s="77"/>
      <c r="AA89" s="77"/>
      <c r="AB89" s="77"/>
      <c r="AC89" s="77"/>
    </row>
    <row r="90" spans="1:29" ht="15.75" thickBot="1" x14ac:dyDescent="0.3">
      <c r="A90" s="2">
        <v>40435</v>
      </c>
      <c r="B90" s="3">
        <v>1.2877000000000001</v>
      </c>
      <c r="C90" s="3">
        <v>1.3032999999999999</v>
      </c>
      <c r="D90" s="3">
        <v>1.2831999999999999</v>
      </c>
      <c r="E90" s="3">
        <v>1.2997000000000001</v>
      </c>
      <c r="F90" s="6">
        <f t="shared" si="4"/>
        <v>9.2757873078045776E-3</v>
      </c>
      <c r="G90" s="6">
        <f t="shared" si="5"/>
        <v>1.55425514244241E-2</v>
      </c>
      <c r="H90" s="69">
        <f>_xll.BOXCOX(G90,$O$35,$O$36,1)+4.6</f>
        <v>0.43582623680646737</v>
      </c>
      <c r="I90">
        <f>_xll.WMA($H$2:H90,1,20)</f>
        <v>-0.16394742790794911</v>
      </c>
      <c r="J90">
        <v>-8.31524145738195E-2</v>
      </c>
      <c r="K90" s="5">
        <f t="shared" si="6"/>
        <v>9.2498086461561355E-3</v>
      </c>
      <c r="L90" s="5">
        <f t="shared" si="7"/>
        <v>1.55425514244241E-2</v>
      </c>
      <c r="N90" s="80"/>
      <c r="O90" s="81" t="s">
        <v>67</v>
      </c>
      <c r="P90" s="81" t="s">
        <v>68</v>
      </c>
      <c r="Q90" s="77"/>
      <c r="R90" s="81" t="s">
        <v>65</v>
      </c>
      <c r="S90" s="81" t="s">
        <v>77</v>
      </c>
      <c r="T90" s="81" t="s">
        <v>78</v>
      </c>
      <c r="U90" s="77"/>
      <c r="V90" s="77"/>
      <c r="W90" s="82" t="s">
        <v>80</v>
      </c>
      <c r="X90" s="82" t="s">
        <v>81</v>
      </c>
      <c r="Y90" s="82" t="s">
        <v>49</v>
      </c>
      <c r="Z90" s="82" t="s">
        <v>82</v>
      </c>
      <c r="AA90" s="82" t="s">
        <v>83</v>
      </c>
      <c r="AB90" s="82" t="s">
        <v>84</v>
      </c>
      <c r="AC90" s="82" t="s">
        <v>85</v>
      </c>
    </row>
    <row r="91" spans="1:29" x14ac:dyDescent="0.25">
      <c r="A91" s="2">
        <v>40436</v>
      </c>
      <c r="B91" s="3">
        <v>1.2997000000000001</v>
      </c>
      <c r="C91" s="3">
        <v>1.3035000000000001</v>
      </c>
      <c r="D91" s="3">
        <v>1.2959000000000001</v>
      </c>
      <c r="E91" s="3">
        <v>1.3007</v>
      </c>
      <c r="F91" s="6">
        <f t="shared" si="4"/>
        <v>7.6911248215234048E-4</v>
      </c>
      <c r="G91" s="6">
        <f t="shared" si="5"/>
        <v>5.847519932187668E-3</v>
      </c>
      <c r="H91" s="69">
        <f>_xll.BOXCOX(G91,$O$35,$O$36,1)+4.6</f>
        <v>-0.54173765084348702</v>
      </c>
      <c r="I91">
        <f>_xll.WMA($H$2:H91,1,20)</f>
        <v>-0.13316912140587969</v>
      </c>
      <c r="J91">
        <v>-8.0853222049240836E-3</v>
      </c>
      <c r="K91" s="5">
        <f t="shared" si="6"/>
        <v>9.9708910866694207E-3</v>
      </c>
      <c r="L91" s="5">
        <f t="shared" si="7"/>
        <v>5.847519932187668E-3</v>
      </c>
      <c r="N91" s="76"/>
      <c r="O91" s="83" t="s">
        <v>69</v>
      </c>
      <c r="P91" s="84">
        <v>1.8271313361328517E-3</v>
      </c>
      <c r="Q91" s="77"/>
      <c r="R91" s="85">
        <f>_xll.ARMA_LLF('HI-LO'!$H$2:$H$499,1,$P$91,$P$95,$P$92:$P$93,$P$94)</f>
        <v>-219.76670922426564</v>
      </c>
      <c r="S91" s="85">
        <f>_xll.ARMA_AIC('HI-LO'!$H$2:$H$499,1,$P$91,$P$95,$P$92:$P$93,$P$94)</f>
        <v>447.61455435116818</v>
      </c>
      <c r="T91" s="86">
        <f>_xll.ARMA_CHECK($P$91,$P$95,$P$92:$P$93,$P$94)</f>
        <v>1</v>
      </c>
      <c r="U91" s="77"/>
      <c r="V91" s="77"/>
      <c r="W91" s="84">
        <f>AVERAGE(_xll.RMNA(_xll.ARMA_RESID('HI-LO'!$H$2:$H$499,1,$P$91,$P$95,$P$92:$P$93,$P$94)))</f>
        <v>-6.7409719630159969E-3</v>
      </c>
      <c r="X91" s="84">
        <f>STDEV(_xll.RMNA(_xll.ARMA_RESID('HI-LO'!$H$2:$H$499,1,$P$91,$P$95,$P$92:$P$93,$P$94)))</f>
        <v>0.99365661032053587</v>
      </c>
      <c r="Y91" s="84">
        <f>SKEW(_xll.RMNA(_xll.ARMA_RESID('HI-LO'!$H$2:$H$499,1,$P$91,$P$95,$P$92:$P$93,$P$94)))</f>
        <v>-0.20620991647235831</v>
      </c>
      <c r="Z91" s="84">
        <f>KURT(_xll.RMNA(_xll.ARMA_RESID('HI-LO'!$H$2:$H$499,1,$P$91,$P$95,$P$92:$P$93,$P$94)))</f>
        <v>8.5817720949785237E-2</v>
      </c>
      <c r="AA91" s="84" t="b">
        <f>IF(_xll.WNTest(_xll.RMNA(_xll.ARMA_RESID('HI-LO'!$H$2:$H$499,1,$P$91,$P$95,$P$92:$P$93,$P$94)),1) &gt;0.05, TRUE, FALSE)</f>
        <v>1</v>
      </c>
      <c r="AB91" s="84" t="b">
        <f>IF(_xll.NormalityTest(_xll.RMNA(_xll.ARMA_RESID('HI-LO'!$H$2:$H$499,1,$P$91,$P$95,$P$92:$P$93,$P$94)),1) &gt;0.05, TRUE, FALSE)</f>
        <v>1</v>
      </c>
      <c r="AC91" s="84" t="b">
        <f>IF(_xll.ARCHTest(_xll.RMNA(_xll.ARMA_RESID('HI-LO'!$H$2:$H$499,1,$P$91,$P$95,$P$92:$P$93,$P$94)),1) &lt;0.05, TRUE, FALSE)</f>
        <v>0</v>
      </c>
    </row>
    <row r="92" spans="1:29" x14ac:dyDescent="0.25">
      <c r="A92" s="2">
        <v>40437</v>
      </c>
      <c r="B92" s="3">
        <v>1.3008</v>
      </c>
      <c r="C92" s="3">
        <v>1.3115000000000001</v>
      </c>
      <c r="D92" s="3">
        <v>1.2979000000000001</v>
      </c>
      <c r="E92" s="3">
        <v>1.3075000000000001</v>
      </c>
      <c r="F92" s="6">
        <f t="shared" si="4"/>
        <v>5.1374571455320142E-3</v>
      </c>
      <c r="G92" s="6">
        <f t="shared" si="5"/>
        <v>1.0423946613215159E-2</v>
      </c>
      <c r="H92" s="69">
        <f>_xll.BOXCOX(G92,$O$35,$O$36,1)+4.6</f>
        <v>3.6350439301500614E-2</v>
      </c>
      <c r="I92">
        <f>_xll.WMA($H$2:H92,1,20)</f>
        <v>-0.1448037647391863</v>
      </c>
      <c r="J92">
        <v>-4.3692348400367967E-2</v>
      </c>
      <c r="K92" s="5">
        <f t="shared" si="6"/>
        <v>9.6221037960038079E-3</v>
      </c>
      <c r="L92" s="5">
        <f t="shared" si="7"/>
        <v>1.0423946613215159E-2</v>
      </c>
      <c r="N92" s="76"/>
      <c r="O92" s="83" t="s">
        <v>71</v>
      </c>
      <c r="P92" s="84">
        <v>0.87310956623883151</v>
      </c>
      <c r="Q92" s="77"/>
      <c r="R92" s="77"/>
      <c r="S92" s="77"/>
      <c r="T92" s="77"/>
      <c r="U92" s="77"/>
      <c r="V92" s="87" t="s">
        <v>19</v>
      </c>
      <c r="W92" s="84">
        <v>0</v>
      </c>
      <c r="X92" s="84">
        <v>1</v>
      </c>
      <c r="Y92" s="84">
        <v>0</v>
      </c>
      <c r="Z92" s="84">
        <v>0</v>
      </c>
      <c r="AA92" s="77"/>
      <c r="AB92" s="77"/>
      <c r="AC92" s="77"/>
    </row>
    <row r="93" spans="1:29" x14ac:dyDescent="0.25">
      <c r="A93" s="2">
        <v>40438</v>
      </c>
      <c r="B93" s="3">
        <v>1.3076000000000001</v>
      </c>
      <c r="C93" s="3">
        <v>1.3159000000000001</v>
      </c>
      <c r="D93" s="3">
        <v>1.3024</v>
      </c>
      <c r="E93" s="3">
        <v>1.3047</v>
      </c>
      <c r="F93" s="6">
        <f t="shared" si="4"/>
        <v>-2.2202665783531915E-3</v>
      </c>
      <c r="G93" s="6">
        <f t="shared" si="5"/>
        <v>1.0312125907819176E-2</v>
      </c>
      <c r="H93" s="69">
        <f>_xll.BOXCOX(G93,$O$35,$O$36,1)+4.6</f>
        <v>2.5565196415272773E-2</v>
      </c>
      <c r="I93">
        <f>_xll.WMA($H$2:H93,1,20)</f>
        <v>-0.1417924993932283</v>
      </c>
      <c r="J93">
        <v>-4.9514709446259506E-2</v>
      </c>
      <c r="K93" s="5">
        <f t="shared" si="6"/>
        <v>9.5662432117329041E-3</v>
      </c>
      <c r="L93" s="5">
        <f t="shared" si="7"/>
        <v>1.0312125907819176E-2</v>
      </c>
      <c r="N93" s="76"/>
      <c r="O93" s="83" t="s">
        <v>73</v>
      </c>
      <c r="P93" s="84">
        <v>3.5796927291450217E-2</v>
      </c>
      <c r="Q93" s="77"/>
      <c r="R93" s="77"/>
      <c r="S93" s="77"/>
      <c r="T93" s="77"/>
      <c r="U93" s="77"/>
      <c r="V93" s="87" t="s">
        <v>21</v>
      </c>
      <c r="W93" s="83" t="b">
        <f>IF( _xll.TEST_MEAN(_xll.RMNA(_xll.ARMA_RESID('HI-LO'!$H$2:$H$499,1,$P$91,$P$95,$P$92:$P$93,$P$94)),W92) &gt;0.05/2, FALSE, TRUE)</f>
        <v>0</v>
      </c>
      <c r="X93" s="83" t="b">
        <f>IF( _xll.TEST_STDEV(_xll.RMNA(_xll.ARMA_RESID('HI-LO'!$H$2:$H$499,1,$P$91,$P$95,$P$92:$P$93,$P$94)),X92) &gt;0.05, FALSE, TRUE)</f>
        <v>0</v>
      </c>
      <c r="Y93" s="83" t="b">
        <f>IF( _xll.TEST_SKEW(_xll.RMNA(_xll.ARMA_RESID('HI-LO'!$H$2:$H$499,1,$P$91,$P$95,$P$92:$P$93,$P$94))) &gt;0.05/2, FALSE, TRUE)</f>
        <v>0</v>
      </c>
      <c r="Z93" s="83" t="b">
        <f>IF( _xll.TEST_XKURT(_xll.RMNA(_xll.ARMA_RESID('HI-LO'!$H$2:$H$499,1,$P$91,$P$95,$P$92:$P$93,$P$94))) &gt;0.05/2, FALSE, TRUE)</f>
        <v>0</v>
      </c>
      <c r="AA93" s="77"/>
      <c r="AB93" s="77"/>
      <c r="AC93" s="77"/>
    </row>
    <row r="94" spans="1:29" x14ac:dyDescent="0.25">
      <c r="A94" s="2">
        <v>40441</v>
      </c>
      <c r="B94" s="3">
        <v>1.3049999999999999</v>
      </c>
      <c r="C94" s="3">
        <v>1.3119000000000001</v>
      </c>
      <c r="D94" s="3">
        <v>1.3032999999999999</v>
      </c>
      <c r="E94" s="3">
        <v>1.3058000000000001</v>
      </c>
      <c r="F94" s="6">
        <f t="shared" si="4"/>
        <v>6.1283899573931662E-4</v>
      </c>
      <c r="G94" s="6">
        <f t="shared" si="5"/>
        <v>6.5769585503106937E-3</v>
      </c>
      <c r="H94" s="69">
        <f>_xll.BOXCOX(G94,$O$35,$O$36,1)+4.6</f>
        <v>-0.42418286690101326</v>
      </c>
      <c r="I94">
        <f>_xll.WMA($H$2:H94,1,20)</f>
        <v>-0.15284784465316026</v>
      </c>
      <c r="J94">
        <v>-3.4391809016431352E-2</v>
      </c>
      <c r="K94" s="5">
        <f t="shared" si="6"/>
        <v>9.7120120006262672E-3</v>
      </c>
      <c r="L94" s="5">
        <f t="shared" si="7"/>
        <v>6.5769585503106937E-3</v>
      </c>
      <c r="N94" s="76"/>
      <c r="O94" s="83" t="s">
        <v>87</v>
      </c>
      <c r="P94" s="84">
        <v>-0.77491706648592151</v>
      </c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</row>
    <row r="95" spans="1:29" x14ac:dyDescent="0.25">
      <c r="A95" s="2">
        <v>40442</v>
      </c>
      <c r="B95" s="3">
        <v>1.3057000000000001</v>
      </c>
      <c r="C95" s="3">
        <v>1.3269</v>
      </c>
      <c r="D95" s="3">
        <v>1.3057000000000001</v>
      </c>
      <c r="E95" s="3">
        <v>1.3263</v>
      </c>
      <c r="F95" s="6">
        <f t="shared" si="4"/>
        <v>1.5653815086314322E-2</v>
      </c>
      <c r="G95" s="6">
        <f t="shared" si="5"/>
        <v>1.6106099128397874E-2</v>
      </c>
      <c r="H95" s="69">
        <f>_xll.BOXCOX(G95,$O$35,$O$36,1)+4.6</f>
        <v>0.47144274912192596</v>
      </c>
      <c r="I95">
        <f>_xll.WMA($H$2:H95,1,20)</f>
        <v>-0.15196464630434139</v>
      </c>
      <c r="J95">
        <v>-6.7220780530065194E-2</v>
      </c>
      <c r="K95" s="5">
        <f t="shared" si="6"/>
        <v>9.3983533504986231E-3</v>
      </c>
      <c r="L95" s="5">
        <f t="shared" si="7"/>
        <v>1.6106099128397874E-2</v>
      </c>
      <c r="N95" s="76"/>
      <c r="O95" s="83" t="s">
        <v>75</v>
      </c>
      <c r="P95" s="84">
        <v>0.37688197383875205</v>
      </c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</row>
    <row r="96" spans="1:29" x14ac:dyDescent="0.25">
      <c r="A96" s="2">
        <v>40443</v>
      </c>
      <c r="B96" s="3">
        <v>1.3261000000000001</v>
      </c>
      <c r="C96" s="3">
        <v>1.3434999999999999</v>
      </c>
      <c r="D96" s="3">
        <v>1.3249</v>
      </c>
      <c r="E96" s="3">
        <v>1.3404</v>
      </c>
      <c r="F96" s="6">
        <f t="shared" si="4"/>
        <v>1.0725773179602008E-2</v>
      </c>
      <c r="G96" s="6">
        <f t="shared" si="5"/>
        <v>1.3941164181468449E-2</v>
      </c>
      <c r="H96" s="69">
        <f>_xll.BOXCOX(G96,$O$35,$O$36,1)+4.6</f>
        <v>0.3270906365983457</v>
      </c>
      <c r="I96">
        <f>_xll.WMA($H$2:H96,1,20)</f>
        <v>-0.12831387473792544</v>
      </c>
      <c r="J96">
        <v>-2.0816391473131468E-2</v>
      </c>
      <c r="K96" s="5">
        <f t="shared" si="6"/>
        <v>9.8447556050229104E-3</v>
      </c>
      <c r="L96" s="5">
        <f t="shared" si="7"/>
        <v>1.3941164181468449E-2</v>
      </c>
      <c r="N96" s="76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</row>
    <row r="97" spans="1:29" ht="15.75" thickBot="1" x14ac:dyDescent="0.3">
      <c r="A97" s="2">
        <v>40444</v>
      </c>
      <c r="B97" s="3">
        <v>1.3403</v>
      </c>
      <c r="C97" s="3">
        <v>1.3411999999999999</v>
      </c>
      <c r="D97" s="3">
        <v>1.3307</v>
      </c>
      <c r="E97" s="3">
        <v>1.3311999999999999</v>
      </c>
      <c r="F97" s="6">
        <f t="shared" si="4"/>
        <v>-6.8126784175069309E-3</v>
      </c>
      <c r="G97" s="6">
        <f t="shared" si="5"/>
        <v>7.8596160423767027E-3</v>
      </c>
      <c r="H97" s="69">
        <f>_xll.BOXCOX(G97,$O$35,$O$36,1)+4.6</f>
        <v>-0.24601752330459536</v>
      </c>
      <c r="I97">
        <f>_xll.WMA($H$2:H97,1,20)</f>
        <v>-0.10554683894596723</v>
      </c>
      <c r="J97">
        <v>3.3029511850768689E-2</v>
      </c>
      <c r="K97" s="5">
        <f t="shared" si="6"/>
        <v>1.0389386859741386E-2</v>
      </c>
      <c r="L97" s="5">
        <f t="shared" si="7"/>
        <v>7.8596160423767027E-3</v>
      </c>
      <c r="N97" s="75" t="s">
        <v>89</v>
      </c>
      <c r="R97" s="8" t="s">
        <v>76</v>
      </c>
      <c r="W97" s="8" t="s">
        <v>79</v>
      </c>
    </row>
    <row r="98" spans="1:29" ht="15.75" thickBot="1" x14ac:dyDescent="0.3">
      <c r="A98" s="2">
        <v>40445</v>
      </c>
      <c r="B98" s="3">
        <v>1.3312999999999999</v>
      </c>
      <c r="C98" s="3">
        <v>1.3493999999999999</v>
      </c>
      <c r="D98" s="3">
        <v>1.3288</v>
      </c>
      <c r="E98" s="3">
        <v>1.3489</v>
      </c>
      <c r="F98" s="6">
        <f t="shared" si="4"/>
        <v>1.3133537037762514E-2</v>
      </c>
      <c r="G98" s="6">
        <f t="shared" si="5"/>
        <v>1.5383769894239866E-2</v>
      </c>
      <c r="H98" s="69">
        <f>_xll.BOXCOX(G98,$O$35,$O$36,1)+4.6</f>
        <v>0.42555777171976938</v>
      </c>
      <c r="I98">
        <f>_xll.WMA($H$2:H98,1,20)</f>
        <v>-0.10991803332330075</v>
      </c>
      <c r="J98">
        <v>1.3313336370775808E-2</v>
      </c>
      <c r="K98" s="5">
        <f t="shared" si="6"/>
        <v>1.0186553999931666E-2</v>
      </c>
      <c r="L98" s="5">
        <f t="shared" si="7"/>
        <v>1.5383769894239866E-2</v>
      </c>
      <c r="N98" s="73"/>
      <c r="O98" s="10" t="s">
        <v>67</v>
      </c>
      <c r="P98" s="10" t="s">
        <v>68</v>
      </c>
      <c r="R98" s="10" t="s">
        <v>65</v>
      </c>
      <c r="S98" s="10" t="s">
        <v>77</v>
      </c>
      <c r="T98" s="10" t="s">
        <v>78</v>
      </c>
      <c r="W98" s="19" t="s">
        <v>80</v>
      </c>
      <c r="X98" s="19" t="s">
        <v>81</v>
      </c>
      <c r="Y98" s="19" t="s">
        <v>49</v>
      </c>
      <c r="Z98" s="19" t="s">
        <v>82</v>
      </c>
      <c r="AA98" s="19" t="s">
        <v>83</v>
      </c>
      <c r="AB98" s="19" t="s">
        <v>84</v>
      </c>
      <c r="AC98" s="19" t="s">
        <v>85</v>
      </c>
    </row>
    <row r="99" spans="1:29" ht="18" x14ac:dyDescent="0.35">
      <c r="A99" s="2">
        <v>40448</v>
      </c>
      <c r="B99" s="3">
        <v>1.3481000000000001</v>
      </c>
      <c r="C99" s="3">
        <v>1.3504</v>
      </c>
      <c r="D99" s="3">
        <v>1.3429</v>
      </c>
      <c r="E99" s="3">
        <v>1.3451</v>
      </c>
      <c r="F99" s="6">
        <f t="shared" si="4"/>
        <v>-2.2278339824825955E-3</v>
      </c>
      <c r="G99" s="6">
        <f t="shared" si="5"/>
        <v>5.5693902545631167E-3</v>
      </c>
      <c r="H99" s="69">
        <f>_xll.BOXCOX(G99,$O$35,$O$36,1)+4.6</f>
        <v>-0.59046970059296289</v>
      </c>
      <c r="I99">
        <f>_xll.WMA($H$2:H99,1,20)</f>
        <v>-7.4271956694251809E-2</v>
      </c>
      <c r="J99">
        <v>4.3463081366056033E-2</v>
      </c>
      <c r="K99" s="5">
        <f t="shared" si="6"/>
        <v>1.0498352712669964E-2</v>
      </c>
      <c r="L99" s="5">
        <f t="shared" si="7"/>
        <v>5.5693902545631167E-3</v>
      </c>
      <c r="N99" s="67"/>
      <c r="O99" s="15" t="s">
        <v>70</v>
      </c>
      <c r="P99" s="14">
        <v>1.8271313361328517E-3</v>
      </c>
      <c r="R99" s="28">
        <f>_xll.ARMA_LLF('HI-LO'!$H$2:$H$499,1,$P$99,$P$104,$P$100:$P$101,$P$102:$P$103)</f>
        <v>-219.11609245823831</v>
      </c>
      <c r="S99" s="28">
        <f>_xll.ARMA_AIC('HI-LO'!$H$2:$H$499,1,$P$99,$P$104,$P$100:$P$101,$P$102:$P$103)</f>
        <v>448.35413613598882</v>
      </c>
      <c r="T99" s="74">
        <f>_xll.ARMA_CHECK($P$99,$P$104,$P$100:$P$101,$P$102:$P$103)</f>
        <v>1</v>
      </c>
      <c r="W99" s="29">
        <f>AVERAGE(_xll.RMNA(_xll.ARMA_RESID('HI-LO'!$H$2:$H$499,1,$P$99,$P$104,$P$100:$P$101,$P$102:$P$103)))</f>
        <v>-7.0782749158979806E-3</v>
      </c>
      <c r="X99" s="29">
        <f>STDEV(_xll.RMNA(_xll.ARMA_RESID('HI-LO'!$H$2:$H$499,1,$P$99,$P$104,$P$100:$P$101,$P$102:$P$103)))</f>
        <v>0.99355990419577267</v>
      </c>
      <c r="Y99" s="29">
        <f>SKEW(_xll.RMNA(_xll.ARMA_RESID('HI-LO'!$H$2:$H$499,1,$P$99,$P$104,$P$100:$P$101,$P$102:$P$103)))</f>
        <v>-0.1986773181619278</v>
      </c>
      <c r="Z99" s="29">
        <f>KURT(_xll.RMNA(_xll.ARMA_RESID('HI-LO'!$H$2:$H$499,1,$P$99,$P$104,$P$100:$P$101,$P$102:$P$103)))</f>
        <v>0.11085815654368636</v>
      </c>
      <c r="AA99" s="29" t="b">
        <f>IF(_xll.WNTest(_xll.RMNA(_xll.ARMA_RESID('HI-LO'!$H$2:$H$499,1,$P$99,$P$104,$P$100:$P$101,$P$102:$P$103)),1) &gt;0.05, TRUE, FALSE)</f>
        <v>1</v>
      </c>
      <c r="AB99" s="29" t="b">
        <f>IF(_xll.NormalityTest(_xll.RMNA(_xll.ARMA_RESID('HI-LO'!$H$2:$H$499,1,$P$99,$P$104,$P$100:$P$101,$P$102:$P$103)),1) &gt;0.05, TRUE, FALSE)</f>
        <v>1</v>
      </c>
      <c r="AC99" s="29" t="b">
        <f>IF(_xll.ARCHTest(_xll.RMNA(_xll.ARMA_RESID('HI-LO'!$H$2:$H$499,1,$P$99,$P$104,$P$100:$P$101,$P$102:$P$103)),1) &lt;0.05, TRUE, FALSE)</f>
        <v>0</v>
      </c>
    </row>
    <row r="100" spans="1:29" ht="18" x14ac:dyDescent="0.35">
      <c r="A100" s="2">
        <v>40449</v>
      </c>
      <c r="B100" s="3">
        <v>1.3451</v>
      </c>
      <c r="C100" s="3">
        <v>1.3593999999999999</v>
      </c>
      <c r="D100" s="3">
        <v>1.3384</v>
      </c>
      <c r="E100" s="3">
        <v>1.3584000000000001</v>
      </c>
      <c r="F100" s="6">
        <f t="shared" si="4"/>
        <v>9.8391768425471499E-3</v>
      </c>
      <c r="G100" s="6">
        <f t="shared" si="5"/>
        <v>1.5568555239923461E-2</v>
      </c>
      <c r="H100" s="69">
        <f>_xll.BOXCOX(G100,$O$35,$O$36,1)+4.6</f>
        <v>0.43749791128822402</v>
      </c>
      <c r="I100">
        <f>_xll.WMA($H$2:H100,1,20)</f>
        <v>-9.3976691469277132E-2</v>
      </c>
      <c r="J100">
        <v>-8.8993120041992446E-3</v>
      </c>
      <c r="K100" s="5">
        <f t="shared" si="6"/>
        <v>9.9627781853925887E-3</v>
      </c>
      <c r="L100" s="5">
        <f t="shared" si="7"/>
        <v>1.5568555239923461E-2</v>
      </c>
      <c r="N100" s="67"/>
      <c r="O100" s="15" t="s">
        <v>72</v>
      </c>
      <c r="P100" s="14">
        <v>8.4453008342330035E-2</v>
      </c>
      <c r="V100" s="12" t="s">
        <v>19</v>
      </c>
      <c r="W100" s="29">
        <v>0</v>
      </c>
      <c r="X100" s="29">
        <v>1</v>
      </c>
      <c r="Y100" s="29">
        <v>0</v>
      </c>
      <c r="Z100" s="29">
        <v>0</v>
      </c>
    </row>
    <row r="101" spans="1:29" ht="18" x14ac:dyDescent="0.35">
      <c r="A101" s="2">
        <v>40450</v>
      </c>
      <c r="B101" s="3">
        <v>1.3584000000000001</v>
      </c>
      <c r="C101" s="3">
        <v>1.3646</v>
      </c>
      <c r="D101" s="3">
        <v>1.3569</v>
      </c>
      <c r="E101" s="3">
        <v>1.3625</v>
      </c>
      <c r="F101" s="6">
        <f t="shared" si="4"/>
        <v>3.0137109803162919E-3</v>
      </c>
      <c r="G101" s="6">
        <f t="shared" si="5"/>
        <v>5.6586592294160954E-3</v>
      </c>
      <c r="H101" s="69">
        <f>_xll.BOXCOX(G101,$O$35,$O$36,1)+4.6</f>
        <v>-0.5745683000909656</v>
      </c>
      <c r="I101">
        <f>_xll.WMA($H$2:H101,1,20)</f>
        <v>-6.6503281251009586E-2</v>
      </c>
      <c r="J101">
        <v>1.5092223654288972E-2</v>
      </c>
      <c r="K101" s="5">
        <f t="shared" si="6"/>
        <v>1.0204690858235516E-2</v>
      </c>
      <c r="L101" s="5">
        <f t="shared" si="7"/>
        <v>5.6586592294160954E-3</v>
      </c>
      <c r="N101" s="67"/>
      <c r="O101" s="15" t="s">
        <v>74</v>
      </c>
      <c r="P101" s="14">
        <v>0.76337047759217347</v>
      </c>
      <c r="V101" s="12" t="s">
        <v>21</v>
      </c>
      <c r="W101" s="3" t="b">
        <f>IF( _xll.TEST_MEAN(_xll.RMNA(_xll.ARMA_RESID('HI-LO'!$H$2:$H$499,1,$P$99,$P$104,$P$100:$P$101,$P$102:$P$103)),W100) &gt;0.05/2, FALSE, TRUE)</f>
        <v>0</v>
      </c>
      <c r="X101" s="3" t="b">
        <f>IF( _xll.TEST_STDEV(_xll.RMNA(_xll.ARMA_RESID('HI-LO'!$H$2:$H$499,1,$P$99,$P$104,$P$100:$P$101,$P$102:$P$103)),X100) &gt;0.05, FALSE, TRUE)</f>
        <v>0</v>
      </c>
      <c r="Y101" s="3" t="b">
        <f>IF( _xll.TEST_SKEW(_xll.RMNA(_xll.ARMA_RESID('HI-LO'!$H$2:$H$499,1,$P$99,$P$104,$P$100:$P$101,$P$102:$P$103))) &gt;0.05/2, FALSE, TRUE)</f>
        <v>0</v>
      </c>
      <c r="Z101" s="3" t="b">
        <f>IF( _xll.TEST_XKURT(_xll.RMNA(_xll.ARMA_RESID('HI-LO'!$H$2:$H$499,1,$P$99,$P$104,$P$100:$P$101,$P$102:$P$103))) &gt;0.05/2, FALSE, TRUE)</f>
        <v>0</v>
      </c>
    </row>
    <row r="102" spans="1:29" ht="18" x14ac:dyDescent="0.35">
      <c r="A102" s="2">
        <v>40451</v>
      </c>
      <c r="B102" s="3">
        <v>1.3626</v>
      </c>
      <c r="C102" s="3">
        <v>1.3681000000000001</v>
      </c>
      <c r="D102" s="3">
        <v>1.3562000000000001</v>
      </c>
      <c r="E102" s="3">
        <v>1.3633</v>
      </c>
      <c r="F102" s="6">
        <f t="shared" si="4"/>
        <v>5.1359185251612267E-4</v>
      </c>
      <c r="G102" s="6">
        <f t="shared" si="5"/>
        <v>8.7362446763267626E-3</v>
      </c>
      <c r="H102" s="69">
        <f>_xll.BOXCOX(G102,$O$35,$O$36,1)+4.6</f>
        <v>-0.14027485255051264</v>
      </c>
      <c r="I102">
        <f>_xll.WMA($H$2:H102,1,20)</f>
        <v>-0.11408253488676967</v>
      </c>
      <c r="J102">
        <v>-2.8895555263046213E-2</v>
      </c>
      <c r="K102" s="5">
        <f t="shared" si="6"/>
        <v>9.7655386463032946E-3</v>
      </c>
      <c r="L102" s="5">
        <f t="shared" si="7"/>
        <v>8.7362446763267626E-3</v>
      </c>
      <c r="N102" s="67"/>
      <c r="O102" s="15" t="s">
        <v>88</v>
      </c>
      <c r="P102" s="14">
        <v>1.1151381484116098E-2</v>
      </c>
    </row>
    <row r="103" spans="1:29" ht="18" x14ac:dyDescent="0.35">
      <c r="A103" s="2">
        <v>40452</v>
      </c>
      <c r="B103" s="3">
        <v>1.3634999999999999</v>
      </c>
      <c r="C103" s="3">
        <v>1.3791</v>
      </c>
      <c r="D103" s="3">
        <v>1.3620000000000001</v>
      </c>
      <c r="E103" s="3">
        <v>1.3789</v>
      </c>
      <c r="F103" s="6">
        <f t="shared" si="4"/>
        <v>1.1231156562052423E-2</v>
      </c>
      <c r="G103" s="6">
        <f t="shared" si="5"/>
        <v>1.247690477083419E-2</v>
      </c>
      <c r="H103" s="69">
        <f>_xll.BOXCOX(G103,$O$35,$O$36,1)+4.6</f>
        <v>0.21612403804078184</v>
      </c>
      <c r="I103">
        <f>_xll.WMA($H$2:H103,1,20)</f>
        <v>-8.9161002153881105E-2</v>
      </c>
      <c r="J103">
        <v>-5.6566937205466628E-2</v>
      </c>
      <c r="K103" s="5">
        <f t="shared" si="6"/>
        <v>9.4990172109556681E-3</v>
      </c>
      <c r="L103" s="5">
        <f t="shared" si="7"/>
        <v>1.247690477083419E-2</v>
      </c>
      <c r="N103" s="67"/>
      <c r="O103" s="15" t="s">
        <v>90</v>
      </c>
      <c r="P103" s="14">
        <v>-0.6296282184419445</v>
      </c>
    </row>
    <row r="104" spans="1:29" x14ac:dyDescent="0.25">
      <c r="A104" s="2">
        <v>40455</v>
      </c>
      <c r="B104" s="3">
        <v>1.3788</v>
      </c>
      <c r="C104" s="3">
        <v>1.3788</v>
      </c>
      <c r="D104" s="3">
        <v>1.3669</v>
      </c>
      <c r="E104" s="3">
        <v>1.3683000000000001</v>
      </c>
      <c r="F104" s="6">
        <f t="shared" si="4"/>
        <v>-7.644462256945859E-3</v>
      </c>
      <c r="G104" s="6">
        <f t="shared" si="5"/>
        <v>8.6681534841030472E-3</v>
      </c>
      <c r="H104" s="69">
        <f>_xll.BOXCOX(G104,$O$35,$O$36,1)+4.6</f>
        <v>-0.14809948848474441</v>
      </c>
      <c r="I104">
        <f>_xll.WMA($H$2:H104,1,20)</f>
        <v>-5.8001835281844404E-2</v>
      </c>
      <c r="J104">
        <v>-2.7467894384816699E-2</v>
      </c>
      <c r="K104" s="5">
        <f t="shared" si="6"/>
        <v>9.7794904806577723E-3</v>
      </c>
      <c r="L104" s="5">
        <f t="shared" si="7"/>
        <v>8.6681534841030472E-3</v>
      </c>
      <c r="N104" s="67"/>
      <c r="O104" s="15" t="s">
        <v>75</v>
      </c>
      <c r="P104" s="14">
        <v>0.37640056068798883</v>
      </c>
    </row>
    <row r="105" spans="1:29" x14ac:dyDescent="0.25">
      <c r="A105" s="2">
        <v>40456</v>
      </c>
      <c r="B105" s="3">
        <v>1.3684000000000001</v>
      </c>
      <c r="C105" s="3">
        <v>1.3857999999999999</v>
      </c>
      <c r="D105" s="3">
        <v>1.3640000000000001</v>
      </c>
      <c r="E105" s="3">
        <v>1.3836999999999999</v>
      </c>
      <c r="F105" s="6">
        <f t="shared" si="4"/>
        <v>1.1118896571889074E-2</v>
      </c>
      <c r="G105" s="6">
        <f t="shared" si="5"/>
        <v>1.5856030789873393E-2</v>
      </c>
      <c r="H105" s="69">
        <f>_xll.BOXCOX(G105,$O$35,$O$36,1)+4.6</f>
        <v>0.4557946404472899</v>
      </c>
      <c r="I105">
        <f>_xll.WMA($H$2:H105,1,20)</f>
        <v>-1.4698072252737802E-2</v>
      </c>
      <c r="J105">
        <v>-2.7924582849801982E-2</v>
      </c>
      <c r="K105" s="5">
        <f t="shared" si="6"/>
        <v>9.7750253198331492E-3</v>
      </c>
      <c r="L105" s="5">
        <f t="shared" si="7"/>
        <v>1.5856030789873393E-2</v>
      </c>
      <c r="N105" s="67"/>
    </row>
    <row r="106" spans="1:29" x14ac:dyDescent="0.25">
      <c r="A106" s="2">
        <v>40457</v>
      </c>
      <c r="B106" s="3">
        <v>1.3837999999999999</v>
      </c>
      <c r="C106" s="3">
        <v>1.3946000000000001</v>
      </c>
      <c r="D106" s="3">
        <v>1.3802000000000001</v>
      </c>
      <c r="E106" s="3">
        <v>1.3931</v>
      </c>
      <c r="F106" s="6">
        <f t="shared" si="4"/>
        <v>6.6981416474685132E-3</v>
      </c>
      <c r="G106" s="6">
        <f t="shared" si="5"/>
        <v>1.0379219600408775E-2</v>
      </c>
      <c r="H106" s="69">
        <f>_xll.BOXCOX(G106,$O$35,$O$36,1)+4.6</f>
        <v>3.2050412924286675E-2</v>
      </c>
      <c r="I106">
        <f>_xll.WMA($H$2:H106,1,20)</f>
        <v>-1.3297462603530714E-2</v>
      </c>
      <c r="J106">
        <v>1.7981312473686371E-2</v>
      </c>
      <c r="K106" s="5">
        <f t="shared" si="6"/>
        <v>1.0234215745974376E-2</v>
      </c>
      <c r="L106" s="5">
        <f t="shared" si="7"/>
        <v>1.0379219600408775E-2</v>
      </c>
      <c r="N106" s="67"/>
    </row>
    <row r="107" spans="1:29" x14ac:dyDescent="0.25">
      <c r="A107" s="2">
        <v>40458</v>
      </c>
      <c r="B107" s="3">
        <v>1.3928</v>
      </c>
      <c r="C107" s="3">
        <v>1.4026000000000001</v>
      </c>
      <c r="D107" s="3">
        <v>1.3859999999999999</v>
      </c>
      <c r="E107" s="3">
        <v>1.3923000000000001</v>
      </c>
      <c r="F107" s="6">
        <f t="shared" si="4"/>
        <v>-3.5905353873941183E-4</v>
      </c>
      <c r="G107" s="6">
        <f t="shared" si="5"/>
        <v>1.1905756352961748E-2</v>
      </c>
      <c r="H107" s="69">
        <f>_xll.BOXCOX(G107,$O$35,$O$36,1)+4.6</f>
        <v>0.16926673131673198</v>
      </c>
      <c r="I107">
        <f>_xll.WMA($H$2:H107,1,20)</f>
        <v>5.6137630602757225E-4</v>
      </c>
      <c r="J107">
        <v>3.3563623480937832E-2</v>
      </c>
      <c r="K107" s="5">
        <f t="shared" si="6"/>
        <v>1.0394937434274753E-2</v>
      </c>
      <c r="L107" s="5">
        <f t="shared" si="7"/>
        <v>1.1905756352961748E-2</v>
      </c>
      <c r="N107" s="67"/>
    </row>
    <row r="108" spans="1:29" x14ac:dyDescent="0.25">
      <c r="A108" s="2">
        <v>40459</v>
      </c>
      <c r="B108" s="3">
        <v>1.3924000000000001</v>
      </c>
      <c r="C108" s="3">
        <v>1.3983000000000001</v>
      </c>
      <c r="D108" s="3">
        <v>1.3837999999999999</v>
      </c>
      <c r="E108" s="3">
        <v>1.3935</v>
      </c>
      <c r="F108" s="6">
        <f t="shared" si="4"/>
        <v>7.8969098471901597E-4</v>
      </c>
      <c r="G108" s="6">
        <f t="shared" si="5"/>
        <v>1.0423874982094366E-2</v>
      </c>
      <c r="H108" s="69">
        <f>_xll.BOXCOX(G108,$O$35,$O$36,1)+4.6</f>
        <v>3.6343567492811424E-2</v>
      </c>
      <c r="I108">
        <f>_xll.WMA($H$2:H108,1,20)</f>
        <v>2.385948574801619E-2</v>
      </c>
      <c r="J108">
        <v>4.3943494222781154E-2</v>
      </c>
      <c r="K108" s="5">
        <f t="shared" si="6"/>
        <v>1.0503397467973194E-2</v>
      </c>
      <c r="L108" s="5">
        <f t="shared" si="7"/>
        <v>1.0423874982094366E-2</v>
      </c>
      <c r="N108" s="67"/>
    </row>
    <row r="109" spans="1:29" x14ac:dyDescent="0.25">
      <c r="A109" s="2">
        <v>40462</v>
      </c>
      <c r="B109" s="3">
        <v>1.4004000000000001</v>
      </c>
      <c r="C109" s="3">
        <v>1.4006000000000001</v>
      </c>
      <c r="D109" s="3">
        <v>1.3869</v>
      </c>
      <c r="E109" s="3">
        <v>1.3873</v>
      </c>
      <c r="F109" s="6">
        <f t="shared" si="4"/>
        <v>-9.3984979938307872E-3</v>
      </c>
      <c r="G109" s="6">
        <f t="shared" si="5"/>
        <v>9.8296755591280455E-3</v>
      </c>
      <c r="H109" s="69">
        <f>_xll.BOXCOX(G109,$O$35,$O$36,1)+4.6</f>
        <v>-2.2349350542918422E-2</v>
      </c>
      <c r="I109">
        <f>_xll.WMA($H$2:H109,1,20)</f>
        <v>3.8880155037648564E-2</v>
      </c>
      <c r="J109">
        <v>4.3846898050311875E-2</v>
      </c>
      <c r="K109" s="5">
        <f t="shared" si="6"/>
        <v>1.050238292898094E-2</v>
      </c>
      <c r="L109" s="5">
        <f t="shared" si="7"/>
        <v>9.8296755591280455E-3</v>
      </c>
      <c r="N109" s="67"/>
    </row>
    <row r="110" spans="1:29" x14ac:dyDescent="0.25">
      <c r="A110" s="2">
        <v>40463</v>
      </c>
      <c r="B110" s="3">
        <v>1.3871</v>
      </c>
      <c r="C110" s="3">
        <v>1.3932</v>
      </c>
      <c r="D110" s="3">
        <v>1.3777999999999999</v>
      </c>
      <c r="E110" s="3">
        <v>1.3926000000000001</v>
      </c>
      <c r="F110" s="6">
        <f t="shared" si="4"/>
        <v>3.9572667392019246E-3</v>
      </c>
      <c r="G110" s="6">
        <f t="shared" si="5"/>
        <v>1.1115235332750812E-2</v>
      </c>
      <c r="H110" s="69">
        <f>_xll.BOXCOX(G110,$O$35,$O$36,1)+4.6</f>
        <v>0.10056144074707252</v>
      </c>
      <c r="I110">
        <f>_xll.WMA($H$2:H110,1,20)</f>
        <v>1.9060529908110399E-2</v>
      </c>
      <c r="J110">
        <v>3.325059885723286E-2</v>
      </c>
      <c r="K110" s="5">
        <f t="shared" si="6"/>
        <v>1.0391684072113749E-2</v>
      </c>
      <c r="L110" s="5">
        <f t="shared" si="7"/>
        <v>1.1115235332750812E-2</v>
      </c>
      <c r="N110" s="67"/>
    </row>
    <row r="111" spans="1:29" x14ac:dyDescent="0.25">
      <c r="A111" s="2">
        <v>40464</v>
      </c>
      <c r="B111" s="3">
        <v>1.3927</v>
      </c>
      <c r="C111" s="3">
        <v>1.4000999999999999</v>
      </c>
      <c r="D111" s="3">
        <v>1.3913</v>
      </c>
      <c r="E111" s="3">
        <v>1.3959999999999999</v>
      </c>
      <c r="F111" s="6">
        <f t="shared" si="4"/>
        <v>2.3666952632713789E-3</v>
      </c>
      <c r="G111" s="6">
        <f t="shared" si="5"/>
        <v>6.3051007760485424E-3</v>
      </c>
      <c r="H111" s="69">
        <f>_xll.BOXCOX(G111,$O$35,$O$36,1)+4.6</f>
        <v>-0.46639632618013582</v>
      </c>
      <c r="I111">
        <f>_xll.WMA($H$2:H111,1,20)</f>
        <v>2.2972901051406505E-3</v>
      </c>
      <c r="J111">
        <v>3.500723749484913E-2</v>
      </c>
      <c r="K111" s="5">
        <f t="shared" si="6"/>
        <v>1.0409954548478857E-2</v>
      </c>
      <c r="L111" s="5">
        <f t="shared" si="7"/>
        <v>6.3051007760485424E-3</v>
      </c>
      <c r="N111" s="67"/>
    </row>
    <row r="112" spans="1:29" x14ac:dyDescent="0.25">
      <c r="A112" s="2">
        <v>40465</v>
      </c>
      <c r="B112" s="3">
        <v>1.3958999999999999</v>
      </c>
      <c r="C112" s="3">
        <v>1.4119999999999999</v>
      </c>
      <c r="D112" s="3">
        <v>1.3956999999999999</v>
      </c>
      <c r="E112" s="3">
        <v>1.4083000000000001</v>
      </c>
      <c r="F112" s="6">
        <f t="shared" si="4"/>
        <v>8.8439346852923102E-3</v>
      </c>
      <c r="G112" s="6">
        <f t="shared" si="5"/>
        <v>1.1611057538588824E-2</v>
      </c>
      <c r="H112" s="69">
        <f>_xll.BOXCOX(G112,$O$35,$O$36,1)+4.6</f>
        <v>0.14420260117442396</v>
      </c>
      <c r="I112">
        <f>_xll.WMA($H$2:H112,1,20)</f>
        <v>6.0643563383082164E-3</v>
      </c>
      <c r="J112">
        <v>-1.4902684974981262E-2</v>
      </c>
      <c r="K112" s="5">
        <f t="shared" si="6"/>
        <v>9.9031470850827995E-3</v>
      </c>
      <c r="L112" s="5">
        <f t="shared" si="7"/>
        <v>1.1611057538588824E-2</v>
      </c>
      <c r="N112" s="67"/>
    </row>
    <row r="113" spans="1:14" x14ac:dyDescent="0.25">
      <c r="A113" s="2">
        <v>40466</v>
      </c>
      <c r="B113" s="3">
        <v>1.4080999999999999</v>
      </c>
      <c r="C113" s="3">
        <v>1.4154</v>
      </c>
      <c r="D113" s="3">
        <v>1.3939999999999999</v>
      </c>
      <c r="E113" s="3">
        <v>1.3975</v>
      </c>
      <c r="F113" s="6">
        <f t="shared" si="4"/>
        <v>-7.5563518940116462E-3</v>
      </c>
      <c r="G113" s="6">
        <f t="shared" si="5"/>
        <v>1.5234864321215178E-2</v>
      </c>
      <c r="H113" s="69">
        <f>_xll.BOXCOX(G113,$O$35,$O$36,1)+4.6</f>
        <v>0.41583122768664893</v>
      </c>
      <c r="I113">
        <f>_xll.WMA($H$2:H113,1,20)</f>
        <v>1.1456964431954382E-2</v>
      </c>
      <c r="J113">
        <v>-1.391784662046841E-2</v>
      </c>
      <c r="K113" s="5">
        <f t="shared" si="6"/>
        <v>9.9129048883033234E-3</v>
      </c>
      <c r="L113" s="5">
        <f t="shared" si="7"/>
        <v>1.5234864321215178E-2</v>
      </c>
      <c r="N113" s="67"/>
    </row>
    <row r="114" spans="1:14" x14ac:dyDescent="0.25">
      <c r="A114" s="2">
        <v>40469</v>
      </c>
      <c r="B114" s="3">
        <v>1.397</v>
      </c>
      <c r="C114" s="3">
        <v>1.3996999999999999</v>
      </c>
      <c r="D114" s="3">
        <v>1.3833</v>
      </c>
      <c r="E114" s="3">
        <v>1.3933</v>
      </c>
      <c r="F114" s="6">
        <f t="shared" si="4"/>
        <v>-2.6520461374158217E-3</v>
      </c>
      <c r="G114" s="6">
        <f t="shared" si="5"/>
        <v>1.1785979045830541E-2</v>
      </c>
      <c r="H114" s="69">
        <f>_xll.BOXCOX(G114,$O$35,$O$36,1)+4.6</f>
        <v>0.1591553295455741</v>
      </c>
      <c r="I114">
        <f>_xll.WMA($H$2:H114,1,20)</f>
        <v>3.0970265995523188E-2</v>
      </c>
      <c r="J114">
        <v>3.5374780676607195E-2</v>
      </c>
      <c r="K114" s="5">
        <f t="shared" si="6"/>
        <v>1.0413781359511633E-2</v>
      </c>
      <c r="L114" s="5">
        <f t="shared" si="7"/>
        <v>1.1785979045830541E-2</v>
      </c>
      <c r="N114" s="67"/>
    </row>
    <row r="115" spans="1:14" x14ac:dyDescent="0.25">
      <c r="A115" s="2">
        <v>40470</v>
      </c>
      <c r="B115" s="3">
        <v>1.3931</v>
      </c>
      <c r="C115" s="3">
        <v>1.4000999999999999</v>
      </c>
      <c r="D115" s="3">
        <v>1.3716999999999999</v>
      </c>
      <c r="E115" s="3">
        <v>1.3724000000000001</v>
      </c>
      <c r="F115" s="6">
        <f t="shared" si="4"/>
        <v>-1.4970447727884563E-2</v>
      </c>
      <c r="G115" s="6">
        <f t="shared" si="5"/>
        <v>2.0492816139518311E-2</v>
      </c>
      <c r="H115" s="69">
        <f>_xll.BOXCOX(G115,$O$35,$O$36,1)+4.6</f>
        <v>0.7123191135278879</v>
      </c>
      <c r="I115">
        <f>_xll.WMA($H$2:H115,1,20)</f>
        <v>6.0137175817852558E-2</v>
      </c>
      <c r="J115">
        <v>5.8092300949780018E-2</v>
      </c>
      <c r="K115" s="5">
        <f t="shared" si="6"/>
        <v>1.0653064315581481E-2</v>
      </c>
      <c r="L115" s="5">
        <f t="shared" si="7"/>
        <v>2.0492816139518311E-2</v>
      </c>
      <c r="N115" s="67"/>
    </row>
    <row r="116" spans="1:14" x14ac:dyDescent="0.25">
      <c r="A116" s="2">
        <v>40471</v>
      </c>
      <c r="B116" s="3">
        <v>1.3723000000000001</v>
      </c>
      <c r="C116" s="3">
        <v>1.399</v>
      </c>
      <c r="D116" s="3">
        <v>1.37</v>
      </c>
      <c r="E116" s="3">
        <v>1.3960999999999999</v>
      </c>
      <c r="F116" s="6">
        <f t="shared" si="4"/>
        <v>1.7194470719014587E-2</v>
      </c>
      <c r="G116" s="6">
        <f t="shared" si="5"/>
        <v>2.0946955843310584E-2</v>
      </c>
      <c r="H116" s="69">
        <f>_xll.BOXCOX(G116,$O$35,$O$36,1)+4.6</f>
        <v>0.73423805101953343</v>
      </c>
      <c r="I116">
        <f>_xll.WMA($H$2:H116,1,20)</f>
        <v>7.2180994038150648E-2</v>
      </c>
      <c r="J116">
        <v>0.1208248213764801</v>
      </c>
      <c r="K116" s="5">
        <f t="shared" si="6"/>
        <v>1.1342765052398233E-2</v>
      </c>
      <c r="L116" s="5">
        <f t="shared" si="7"/>
        <v>2.0946955843310584E-2</v>
      </c>
      <c r="N116" s="67"/>
    </row>
    <row r="117" spans="1:14" x14ac:dyDescent="0.25">
      <c r="A117" s="2">
        <v>40472</v>
      </c>
      <c r="B117" s="3">
        <v>1.3962000000000001</v>
      </c>
      <c r="C117" s="3">
        <v>1.4048</v>
      </c>
      <c r="D117" s="3">
        <v>1.3874</v>
      </c>
      <c r="E117" s="3">
        <v>1.3917999999999999</v>
      </c>
      <c r="F117" s="6">
        <f t="shared" si="4"/>
        <v>-3.156387125551505E-3</v>
      </c>
      <c r="G117" s="6">
        <f t="shared" si="5"/>
        <v>1.2463451929651325E-2</v>
      </c>
      <c r="H117" s="69">
        <f>_xll.BOXCOX(G117,$O$35,$O$36,1)+4.6</f>
        <v>0.21504523691142019</v>
      </c>
      <c r="I117">
        <f>_xll.WMA($H$2:H117,1,20)</f>
        <v>9.2538364759210026E-2</v>
      </c>
      <c r="J117">
        <v>0.19139116109851725</v>
      </c>
      <c r="K117" s="5">
        <f t="shared" si="6"/>
        <v>1.2172099908745085E-2</v>
      </c>
      <c r="L117" s="5">
        <f t="shared" si="7"/>
        <v>1.2463451929651325E-2</v>
      </c>
      <c r="N117" s="67"/>
    </row>
    <row r="118" spans="1:14" x14ac:dyDescent="0.25">
      <c r="A118" s="2">
        <v>40473</v>
      </c>
      <c r="B118" s="3">
        <v>1.3916999999999999</v>
      </c>
      <c r="C118" s="3">
        <v>1.3969</v>
      </c>
      <c r="D118" s="3">
        <v>1.3862000000000001</v>
      </c>
      <c r="E118" s="3">
        <v>1.395</v>
      </c>
      <c r="F118" s="6">
        <f t="shared" si="4"/>
        <v>2.3683938296582721E-3</v>
      </c>
      <c r="G118" s="6">
        <f t="shared" si="5"/>
        <v>7.6893052496208956E-3</v>
      </c>
      <c r="H118" s="69">
        <f>_xll.BOXCOX(G118,$O$35,$O$36,1)+4.6</f>
        <v>-0.2679248441985882</v>
      </c>
      <c r="I118">
        <f>_xll.WMA($H$2:H118,1,20)</f>
        <v>0.1155915027700108</v>
      </c>
      <c r="J118">
        <v>0.1958780124092378</v>
      </c>
      <c r="K118" s="5">
        <f t="shared" si="6"/>
        <v>1.2226837017980179E-2</v>
      </c>
      <c r="L118" s="5">
        <f t="shared" si="7"/>
        <v>7.6893052496208956E-3</v>
      </c>
      <c r="N118" s="67"/>
    </row>
    <row r="119" spans="1:14" x14ac:dyDescent="0.25">
      <c r="A119" s="2">
        <v>40476</v>
      </c>
      <c r="B119" s="3">
        <v>1.3949</v>
      </c>
      <c r="C119" s="3">
        <v>1.4078999999999999</v>
      </c>
      <c r="D119" s="3">
        <v>1.3935999999999999</v>
      </c>
      <c r="E119" s="3">
        <v>1.3963000000000001</v>
      </c>
      <c r="F119" s="6">
        <f t="shared" si="4"/>
        <v>1.0031528499595502E-3</v>
      </c>
      <c r="G119" s="6">
        <f t="shared" si="5"/>
        <v>1.0208905370243274E-2</v>
      </c>
      <c r="H119" s="69">
        <f>_xll.BOXCOX(G119,$O$35,$O$36,1)+4.6</f>
        <v>1.5505135913399748E-2</v>
      </c>
      <c r="I119">
        <f>_xll.WMA($H$2:H119,1,20)</f>
        <v>8.0917371974092933E-2</v>
      </c>
      <c r="J119">
        <v>0.13334540307777093</v>
      </c>
      <c r="K119" s="5">
        <f t="shared" si="6"/>
        <v>1.1485675865263712E-2</v>
      </c>
      <c r="L119" s="5">
        <f t="shared" si="7"/>
        <v>1.0208905370243274E-2</v>
      </c>
      <c r="N119" s="67"/>
    </row>
    <row r="120" spans="1:14" x14ac:dyDescent="0.25">
      <c r="A120" s="2">
        <v>40477</v>
      </c>
      <c r="B120" s="3">
        <v>1.3964000000000001</v>
      </c>
      <c r="C120" s="3">
        <v>1.3979999999999999</v>
      </c>
      <c r="D120" s="3">
        <v>1.3827</v>
      </c>
      <c r="E120" s="3">
        <v>1.3857999999999999</v>
      </c>
      <c r="F120" s="6">
        <f t="shared" si="4"/>
        <v>-7.6199060376002329E-3</v>
      </c>
      <c r="G120" s="6">
        <f t="shared" si="5"/>
        <v>1.1004534399183282E-2</v>
      </c>
      <c r="H120" s="69">
        <f>_xll.BOXCOX(G120,$O$35,$O$36,1)+4.6</f>
        <v>9.0552126985261161E-2</v>
      </c>
      <c r="I120">
        <f>_xll.WMA($H$2:H120,1,20)</f>
        <v>0.11121611379941106</v>
      </c>
      <c r="J120">
        <v>9.5429670269593397E-2</v>
      </c>
      <c r="K120" s="5">
        <f t="shared" si="6"/>
        <v>1.1058340606418917E-2</v>
      </c>
      <c r="L120" s="5">
        <f t="shared" si="7"/>
        <v>1.1004534399183282E-2</v>
      </c>
      <c r="N120" s="67"/>
    </row>
    <row r="121" spans="1:14" x14ac:dyDescent="0.25">
      <c r="A121" s="2">
        <v>40478</v>
      </c>
      <c r="B121" s="3">
        <v>1.3855999999999999</v>
      </c>
      <c r="C121" s="3">
        <v>1.3876999999999999</v>
      </c>
      <c r="D121" s="3">
        <v>1.3735999999999999</v>
      </c>
      <c r="E121" s="3">
        <v>1.3767</v>
      </c>
      <c r="F121" s="6">
        <f t="shared" si="4"/>
        <v>-6.4439277392731881E-3</v>
      </c>
      <c r="G121" s="6">
        <f t="shared" si="5"/>
        <v>1.0212669793698961E-2</v>
      </c>
      <c r="H121" s="69">
        <f>_xll.BOXCOX(G121,$O$35,$O$36,1)+4.6</f>
        <v>1.5873807131765894E-2</v>
      </c>
      <c r="I121">
        <f>_xll.WMA($H$2:H121,1,20)</f>
        <v>9.3868824584262905E-2</v>
      </c>
      <c r="J121">
        <v>8.3563095870782866E-2</v>
      </c>
      <c r="K121" s="5">
        <f t="shared" si="6"/>
        <v>1.0927891507622143E-2</v>
      </c>
      <c r="L121" s="5">
        <f t="shared" si="7"/>
        <v>1.0212669793698961E-2</v>
      </c>
      <c r="N121" s="67"/>
    </row>
    <row r="122" spans="1:14" x14ac:dyDescent="0.25">
      <c r="A122" s="2">
        <v>40479</v>
      </c>
      <c r="B122" s="3">
        <v>1.3766</v>
      </c>
      <c r="C122" s="3">
        <v>1.3944000000000001</v>
      </c>
      <c r="D122" s="3">
        <v>1.3766</v>
      </c>
      <c r="E122" s="3">
        <v>1.3929</v>
      </c>
      <c r="F122" s="6">
        <f t="shared" si="4"/>
        <v>1.1771213729721846E-2</v>
      </c>
      <c r="G122" s="6">
        <f t="shared" si="5"/>
        <v>1.2847524241547437E-2</v>
      </c>
      <c r="H122" s="69">
        <f>_xll.BOXCOX(G122,$O$35,$O$36,1)+4.6</f>
        <v>0.24539584776917156</v>
      </c>
      <c r="I122">
        <f>_xll.WMA($H$2:H122,1,20)</f>
        <v>0.12339092994539951</v>
      </c>
      <c r="J122">
        <v>6.9721085627499152E-2</v>
      </c>
      <c r="K122" s="5">
        <f t="shared" si="6"/>
        <v>1.0777669606533934E-2</v>
      </c>
      <c r="L122" s="5">
        <f t="shared" si="7"/>
        <v>1.2847524241547437E-2</v>
      </c>
      <c r="N122" s="67"/>
    </row>
    <row r="123" spans="1:14" x14ac:dyDescent="0.25">
      <c r="A123" s="2">
        <v>40480</v>
      </c>
      <c r="B123" s="3">
        <v>1.3928</v>
      </c>
      <c r="C123" s="3">
        <v>1.395</v>
      </c>
      <c r="D123" s="3">
        <v>1.3809</v>
      </c>
      <c r="E123" s="3">
        <v>1.3944000000000001</v>
      </c>
      <c r="F123" s="6">
        <f t="shared" si="4"/>
        <v>1.1481057518319265E-3</v>
      </c>
      <c r="G123" s="6">
        <f t="shared" si="5"/>
        <v>1.0158954764160602E-2</v>
      </c>
      <c r="H123" s="69">
        <f>_xll.BOXCOX(G123,$O$35,$O$36,1)+4.6</f>
        <v>1.0600280332693224E-2</v>
      </c>
      <c r="I123">
        <f>_xll.WMA($H$2:H123,1,20)</f>
        <v>0.1426744649613837</v>
      </c>
      <c r="J123">
        <v>7.8858764188038291E-2</v>
      </c>
      <c r="K123" s="5">
        <f t="shared" si="6"/>
        <v>1.0876603813126485E-2</v>
      </c>
      <c r="L123" s="5">
        <f t="shared" si="7"/>
        <v>1.0158954764160602E-2</v>
      </c>
      <c r="N123" s="67"/>
    </row>
    <row r="124" spans="1:14" x14ac:dyDescent="0.25">
      <c r="A124" s="2">
        <v>40483</v>
      </c>
      <c r="B124" s="3">
        <v>1.3964000000000001</v>
      </c>
      <c r="C124" s="3">
        <v>1.401</v>
      </c>
      <c r="D124" s="3">
        <v>1.3865000000000001</v>
      </c>
      <c r="E124" s="3">
        <v>1.3891</v>
      </c>
      <c r="F124" s="6">
        <f t="shared" si="4"/>
        <v>-5.2414408275375012E-3</v>
      </c>
      <c r="G124" s="6">
        <f t="shared" si="5"/>
        <v>1.0403681281174172E-2</v>
      </c>
      <c r="H124" s="69">
        <f>_xll.BOXCOX(G124,$O$35,$O$36,1)+4.6</f>
        <v>3.4404433876491503E-2</v>
      </c>
      <c r="I124">
        <f>_xll.WMA($H$2:H124,1,20)</f>
        <v>0.13239827707597929</v>
      </c>
      <c r="J124">
        <v>7.1100727355654286E-2</v>
      </c>
      <c r="K124" s="5">
        <f t="shared" si="6"/>
        <v>1.0792549191143126E-2</v>
      </c>
      <c r="L124" s="5">
        <f t="shared" si="7"/>
        <v>1.0403681281174172E-2</v>
      </c>
      <c r="N124" s="67"/>
    </row>
    <row r="125" spans="1:14" x14ac:dyDescent="0.25">
      <c r="A125" s="2">
        <v>40484</v>
      </c>
      <c r="B125" s="3">
        <v>1.389</v>
      </c>
      <c r="C125" s="3">
        <v>1.4056</v>
      </c>
      <c r="D125" s="3">
        <v>1.3885000000000001</v>
      </c>
      <c r="E125" s="3">
        <v>1.4031</v>
      </c>
      <c r="F125" s="6">
        <f t="shared" si="4"/>
        <v>1.0100010645606457E-2</v>
      </c>
      <c r="G125" s="6">
        <f t="shared" si="5"/>
        <v>1.2240230126033048E-2</v>
      </c>
      <c r="H125" s="69">
        <f>_xll.BOXCOX(G125,$O$35,$O$36,1)+4.6</f>
        <v>0.19697279907179421</v>
      </c>
      <c r="I125">
        <f>_xll.WMA($H$2:H125,1,20)</f>
        <v>0.14152347319404107</v>
      </c>
      <c r="J125">
        <v>5.9021321696902801E-2</v>
      </c>
      <c r="K125" s="5">
        <f t="shared" si="6"/>
        <v>1.0662965831996024E-2</v>
      </c>
      <c r="L125" s="5">
        <f t="shared" si="7"/>
        <v>1.2240230126033048E-2</v>
      </c>
      <c r="N125" s="67"/>
    </row>
    <row r="126" spans="1:14" x14ac:dyDescent="0.25">
      <c r="A126" s="2">
        <v>40485</v>
      </c>
      <c r="B126" s="3">
        <v>1.403</v>
      </c>
      <c r="C126" s="3">
        <v>1.4145000000000001</v>
      </c>
      <c r="D126" s="3">
        <v>1.3994</v>
      </c>
      <c r="E126" s="3">
        <v>1.4137999999999999</v>
      </c>
      <c r="F126" s="6">
        <f t="shared" si="4"/>
        <v>7.6683136343925831E-3</v>
      </c>
      <c r="G126" s="6">
        <f t="shared" si="5"/>
        <v>1.0732538429825546E-2</v>
      </c>
      <c r="H126" s="69">
        <f>_xll.BOXCOX(G126,$O$35,$O$36,1)+4.6</f>
        <v>6.5524822824563955E-2</v>
      </c>
      <c r="I126">
        <f>_xll.WMA($H$2:H126,1,20)</f>
        <v>0.12858238112526627</v>
      </c>
      <c r="J126">
        <v>6.6475893811842282E-2</v>
      </c>
      <c r="K126" s="5">
        <f t="shared" si="6"/>
        <v>1.0742750691269004E-2</v>
      </c>
      <c r="L126" s="5">
        <f t="shared" si="7"/>
        <v>1.0732538429825546E-2</v>
      </c>
      <c r="N126" s="67"/>
    </row>
    <row r="127" spans="1:14" x14ac:dyDescent="0.25">
      <c r="A127" s="2">
        <v>40486</v>
      </c>
      <c r="B127" s="3">
        <v>1.4136</v>
      </c>
      <c r="C127" s="3">
        <v>1.4280999999999999</v>
      </c>
      <c r="D127" s="3">
        <v>1.4105000000000001</v>
      </c>
      <c r="E127" s="3">
        <v>1.4207000000000001</v>
      </c>
      <c r="F127" s="6">
        <f t="shared" si="4"/>
        <v>5.0100658725447441E-3</v>
      </c>
      <c r="G127" s="6">
        <f t="shared" si="5"/>
        <v>1.2400638016836309E-2</v>
      </c>
      <c r="H127" s="69">
        <f>_xll.BOXCOX(G127,$O$35,$O$36,1)+4.6</f>
        <v>0.20999264527586536</v>
      </c>
      <c r="I127">
        <f>_xll.WMA($H$2:H127,1,20)</f>
        <v>0.13025610162028015</v>
      </c>
      <c r="J127">
        <v>6.5164811540668416E-2</v>
      </c>
      <c r="K127" s="5">
        <f t="shared" si="6"/>
        <v>1.0728675290314601E-2</v>
      </c>
      <c r="L127" s="5">
        <f t="shared" si="7"/>
        <v>1.2400638016836309E-2</v>
      </c>
      <c r="N127" s="67"/>
    </row>
    <row r="128" spans="1:14" x14ac:dyDescent="0.25">
      <c r="A128" s="2">
        <v>40487</v>
      </c>
      <c r="B128" s="3">
        <v>1.4206000000000001</v>
      </c>
      <c r="C128" s="3">
        <v>1.4246000000000001</v>
      </c>
      <c r="D128" s="3">
        <v>1.4027000000000001</v>
      </c>
      <c r="E128" s="3">
        <v>1.4031</v>
      </c>
      <c r="F128" s="6">
        <f t="shared" si="4"/>
        <v>-1.2395243163759419E-2</v>
      </c>
      <c r="G128" s="6">
        <f t="shared" si="5"/>
        <v>1.5492121818627809E-2</v>
      </c>
      <c r="H128" s="69">
        <f>_xll.BOXCOX(G128,$O$35,$O$36,1)+4.6</f>
        <v>0.43257634596425287</v>
      </c>
      <c r="I128">
        <f>_xll.WMA($H$2:H128,1,20)</f>
        <v>0.13229239731823683</v>
      </c>
      <c r="J128">
        <v>7.3629054485191192E-2</v>
      </c>
      <c r="K128" s="5">
        <f t="shared" si="6"/>
        <v>1.0819870810501363E-2</v>
      </c>
      <c r="L128" s="5">
        <f t="shared" si="7"/>
        <v>1.5492121818627809E-2</v>
      </c>
      <c r="N128" s="67"/>
    </row>
    <row r="129" spans="1:14" x14ac:dyDescent="0.25">
      <c r="A129" s="2">
        <v>40490</v>
      </c>
      <c r="B129" s="3">
        <v>1.4056</v>
      </c>
      <c r="C129" s="3">
        <v>1.4081999999999999</v>
      </c>
      <c r="D129" s="3">
        <v>1.3891</v>
      </c>
      <c r="E129" s="3">
        <v>1.3914</v>
      </c>
      <c r="F129" s="6">
        <f t="shared" si="4"/>
        <v>-1.0153823383346441E-2</v>
      </c>
      <c r="G129" s="6">
        <f t="shared" si="5"/>
        <v>1.365623768168909E-2</v>
      </c>
      <c r="H129" s="69">
        <f>_xll.BOXCOX(G129,$O$35,$O$36,1)+4.6</f>
        <v>0.30644111128597551</v>
      </c>
      <c r="I129">
        <f>_xll.WMA($H$2:H129,1,20)</f>
        <v>0.1521040362418089</v>
      </c>
      <c r="J129">
        <v>0.10721569490887475</v>
      </c>
      <c r="K129" s="5">
        <f t="shared" si="6"/>
        <v>1.1189445566772484E-2</v>
      </c>
      <c r="L129" s="5">
        <f t="shared" si="7"/>
        <v>1.365623768168909E-2</v>
      </c>
      <c r="N129" s="67"/>
    </row>
    <row r="130" spans="1:14" x14ac:dyDescent="0.25">
      <c r="A130" s="2">
        <v>40491</v>
      </c>
      <c r="B130" s="3">
        <v>1.3916999999999999</v>
      </c>
      <c r="C130" s="3">
        <v>1.3973</v>
      </c>
      <c r="D130" s="3">
        <v>1.3754</v>
      </c>
      <c r="E130" s="3">
        <v>1.3769</v>
      </c>
      <c r="F130" s="6">
        <f t="shared" si="4"/>
        <v>-1.0691425975480919E-2</v>
      </c>
      <c r="G130" s="6">
        <f t="shared" si="5"/>
        <v>1.5797205200666426E-2</v>
      </c>
      <c r="H130" s="69">
        <f>_xll.BOXCOX(G130,$O$35,$O$36,1)+4.6</f>
        <v>0.45207775937083383</v>
      </c>
      <c r="I130">
        <f>_xll.WMA($H$2:H130,1,20)</f>
        <v>0.1685435593332536</v>
      </c>
      <c r="J130">
        <v>0.1288248343289371</v>
      </c>
      <c r="K130" s="5">
        <f t="shared" si="6"/>
        <v>1.1433871259250702E-2</v>
      </c>
      <c r="L130" s="5">
        <f t="shared" si="7"/>
        <v>1.5797205200666426E-2</v>
      </c>
      <c r="N130" s="67"/>
    </row>
    <row r="131" spans="1:14" x14ac:dyDescent="0.25">
      <c r="A131" s="2">
        <v>40492</v>
      </c>
      <c r="B131" s="3">
        <v>1.3771</v>
      </c>
      <c r="C131" s="3">
        <v>1.3824000000000001</v>
      </c>
      <c r="D131" s="3">
        <v>1.3673</v>
      </c>
      <c r="E131" s="3">
        <v>1.3779999999999999</v>
      </c>
      <c r="F131" s="6">
        <f t="shared" ref="F131:F194" si="8">LN(E131/B131)</f>
        <v>6.5333384052355785E-4</v>
      </c>
      <c r="G131" s="6">
        <f t="shared" ref="G131:G194" si="9">LN(C131/D131)</f>
        <v>1.0983126734755259E-2</v>
      </c>
      <c r="H131" s="69">
        <f>_xll.BOXCOX(G131,$O$35,$O$36,1)+4.6</f>
        <v>8.8604882932152407E-2</v>
      </c>
      <c r="I131">
        <f>_xll.WMA($H$2:H131,1,20)</f>
        <v>0.18611937526444164</v>
      </c>
      <c r="J131">
        <v>0.15535529796403585</v>
      </c>
      <c r="K131" s="5">
        <f t="shared" ref="K131:K194" si="10">EXP(J131-4.6)</f>
        <v>1.1741276941733114E-2</v>
      </c>
      <c r="L131" s="5">
        <f t="shared" ref="L131:L194" si="11">G131</f>
        <v>1.0983126734755259E-2</v>
      </c>
      <c r="N131" s="67"/>
    </row>
    <row r="132" spans="1:14" x14ac:dyDescent="0.25">
      <c r="A132" s="2">
        <v>40493</v>
      </c>
      <c r="B132" s="3">
        <v>1.3781000000000001</v>
      </c>
      <c r="C132" s="3">
        <v>1.3818999999999999</v>
      </c>
      <c r="D132" s="3">
        <v>1.3640000000000001</v>
      </c>
      <c r="E132" s="3">
        <v>1.3665</v>
      </c>
      <c r="F132" s="6">
        <f t="shared" si="8"/>
        <v>-8.4530125129765026E-3</v>
      </c>
      <c r="G132" s="6">
        <f t="shared" si="9"/>
        <v>1.3037804406031406E-2</v>
      </c>
      <c r="H132" s="69">
        <f>_xll.BOXCOX(G132,$O$35,$O$36,1)+4.6</f>
        <v>0.2600978895693169</v>
      </c>
      <c r="I132">
        <f>_xll.WMA($H$2:H132,1,20)</f>
        <v>0.21386943572005604</v>
      </c>
      <c r="J132">
        <v>0.14543724118922746</v>
      </c>
      <c r="K132" s="5">
        <f t="shared" si="10"/>
        <v>1.1625401868059592E-2</v>
      </c>
      <c r="L132" s="5">
        <f t="shared" si="11"/>
        <v>1.3037804406031406E-2</v>
      </c>
      <c r="N132" s="67"/>
    </row>
    <row r="133" spans="1:14" x14ac:dyDescent="0.25">
      <c r="A133" s="2">
        <v>40494</v>
      </c>
      <c r="B133" s="3">
        <v>1.3666</v>
      </c>
      <c r="C133" s="3">
        <v>1.3774</v>
      </c>
      <c r="D133" s="3">
        <v>1.3576999999999999</v>
      </c>
      <c r="E133" s="3">
        <v>1.369</v>
      </c>
      <c r="F133" s="6">
        <f t="shared" si="8"/>
        <v>1.7546429417708653E-3</v>
      </c>
      <c r="G133" s="6">
        <f t="shared" si="9"/>
        <v>1.4405572504362259E-2</v>
      </c>
      <c r="H133" s="69">
        <f>_xll.BOXCOX(G133,$O$35,$O$36,1)+4.6</f>
        <v>0.35985983221217577</v>
      </c>
      <c r="I133">
        <f>_xll.WMA($H$2:H133,1,20)</f>
        <v>0.2196642001398007</v>
      </c>
      <c r="J133">
        <v>0.14157968460960801</v>
      </c>
      <c r="K133" s="5">
        <f t="shared" si="10"/>
        <v>1.1580642608784542E-2</v>
      </c>
      <c r="L133" s="5">
        <f t="shared" si="11"/>
        <v>1.4405572504362259E-2</v>
      </c>
      <c r="N133" s="67"/>
    </row>
    <row r="134" spans="1:14" x14ac:dyDescent="0.25">
      <c r="A134" s="2">
        <v>40497</v>
      </c>
      <c r="B134" s="3">
        <v>1.3681000000000001</v>
      </c>
      <c r="C134" s="3">
        <v>1.3749</v>
      </c>
      <c r="D134" s="3">
        <v>1.3566</v>
      </c>
      <c r="E134" s="3">
        <v>1.3586</v>
      </c>
      <c r="F134" s="6">
        <f t="shared" si="8"/>
        <v>-6.9681581688668948E-3</v>
      </c>
      <c r="G134" s="6">
        <f t="shared" si="9"/>
        <v>1.3399431671208993E-2</v>
      </c>
      <c r="H134" s="69">
        <f>_xll.BOXCOX(G134,$O$35,$O$36,1)+4.6</f>
        <v>0.28745701447894501</v>
      </c>
      <c r="I134">
        <f>_xll.WMA($H$2:H134,1,20)</f>
        <v>0.21686563036607703</v>
      </c>
      <c r="J134">
        <v>0.1545251953990173</v>
      </c>
      <c r="K134" s="5">
        <f t="shared" si="10"/>
        <v>1.1731534521790517E-2</v>
      </c>
      <c r="L134" s="5">
        <f t="shared" si="11"/>
        <v>1.3399431671208993E-2</v>
      </c>
      <c r="N134" s="67"/>
    </row>
    <row r="135" spans="1:14" x14ac:dyDescent="0.25">
      <c r="A135" s="2">
        <v>40498</v>
      </c>
      <c r="B135" s="3">
        <v>1.3585</v>
      </c>
      <c r="C135" s="3">
        <v>1.3653</v>
      </c>
      <c r="D135" s="3">
        <v>1.3452</v>
      </c>
      <c r="E135" s="3">
        <v>1.3488</v>
      </c>
      <c r="F135" s="6">
        <f t="shared" si="8"/>
        <v>-7.1658416188114032E-3</v>
      </c>
      <c r="G135" s="6">
        <f t="shared" si="9"/>
        <v>1.4831483824591417E-2</v>
      </c>
      <c r="H135" s="69">
        <f>_xll.BOXCOX(G135,$O$35,$O$36,1)+4.6</f>
        <v>0.38899692776540284</v>
      </c>
      <c r="I135">
        <f>_xll.WMA($H$2:H135,1,20)</f>
        <v>0.2232807146127456</v>
      </c>
      <c r="J135">
        <v>0.16101864998896825</v>
      </c>
      <c r="K135" s="5">
        <f t="shared" si="10"/>
        <v>1.1807960574487988E-2</v>
      </c>
      <c r="L135" s="5">
        <f t="shared" si="11"/>
        <v>1.4831483824591417E-2</v>
      </c>
      <c r="N135" s="67"/>
    </row>
    <row r="136" spans="1:14" x14ac:dyDescent="0.25">
      <c r="A136" s="2">
        <v>40499</v>
      </c>
      <c r="B136" s="3">
        <v>1.3486</v>
      </c>
      <c r="C136" s="3">
        <v>1.3564000000000001</v>
      </c>
      <c r="D136" s="3">
        <v>1.3464</v>
      </c>
      <c r="E136" s="3">
        <v>1.3528</v>
      </c>
      <c r="F136" s="6">
        <f t="shared" si="8"/>
        <v>3.1095012838889559E-3</v>
      </c>
      <c r="G136" s="6">
        <f t="shared" si="9"/>
        <v>7.399767374887351E-3</v>
      </c>
      <c r="H136" s="69">
        <f>_xll.BOXCOX(G136,$O$35,$O$36,1)+4.6</f>
        <v>-0.30630671509216256</v>
      </c>
      <c r="I136">
        <f>_xll.WMA($H$2:H136,1,20)</f>
        <v>0.20711460532462134</v>
      </c>
      <c r="J136">
        <v>0.17342919827937081</v>
      </c>
      <c r="K136" s="5">
        <f t="shared" si="10"/>
        <v>1.1955416954049718E-2</v>
      </c>
      <c r="L136" s="5">
        <f t="shared" si="11"/>
        <v>7.399767374887351E-3</v>
      </c>
      <c r="N136" s="67"/>
    </row>
    <row r="137" spans="1:14" x14ac:dyDescent="0.25">
      <c r="A137" s="2">
        <v>40500</v>
      </c>
      <c r="B137" s="3">
        <v>1.3526</v>
      </c>
      <c r="C137" s="3">
        <v>1.3666</v>
      </c>
      <c r="D137" s="3">
        <v>1.3526</v>
      </c>
      <c r="E137" s="3">
        <v>1.3638999999999999</v>
      </c>
      <c r="F137" s="6">
        <f t="shared" si="8"/>
        <v>8.3195767919897051E-3</v>
      </c>
      <c r="G137" s="6">
        <f t="shared" si="9"/>
        <v>1.0297237205838297E-2</v>
      </c>
      <c r="H137" s="69">
        <f>_xll.BOXCOX(G137,$O$35,$O$36,1)+4.6</f>
        <v>2.4120347829812872E-2</v>
      </c>
      <c r="I137">
        <f>_xll.WMA($H$2:H137,1,20)</f>
        <v>0.15508736701903655</v>
      </c>
      <c r="J137">
        <v>0.11840755806765801</v>
      </c>
      <c r="K137" s="5">
        <f t="shared" si="10"/>
        <v>1.1315379714737188E-2</v>
      </c>
      <c r="L137" s="5">
        <f t="shared" si="11"/>
        <v>1.0297237205838297E-2</v>
      </c>
      <c r="N137" s="67"/>
    </row>
    <row r="138" spans="1:14" x14ac:dyDescent="0.25">
      <c r="A138" s="2">
        <v>40501</v>
      </c>
      <c r="B138" s="3">
        <v>1.3641000000000001</v>
      </c>
      <c r="C138" s="3">
        <v>1.373</v>
      </c>
      <c r="D138" s="3">
        <v>1.3611</v>
      </c>
      <c r="E138" s="3">
        <v>1.3671</v>
      </c>
      <c r="F138" s="6">
        <f t="shared" si="8"/>
        <v>2.1968374388719905E-3</v>
      </c>
      <c r="G138" s="6">
        <f t="shared" si="9"/>
        <v>8.7049304299431658E-3</v>
      </c>
      <c r="H138" s="69">
        <f>_xll.BOXCOX(G138,$O$35,$O$36,1)+4.6</f>
        <v>-0.14386569775909397</v>
      </c>
      <c r="I138">
        <f>_xll.WMA($H$2:H138,1,20)</f>
        <v>0.14554112256495616</v>
      </c>
      <c r="J138">
        <v>8.3326075387021858E-2</v>
      </c>
      <c r="K138" s="5">
        <f t="shared" si="10"/>
        <v>1.0925301680423683E-2</v>
      </c>
      <c r="L138" s="5">
        <f t="shared" si="11"/>
        <v>8.7049304299431658E-3</v>
      </c>
      <c r="N138" s="67"/>
    </row>
    <row r="139" spans="1:14" x14ac:dyDescent="0.25">
      <c r="A139" s="2">
        <v>40504</v>
      </c>
      <c r="B139" s="3">
        <v>1.3734999999999999</v>
      </c>
      <c r="C139" s="3">
        <v>1.3786</v>
      </c>
      <c r="D139" s="3">
        <v>1.3580000000000001</v>
      </c>
      <c r="E139" s="3">
        <v>1.3626</v>
      </c>
      <c r="F139" s="6">
        <f t="shared" si="8"/>
        <v>-7.9675871957607565E-3</v>
      </c>
      <c r="G139" s="6">
        <f t="shared" si="9"/>
        <v>1.5055462332909953E-2</v>
      </c>
      <c r="H139" s="69">
        <f>_xll.BOXCOX(G139,$O$35,$O$36,1)+4.6</f>
        <v>0.40398559207218909</v>
      </c>
      <c r="I139">
        <f>_xll.WMA($H$2:H139,1,20)</f>
        <v>0.15174407988693087</v>
      </c>
      <c r="J139">
        <v>5.1474139546731024E-2</v>
      </c>
      <c r="K139" s="5">
        <f t="shared" si="10"/>
        <v>1.0582793405106624E-2</v>
      </c>
      <c r="L139" s="5">
        <f t="shared" si="11"/>
        <v>1.5055462332909953E-2</v>
      </c>
      <c r="N139" s="67"/>
    </row>
    <row r="140" spans="1:14" x14ac:dyDescent="0.25">
      <c r="A140" s="2">
        <v>40505</v>
      </c>
      <c r="B140" s="3">
        <v>1.3627</v>
      </c>
      <c r="C140" s="3">
        <v>1.3631</v>
      </c>
      <c r="D140" s="3">
        <v>1.3365</v>
      </c>
      <c r="E140" s="3">
        <v>1.3368</v>
      </c>
      <c r="F140" s="6">
        <f t="shared" si="8"/>
        <v>-1.9189327474591129E-2</v>
      </c>
      <c r="G140" s="6">
        <f t="shared" si="9"/>
        <v>1.9707260997823529E-2</v>
      </c>
      <c r="H140" s="69">
        <f>_xll.BOXCOX(G140,$O$35,$O$36,1)+4.6</f>
        <v>0.67323186742313235</v>
      </c>
      <c r="I140">
        <f>_xll.WMA($H$2:H140,1,20)</f>
        <v>0.17116810269487034</v>
      </c>
      <c r="J140">
        <v>7.4573034244940661E-2</v>
      </c>
      <c r="K140" s="5">
        <f t="shared" si="10"/>
        <v>1.0830089371848308E-2</v>
      </c>
      <c r="L140" s="5">
        <f t="shared" si="11"/>
        <v>1.9707260997823529E-2</v>
      </c>
      <c r="N140" s="67"/>
    </row>
    <row r="141" spans="1:14" x14ac:dyDescent="0.25">
      <c r="A141" s="2">
        <v>40506</v>
      </c>
      <c r="B141" s="3">
        <v>1.3366</v>
      </c>
      <c r="C141" s="3">
        <v>1.3418000000000001</v>
      </c>
      <c r="D141" s="3">
        <v>1.3288</v>
      </c>
      <c r="E141" s="3">
        <v>1.3332999999999999</v>
      </c>
      <c r="F141" s="6">
        <f t="shared" si="8"/>
        <v>-2.4720039555570731E-3</v>
      </c>
      <c r="G141" s="6">
        <f t="shared" si="9"/>
        <v>9.735716829702562E-3</v>
      </c>
      <c r="H141" s="69">
        <f>_xll.BOXCOX(G141,$O$35,$O$36,1)+4.6</f>
        <v>-3.1954008590204808E-2</v>
      </c>
      <c r="I141">
        <f>_xll.WMA($H$2:H141,1,20)</f>
        <v>0.20030208971676391</v>
      </c>
      <c r="J141">
        <v>0.1385221195780314</v>
      </c>
      <c r="K141" s="5">
        <f t="shared" si="10"/>
        <v>1.1545288117771663E-2</v>
      </c>
      <c r="L141" s="5">
        <f t="shared" si="11"/>
        <v>9.735716829702562E-3</v>
      </c>
      <c r="N141" s="67"/>
    </row>
    <row r="142" spans="1:14" x14ac:dyDescent="0.25">
      <c r="A142" s="2">
        <v>40507</v>
      </c>
      <c r="B142" s="3">
        <v>1.3331</v>
      </c>
      <c r="C142" s="3">
        <v>1.3384</v>
      </c>
      <c r="D142" s="3">
        <v>1.329</v>
      </c>
      <c r="E142" s="3">
        <v>1.3358000000000001</v>
      </c>
      <c r="F142" s="6">
        <f t="shared" si="8"/>
        <v>2.0233061719043912E-3</v>
      </c>
      <c r="G142" s="6">
        <f t="shared" si="9"/>
        <v>7.0480909593689149E-3</v>
      </c>
      <c r="H142" s="69">
        <f>_xll.BOXCOX(G142,$O$35,$O$36,1)+4.6</f>
        <v>-0.35499848473220119</v>
      </c>
      <c r="I142">
        <f>_xll.WMA($H$2:H142,1,20)</f>
        <v>0.19791069893066535</v>
      </c>
      <c r="J142">
        <v>0.12847158257484398</v>
      </c>
      <c r="K142" s="5">
        <f t="shared" si="10"/>
        <v>1.1429832937486409E-2</v>
      </c>
      <c r="L142" s="5">
        <f t="shared" si="11"/>
        <v>7.0480909593689149E-3</v>
      </c>
      <c r="N142" s="67"/>
    </row>
    <row r="143" spans="1:14" x14ac:dyDescent="0.25">
      <c r="A143" s="2">
        <v>40508</v>
      </c>
      <c r="B143" s="3">
        <v>1.3359000000000001</v>
      </c>
      <c r="C143" s="3">
        <v>1.3361000000000001</v>
      </c>
      <c r="D143" s="3">
        <v>1.3204</v>
      </c>
      <c r="E143" s="3">
        <v>1.3240000000000001</v>
      </c>
      <c r="F143" s="6">
        <f t="shared" si="8"/>
        <v>-8.9477644988128491E-3</v>
      </c>
      <c r="G143" s="6">
        <f t="shared" si="9"/>
        <v>1.1820201615810389E-2</v>
      </c>
      <c r="H143" s="69">
        <f>_xll.BOXCOX(G143,$O$35,$O$36,1)+4.6</f>
        <v>0.16205479002550227</v>
      </c>
      <c r="I143">
        <f>_xll.WMA($H$2:H143,1,20)</f>
        <v>0.16789098230559671</v>
      </c>
      <c r="J143">
        <v>6.3719217749366952E-2</v>
      </c>
      <c r="K143" s="5">
        <f t="shared" si="10"/>
        <v>1.0713177188604751E-2</v>
      </c>
      <c r="L143" s="5">
        <f t="shared" si="11"/>
        <v>1.1820201615810389E-2</v>
      </c>
      <c r="N143" s="67"/>
    </row>
    <row r="144" spans="1:14" x14ac:dyDescent="0.25">
      <c r="A144" s="2">
        <v>40511</v>
      </c>
      <c r="B144" s="3">
        <v>1.3278000000000001</v>
      </c>
      <c r="C144" s="3">
        <v>1.33</v>
      </c>
      <c r="D144" s="3">
        <v>1.3066</v>
      </c>
      <c r="E144" s="3">
        <v>1.3121</v>
      </c>
      <c r="F144" s="6">
        <f t="shared" si="8"/>
        <v>-1.1894530173388951E-2</v>
      </c>
      <c r="G144" s="6">
        <f t="shared" si="9"/>
        <v>1.7750598809149545E-2</v>
      </c>
      <c r="H144" s="69">
        <f>_xll.BOXCOX(G144,$O$35,$O$36,1)+4.6</f>
        <v>0.56866397209698594</v>
      </c>
      <c r="I144">
        <f>_xll.WMA($H$2:H144,1,20)</f>
        <v>0.17546370779023715</v>
      </c>
      <c r="J144">
        <v>5.2748259080309667E-2</v>
      </c>
      <c r="K144" s="5">
        <f t="shared" si="10"/>
        <v>1.0596285742503941E-2</v>
      </c>
      <c r="L144" s="5">
        <f t="shared" si="11"/>
        <v>1.7750598809149545E-2</v>
      </c>
      <c r="N144" s="67"/>
    </row>
    <row r="145" spans="1:12" x14ac:dyDescent="0.25">
      <c r="A145" s="2">
        <v>40512</v>
      </c>
      <c r="B145" s="3">
        <v>1.3122</v>
      </c>
      <c r="C145" s="3">
        <v>1.3148</v>
      </c>
      <c r="D145" s="3">
        <v>1.2971999999999999</v>
      </c>
      <c r="E145" s="3">
        <v>1.2982</v>
      </c>
      <c r="F145" s="6">
        <f t="shared" si="8"/>
        <v>-1.0726428311408964E-2</v>
      </c>
      <c r="G145" s="6">
        <f t="shared" si="9"/>
        <v>1.3476467356901591E-2</v>
      </c>
      <c r="H145" s="69">
        <f>_xll.BOXCOX(G145,$O$35,$O$36,1)+4.6</f>
        <v>0.2931897266451049</v>
      </c>
      <c r="I145">
        <f>_xll.WMA($H$2:H145,1,20)</f>
        <v>0.20217668470126185</v>
      </c>
      <c r="J145">
        <v>0.10268156646433835</v>
      </c>
      <c r="K145" s="5">
        <f t="shared" si="10"/>
        <v>1.1138826027816335E-2</v>
      </c>
      <c r="L145" s="5">
        <f t="shared" si="11"/>
        <v>1.3476467356901591E-2</v>
      </c>
    </row>
    <row r="146" spans="1:12" x14ac:dyDescent="0.25">
      <c r="A146" s="2">
        <v>40513</v>
      </c>
      <c r="B146" s="3">
        <v>1.2983</v>
      </c>
      <c r="C146" s="3">
        <v>1.3179000000000001</v>
      </c>
      <c r="D146" s="3">
        <v>1.2975000000000001</v>
      </c>
      <c r="E146" s="3">
        <v>1.3137000000000001</v>
      </c>
      <c r="F146" s="6">
        <f t="shared" si="8"/>
        <v>1.1791867109254733E-2</v>
      </c>
      <c r="G146" s="6">
        <f t="shared" si="9"/>
        <v>1.5600224609799859E-2</v>
      </c>
      <c r="H146" s="69">
        <f>_xll.BOXCOX(G146,$O$35,$O$36,1)+4.6</f>
        <v>0.43953003323379658</v>
      </c>
      <c r="I146">
        <f>_xll.WMA($H$2:H146,1,20)</f>
        <v>0.2069875310799274</v>
      </c>
      <c r="J146">
        <v>0.12888159309049169</v>
      </c>
      <c r="K146" s="5">
        <f t="shared" si="10"/>
        <v>1.1434520250040936E-2</v>
      </c>
      <c r="L146" s="5">
        <f t="shared" si="11"/>
        <v>1.5600224609799859E-2</v>
      </c>
    </row>
    <row r="147" spans="1:12" x14ac:dyDescent="0.25">
      <c r="A147" s="2">
        <v>40514</v>
      </c>
      <c r="B147" s="3">
        <v>1.3138000000000001</v>
      </c>
      <c r="C147" s="3">
        <v>1.3246</v>
      </c>
      <c r="D147" s="3">
        <v>1.3064</v>
      </c>
      <c r="E147" s="3">
        <v>1.3208</v>
      </c>
      <c r="F147" s="6">
        <f t="shared" si="8"/>
        <v>5.3139121475455683E-3</v>
      </c>
      <c r="G147" s="6">
        <f t="shared" si="9"/>
        <v>1.3835264394623716E-2</v>
      </c>
      <c r="H147" s="69">
        <f>_xll.BOXCOX(G147,$O$35,$O$36,1)+4.6</f>
        <v>0.31946544463603477</v>
      </c>
      <c r="I147">
        <f>_xll.WMA($H$2:H147,1,20)</f>
        <v>0.22568779160038901</v>
      </c>
      <c r="J147">
        <v>0.15369282984892629</v>
      </c>
      <c r="K147" s="5">
        <f t="shared" si="10"/>
        <v>1.1721773659471191E-2</v>
      </c>
      <c r="L147" s="5">
        <f t="shared" si="11"/>
        <v>1.3835264394623716E-2</v>
      </c>
    </row>
    <row r="148" spans="1:12" x14ac:dyDescent="0.25">
      <c r="A148" s="2">
        <v>40515</v>
      </c>
      <c r="B148" s="3">
        <v>1.3206</v>
      </c>
      <c r="C148" s="3">
        <v>1.3436999999999999</v>
      </c>
      <c r="D148" s="3">
        <v>1.3194999999999999</v>
      </c>
      <c r="E148" s="3">
        <v>1.3411</v>
      </c>
      <c r="F148" s="6">
        <f t="shared" si="8"/>
        <v>1.5403993956423409E-2</v>
      </c>
      <c r="G148" s="6">
        <f t="shared" si="9"/>
        <v>1.8174125937985248E-2</v>
      </c>
      <c r="H148" s="69">
        <f>_xll.BOXCOX(G148,$O$35,$O$36,1)+4.6</f>
        <v>0.59224365183591132</v>
      </c>
      <c r="I148">
        <f>_xll.WMA($H$2:H148,1,20)</f>
        <v>0.2311614315683975</v>
      </c>
      <c r="J148">
        <v>0.16636857188220511</v>
      </c>
      <c r="K148" s="5">
        <f t="shared" si="10"/>
        <v>1.1871301524771373E-2</v>
      </c>
      <c r="L148" s="5">
        <f t="shared" si="11"/>
        <v>1.8174125937985248E-2</v>
      </c>
    </row>
    <row r="149" spans="1:12" x14ac:dyDescent="0.25">
      <c r="A149" s="2">
        <v>40518</v>
      </c>
      <c r="B149" s="3">
        <v>1.3406</v>
      </c>
      <c r="C149" s="3">
        <v>1.3421000000000001</v>
      </c>
      <c r="D149" s="3">
        <v>1.3249</v>
      </c>
      <c r="E149" s="3">
        <v>1.3306</v>
      </c>
      <c r="F149" s="6">
        <f t="shared" si="8"/>
        <v>-7.4873066160701897E-3</v>
      </c>
      <c r="G149" s="6">
        <f t="shared" si="9"/>
        <v>1.2898566529682956E-2</v>
      </c>
      <c r="H149" s="69">
        <f>_xll.BOXCOX(G149,$O$35,$O$36,1)+4.6</f>
        <v>0.24936090448100856</v>
      </c>
      <c r="I149">
        <f>_xll.WMA($H$2:H149,1,20)</f>
        <v>0.23914479686198042</v>
      </c>
      <c r="J149">
        <v>0.1986780514089268</v>
      </c>
      <c r="K149" s="5">
        <f t="shared" si="10"/>
        <v>1.2261120613776773E-2</v>
      </c>
      <c r="L149" s="5">
        <f t="shared" si="11"/>
        <v>1.2898566529682956E-2</v>
      </c>
    </row>
    <row r="150" spans="1:12" x14ac:dyDescent="0.25">
      <c r="A150" s="2">
        <v>40519</v>
      </c>
      <c r="B150" s="3">
        <v>1.3305</v>
      </c>
      <c r="C150" s="3">
        <v>1.3399000000000001</v>
      </c>
      <c r="D150" s="3">
        <v>1.3257000000000001</v>
      </c>
      <c r="E150" s="3">
        <v>1.3257000000000001</v>
      </c>
      <c r="F150" s="6">
        <f t="shared" si="8"/>
        <v>-3.6141896129398697E-3</v>
      </c>
      <c r="G150" s="6">
        <f t="shared" si="9"/>
        <v>1.0654362489758444E-2</v>
      </c>
      <c r="H150" s="69">
        <f>_xll.BOXCOX(G150,$O$35,$O$36,1)+4.6</f>
        <v>5.8214152752011472E-2</v>
      </c>
      <c r="I150">
        <f>_xll.WMA($H$2:H150,1,20)</f>
        <v>0.23629078652173208</v>
      </c>
      <c r="J150">
        <v>0.1998113260683636</v>
      </c>
      <c r="K150" s="5">
        <f t="shared" si="10"/>
        <v>1.2275023707588624E-2</v>
      </c>
      <c r="L150" s="5">
        <f t="shared" si="11"/>
        <v>1.0654362489758444E-2</v>
      </c>
    </row>
    <row r="151" spans="1:12" x14ac:dyDescent="0.25">
      <c r="A151" s="2">
        <v>40520</v>
      </c>
      <c r="B151" s="3">
        <v>1.3258000000000001</v>
      </c>
      <c r="C151" s="3">
        <v>1.3280000000000001</v>
      </c>
      <c r="D151" s="3">
        <v>1.3183</v>
      </c>
      <c r="E151" s="3">
        <v>1.3258000000000001</v>
      </c>
      <c r="F151" s="6">
        <f t="shared" si="8"/>
        <v>0</v>
      </c>
      <c r="G151" s="6">
        <f t="shared" si="9"/>
        <v>7.33102327245495E-3</v>
      </c>
      <c r="H151" s="69">
        <f>_xll.BOXCOX(G151,$O$35,$O$36,1)+4.6</f>
        <v>-0.31564017221906582</v>
      </c>
      <c r="I151">
        <f>_xll.WMA($H$2:H151,1,20)</f>
        <v>0.21659760619079094</v>
      </c>
      <c r="J151">
        <v>0.16964619379450191</v>
      </c>
      <c r="K151" s="5">
        <f t="shared" si="10"/>
        <v>1.1910274998041072E-2</v>
      </c>
      <c r="L151" s="5">
        <f t="shared" si="11"/>
        <v>7.33102327245495E-3</v>
      </c>
    </row>
    <row r="152" spans="1:12" x14ac:dyDescent="0.25">
      <c r="A152" s="2">
        <v>40521</v>
      </c>
      <c r="B152" s="3">
        <v>1.3259000000000001</v>
      </c>
      <c r="C152" s="3">
        <v>1.3322000000000001</v>
      </c>
      <c r="D152" s="3">
        <v>1.3168</v>
      </c>
      <c r="E152" s="3">
        <v>1.3236000000000001</v>
      </c>
      <c r="F152" s="6">
        <f t="shared" si="8"/>
        <v>-1.736177073215958E-3</v>
      </c>
      <c r="G152" s="6">
        <f t="shared" si="9"/>
        <v>1.1627160056273756E-2</v>
      </c>
      <c r="H152" s="69">
        <f>_xll.BOXCOX(G152,$O$35,$O$36,1)+4.6</f>
        <v>0.14558846652286839</v>
      </c>
      <c r="I152">
        <f>_xll.WMA($H$2:H152,1,20)</f>
        <v>0.19638535343323002</v>
      </c>
      <c r="J152">
        <v>0.10271856089669454</v>
      </c>
      <c r="K152" s="5">
        <f t="shared" si="10"/>
        <v>1.1139238109984679E-2</v>
      </c>
      <c r="L152" s="5">
        <f t="shared" si="11"/>
        <v>1.1627160056273756E-2</v>
      </c>
    </row>
    <row r="153" spans="1:12" x14ac:dyDescent="0.25">
      <c r="A153" s="2">
        <v>40522</v>
      </c>
      <c r="B153" s="3">
        <v>1.3234999999999999</v>
      </c>
      <c r="C153" s="3">
        <v>1.3281000000000001</v>
      </c>
      <c r="D153" s="3">
        <v>1.3184</v>
      </c>
      <c r="E153" s="3">
        <v>1.3225</v>
      </c>
      <c r="F153" s="6">
        <f t="shared" si="8"/>
        <v>-7.558579347014359E-4</v>
      </c>
      <c r="G153" s="6">
        <f t="shared" si="9"/>
        <v>7.3304692509977461E-3</v>
      </c>
      <c r="H153" s="69">
        <f>_xll.BOXCOX(G153,$O$35,$O$36,1)+4.6</f>
        <v>-0.31571574726118179</v>
      </c>
      <c r="I153">
        <f>_xll.WMA($H$2:H153,1,20)</f>
        <v>0.19065988228090763</v>
      </c>
      <c r="J153">
        <v>8.2761552851797537E-2</v>
      </c>
      <c r="K153" s="5">
        <f t="shared" si="10"/>
        <v>1.0919135841962094E-2</v>
      </c>
      <c r="L153" s="5">
        <f t="shared" si="11"/>
        <v>7.3304692509977461E-3</v>
      </c>
    </row>
    <row r="154" spans="1:12" x14ac:dyDescent="0.25">
      <c r="A154" s="2">
        <v>40525</v>
      </c>
      <c r="B154" s="3">
        <v>1.3201000000000001</v>
      </c>
      <c r="C154" s="3">
        <v>1.3431999999999999</v>
      </c>
      <c r="D154" s="3">
        <v>1.3185</v>
      </c>
      <c r="E154" s="3">
        <v>1.339</v>
      </c>
      <c r="F154" s="6">
        <f t="shared" si="8"/>
        <v>1.4215575404458487E-2</v>
      </c>
      <c r="G154" s="6">
        <f t="shared" si="9"/>
        <v>1.8560099969989707E-2</v>
      </c>
      <c r="H154" s="69">
        <f>_xll.BOXCOX(G154,$O$35,$O$36,1)+4.6</f>
        <v>0.61325883467551146</v>
      </c>
      <c r="I154">
        <f>_xll.WMA($H$2:H154,1,20)</f>
        <v>0.15688110330723978</v>
      </c>
      <c r="J154">
        <v>3.8510480869583086E-2</v>
      </c>
      <c r="K154" s="5">
        <f t="shared" si="10"/>
        <v>1.0446487106640472E-2</v>
      </c>
      <c r="L154" s="5">
        <f t="shared" si="11"/>
        <v>1.8560099969989707E-2</v>
      </c>
    </row>
    <row r="155" spans="1:12" x14ac:dyDescent="0.25">
      <c r="A155" s="2">
        <v>40526</v>
      </c>
      <c r="B155" s="3">
        <v>1.3391999999999999</v>
      </c>
      <c r="C155" s="3">
        <v>1.3496999999999999</v>
      </c>
      <c r="D155" s="3">
        <v>1.3368</v>
      </c>
      <c r="E155" s="3">
        <v>1.3371</v>
      </c>
      <c r="F155" s="6">
        <f t="shared" si="8"/>
        <v>-1.5693311145910259E-3</v>
      </c>
      <c r="G155" s="6">
        <f t="shared" si="9"/>
        <v>9.6036472340522844E-3</v>
      </c>
      <c r="H155" s="69">
        <f>_xll.BOXCOX(G155,$O$35,$O$36,1)+4.6</f>
        <v>-4.5612332445977621E-2</v>
      </c>
      <c r="I155">
        <f>_xll.WMA($H$2:H155,1,20)</f>
        <v>0.17317119431706809</v>
      </c>
      <c r="J155">
        <v>7.8924632987479315E-2</v>
      </c>
      <c r="K155" s="5">
        <f t="shared" si="10"/>
        <v>1.0877320265557317E-2</v>
      </c>
      <c r="L155" s="5">
        <f t="shared" si="11"/>
        <v>9.6036472340522844E-3</v>
      </c>
    </row>
    <row r="156" spans="1:12" x14ac:dyDescent="0.25">
      <c r="A156" s="2">
        <v>40527</v>
      </c>
      <c r="B156" s="3">
        <v>1.3371999999999999</v>
      </c>
      <c r="C156" s="3">
        <v>1.3380000000000001</v>
      </c>
      <c r="D156" s="3">
        <v>1.3211999999999999</v>
      </c>
      <c r="E156" s="3">
        <v>1.3211999999999999</v>
      </c>
      <c r="F156" s="6">
        <f t="shared" si="8"/>
        <v>-1.2037461029308916E-2</v>
      </c>
      <c r="G156" s="6">
        <f t="shared" si="9"/>
        <v>1.2635547171539356E-2</v>
      </c>
      <c r="H156" s="69">
        <f>_xll.BOXCOX(G156,$O$35,$O$36,1)+4.6</f>
        <v>0.22875876693849406</v>
      </c>
      <c r="I156">
        <f>_xll.WMA($H$2:H156,1,20)</f>
        <v>0.15144073130649907</v>
      </c>
      <c r="J156">
        <v>7.8800477841611982E-2</v>
      </c>
      <c r="K156" s="5">
        <f t="shared" si="10"/>
        <v>1.0875969874103861E-2</v>
      </c>
      <c r="L156" s="5">
        <f t="shared" si="11"/>
        <v>1.2635547171539356E-2</v>
      </c>
    </row>
    <row r="157" spans="1:12" x14ac:dyDescent="0.25">
      <c r="A157" s="2">
        <v>40528</v>
      </c>
      <c r="B157" s="3">
        <v>1.3212999999999999</v>
      </c>
      <c r="C157" s="3">
        <v>1.3264</v>
      </c>
      <c r="D157" s="3">
        <v>1.3184</v>
      </c>
      <c r="E157" s="3">
        <v>1.3245</v>
      </c>
      <c r="F157" s="6">
        <f t="shared" si="8"/>
        <v>2.4189292919533554E-3</v>
      </c>
      <c r="G157" s="6">
        <f t="shared" si="9"/>
        <v>6.0496252258232181E-3</v>
      </c>
      <c r="H157" s="69">
        <f>_xll.BOXCOX(G157,$O$35,$O$36,1)+4.6</f>
        <v>-0.50775895500305168</v>
      </c>
      <c r="I157">
        <f>_xll.WMA($H$2:H157,1,20)</f>
        <v>0.17819400540803187</v>
      </c>
      <c r="J157">
        <v>8.205988874482173E-2</v>
      </c>
      <c r="K157" s="5">
        <f t="shared" si="10"/>
        <v>1.0911476963556859E-2</v>
      </c>
      <c r="L157" s="5">
        <f t="shared" si="11"/>
        <v>6.0496252258232181E-3</v>
      </c>
    </row>
    <row r="158" spans="1:12" x14ac:dyDescent="0.25">
      <c r="A158" s="2">
        <v>40529</v>
      </c>
      <c r="B158" s="3">
        <v>1.3244</v>
      </c>
      <c r="C158" s="3">
        <v>1.3357000000000001</v>
      </c>
      <c r="D158" s="3">
        <v>1.3137000000000001</v>
      </c>
      <c r="E158" s="3">
        <v>1.3186</v>
      </c>
      <c r="F158" s="6">
        <f t="shared" si="8"/>
        <v>-4.3889589938919636E-3</v>
      </c>
      <c r="G158" s="6">
        <f t="shared" si="9"/>
        <v>1.6607915507597326E-2</v>
      </c>
      <c r="H158" s="69">
        <f>_xll.BOXCOX(G158,$O$35,$O$36,1)+4.6</f>
        <v>0.50212414053640853</v>
      </c>
      <c r="I158">
        <f>_xll.WMA($H$2:H158,1,20)</f>
        <v>0.15160004026638865</v>
      </c>
      <c r="J158">
        <v>2.2086787946191455E-2</v>
      </c>
      <c r="K158" s="5">
        <f t="shared" si="10"/>
        <v>1.0276318434340535E-2</v>
      </c>
      <c r="L158" s="5">
        <f t="shared" si="11"/>
        <v>1.6607915507597326E-2</v>
      </c>
    </row>
    <row r="159" spans="1:12" x14ac:dyDescent="0.25">
      <c r="A159" s="2">
        <v>40532</v>
      </c>
      <c r="B159" s="3">
        <v>1.3169</v>
      </c>
      <c r="C159" s="3">
        <v>1.3181</v>
      </c>
      <c r="D159" s="3">
        <v>1.3098000000000001</v>
      </c>
      <c r="E159" s="3">
        <v>1.3124</v>
      </c>
      <c r="F159" s="6">
        <f t="shared" si="8"/>
        <v>-3.4229676292277856E-3</v>
      </c>
      <c r="G159" s="6">
        <f t="shared" si="9"/>
        <v>6.3168519344668538E-3</v>
      </c>
      <c r="H159" s="69">
        <f>_xll.BOXCOX(G159,$O$35,$O$36,1)+4.6</f>
        <v>-0.46453430655717476</v>
      </c>
      <c r="I159">
        <f>_xll.WMA($H$2:H159,1,20)</f>
        <v>0.18389953218116381</v>
      </c>
      <c r="J159">
        <v>4.841048287527272E-2</v>
      </c>
      <c r="K159" s="5">
        <f t="shared" si="10"/>
        <v>1.055042097381656E-2</v>
      </c>
      <c r="L159" s="5">
        <f t="shared" si="11"/>
        <v>6.3168519344668538E-3</v>
      </c>
    </row>
    <row r="160" spans="1:12" x14ac:dyDescent="0.25">
      <c r="A160" s="2">
        <v>40533</v>
      </c>
      <c r="B160" s="3">
        <v>1.3125</v>
      </c>
      <c r="C160" s="3">
        <v>1.3199000000000001</v>
      </c>
      <c r="D160" s="3">
        <v>1.3076000000000001</v>
      </c>
      <c r="E160" s="3">
        <v>1.31</v>
      </c>
      <c r="F160" s="6">
        <f t="shared" si="8"/>
        <v>-1.9065782705815315E-3</v>
      </c>
      <c r="G160" s="6">
        <f t="shared" si="9"/>
        <v>9.3625802848534175E-3</v>
      </c>
      <c r="H160" s="69">
        <f>_xll.BOXCOX(G160,$O$35,$O$36,1)+4.6</f>
        <v>-7.1034355024333529E-2</v>
      </c>
      <c r="I160">
        <f>_xll.WMA($H$2:H160,1,20)</f>
        <v>0.14047353724969555</v>
      </c>
      <c r="J160">
        <v>1.0041265745292419E-2</v>
      </c>
      <c r="K160" s="5">
        <f t="shared" si="10"/>
        <v>1.0153277347281969E-2</v>
      </c>
      <c r="L160" s="5">
        <f t="shared" si="11"/>
        <v>9.3625802848534175E-3</v>
      </c>
    </row>
    <row r="161" spans="1:12" x14ac:dyDescent="0.25">
      <c r="A161" s="2">
        <v>40534</v>
      </c>
      <c r="B161" s="3">
        <v>1.3101</v>
      </c>
      <c r="C161" s="3">
        <v>1.3179000000000001</v>
      </c>
      <c r="D161" s="3">
        <v>1.3081</v>
      </c>
      <c r="E161" s="3">
        <v>1.3098000000000001</v>
      </c>
      <c r="F161" s="6">
        <f t="shared" si="8"/>
        <v>-2.2901637567171953E-4</v>
      </c>
      <c r="G161" s="6">
        <f t="shared" si="9"/>
        <v>7.4638579556621405E-3</v>
      </c>
      <c r="H161" s="69">
        <f>_xll.BOXCOX(G161,$O$35,$O$36,1)+4.6</f>
        <v>-0.29768284621006735</v>
      </c>
      <c r="I161">
        <f>_xll.WMA($H$2:H161,1,20)</f>
        <v>0.10326022612732234</v>
      </c>
      <c r="J161">
        <v>-1.5656353689049884E-2</v>
      </c>
      <c r="K161" s="5">
        <f t="shared" si="10"/>
        <v>9.8956862048231262E-3</v>
      </c>
      <c r="L161" s="5">
        <f t="shared" si="11"/>
        <v>7.4638579556621405E-3</v>
      </c>
    </row>
    <row r="162" spans="1:12" x14ac:dyDescent="0.25">
      <c r="A162" s="2">
        <v>40535</v>
      </c>
      <c r="B162" s="3">
        <v>1.3099000000000001</v>
      </c>
      <c r="C162" s="3">
        <v>1.3150999999999999</v>
      </c>
      <c r="D162" s="3">
        <v>1.3058000000000001</v>
      </c>
      <c r="E162" s="3">
        <v>1.3111999999999999</v>
      </c>
      <c r="F162" s="6">
        <f t="shared" si="8"/>
        <v>9.9195002601661433E-4</v>
      </c>
      <c r="G162" s="6">
        <f t="shared" si="9"/>
        <v>7.0968285953861088E-3</v>
      </c>
      <c r="H162" s="69">
        <f>_xll.BOXCOX(G162,$O$35,$O$36,1)+4.6</f>
        <v>-0.34810727143080644</v>
      </c>
      <c r="I162">
        <f>_xll.WMA($H$2:H162,1,20)</f>
        <v>8.9973784246329222E-2</v>
      </c>
      <c r="J162">
        <v>-4.3738970317324266E-2</v>
      </c>
      <c r="K162" s="5">
        <f t="shared" si="10"/>
        <v>9.6216552055368391E-3</v>
      </c>
      <c r="L162" s="5">
        <f t="shared" si="11"/>
        <v>7.0968285953861088E-3</v>
      </c>
    </row>
    <row r="163" spans="1:12" x14ac:dyDescent="0.25">
      <c r="A163" s="2">
        <v>40536</v>
      </c>
      <c r="B163" s="3">
        <v>1.3112999999999999</v>
      </c>
      <c r="C163" s="3">
        <v>1.3147</v>
      </c>
      <c r="D163" s="3">
        <v>1.3098000000000001</v>
      </c>
      <c r="E163" s="3">
        <v>1.3121</v>
      </c>
      <c r="F163" s="6">
        <f t="shared" si="8"/>
        <v>6.0989557429152541E-4</v>
      </c>
      <c r="G163" s="6">
        <f t="shared" si="9"/>
        <v>3.7340489186053192E-3</v>
      </c>
      <c r="H163" s="69">
        <f>_xll.BOXCOX(G163,$O$35,$O$36,1)+4.6</f>
        <v>-0.99026213309000788</v>
      </c>
      <c r="I163">
        <f>_xll.WMA($H$2:H163,1,20)</f>
        <v>9.0318344911398882E-2</v>
      </c>
      <c r="J163">
        <v>-7.8565289134876259E-2</v>
      </c>
      <c r="K163" s="5">
        <f t="shared" si="10"/>
        <v>9.2923361436140529E-3</v>
      </c>
      <c r="L163" s="5">
        <f t="shared" si="11"/>
        <v>3.7340489186053192E-3</v>
      </c>
    </row>
    <row r="164" spans="1:12" x14ac:dyDescent="0.25">
      <c r="A164" s="2">
        <v>40539</v>
      </c>
      <c r="B164" s="3">
        <v>1.3113999999999999</v>
      </c>
      <c r="C164" s="3">
        <v>1.3169</v>
      </c>
      <c r="D164" s="3">
        <v>1.3076000000000001</v>
      </c>
      <c r="E164" s="3">
        <v>1.3163</v>
      </c>
      <c r="F164" s="6">
        <f t="shared" si="8"/>
        <v>3.7295016018431527E-3</v>
      </c>
      <c r="G164" s="6">
        <f t="shared" si="9"/>
        <v>7.0870938661188867E-3</v>
      </c>
      <c r="H164" s="69">
        <f>_xll.BOXCOX(G164,$O$35,$O$36,1)+4.6</f>
        <v>-0.34947991441050608</v>
      </c>
      <c r="I164">
        <f>_xll.WMA($H$2:H164,1,20)</f>
        <v>3.2702498755623442E-2</v>
      </c>
      <c r="J164">
        <v>-0.17041262852761824</v>
      </c>
      <c r="K164" s="5">
        <f t="shared" si="10"/>
        <v>8.4768816350194592E-3</v>
      </c>
      <c r="L164" s="5">
        <f t="shared" si="11"/>
        <v>7.0870938661188867E-3</v>
      </c>
    </row>
    <row r="165" spans="1:12" x14ac:dyDescent="0.25">
      <c r="A165" s="2">
        <v>40540</v>
      </c>
      <c r="B165" s="3">
        <v>1.3162</v>
      </c>
      <c r="C165" s="3">
        <v>1.3274999999999999</v>
      </c>
      <c r="D165" s="3">
        <v>1.3097000000000001</v>
      </c>
      <c r="E165" s="3">
        <v>1.3113999999999999</v>
      </c>
      <c r="F165" s="6">
        <f t="shared" si="8"/>
        <v>-3.6535281924997861E-3</v>
      </c>
      <c r="G165" s="6">
        <f t="shared" si="9"/>
        <v>1.3499370780736543E-2</v>
      </c>
      <c r="H165" s="69">
        <f>_xll.BOXCOX(G165,$O$35,$O$36,1)+4.6</f>
        <v>0.29488779654169051</v>
      </c>
      <c r="I165">
        <f>_xll.WMA($H$2:H165,1,20)</f>
        <v>-1.3204695569751127E-2</v>
      </c>
      <c r="J165">
        <v>-0.2016538623776879</v>
      </c>
      <c r="K165" s="5">
        <f t="shared" si="10"/>
        <v>8.2161474290475579E-3</v>
      </c>
      <c r="L165" s="5">
        <f t="shared" si="11"/>
        <v>1.3499370780736543E-2</v>
      </c>
    </row>
    <row r="166" spans="1:12" x14ac:dyDescent="0.25">
      <c r="A166" s="2">
        <v>40541</v>
      </c>
      <c r="B166" s="3">
        <v>1.3112999999999999</v>
      </c>
      <c r="C166" s="3">
        <v>1.3237000000000001</v>
      </c>
      <c r="D166" s="3">
        <v>1.3086</v>
      </c>
      <c r="E166" s="3">
        <v>1.3222</v>
      </c>
      <c r="F166" s="6">
        <f t="shared" si="8"/>
        <v>8.2780043620993681E-3</v>
      </c>
      <c r="G166" s="6">
        <f t="shared" si="9"/>
        <v>1.1472982284086724E-2</v>
      </c>
      <c r="H166" s="69">
        <f>_xll.BOXCOX(G166,$O$35,$O$36,1)+4.6</f>
        <v>0.13223962569410741</v>
      </c>
      <c r="I166">
        <f>_xll.WMA($H$2:H166,1,20)</f>
        <v>-1.3119792074921859E-2</v>
      </c>
      <c r="J166">
        <v>-0.13965311687600351</v>
      </c>
      <c r="K166" s="5">
        <f t="shared" si="10"/>
        <v>8.7416780001738914E-3</v>
      </c>
      <c r="L166" s="5">
        <f t="shared" si="11"/>
        <v>1.1472982284086724E-2</v>
      </c>
    </row>
    <row r="167" spans="1:12" x14ac:dyDescent="0.25">
      <c r="A167" s="2">
        <v>40542</v>
      </c>
      <c r="B167" s="3">
        <v>1.3225</v>
      </c>
      <c r="C167" s="3">
        <v>1.3312999999999999</v>
      </c>
      <c r="D167" s="3">
        <v>1.3218000000000001</v>
      </c>
      <c r="E167" s="3">
        <v>1.3288</v>
      </c>
      <c r="F167" s="6">
        <f t="shared" si="8"/>
        <v>4.7523945666306452E-3</v>
      </c>
      <c r="G167" s="6">
        <f t="shared" si="9"/>
        <v>7.1614644015190257E-3</v>
      </c>
      <c r="H167" s="69">
        <f>_xll.BOXCOX(G167,$O$35,$O$36,1)+4.6</f>
        <v>-0.33904079357022265</v>
      </c>
      <c r="I167">
        <f>_xll.WMA($H$2:H167,1,20)</f>
        <v>-2.8484312451906298E-2</v>
      </c>
      <c r="J167">
        <v>-8.4512127429746731E-2</v>
      </c>
      <c r="K167" s="5">
        <f t="shared" si="10"/>
        <v>9.2372401091621696E-3</v>
      </c>
      <c r="L167" s="5">
        <f t="shared" si="11"/>
        <v>7.1614644015190257E-3</v>
      </c>
    </row>
    <row r="168" spans="1:12" x14ac:dyDescent="0.25">
      <c r="A168" s="2">
        <v>40543</v>
      </c>
      <c r="B168" s="3">
        <v>1.3287</v>
      </c>
      <c r="C168" s="3">
        <v>1.3423</v>
      </c>
      <c r="D168" s="3">
        <v>1.3287</v>
      </c>
      <c r="E168" s="3">
        <v>1.3384</v>
      </c>
      <c r="F168" s="6">
        <f t="shared" si="8"/>
        <v>7.2738500753521005E-3</v>
      </c>
      <c r="G168" s="6">
        <f t="shared" si="9"/>
        <v>1.0183539896328265E-2</v>
      </c>
      <c r="H168" s="69">
        <f>_xll.BOXCOX(G168,$O$35,$O$36,1)+4.6</f>
        <v>1.3017402180119042E-2</v>
      </c>
      <c r="I168">
        <f>_xll.WMA($H$2:H168,1,20)</f>
        <v>-6.1409624362219181E-2</v>
      </c>
      <c r="J168">
        <v>-9.3880940843004607E-2</v>
      </c>
      <c r="K168" s="5">
        <f t="shared" si="10"/>
        <v>9.1511022648805267E-3</v>
      </c>
      <c r="L168" s="5">
        <f t="shared" si="11"/>
        <v>1.0183539896328265E-2</v>
      </c>
    </row>
    <row r="169" spans="1:12" x14ac:dyDescent="0.25">
      <c r="A169" s="2">
        <v>40546</v>
      </c>
      <c r="B169" s="3">
        <v>1.3343</v>
      </c>
      <c r="C169" s="3">
        <v>1.3393999999999999</v>
      </c>
      <c r="D169" s="3">
        <v>1.3253999999999999</v>
      </c>
      <c r="E169" s="3">
        <v>1.3359000000000001</v>
      </c>
      <c r="F169" s="6">
        <f t="shared" si="8"/>
        <v>1.198412247391334E-3</v>
      </c>
      <c r="G169" s="6">
        <f t="shared" si="9"/>
        <v>1.0507451821823248E-2</v>
      </c>
      <c r="H169" s="69">
        <f>_xll.BOXCOX(G169,$O$35,$O$36,1)+4.6</f>
        <v>4.4329423781787725E-2</v>
      </c>
      <c r="I169">
        <f>_xll.WMA($H$2:H169,1,20)</f>
        <v>-9.0370936845008798E-2</v>
      </c>
      <c r="J169">
        <v>-8.3441910852724344E-2</v>
      </c>
      <c r="K169" s="5">
        <f t="shared" si="10"/>
        <v>9.2471312485395158E-3</v>
      </c>
      <c r="L169" s="5">
        <f t="shared" si="11"/>
        <v>1.0507451821823248E-2</v>
      </c>
    </row>
    <row r="170" spans="1:12" x14ac:dyDescent="0.25">
      <c r="A170" s="2">
        <v>40547</v>
      </c>
      <c r="B170" s="3">
        <v>1.3358000000000001</v>
      </c>
      <c r="C170" s="3">
        <v>1.3429</v>
      </c>
      <c r="D170" s="3">
        <v>1.3294999999999999</v>
      </c>
      <c r="E170" s="3">
        <v>1.3306</v>
      </c>
      <c r="F170" s="6">
        <f t="shared" si="8"/>
        <v>-3.900394983748493E-3</v>
      </c>
      <c r="G170" s="6">
        <f t="shared" si="9"/>
        <v>1.0028522904055155E-2</v>
      </c>
      <c r="H170" s="69">
        <f>_xll.BOXCOX(G170,$O$35,$O$36,1)+4.6</f>
        <v>-2.3219556443700995E-3</v>
      </c>
      <c r="I170">
        <f>_xll.WMA($H$2:H170,1,20)</f>
        <v>-0.10062251087996983</v>
      </c>
      <c r="J170">
        <v>-5.967532104667872E-2</v>
      </c>
      <c r="K170" s="5">
        <f t="shared" si="10"/>
        <v>9.4695364618288778E-3</v>
      </c>
      <c r="L170" s="5">
        <f t="shared" si="11"/>
        <v>1.0028522904055155E-2</v>
      </c>
    </row>
    <row r="171" spans="1:12" x14ac:dyDescent="0.25">
      <c r="A171" s="2">
        <v>40548</v>
      </c>
      <c r="B171" s="3">
        <v>1.3308</v>
      </c>
      <c r="C171" s="3">
        <v>1.3324</v>
      </c>
      <c r="D171" s="3">
        <v>1.3129</v>
      </c>
      <c r="E171" s="3">
        <v>1.3149</v>
      </c>
      <c r="F171" s="6">
        <f t="shared" si="8"/>
        <v>-1.2019648051448523E-2</v>
      </c>
      <c r="G171" s="6">
        <f t="shared" si="9"/>
        <v>1.4743396379459938E-2</v>
      </c>
      <c r="H171" s="69">
        <f>_xll.BOXCOX(G171,$O$35,$O$36,1)+4.6</f>
        <v>0.38304000046727982</v>
      </c>
      <c r="I171">
        <f>_xll.WMA($H$2:H171,1,20)</f>
        <v>-0.10364931629978894</v>
      </c>
      <c r="J171">
        <v>-4.4718126395956237E-2</v>
      </c>
      <c r="K171" s="5">
        <f t="shared" si="10"/>
        <v>9.6122387142155326E-3</v>
      </c>
      <c r="L171" s="5">
        <f t="shared" si="11"/>
        <v>1.4743396379459938E-2</v>
      </c>
    </row>
    <row r="172" spans="1:12" x14ac:dyDescent="0.25">
      <c r="A172" s="2">
        <v>40549</v>
      </c>
      <c r="B172" s="3">
        <v>1.3149999999999999</v>
      </c>
      <c r="C172" s="3">
        <v>1.3169</v>
      </c>
      <c r="D172" s="3">
        <v>1.3</v>
      </c>
      <c r="E172" s="3">
        <v>1.3</v>
      </c>
      <c r="F172" s="6">
        <f t="shared" si="8"/>
        <v>-1.1472401162236696E-2</v>
      </c>
      <c r="G172" s="6">
        <f t="shared" si="9"/>
        <v>1.2916225266546229E-2</v>
      </c>
      <c r="H172" s="69">
        <f>_xll.BOXCOX(G172,$O$35,$O$36,1)+4.6</f>
        <v>0.25072901465265129</v>
      </c>
      <c r="I172">
        <f>_xll.WMA($H$2:H172,1,20)</f>
        <v>-6.8715307665471653E-2</v>
      </c>
      <c r="J172">
        <v>3.042136748550639E-3</v>
      </c>
      <c r="K172" s="5">
        <f t="shared" si="10"/>
        <v>1.0082461363584188E-2</v>
      </c>
      <c r="L172" s="5">
        <f t="shared" si="11"/>
        <v>1.2916225266546229E-2</v>
      </c>
    </row>
    <row r="173" spans="1:12" x14ac:dyDescent="0.25">
      <c r="A173" s="2">
        <v>40550</v>
      </c>
      <c r="B173" s="3">
        <v>1.3001</v>
      </c>
      <c r="C173" s="3">
        <v>1.302</v>
      </c>
      <c r="D173" s="3">
        <v>1.2905</v>
      </c>
      <c r="E173" s="3">
        <v>1.2905</v>
      </c>
      <c r="F173" s="6">
        <f t="shared" si="8"/>
        <v>-7.411444409454522E-3</v>
      </c>
      <c r="G173" s="6">
        <f t="shared" si="9"/>
        <v>8.8718036098460636E-3</v>
      </c>
      <c r="H173" s="69">
        <f>_xll.BOXCOX(G173,$O$35,$O$36,1)+4.6</f>
        <v>-0.12487716512969893</v>
      </c>
      <c r="I173">
        <f>_xll.WMA($H$2:H173,1,20)</f>
        <v>-6.3458280258982508E-2</v>
      </c>
      <c r="J173">
        <v>4.085520724099706E-2</v>
      </c>
      <c r="K173" s="5">
        <f t="shared" si="10"/>
        <v>1.0471009998949159E-2</v>
      </c>
      <c r="L173" s="5">
        <f t="shared" si="11"/>
        <v>8.8718036098460636E-3</v>
      </c>
    </row>
    <row r="174" spans="1:12" x14ac:dyDescent="0.25">
      <c r="A174" s="2">
        <v>40553</v>
      </c>
      <c r="B174" s="3">
        <v>1.2890999999999999</v>
      </c>
      <c r="C174" s="3">
        <v>1.2964</v>
      </c>
      <c r="D174" s="3">
        <v>1.2878000000000001</v>
      </c>
      <c r="E174" s="3">
        <v>1.2949999999999999</v>
      </c>
      <c r="F174" s="6">
        <f t="shared" si="8"/>
        <v>4.5663946845789114E-3</v>
      </c>
      <c r="G174" s="6">
        <f t="shared" si="9"/>
        <v>6.6558561633091248E-3</v>
      </c>
      <c r="H174" s="69">
        <f>_xll.BOXCOX(G174,$O$35,$O$36,1)+4.6</f>
        <v>-0.41225818577648976</v>
      </c>
      <c r="I174">
        <f>_xll.WMA($H$2:H174,1,20)</f>
        <v>-5.3916351152408358E-2</v>
      </c>
      <c r="J174">
        <v>2.8539164447292542E-2</v>
      </c>
      <c r="K174" s="5">
        <f t="shared" si="10"/>
        <v>1.0342839488577704E-2</v>
      </c>
      <c r="L174" s="5">
        <f t="shared" si="11"/>
        <v>6.6558561633091248E-3</v>
      </c>
    </row>
    <row r="175" spans="1:12" x14ac:dyDescent="0.25">
      <c r="A175" s="2">
        <v>40554</v>
      </c>
      <c r="B175" s="3">
        <v>1.2948999999999999</v>
      </c>
      <c r="C175" s="3">
        <v>1.2991999999999999</v>
      </c>
      <c r="D175" s="3">
        <v>1.2907999999999999</v>
      </c>
      <c r="E175" s="3">
        <v>1.2970999999999999</v>
      </c>
      <c r="F175" s="6">
        <f t="shared" si="8"/>
        <v>1.6975312718331044E-3</v>
      </c>
      <c r="G175" s="6">
        <f t="shared" si="9"/>
        <v>6.486509229606632E-3</v>
      </c>
      <c r="H175" s="69">
        <f>_xll.BOXCOX(G175,$O$35,$O$36,1)+4.6</f>
        <v>-0.43803076205949498</v>
      </c>
      <c r="I175">
        <f>_xll.WMA($H$2:H175,1,20)</f>
        <v>-0.10519220217500842</v>
      </c>
      <c r="J175">
        <v>-2.2668955211859132E-2</v>
      </c>
      <c r="K175" s="5">
        <f t="shared" si="10"/>
        <v>9.8265344509083381E-3</v>
      </c>
      <c r="L175" s="5">
        <f t="shared" si="11"/>
        <v>6.486509229606632E-3</v>
      </c>
    </row>
    <row r="176" spans="1:12" x14ac:dyDescent="0.25">
      <c r="A176" s="2">
        <v>40555</v>
      </c>
      <c r="B176" s="3">
        <v>1.2971999999999999</v>
      </c>
      <c r="C176" s="3">
        <v>1.3142</v>
      </c>
      <c r="D176" s="3">
        <v>1.2965</v>
      </c>
      <c r="E176" s="3">
        <v>1.3131999999999999</v>
      </c>
      <c r="F176" s="6">
        <f t="shared" si="8"/>
        <v>1.2258811194274681E-2</v>
      </c>
      <c r="G176" s="6">
        <f t="shared" si="9"/>
        <v>1.355978948504841E-2</v>
      </c>
      <c r="H176" s="69">
        <f>_xll.BOXCOX(G176,$O$35,$O$36,1)+4.6</f>
        <v>0.29935347870815843</v>
      </c>
      <c r="I176">
        <f>_xll.WMA($H$2:H176,1,20)</f>
        <v>-0.12481312365568428</v>
      </c>
      <c r="J176">
        <v>-7.5169032269725766E-2</v>
      </c>
      <c r="K176" s="5">
        <f t="shared" si="10"/>
        <v>9.3239489562644343E-3</v>
      </c>
      <c r="L176" s="5">
        <f t="shared" si="11"/>
        <v>1.355978948504841E-2</v>
      </c>
    </row>
    <row r="177" spans="1:12" x14ac:dyDescent="0.25">
      <c r="A177" s="2">
        <v>40556</v>
      </c>
      <c r="B177" s="3">
        <v>1.3129</v>
      </c>
      <c r="C177" s="3">
        <v>1.3382000000000001</v>
      </c>
      <c r="D177" s="3">
        <v>1.3090999999999999</v>
      </c>
      <c r="E177" s="3">
        <v>1.3361000000000001</v>
      </c>
      <c r="F177" s="6">
        <f t="shared" si="8"/>
        <v>1.751649165478374E-2</v>
      </c>
      <c r="G177" s="6">
        <f t="shared" si="9"/>
        <v>2.1985549162663324E-2</v>
      </c>
      <c r="H177" s="69">
        <f>_xll.BOXCOX(G177,$O$35,$O$36,1)+4.6</f>
        <v>0.78263010230902497</v>
      </c>
      <c r="I177">
        <f>_xll.WMA($H$2:H177,1,20)</f>
        <v>-0.12128338806720106</v>
      </c>
      <c r="J177">
        <v>-4.4369215133630679E-2</v>
      </c>
      <c r="K177" s="5">
        <f t="shared" si="10"/>
        <v>9.6155931177196365E-3</v>
      </c>
      <c r="L177" s="5">
        <f t="shared" si="11"/>
        <v>2.1985549162663324E-2</v>
      </c>
    </row>
    <row r="178" spans="1:12" x14ac:dyDescent="0.25">
      <c r="A178" s="2">
        <v>40557</v>
      </c>
      <c r="B178" s="3">
        <v>1.3363</v>
      </c>
      <c r="C178" s="3">
        <v>1.3454999999999999</v>
      </c>
      <c r="D178" s="3">
        <v>1.3318000000000001</v>
      </c>
      <c r="E178" s="3">
        <v>1.3387</v>
      </c>
      <c r="F178" s="6">
        <f t="shared" si="8"/>
        <v>1.7943930048368569E-3</v>
      </c>
      <c r="G178" s="6">
        <f t="shared" si="9"/>
        <v>1.0234280490438407E-2</v>
      </c>
      <c r="H178" s="69">
        <f>_xll.BOXCOX(G178,$O$35,$O$36,1)+4.6</f>
        <v>1.7987638728754973E-2</v>
      </c>
      <c r="I178">
        <f>_xll.WMA($H$2:H178,1,20)</f>
        <v>-5.6763935201597247E-2</v>
      </c>
      <c r="J178">
        <v>5.3348318605910681E-2</v>
      </c>
      <c r="K178" s="5">
        <f t="shared" si="10"/>
        <v>1.060264605279126E-2</v>
      </c>
      <c r="L178" s="5">
        <f t="shared" si="11"/>
        <v>1.0234280490438407E-2</v>
      </c>
    </row>
    <row r="179" spans="1:12" x14ac:dyDescent="0.25">
      <c r="A179" s="2">
        <v>40560</v>
      </c>
      <c r="B179" s="3">
        <v>1.3371</v>
      </c>
      <c r="C179" s="3">
        <v>1.3381000000000001</v>
      </c>
      <c r="D179" s="3">
        <v>1.3248</v>
      </c>
      <c r="E179" s="3">
        <v>1.3291999999999999</v>
      </c>
      <c r="F179" s="6">
        <f t="shared" si="8"/>
        <v>-5.9258321401806776E-3</v>
      </c>
      <c r="G179" s="6">
        <f t="shared" si="9"/>
        <v>9.9891926799480432E-3</v>
      </c>
      <c r="H179" s="69">
        <f>_xll.BOXCOX(G179,$O$35,$O$36,1)+4.6</f>
        <v>-6.2515024052203216E-3</v>
      </c>
      <c r="I179">
        <f>_xll.WMA($H$2:H179,1,20)</f>
        <v>-8.0970760291979915E-2</v>
      </c>
      <c r="J179">
        <v>7.1288966436122744E-2</v>
      </c>
      <c r="K179" s="5">
        <f t="shared" si="10"/>
        <v>1.0794580961902112E-2</v>
      </c>
      <c r="L179" s="5">
        <f t="shared" si="11"/>
        <v>9.9891926799480432E-3</v>
      </c>
    </row>
    <row r="180" spans="1:12" x14ac:dyDescent="0.25">
      <c r="A180" s="2">
        <v>40561</v>
      </c>
      <c r="B180" s="3">
        <v>1.3291999999999999</v>
      </c>
      <c r="C180" s="3">
        <v>1.3465</v>
      </c>
      <c r="D180" s="3">
        <v>1.3257000000000001</v>
      </c>
      <c r="E180" s="3">
        <v>1.3383</v>
      </c>
      <c r="F180" s="6">
        <f t="shared" si="8"/>
        <v>6.8228943218896845E-3</v>
      </c>
      <c r="G180" s="6">
        <f t="shared" si="9"/>
        <v>1.5568011446849625E-2</v>
      </c>
      <c r="H180" s="69">
        <f>_xll.BOXCOX(G180,$O$35,$O$36,1)+4.6</f>
        <v>0.43746298174192155</v>
      </c>
      <c r="I180">
        <f>_xll.WMA($H$2:H180,1,20)</f>
        <v>-5.8056620084382192E-2</v>
      </c>
      <c r="J180">
        <v>5.5439528091020873E-2</v>
      </c>
      <c r="K180" s="5">
        <f t="shared" si="10"/>
        <v>1.0624841606471595E-2</v>
      </c>
      <c r="L180" s="5">
        <f t="shared" si="11"/>
        <v>1.5568011446849625E-2</v>
      </c>
    </row>
    <row r="181" spans="1:12" x14ac:dyDescent="0.25">
      <c r="A181" s="2">
        <v>40562</v>
      </c>
      <c r="B181" s="3">
        <v>1.3384</v>
      </c>
      <c r="C181" s="3">
        <v>1.3536999999999999</v>
      </c>
      <c r="D181" s="3">
        <v>1.3371999999999999</v>
      </c>
      <c r="E181" s="3">
        <v>1.3472999999999999</v>
      </c>
      <c r="F181" s="6">
        <f t="shared" si="8"/>
        <v>6.6277190891877369E-3</v>
      </c>
      <c r="G181" s="6">
        <f t="shared" si="9"/>
        <v>1.2263708645796992E-2</v>
      </c>
      <c r="H181" s="69">
        <f>_xll.BOXCOX(G181,$O$35,$O$36,1)+4.6</f>
        <v>0.19888910543930827</v>
      </c>
      <c r="I181">
        <f>_xll.WMA($H$2:H181,1,20)</f>
        <v>-3.2631753246069435E-2</v>
      </c>
      <c r="J181">
        <v>8.5859275425385809E-2</v>
      </c>
      <c r="K181" s="5">
        <f t="shared" si="10"/>
        <v>1.095301273906836E-2</v>
      </c>
      <c r="L181" s="5">
        <f t="shared" si="11"/>
        <v>1.2263708645796992E-2</v>
      </c>
    </row>
    <row r="182" spans="1:12" x14ac:dyDescent="0.25">
      <c r="A182" s="2">
        <v>40563</v>
      </c>
      <c r="B182" s="3">
        <v>1.3472</v>
      </c>
      <c r="C182" s="3">
        <v>1.3523000000000001</v>
      </c>
      <c r="D182" s="3">
        <v>1.3399000000000001</v>
      </c>
      <c r="E182" s="3">
        <v>1.3468</v>
      </c>
      <c r="F182" s="6">
        <f t="shared" si="8"/>
        <v>-2.9695620114277802E-4</v>
      </c>
      <c r="G182" s="6">
        <f t="shared" si="9"/>
        <v>9.2118621847517949E-3</v>
      </c>
      <c r="H182" s="69">
        <f>_xll.BOXCOX(G182,$O$35,$O$36,1)+4.6</f>
        <v>-8.7263257540318051E-2</v>
      </c>
      <c r="I182">
        <f>_xll.WMA($H$2:H182,1,20)</f>
        <v>-7.8031556636006822E-3</v>
      </c>
      <c r="J182">
        <v>0.10188950663025806</v>
      </c>
      <c r="K182" s="5">
        <f t="shared" si="10"/>
        <v>1.1130006904218741E-2</v>
      </c>
      <c r="L182" s="5">
        <f t="shared" si="11"/>
        <v>9.2118621847517949E-3</v>
      </c>
    </row>
    <row r="183" spans="1:12" x14ac:dyDescent="0.25">
      <c r="A183" s="2">
        <v>40564</v>
      </c>
      <c r="B183" s="3">
        <v>1.3469</v>
      </c>
      <c r="C183" s="3">
        <v>1.3624000000000001</v>
      </c>
      <c r="D183" s="3">
        <v>1.3452</v>
      </c>
      <c r="E183" s="3">
        <v>1.3619000000000001</v>
      </c>
      <c r="F183" s="6">
        <f t="shared" si="8"/>
        <v>1.1075127970142649E-2</v>
      </c>
      <c r="G183" s="6">
        <f t="shared" si="9"/>
        <v>1.270514948236413E-2</v>
      </c>
      <c r="H183" s="69">
        <f>_xll.BOXCOX(G183,$O$35,$O$36,1)+4.6</f>
        <v>0.23425210335352897</v>
      </c>
      <c r="I183">
        <f>_xll.WMA($H$2:H183,1,20)</f>
        <v>5.2390450309237483E-3</v>
      </c>
      <c r="J183">
        <v>7.7673378835813184E-2</v>
      </c>
      <c r="K183" s="5">
        <f t="shared" si="10"/>
        <v>1.0863718484832962E-2</v>
      </c>
      <c r="L183" s="5">
        <f t="shared" si="11"/>
        <v>1.270514948236413E-2</v>
      </c>
    </row>
    <row r="184" spans="1:12" x14ac:dyDescent="0.25">
      <c r="A184" s="2">
        <v>40567</v>
      </c>
      <c r="B184" s="3">
        <v>1.3605</v>
      </c>
      <c r="C184" s="3">
        <v>1.3684000000000001</v>
      </c>
      <c r="D184" s="3">
        <v>1.3542000000000001</v>
      </c>
      <c r="E184" s="3">
        <v>1.3635999999999999</v>
      </c>
      <c r="F184" s="6">
        <f t="shared" si="8"/>
        <v>2.2759820404469147E-3</v>
      </c>
      <c r="G184" s="6">
        <f t="shared" si="9"/>
        <v>1.043130005190449E-2</v>
      </c>
      <c r="H184" s="69">
        <f>_xll.BOXCOX(G184,$O$35,$O$36,1)+4.6</f>
        <v>3.7055627699619009E-2</v>
      </c>
      <c r="I184">
        <f>_xll.WMA($H$2:H184,1,20)</f>
        <v>6.646475685310059E-2</v>
      </c>
      <c r="J184">
        <v>8.0234909786961239E-2</v>
      </c>
      <c r="K184" s="5">
        <f t="shared" si="10"/>
        <v>1.0891581907250536E-2</v>
      </c>
      <c r="L184" s="5">
        <f t="shared" si="11"/>
        <v>1.043130005190449E-2</v>
      </c>
    </row>
    <row r="185" spans="1:12" x14ac:dyDescent="0.25">
      <c r="A185" s="2">
        <v>40568</v>
      </c>
      <c r="B185" s="3">
        <v>1.3634999999999999</v>
      </c>
      <c r="C185" s="3">
        <v>1.3702000000000001</v>
      </c>
      <c r="D185" s="3">
        <v>1.3576999999999999</v>
      </c>
      <c r="E185" s="3">
        <v>1.3681000000000001</v>
      </c>
      <c r="F185" s="6">
        <f t="shared" si="8"/>
        <v>3.3679926404253119E-3</v>
      </c>
      <c r="G185" s="6">
        <f t="shared" si="9"/>
        <v>9.16462296256337E-3</v>
      </c>
      <c r="H185" s="69">
        <f>_xll.BOXCOX(G185,$O$35,$O$36,1)+4.6</f>
        <v>-9.2404537373205642E-2</v>
      </c>
      <c r="I185">
        <f>_xll.WMA($H$2:H185,1,20)</f>
        <v>8.5791533958606836E-2</v>
      </c>
      <c r="J185">
        <v>7.4365930947417891E-2</v>
      </c>
      <c r="K185" s="5">
        <f t="shared" si="10"/>
        <v>1.082784665687179E-2</v>
      </c>
      <c r="L185" s="5">
        <f t="shared" si="11"/>
        <v>9.16462296256337E-3</v>
      </c>
    </row>
    <row r="186" spans="1:12" x14ac:dyDescent="0.25">
      <c r="A186" s="2">
        <v>40569</v>
      </c>
      <c r="B186" s="3">
        <v>1.3681000000000001</v>
      </c>
      <c r="C186" s="3">
        <v>1.3720000000000001</v>
      </c>
      <c r="D186" s="3">
        <v>1.3648</v>
      </c>
      <c r="E186" s="3">
        <v>1.3711</v>
      </c>
      <c r="F186" s="6">
        <f t="shared" si="8"/>
        <v>2.1904214365408283E-3</v>
      </c>
      <c r="G186" s="6">
        <f t="shared" si="9"/>
        <v>5.2616315484159187E-3</v>
      </c>
      <c r="H186" s="69">
        <f>_xll.BOXCOX(G186,$O$35,$O$36,1)+4.6</f>
        <v>-0.6473141200212762</v>
      </c>
      <c r="I186">
        <f>_xll.WMA($H$2:H186,1,20)</f>
        <v>6.6426917262862026E-2</v>
      </c>
      <c r="J186">
        <v>5.0046913953772587E-2</v>
      </c>
      <c r="K186" s="5">
        <f t="shared" si="10"/>
        <v>1.0567700144819586E-2</v>
      </c>
      <c r="L186" s="5">
        <f t="shared" si="11"/>
        <v>5.2616315484159187E-3</v>
      </c>
    </row>
    <row r="187" spans="1:12" x14ac:dyDescent="0.25">
      <c r="A187" s="2">
        <v>40570</v>
      </c>
      <c r="B187" s="3">
        <v>1.371</v>
      </c>
      <c r="C187" s="3">
        <v>1.3756999999999999</v>
      </c>
      <c r="D187" s="3">
        <v>1.3641000000000001</v>
      </c>
      <c r="E187" s="3">
        <v>1.3731</v>
      </c>
      <c r="F187" s="6">
        <f t="shared" si="8"/>
        <v>1.5305567653917241E-3</v>
      </c>
      <c r="G187" s="6">
        <f t="shared" si="9"/>
        <v>8.4678219678752682E-3</v>
      </c>
      <c r="H187" s="69">
        <f>_xll.BOXCOX(G187,$O$35,$O$36,1)+4.6</f>
        <v>-0.17148195003595212</v>
      </c>
      <c r="I187">
        <f>_xll.WMA($H$2:H187,1,20)</f>
        <v>2.7449229977092857E-2</v>
      </c>
      <c r="J187">
        <v>-2.7920542528073355E-2</v>
      </c>
      <c r="K187" s="5">
        <f t="shared" si="10"/>
        <v>9.7750648141601334E-3</v>
      </c>
      <c r="L187" s="5">
        <f t="shared" si="11"/>
        <v>8.4678219678752682E-3</v>
      </c>
    </row>
    <row r="188" spans="1:12" x14ac:dyDescent="0.25">
      <c r="A188" s="2">
        <v>40571</v>
      </c>
      <c r="B188" s="3">
        <v>1.373</v>
      </c>
      <c r="C188" s="3">
        <v>1.3744000000000001</v>
      </c>
      <c r="D188" s="3">
        <v>1.3587</v>
      </c>
      <c r="E188" s="3">
        <v>1.3608</v>
      </c>
      <c r="F188" s="6">
        <f t="shared" si="8"/>
        <v>-8.9253646863190171E-3</v>
      </c>
      <c r="G188" s="6">
        <f t="shared" si="9"/>
        <v>1.1488911999712978E-2</v>
      </c>
      <c r="H188" s="69">
        <f>_xll.BOXCOX(G188,$O$35,$O$36,1)+4.6</f>
        <v>0.13362711733438193</v>
      </c>
      <c r="I188">
        <f>_xll.WMA($H$2:H188,1,20)</f>
        <v>3.5827172153806382E-2</v>
      </c>
      <c r="J188">
        <v>-6.1479762936025417E-2</v>
      </c>
      <c r="K188" s="5">
        <f t="shared" si="10"/>
        <v>9.4524646407511629E-3</v>
      </c>
      <c r="L188" s="5">
        <f t="shared" si="11"/>
        <v>1.1488911999712978E-2</v>
      </c>
    </row>
    <row r="189" spans="1:12" x14ac:dyDescent="0.25">
      <c r="A189" s="2">
        <v>40574</v>
      </c>
      <c r="B189" s="3">
        <v>1.3574999999999999</v>
      </c>
      <c r="C189" s="3">
        <v>1.3738999999999999</v>
      </c>
      <c r="D189" s="3">
        <v>1.3573</v>
      </c>
      <c r="E189" s="3">
        <v>1.3692</v>
      </c>
      <c r="F189" s="6">
        <f t="shared" si="8"/>
        <v>8.5818548479396923E-3</v>
      </c>
      <c r="G189" s="6">
        <f t="shared" si="9"/>
        <v>1.2155978625983022E-2</v>
      </c>
      <c r="H189" s="69">
        <f>_xll.BOXCOX(G189,$O$35,$O$36,1)+4.6</f>
        <v>0.19006583776081243</v>
      </c>
      <c r="I189">
        <f>_xll.WMA($H$2:H189,1,20)</f>
        <v>4.1857657911519512E-2</v>
      </c>
      <c r="J189">
        <v>-4.049262395384029E-2</v>
      </c>
      <c r="K189" s="5">
        <f t="shared" si="10"/>
        <v>9.6529411860122125E-3</v>
      </c>
      <c r="L189" s="5">
        <f t="shared" si="11"/>
        <v>1.2155978625983022E-2</v>
      </c>
    </row>
    <row r="190" spans="1:12" x14ac:dyDescent="0.25">
      <c r="A190" s="2">
        <v>40575</v>
      </c>
      <c r="B190" s="3">
        <v>1.3692</v>
      </c>
      <c r="C190" s="3">
        <v>1.3842000000000001</v>
      </c>
      <c r="D190" s="3">
        <v>1.3691</v>
      </c>
      <c r="E190" s="3">
        <v>1.3826000000000001</v>
      </c>
      <c r="F190" s="6">
        <f t="shared" si="8"/>
        <v>9.7391568551344863E-3</v>
      </c>
      <c r="G190" s="6">
        <f t="shared" si="9"/>
        <v>1.0968765768052707E-2</v>
      </c>
      <c r="H190" s="69">
        <f>_xll.BOXCOX(G190,$O$35,$O$36,1)+4.6</f>
        <v>8.7296479226234958E-2</v>
      </c>
      <c r="I190">
        <f>_xll.WMA($H$2:H190,1,20)</f>
        <v>4.9144478610470749E-2</v>
      </c>
      <c r="J190">
        <v>-7.7655056376882137E-3</v>
      </c>
      <c r="K190" s="5">
        <f t="shared" si="10"/>
        <v>9.9740804528079246E-3</v>
      </c>
      <c r="L190" s="5">
        <f t="shared" si="11"/>
        <v>1.0968765768052707E-2</v>
      </c>
    </row>
    <row r="191" spans="1:12" x14ac:dyDescent="0.25">
      <c r="A191" s="2">
        <v>40576</v>
      </c>
      <c r="B191" s="3">
        <v>1.3825000000000001</v>
      </c>
      <c r="C191" s="3">
        <v>1.3859999999999999</v>
      </c>
      <c r="D191" s="3">
        <v>1.3771</v>
      </c>
      <c r="E191" s="3">
        <v>1.3807</v>
      </c>
      <c r="F191" s="6">
        <f t="shared" si="8"/>
        <v>-1.3028374743831621E-3</v>
      </c>
      <c r="G191" s="6">
        <f t="shared" si="9"/>
        <v>6.4420620167682267E-3</v>
      </c>
      <c r="H191" s="69">
        <f>_xll.BOXCOX(G191,$O$35,$O$36,1)+4.6</f>
        <v>-0.44490660117624881</v>
      </c>
      <c r="I191">
        <f>_xll.WMA($H$2:H191,1,20)</f>
        <v>5.362540035400102E-2</v>
      </c>
      <c r="J191">
        <v>9.5244494414160608E-3</v>
      </c>
      <c r="K191" s="5">
        <f t="shared" si="10"/>
        <v>1.0148031323743131E-2</v>
      </c>
      <c r="L191" s="5">
        <f t="shared" si="11"/>
        <v>6.4420620167682267E-3</v>
      </c>
    </row>
    <row r="192" spans="1:12" x14ac:dyDescent="0.25">
      <c r="A192" s="2">
        <v>40577</v>
      </c>
      <c r="B192" s="3">
        <v>1.3806</v>
      </c>
      <c r="C192" s="3">
        <v>1.3824000000000001</v>
      </c>
      <c r="D192" s="3">
        <v>1.3613</v>
      </c>
      <c r="E192" s="3">
        <v>1.363</v>
      </c>
      <c r="F192" s="6">
        <f t="shared" si="8"/>
        <v>-1.2830034572842656E-2</v>
      </c>
      <c r="G192" s="6">
        <f t="shared" si="9"/>
        <v>1.5380993531363869E-2</v>
      </c>
      <c r="H192" s="69">
        <f>_xll.BOXCOX(G192,$O$35,$O$36,1)+4.6</f>
        <v>0.42537728192726743</v>
      </c>
      <c r="I192">
        <f>_xll.WMA($H$2:H192,1,20)</f>
        <v>1.2228070271824595E-2</v>
      </c>
      <c r="J192">
        <v>-3.3014447385181001E-2</v>
      </c>
      <c r="K192" s="5">
        <f t="shared" si="10"/>
        <v>9.7253981699999426E-3</v>
      </c>
      <c r="L192" s="5">
        <f t="shared" si="11"/>
        <v>1.5380993531363869E-2</v>
      </c>
    </row>
    <row r="193" spans="1:12" x14ac:dyDescent="0.25">
      <c r="A193" s="2">
        <v>40578</v>
      </c>
      <c r="B193" s="3">
        <v>1.3632</v>
      </c>
      <c r="C193" s="3">
        <v>1.3648</v>
      </c>
      <c r="D193" s="3">
        <v>1.3547</v>
      </c>
      <c r="E193" s="3">
        <v>1.3579000000000001</v>
      </c>
      <c r="F193" s="6">
        <f t="shared" si="8"/>
        <v>-3.8954883703021946E-3</v>
      </c>
      <c r="G193" s="6">
        <f t="shared" si="9"/>
        <v>7.427870150724024E-3</v>
      </c>
      <c r="H193" s="69">
        <f>_xll.BOXCOX(G193,$O$35,$O$36,1)+4.6</f>
        <v>-0.30251611669939749</v>
      </c>
      <c r="I193">
        <f>_xll.WMA($H$2:H193,1,20)</f>
        <v>2.0960483635555398E-2</v>
      </c>
      <c r="J193">
        <v>4.2555047755510333E-4</v>
      </c>
      <c r="K193" s="5">
        <f t="shared" si="10"/>
        <v>1.0056114218423734E-2</v>
      </c>
      <c r="L193" s="5">
        <f t="shared" si="11"/>
        <v>7.427870150724024E-3</v>
      </c>
    </row>
    <row r="194" spans="1:12" x14ac:dyDescent="0.25">
      <c r="A194" s="2">
        <v>40581</v>
      </c>
      <c r="B194" s="3">
        <v>1.3565</v>
      </c>
      <c r="C194" s="3">
        <v>1.3625</v>
      </c>
      <c r="D194" s="3">
        <v>1.3511</v>
      </c>
      <c r="E194" s="3">
        <v>1.3583000000000001</v>
      </c>
      <c r="F194" s="6">
        <f t="shared" si="8"/>
        <v>1.3260647294585776E-3</v>
      </c>
      <c r="G194" s="6">
        <f t="shared" si="9"/>
        <v>8.4021720714857594E-3</v>
      </c>
      <c r="H194" s="69">
        <f>_xll.BOXCOX(G194,$O$35,$O$36,1)+4.6</f>
        <v>-0.17926502662011856</v>
      </c>
      <c r="I194">
        <f>_xll.WMA($H$2:H194,1,20)</f>
        <v>1.2078536057070472E-2</v>
      </c>
      <c r="J194">
        <v>-1.3981407953774116E-2</v>
      </c>
      <c r="K194" s="5">
        <f t="shared" si="10"/>
        <v>9.9122748308755441E-3</v>
      </c>
      <c r="L194" s="5">
        <f t="shared" si="11"/>
        <v>8.4021720714857594E-3</v>
      </c>
    </row>
    <row r="195" spans="1:12" x14ac:dyDescent="0.25">
      <c r="A195" s="2">
        <v>40582</v>
      </c>
      <c r="B195" s="3">
        <v>1.3582000000000001</v>
      </c>
      <c r="C195" s="3">
        <v>1.3687</v>
      </c>
      <c r="D195" s="3">
        <v>1.3575999999999999</v>
      </c>
      <c r="E195" s="3">
        <v>1.3624000000000001</v>
      </c>
      <c r="F195" s="6">
        <f t="shared" ref="F195:F258" si="12">LN(E195/B195)</f>
        <v>3.0875566687874586E-3</v>
      </c>
      <c r="G195" s="6">
        <f t="shared" ref="G195:G258" si="13">LN(C195/D195)</f>
        <v>8.1429492972040773E-3</v>
      </c>
      <c r="H195" s="69">
        <f>_xll.BOXCOX(G195,$O$35,$O$36,1)+4.6</f>
        <v>-0.21060284306643862</v>
      </c>
      <c r="I195">
        <f>_xll.WMA($H$2:H195,1,20)</f>
        <v>2.3728194014889029E-2</v>
      </c>
      <c r="J195">
        <v>-3.9099620352774173E-2</v>
      </c>
      <c r="K195" s="5">
        <f t="shared" ref="K195:K258" si="14">EXP(J195-4.6)</f>
        <v>9.6663971377639393E-3</v>
      </c>
      <c r="L195" s="5">
        <f t="shared" ref="L195:L258" si="15">G195</f>
        <v>8.1429492972040773E-3</v>
      </c>
    </row>
    <row r="196" spans="1:12" x14ac:dyDescent="0.25">
      <c r="A196" s="2">
        <v>40583</v>
      </c>
      <c r="B196" s="3">
        <v>1.3622000000000001</v>
      </c>
      <c r="C196" s="3">
        <v>1.3743000000000001</v>
      </c>
      <c r="D196" s="3">
        <v>1.3613</v>
      </c>
      <c r="E196" s="3">
        <v>1.3731</v>
      </c>
      <c r="F196" s="6">
        <f t="shared" si="12"/>
        <v>7.9699175204881005E-3</v>
      </c>
      <c r="G196" s="6">
        <f t="shared" si="13"/>
        <v>9.5043850423788545E-3</v>
      </c>
      <c r="H196" s="69">
        <f>_xll.BOXCOX(G196,$O$35,$O$36,1)+4.6</f>
        <v>-5.6002003464192818E-2</v>
      </c>
      <c r="I196">
        <f>_xll.WMA($H$2:H196,1,20)</f>
        <v>3.509958996454185E-2</v>
      </c>
      <c r="J196">
        <v>-5.7229280043879699E-2</v>
      </c>
      <c r="K196" s="5">
        <f t="shared" si="14"/>
        <v>9.4927276880741752E-3</v>
      </c>
      <c r="L196" s="5">
        <f t="shared" si="15"/>
        <v>9.5043850423788545E-3</v>
      </c>
    </row>
    <row r="197" spans="1:12" x14ac:dyDescent="0.25">
      <c r="A197" s="2">
        <v>40584</v>
      </c>
      <c r="B197" s="3">
        <v>1.3729</v>
      </c>
      <c r="C197" s="3">
        <v>1.3732</v>
      </c>
      <c r="D197" s="3">
        <v>1.3581000000000001</v>
      </c>
      <c r="E197" s="3">
        <v>1.3599000000000001</v>
      </c>
      <c r="F197" s="6">
        <f t="shared" si="12"/>
        <v>-9.5141232886458461E-3</v>
      </c>
      <c r="G197" s="6">
        <f t="shared" si="13"/>
        <v>1.1057118473514253E-2</v>
      </c>
      <c r="H197" s="69">
        <f>_xll.BOXCOX(G197,$O$35,$O$36,1)+4.6</f>
        <v>9.5319147318070563E-2</v>
      </c>
      <c r="I197">
        <f>_xll.WMA($H$2:H197,1,20)</f>
        <v>1.733181585592428E-2</v>
      </c>
      <c r="J197">
        <v>-5.7219417380457688E-2</v>
      </c>
      <c r="K197" s="5">
        <f t="shared" si="14"/>
        <v>9.4928213121140085E-3</v>
      </c>
      <c r="L197" s="5">
        <f t="shared" si="15"/>
        <v>1.1057118473514253E-2</v>
      </c>
    </row>
    <row r="198" spans="1:12" x14ac:dyDescent="0.25">
      <c r="A198" s="2">
        <v>40585</v>
      </c>
      <c r="B198" s="3">
        <v>1.3597999999999999</v>
      </c>
      <c r="C198" s="3">
        <v>1.3620000000000001</v>
      </c>
      <c r="D198" s="3">
        <v>1.3501000000000001</v>
      </c>
      <c r="E198" s="3">
        <v>1.355</v>
      </c>
      <c r="F198" s="6">
        <f t="shared" si="12"/>
        <v>-3.5361757785579047E-3</v>
      </c>
      <c r="G198" s="6">
        <f t="shared" si="13"/>
        <v>8.7755439462572794E-3</v>
      </c>
      <c r="H198" s="69">
        <f>_xll.BOXCOX(G198,$O$35,$O$36,1)+4.6</f>
        <v>-0.13578652337392771</v>
      </c>
      <c r="I198">
        <f>_xll.WMA($H$2:H198,1,20)</f>
        <v>-1.7033731893623422E-2</v>
      </c>
      <c r="J198">
        <v>-3.6818937559014803E-2</v>
      </c>
      <c r="K198" s="5">
        <f t="shared" si="14"/>
        <v>9.6884682824667136E-3</v>
      </c>
      <c r="L198" s="5">
        <f t="shared" si="15"/>
        <v>8.7755439462572794E-3</v>
      </c>
    </row>
    <row r="199" spans="1:12" x14ac:dyDescent="0.25">
      <c r="A199" s="2">
        <v>40588</v>
      </c>
      <c r="B199" s="3">
        <v>1.3524</v>
      </c>
      <c r="C199" s="3">
        <v>1.3556999999999999</v>
      </c>
      <c r="D199" s="3">
        <v>1.3431999999999999</v>
      </c>
      <c r="E199" s="3">
        <v>1.3487</v>
      </c>
      <c r="F199" s="6">
        <f t="shared" si="12"/>
        <v>-2.7396263109190941E-3</v>
      </c>
      <c r="G199" s="6">
        <f t="shared" si="13"/>
        <v>9.2630993220126426E-3</v>
      </c>
      <c r="H199" s="69">
        <f>_xll.BOXCOX(G199,$O$35,$O$36,1)+4.6</f>
        <v>-8.1716586322234441E-2</v>
      </c>
      <c r="I199">
        <f>_xll.WMA($H$2:H199,1,20)</f>
        <v>-2.4722439998757548E-2</v>
      </c>
      <c r="J199">
        <v>-3.8286268860985927E-2</v>
      </c>
      <c r="K199" s="5">
        <f t="shared" si="14"/>
        <v>9.6742625145205038E-3</v>
      </c>
      <c r="L199" s="5">
        <f t="shared" si="15"/>
        <v>9.2630993220126426E-3</v>
      </c>
    </row>
    <row r="200" spans="1:12" x14ac:dyDescent="0.25">
      <c r="A200" s="2">
        <v>40589</v>
      </c>
      <c r="B200" s="3">
        <v>1.3486</v>
      </c>
      <c r="C200" s="3">
        <v>1.3551</v>
      </c>
      <c r="D200" s="3">
        <v>1.3464</v>
      </c>
      <c r="E200" s="3">
        <v>1.3486</v>
      </c>
      <c r="F200" s="6">
        <f t="shared" si="12"/>
        <v>0</v>
      </c>
      <c r="G200" s="6">
        <f t="shared" si="13"/>
        <v>6.4408884520718145E-3</v>
      </c>
      <c r="H200" s="69">
        <f>_xll.BOXCOX(G200,$O$35,$O$36,1)+4.6</f>
        <v>-0.44508878998501533</v>
      </c>
      <c r="I200">
        <f>_xll.WMA($H$2:H200,1,20)</f>
        <v>-2.8495694194608259E-2</v>
      </c>
      <c r="J200">
        <v>-4.2386939538887447E-2</v>
      </c>
      <c r="K200" s="5">
        <f t="shared" si="14"/>
        <v>9.6346727776102925E-3</v>
      </c>
      <c r="L200" s="5">
        <f t="shared" si="15"/>
        <v>6.4408884520718145E-3</v>
      </c>
    </row>
    <row r="201" spans="1:12" x14ac:dyDescent="0.25">
      <c r="A201" s="2">
        <v>40590</v>
      </c>
      <c r="B201" s="3">
        <v>1.3485</v>
      </c>
      <c r="C201" s="3">
        <v>1.3586</v>
      </c>
      <c r="D201" s="3">
        <v>1.3465</v>
      </c>
      <c r="E201" s="3">
        <v>1.3565</v>
      </c>
      <c r="F201" s="6">
        <f t="shared" si="12"/>
        <v>5.9149895192017439E-3</v>
      </c>
      <c r="G201" s="6">
        <f t="shared" si="13"/>
        <v>8.9461245055479366E-3</v>
      </c>
      <c r="H201" s="69">
        <f>_xll.BOXCOX(G201,$O$35,$O$36,1)+4.6</f>
        <v>-0.11653485661383023</v>
      </c>
      <c r="I201">
        <f>_xll.WMA($H$2:H201,1,20)</f>
        <v>-7.2623282780955103E-2</v>
      </c>
      <c r="J201">
        <v>-7.9309506644310995E-2</v>
      </c>
      <c r="K201" s="5">
        <f t="shared" si="14"/>
        <v>9.2854231970394326E-3</v>
      </c>
      <c r="L201" s="5">
        <f t="shared" si="15"/>
        <v>8.9461245055479366E-3</v>
      </c>
    </row>
    <row r="202" spans="1:12" x14ac:dyDescent="0.25">
      <c r="A202" s="2">
        <v>40591</v>
      </c>
      <c r="B202" s="3">
        <v>1.3567</v>
      </c>
      <c r="C202" s="3">
        <v>1.3615999999999999</v>
      </c>
      <c r="D202" s="3">
        <v>1.3540000000000001</v>
      </c>
      <c r="E202" s="3">
        <v>1.3607</v>
      </c>
      <c r="F202" s="6">
        <f t="shared" si="12"/>
        <v>2.9439927055498615E-3</v>
      </c>
      <c r="G202" s="6">
        <f t="shared" si="13"/>
        <v>5.5973043468892465E-3</v>
      </c>
      <c r="H202" s="69">
        <f>_xll.BOXCOX(G202,$O$35,$O$36,1)+4.6</f>
        <v>-0.58547016376206251</v>
      </c>
      <c r="I202">
        <f>_xll.WMA($H$2:H202,1,20)</f>
        <v>-8.8394480883612028E-2</v>
      </c>
      <c r="J202">
        <v>-8.8667510365658342E-2</v>
      </c>
      <c r="K202" s="5">
        <f t="shared" si="14"/>
        <v>9.1989354795575708E-3</v>
      </c>
      <c r="L202" s="5">
        <f t="shared" si="15"/>
        <v>5.5973043468892465E-3</v>
      </c>
    </row>
    <row r="203" spans="1:12" x14ac:dyDescent="0.25">
      <c r="A203" s="2">
        <v>40592</v>
      </c>
      <c r="B203" s="3">
        <v>1.3606</v>
      </c>
      <c r="C203" s="3">
        <v>1.3715999999999999</v>
      </c>
      <c r="D203" s="3">
        <v>1.3548</v>
      </c>
      <c r="E203" s="3">
        <v>1.3688</v>
      </c>
      <c r="F203" s="6">
        <f t="shared" si="12"/>
        <v>6.0086646670233874E-3</v>
      </c>
      <c r="G203" s="6">
        <f t="shared" si="13"/>
        <v>1.2324099645148693E-2</v>
      </c>
      <c r="H203" s="69">
        <f>_xll.BOXCOX(G203,$O$35,$O$36,1)+4.6</f>
        <v>0.20380138717470064</v>
      </c>
      <c r="I203">
        <f>_xll.WMA($H$2:H203,1,20)</f>
        <v>-0.11330482619469923</v>
      </c>
      <c r="J203">
        <v>-0.13020389592464438</v>
      </c>
      <c r="K203" s="5">
        <f t="shared" si="14"/>
        <v>8.8246715417141259E-3</v>
      </c>
      <c r="L203" s="5">
        <f t="shared" si="15"/>
        <v>1.2324099645148693E-2</v>
      </c>
    </row>
    <row r="204" spans="1:12" x14ac:dyDescent="0.25">
      <c r="A204" s="2">
        <v>40595</v>
      </c>
      <c r="B204" s="3">
        <v>1.3688</v>
      </c>
      <c r="C204" s="3">
        <v>1.3714</v>
      </c>
      <c r="D204" s="3">
        <v>1.365</v>
      </c>
      <c r="E204" s="3">
        <v>1.3677999999999999</v>
      </c>
      <c r="F204" s="6">
        <f t="shared" si="12"/>
        <v>-7.3083391398808374E-4</v>
      </c>
      <c r="G204" s="6">
        <f t="shared" si="13"/>
        <v>4.6776872312039855E-3</v>
      </c>
      <c r="H204" s="69">
        <f>_xll.BOXCOX(G204,$O$35,$O$36,1)+4.6</f>
        <v>-0.76495147256710716</v>
      </c>
      <c r="I204">
        <f>_xll.WMA($H$2:H204,1,20)</f>
        <v>-0.11482736200364063</v>
      </c>
      <c r="J204">
        <v>-0.10167704649848419</v>
      </c>
      <c r="K204" s="5">
        <f t="shared" si="14"/>
        <v>9.0800366820977963E-3</v>
      </c>
      <c r="L204" s="5">
        <f t="shared" si="15"/>
        <v>4.6776872312039855E-3</v>
      </c>
    </row>
    <row r="205" spans="1:12" x14ac:dyDescent="0.25">
      <c r="A205" s="2">
        <v>40596</v>
      </c>
      <c r="B205" s="3">
        <v>1.3676999999999999</v>
      </c>
      <c r="C205" s="3">
        <v>1.3704000000000001</v>
      </c>
      <c r="D205" s="3">
        <v>1.3529</v>
      </c>
      <c r="E205" s="3">
        <v>1.3649</v>
      </c>
      <c r="F205" s="6">
        <f t="shared" si="12"/>
        <v>-2.0493310253556101E-3</v>
      </c>
      <c r="G205" s="6">
        <f t="shared" si="13"/>
        <v>1.2852231400595732E-2</v>
      </c>
      <c r="H205" s="69">
        <f>_xll.BOXCOX(G205,$O$35,$O$36,1)+4.6</f>
        <v>0.24576216713550902</v>
      </c>
      <c r="I205">
        <f>_xll.WMA($H$2:H205,1,20)</f>
        <v>-0.15492771701697697</v>
      </c>
      <c r="J205">
        <v>-0.14644187264381348</v>
      </c>
      <c r="K205" s="5">
        <f t="shared" si="14"/>
        <v>8.6825338679131833E-3</v>
      </c>
      <c r="L205" s="5">
        <f t="shared" si="15"/>
        <v>1.2852231400595732E-2</v>
      </c>
    </row>
    <row r="206" spans="1:12" x14ac:dyDescent="0.25">
      <c r="A206" s="2">
        <v>40597</v>
      </c>
      <c r="B206" s="3">
        <v>1.365</v>
      </c>
      <c r="C206" s="3">
        <v>1.3784000000000001</v>
      </c>
      <c r="D206" s="3">
        <v>1.365</v>
      </c>
      <c r="E206" s="3">
        <v>1.3748</v>
      </c>
      <c r="F206" s="6">
        <f t="shared" si="12"/>
        <v>7.1538373566187741E-3</v>
      </c>
      <c r="G206" s="6">
        <f t="shared" si="13"/>
        <v>9.7689775946597675E-3</v>
      </c>
      <c r="H206" s="69">
        <f>_xll.BOXCOX(G206,$O$35,$O$36,1)+4.6</f>
        <v>-2.8543465828163583E-2</v>
      </c>
      <c r="I206">
        <f>_xll.WMA($H$2:H206,1,20)</f>
        <v>-0.13801938179154119</v>
      </c>
      <c r="J206">
        <v>-0.1165647772689042</v>
      </c>
      <c r="K206" s="5">
        <f t="shared" si="14"/>
        <v>8.9458568356468107E-3</v>
      </c>
      <c r="L206" s="5">
        <f t="shared" si="15"/>
        <v>9.7689775946597675E-3</v>
      </c>
    </row>
    <row r="207" spans="1:12" x14ac:dyDescent="0.25">
      <c r="A207" s="2">
        <v>40598</v>
      </c>
      <c r="B207" s="3">
        <v>1.3748</v>
      </c>
      <c r="C207" s="3">
        <v>1.3818999999999999</v>
      </c>
      <c r="D207" s="3">
        <v>1.3707</v>
      </c>
      <c r="E207" s="3">
        <v>1.3796999999999999</v>
      </c>
      <c r="F207" s="6">
        <f t="shared" si="12"/>
        <v>3.5578182383089792E-3</v>
      </c>
      <c r="G207" s="6">
        <f t="shared" si="13"/>
        <v>8.137805572103354E-3</v>
      </c>
      <c r="H207" s="69">
        <f>_xll.BOXCOX(G207,$O$35,$O$36,1)+4.6</f>
        <v>-0.21123472104914409</v>
      </c>
      <c r="I207">
        <f>_xll.WMA($H$2:H207,1,20)</f>
        <v>-0.10708084908188559</v>
      </c>
      <c r="J207">
        <v>-8.4166819289955147E-2</v>
      </c>
      <c r="K207" s="5">
        <f t="shared" si="14"/>
        <v>9.2404303541381572E-3</v>
      </c>
      <c r="L207" s="5">
        <f t="shared" si="15"/>
        <v>8.137805572103354E-3</v>
      </c>
    </row>
    <row r="208" spans="1:12" x14ac:dyDescent="0.25">
      <c r="A208" s="2">
        <v>40599</v>
      </c>
      <c r="B208" s="3">
        <v>1.3798999999999999</v>
      </c>
      <c r="C208" s="3">
        <v>1.3835999999999999</v>
      </c>
      <c r="D208" s="3">
        <v>1.3727</v>
      </c>
      <c r="E208" s="3">
        <v>1.3751</v>
      </c>
      <c r="F208" s="6">
        <f t="shared" si="12"/>
        <v>-3.4845770286095869E-3</v>
      </c>
      <c r="G208" s="6">
        <f t="shared" si="13"/>
        <v>7.9091948053997205E-3</v>
      </c>
      <c r="H208" s="69">
        <f>_xll.BOXCOX(G208,$O$35,$O$36,1)+4.6</f>
        <v>-0.23972929689729749</v>
      </c>
      <c r="I208">
        <f>_xll.WMA($H$2:H208,1,20)</f>
        <v>-0.10906848763254519</v>
      </c>
      <c r="J208">
        <v>-8.6819298564754566E-2</v>
      </c>
      <c r="K208" s="5">
        <f t="shared" si="14"/>
        <v>9.2159527816117817E-3</v>
      </c>
      <c r="L208" s="5">
        <f t="shared" si="15"/>
        <v>7.9091948053997205E-3</v>
      </c>
    </row>
    <row r="209" spans="1:12" x14ac:dyDescent="0.25">
      <c r="A209" s="2">
        <v>40602</v>
      </c>
      <c r="B209" s="3">
        <v>1.3749</v>
      </c>
      <c r="C209" s="3">
        <v>1.3855999999999999</v>
      </c>
      <c r="D209" s="3">
        <v>1.3714</v>
      </c>
      <c r="E209" s="3">
        <v>1.3804000000000001</v>
      </c>
      <c r="F209" s="6">
        <f t="shared" si="12"/>
        <v>3.9923110406602609E-3</v>
      </c>
      <c r="G209" s="6">
        <f t="shared" si="13"/>
        <v>1.0301142957906708E-2</v>
      </c>
      <c r="H209" s="69">
        <f>_xll.BOXCOX(G209,$O$35,$O$36,1)+4.6</f>
        <v>2.4499576884153385E-2</v>
      </c>
      <c r="I209">
        <f>_xll.WMA($H$2:H209,1,20)</f>
        <v>-0.12773630834412916</v>
      </c>
      <c r="J209">
        <v>-9.8212489235155076E-2</v>
      </c>
      <c r="K209" s="5">
        <f t="shared" si="14"/>
        <v>9.1115495466768358E-3</v>
      </c>
      <c r="L209" s="5">
        <f t="shared" si="15"/>
        <v>1.0301142957906708E-2</v>
      </c>
    </row>
    <row r="210" spans="1:12" x14ac:dyDescent="0.25">
      <c r="A210" s="2">
        <v>40603</v>
      </c>
      <c r="B210" s="3">
        <v>1.3805000000000001</v>
      </c>
      <c r="C210" s="3">
        <v>1.3853</v>
      </c>
      <c r="D210" s="3">
        <v>1.3766</v>
      </c>
      <c r="E210" s="3">
        <v>1.3774999999999999</v>
      </c>
      <c r="F210" s="6">
        <f t="shared" si="12"/>
        <v>-2.1754903431396777E-3</v>
      </c>
      <c r="G210" s="6">
        <f t="shared" si="13"/>
        <v>6.300031699569387E-3</v>
      </c>
      <c r="H210" s="69">
        <f>_xll.BOXCOX(G210,$O$35,$O$36,1)+4.6</f>
        <v>-0.46720061391962897</v>
      </c>
      <c r="I210">
        <f>_xll.WMA($H$2:H210,1,20)</f>
        <v>-0.13601462138796214</v>
      </c>
      <c r="J210">
        <v>-8.2115991763716978E-2</v>
      </c>
      <c r="K210" s="5">
        <f t="shared" si="14"/>
        <v>9.2594003284866798E-3</v>
      </c>
      <c r="L210" s="5">
        <f t="shared" si="15"/>
        <v>6.300031699569387E-3</v>
      </c>
    </row>
    <row r="211" spans="1:12" x14ac:dyDescent="0.25">
      <c r="A211" s="2">
        <v>40604</v>
      </c>
      <c r="B211" s="3">
        <v>1.3774</v>
      </c>
      <c r="C211" s="3">
        <v>1.3891</v>
      </c>
      <c r="D211" s="3">
        <v>1.3747</v>
      </c>
      <c r="E211" s="3">
        <v>1.3863000000000001</v>
      </c>
      <c r="F211" s="6">
        <f t="shared" si="12"/>
        <v>6.4406634337327122E-3</v>
      </c>
      <c r="G211" s="6">
        <f t="shared" si="13"/>
        <v>1.0420529925969192E-2</v>
      </c>
      <c r="H211" s="69">
        <f>_xll.BOXCOX(G211,$O$35,$O$36,1)+4.6</f>
        <v>3.6022612668853426E-2</v>
      </c>
      <c r="I211">
        <f>_xll.WMA($H$2:H211,1,20)</f>
        <v>-0.16373947604525529</v>
      </c>
      <c r="J211">
        <v>-0.10846523024340182</v>
      </c>
      <c r="K211" s="5">
        <f t="shared" si="14"/>
        <v>9.0186084536214729E-3</v>
      </c>
      <c r="L211" s="5">
        <f t="shared" si="15"/>
        <v>1.0420529925969192E-2</v>
      </c>
    </row>
    <row r="212" spans="1:12" x14ac:dyDescent="0.25">
      <c r="A212" s="2">
        <v>40605</v>
      </c>
      <c r="B212" s="3">
        <v>1.3864000000000001</v>
      </c>
      <c r="C212" s="3">
        <v>1.3974</v>
      </c>
      <c r="D212" s="3">
        <v>1.3836999999999999</v>
      </c>
      <c r="E212" s="3">
        <v>1.3968</v>
      </c>
      <c r="F212" s="6">
        <f t="shared" si="12"/>
        <v>7.4734466839414511E-3</v>
      </c>
      <c r="G212" s="6">
        <f t="shared" si="13"/>
        <v>9.8522964430116395E-3</v>
      </c>
      <c r="H212" s="69">
        <f>_xll.BOXCOX(G212,$O$35,$O$36,1)+4.6</f>
        <v>-2.0050709548876888E-2</v>
      </c>
      <c r="I212">
        <f>_xll.WMA($H$2:H212,1,20)</f>
        <v>-0.13969301535300022</v>
      </c>
      <c r="J212">
        <v>-9.7072314257164199E-2</v>
      </c>
      <c r="K212" s="5">
        <f t="shared" si="14"/>
        <v>9.1219442322347782E-3</v>
      </c>
      <c r="L212" s="5">
        <f t="shared" si="15"/>
        <v>9.8522964430116395E-3</v>
      </c>
    </row>
    <row r="213" spans="1:12" x14ac:dyDescent="0.25">
      <c r="A213" s="2">
        <v>40606</v>
      </c>
      <c r="B213" s="3">
        <v>1.3967000000000001</v>
      </c>
      <c r="C213" s="3">
        <v>1.4006000000000001</v>
      </c>
      <c r="D213" s="3">
        <v>1.3944000000000001</v>
      </c>
      <c r="E213" s="3">
        <v>1.3985000000000001</v>
      </c>
      <c r="F213" s="6">
        <f t="shared" si="12"/>
        <v>1.2879223302888338E-3</v>
      </c>
      <c r="G213" s="6">
        <f t="shared" si="13"/>
        <v>4.436501015606149E-3</v>
      </c>
      <c r="H213" s="69">
        <f>_xll.BOXCOX(G213,$O$35,$O$36,1)+4.6</f>
        <v>-0.8178892727683289</v>
      </c>
      <c r="I213">
        <f>_xll.WMA($H$2:H213,1,20)</f>
        <v>-0.16196441492680741</v>
      </c>
      <c r="J213">
        <v>-7.5735883646841029E-2</v>
      </c>
      <c r="K213" s="5">
        <f t="shared" si="14"/>
        <v>9.3186651606633111E-3</v>
      </c>
      <c r="L213" s="5">
        <f t="shared" si="15"/>
        <v>4.436501015606149E-3</v>
      </c>
    </row>
    <row r="214" spans="1:12" x14ac:dyDescent="0.25">
      <c r="A214" s="2">
        <v>40609</v>
      </c>
      <c r="B214" s="3">
        <v>1.3992</v>
      </c>
      <c r="C214" s="3">
        <v>1.4034</v>
      </c>
      <c r="D214" s="3">
        <v>1.3957999999999999</v>
      </c>
      <c r="E214" s="3">
        <v>1.3968</v>
      </c>
      <c r="F214" s="6">
        <f t="shared" si="12"/>
        <v>-1.7167386190544741E-3</v>
      </c>
      <c r="G214" s="6">
        <f t="shared" si="13"/>
        <v>5.4301362351371557E-3</v>
      </c>
      <c r="H214" s="69">
        <f>_xll.BOXCOX(G214,$O$35,$O$36,1)+4.6</f>
        <v>-0.61579105600716666</v>
      </c>
      <c r="I214">
        <f>_xll.WMA($H$2:H214,1,20)</f>
        <v>-0.18773307273025394</v>
      </c>
      <c r="J214">
        <v>-0.13955093498921534</v>
      </c>
      <c r="K214" s="5">
        <f t="shared" si="14"/>
        <v>8.7425712869637247E-3</v>
      </c>
      <c r="L214" s="5">
        <f t="shared" si="15"/>
        <v>5.4301362351371557E-3</v>
      </c>
    </row>
    <row r="215" spans="1:12" x14ac:dyDescent="0.25">
      <c r="A215" s="2">
        <v>40610</v>
      </c>
      <c r="B215" s="3">
        <v>1.3966000000000001</v>
      </c>
      <c r="C215" s="3">
        <v>1.3988</v>
      </c>
      <c r="D215" s="3">
        <v>1.3867</v>
      </c>
      <c r="E215" s="3">
        <v>1.3903000000000001</v>
      </c>
      <c r="F215" s="6">
        <f t="shared" si="12"/>
        <v>-4.5211602364372662E-3</v>
      </c>
      <c r="G215" s="6">
        <f t="shared" si="13"/>
        <v>8.687902429402301E-3</v>
      </c>
      <c r="H215" s="69">
        <f>_xll.BOXCOX(G215,$O$35,$O$36,1)+4.6</f>
        <v>-0.14582374635519724</v>
      </c>
      <c r="I215">
        <f>_xll.WMA($H$2:H215,1,20)</f>
        <v>-0.20955937419960638</v>
      </c>
      <c r="J215">
        <v>-0.19771794731159414</v>
      </c>
      <c r="K215" s="5">
        <f t="shared" si="14"/>
        <v>8.2485492110005252E-3</v>
      </c>
      <c r="L215" s="5">
        <f t="shared" si="15"/>
        <v>8.687902429402301E-3</v>
      </c>
    </row>
    <row r="216" spans="1:12" x14ac:dyDescent="0.25">
      <c r="A216" s="2">
        <v>40611</v>
      </c>
      <c r="B216" s="3">
        <v>1.3904000000000001</v>
      </c>
      <c r="C216" s="3">
        <v>1.3939999999999999</v>
      </c>
      <c r="D216" s="3">
        <v>1.3857999999999999</v>
      </c>
      <c r="E216" s="3">
        <v>1.3906000000000001</v>
      </c>
      <c r="F216" s="6">
        <f t="shared" si="12"/>
        <v>1.4383315378988044E-4</v>
      </c>
      <c r="G216" s="6">
        <f t="shared" si="13"/>
        <v>5.899722127188322E-3</v>
      </c>
      <c r="H216" s="69">
        <f>_xll.BOXCOX(G216,$O$35,$O$36,1)+4.6</f>
        <v>-0.53285002626629119</v>
      </c>
      <c r="I216">
        <f>_xll.WMA($H$2:H216,1,20)</f>
        <v>-0.2063204193640443</v>
      </c>
      <c r="J216">
        <v>-0.18941079775869457</v>
      </c>
      <c r="K216" s="5">
        <f t="shared" si="14"/>
        <v>8.3173565436000969E-3</v>
      </c>
      <c r="L216" s="5">
        <f t="shared" si="15"/>
        <v>5.899722127188322E-3</v>
      </c>
    </row>
    <row r="217" spans="1:12" x14ac:dyDescent="0.25">
      <c r="A217" s="2">
        <v>40612</v>
      </c>
      <c r="B217" s="3">
        <v>1.3905000000000001</v>
      </c>
      <c r="C217" s="3">
        <v>1.3926000000000001</v>
      </c>
      <c r="D217" s="3">
        <v>1.3777999999999999</v>
      </c>
      <c r="E217" s="3">
        <v>1.3794999999999999</v>
      </c>
      <c r="F217" s="6">
        <f t="shared" si="12"/>
        <v>-7.9422800166788279E-3</v>
      </c>
      <c r="G217" s="6">
        <f t="shared" si="13"/>
        <v>1.0684479349350942E-2</v>
      </c>
      <c r="H217" s="69">
        <f>_xll.BOXCOX(G217,$O$35,$O$36,1)+4.6</f>
        <v>6.1036881353371264E-2</v>
      </c>
      <c r="I217">
        <f>_xll.WMA($H$2:H217,1,20)</f>
        <v>-0.23016282050414924</v>
      </c>
      <c r="J217">
        <v>-0.20415313807787155</v>
      </c>
      <c r="K217" s="5">
        <f t="shared" si="14"/>
        <v>8.1956386506502211E-3</v>
      </c>
      <c r="L217" s="5">
        <f t="shared" si="15"/>
        <v>1.0684479349350942E-2</v>
      </c>
    </row>
    <row r="218" spans="1:12" x14ac:dyDescent="0.25">
      <c r="A218" s="2">
        <v>40613</v>
      </c>
      <c r="B218" s="3">
        <v>1.3794999999999999</v>
      </c>
      <c r="C218" s="3">
        <v>1.3913</v>
      </c>
      <c r="D218" s="3">
        <v>1.3755999999999999</v>
      </c>
      <c r="E218" s="3">
        <v>1.3900999999999999</v>
      </c>
      <c r="F218" s="6">
        <f t="shared" si="12"/>
        <v>7.6545723257060725E-3</v>
      </c>
      <c r="G218" s="6">
        <f t="shared" si="13"/>
        <v>1.1348562289720076E-2</v>
      </c>
      <c r="H218" s="69">
        <f>_xll.BOXCOX(G218,$O$35,$O$36,1)+4.6</f>
        <v>0.12133578641264364</v>
      </c>
      <c r="I218">
        <f>_xll.WMA($H$2:H218,1,20)</f>
        <v>-0.23187693380238417</v>
      </c>
      <c r="J218">
        <v>-0.17111634076330279</v>
      </c>
      <c r="K218" s="5">
        <f t="shared" si="14"/>
        <v>8.4709184481223249E-3</v>
      </c>
      <c r="L218" s="5">
        <f t="shared" si="15"/>
        <v>1.1348562289720076E-2</v>
      </c>
    </row>
    <row r="219" spans="1:12" x14ac:dyDescent="0.25">
      <c r="A219" s="2">
        <v>40616</v>
      </c>
      <c r="B219" s="3">
        <v>1.3969</v>
      </c>
      <c r="C219" s="3">
        <v>1.4001999999999999</v>
      </c>
      <c r="D219" s="3">
        <v>1.3908</v>
      </c>
      <c r="E219" s="3">
        <v>1.3991</v>
      </c>
      <c r="F219" s="6">
        <f t="shared" si="12"/>
        <v>1.5736770057350133E-3</v>
      </c>
      <c r="G219" s="6">
        <f t="shared" si="13"/>
        <v>6.7359624093907798E-3</v>
      </c>
      <c r="H219" s="69">
        <f>_xll.BOXCOX(G219,$O$35,$O$36,1)+4.6</f>
        <v>-0.40029458261130824</v>
      </c>
      <c r="I219">
        <f>_xll.WMA($H$2:H219,1,20)</f>
        <v>-0.21902081831305564</v>
      </c>
      <c r="J219">
        <v>-0.1183353360306687</v>
      </c>
      <c r="K219" s="5">
        <f t="shared" si="14"/>
        <v>8.9300316842593486E-3</v>
      </c>
      <c r="L219" s="5">
        <f t="shared" si="15"/>
        <v>6.7359624093907798E-3</v>
      </c>
    </row>
    <row r="220" spans="1:12" x14ac:dyDescent="0.25">
      <c r="A220" s="2">
        <v>40617</v>
      </c>
      <c r="B220" s="3">
        <v>1.399</v>
      </c>
      <c r="C220" s="3">
        <v>1.4012</v>
      </c>
      <c r="D220" s="3">
        <v>1.3858999999999999</v>
      </c>
      <c r="E220" s="3">
        <v>1.3996</v>
      </c>
      <c r="F220" s="6">
        <f t="shared" si="12"/>
        <v>4.2878582805176761E-4</v>
      </c>
      <c r="G220" s="6">
        <f t="shared" si="13"/>
        <v>1.0979264248575022E-2</v>
      </c>
      <c r="H220" s="69">
        <f>_xll.BOXCOX(G220,$O$35,$O$36,1)+4.6</f>
        <v>8.82531465275882E-2</v>
      </c>
      <c r="I220">
        <f>_xll.WMA($H$2:H220,1,20)</f>
        <v>-0.23494971812750931</v>
      </c>
      <c r="J220">
        <v>-0.12649610903841021</v>
      </c>
      <c r="K220" s="5">
        <f t="shared" si="14"/>
        <v>8.8574522775681595E-3</v>
      </c>
      <c r="L220" s="5">
        <f t="shared" si="15"/>
        <v>1.0979264248575022E-2</v>
      </c>
    </row>
    <row r="221" spans="1:12" x14ac:dyDescent="0.25">
      <c r="A221" s="2">
        <v>40618</v>
      </c>
      <c r="B221" s="3">
        <v>1.3996</v>
      </c>
      <c r="C221" s="3">
        <v>1.4003000000000001</v>
      </c>
      <c r="D221" s="3">
        <v>1.387</v>
      </c>
      <c r="E221" s="3">
        <v>1.3897999999999999</v>
      </c>
      <c r="F221" s="6">
        <f t="shared" si="12"/>
        <v>-7.0266296133060522E-3</v>
      </c>
      <c r="G221" s="6">
        <f t="shared" si="13"/>
        <v>9.5433580468999163E-3</v>
      </c>
      <c r="H221" s="69">
        <f>_xll.BOXCOX(G221,$O$35,$O$36,1)+4.6</f>
        <v>-5.1909858927797536E-2</v>
      </c>
      <c r="I221">
        <f>_xll.WMA($H$2:H221,1,20)</f>
        <v>-0.20828262130187913</v>
      </c>
      <c r="J221">
        <v>-0.10352107293803374</v>
      </c>
      <c r="K221" s="5">
        <f t="shared" si="14"/>
        <v>9.0633082829294186E-3</v>
      </c>
      <c r="L221" s="5">
        <f t="shared" si="15"/>
        <v>9.5433580468999163E-3</v>
      </c>
    </row>
    <row r="222" spans="1:12" x14ac:dyDescent="0.25">
      <c r="A222" s="2">
        <v>40619</v>
      </c>
      <c r="B222" s="3">
        <v>1.3894</v>
      </c>
      <c r="C222" s="3">
        <v>1.4051</v>
      </c>
      <c r="D222" s="3">
        <v>1.3873</v>
      </c>
      <c r="E222" s="3">
        <v>1.4021999999999999</v>
      </c>
      <c r="F222" s="6">
        <f t="shared" si="12"/>
        <v>9.1704325140866318E-3</v>
      </c>
      <c r="G222" s="6">
        <f t="shared" si="13"/>
        <v>1.2749062525614703E-2</v>
      </c>
      <c r="H222" s="69">
        <f>_xll.BOXCOX(G222,$O$35,$O$36,1)+4.6</f>
        <v>0.23770246251625693</v>
      </c>
      <c r="I222">
        <f>_xll.WMA($H$2:H222,1,20)</f>
        <v>-0.20505137141757751</v>
      </c>
      <c r="J222">
        <v>-8.1991773700878678E-2</v>
      </c>
      <c r="K222" s="5">
        <f t="shared" si="14"/>
        <v>9.2605505846983498E-3</v>
      </c>
      <c r="L222" s="5">
        <f t="shared" si="15"/>
        <v>1.2749062525614703E-2</v>
      </c>
    </row>
    <row r="223" spans="1:12" x14ac:dyDescent="0.25">
      <c r="A223" s="2">
        <v>40620</v>
      </c>
      <c r="B223" s="3">
        <v>1.4019999999999999</v>
      </c>
      <c r="C223" s="3">
        <v>1.4181999999999999</v>
      </c>
      <c r="D223" s="3">
        <v>1.3984000000000001</v>
      </c>
      <c r="E223" s="3">
        <v>1.4178999999999999</v>
      </c>
      <c r="F223" s="6">
        <f t="shared" si="12"/>
        <v>1.1277115148976814E-2</v>
      </c>
      <c r="G223" s="6">
        <f t="shared" si="13"/>
        <v>1.4059735968625219E-2</v>
      </c>
      <c r="H223" s="69">
        <f>_xll.BOXCOX(G223,$O$35,$O$36,1)+4.6</f>
        <v>0.33555982832115472</v>
      </c>
      <c r="I223">
        <f>_xll.WMA($H$2:H223,1,20)</f>
        <v>-0.16389274010366153</v>
      </c>
      <c r="J223">
        <v>-4.1887999405927356E-2</v>
      </c>
      <c r="K223" s="5">
        <f t="shared" si="14"/>
        <v>9.6394811019602199E-3</v>
      </c>
      <c r="L223" s="5">
        <f t="shared" si="15"/>
        <v>1.4059735968625219E-2</v>
      </c>
    </row>
    <row r="224" spans="1:12" x14ac:dyDescent="0.25">
      <c r="A224" s="2">
        <v>40623</v>
      </c>
      <c r="B224" s="3">
        <v>1.4175</v>
      </c>
      <c r="C224" s="3">
        <v>1.4240999999999999</v>
      </c>
      <c r="D224" s="3">
        <v>1.4142999999999999</v>
      </c>
      <c r="E224" s="3">
        <v>1.4224000000000001</v>
      </c>
      <c r="F224" s="6">
        <f t="shared" si="12"/>
        <v>3.4508291577329936E-3</v>
      </c>
      <c r="G224" s="6">
        <f t="shared" si="13"/>
        <v>6.9053261989278983E-3</v>
      </c>
      <c r="H224" s="69">
        <f>_xll.BOXCOX(G224,$O$35,$O$36,1)+4.6</f>
        <v>-0.3754622522623503</v>
      </c>
      <c r="I224">
        <f>_xll.WMA($H$2:H224,1,20)</f>
        <v>-0.15730481804633881</v>
      </c>
      <c r="J224">
        <v>9.1651903067883622E-3</v>
      </c>
      <c r="K224" s="5">
        <f t="shared" si="14"/>
        <v>1.0144386205601786E-2</v>
      </c>
      <c r="L224" s="5">
        <f t="shared" si="15"/>
        <v>6.9053261989278983E-3</v>
      </c>
    </row>
    <row r="225" spans="1:12" x14ac:dyDescent="0.25">
      <c r="A225" s="2">
        <v>40624</v>
      </c>
      <c r="B225" s="3">
        <v>1.4221999999999999</v>
      </c>
      <c r="C225" s="3">
        <v>1.4248000000000001</v>
      </c>
      <c r="D225" s="3">
        <v>1.4181999999999999</v>
      </c>
      <c r="E225" s="3">
        <v>1.4195</v>
      </c>
      <c r="F225" s="6">
        <f t="shared" si="12"/>
        <v>-1.9002715363916139E-3</v>
      </c>
      <c r="G225" s="6">
        <f t="shared" si="13"/>
        <v>4.6429911055557768E-3</v>
      </c>
      <c r="H225" s="69">
        <f>_xll.BOXCOX(G225,$O$35,$O$36,1)+4.6</f>
        <v>-0.77239648561369201</v>
      </c>
      <c r="I225">
        <f>_xll.WMA($H$2:H225,1,20)</f>
        <v>-0.13783035703110103</v>
      </c>
      <c r="J225">
        <v>-1.7586864149643611E-2</v>
      </c>
      <c r="K225" s="5">
        <f t="shared" si="14"/>
        <v>9.8766009072006767E-3</v>
      </c>
      <c r="L225" s="5">
        <f t="shared" si="15"/>
        <v>4.6429911055557768E-3</v>
      </c>
    </row>
    <row r="226" spans="1:12" x14ac:dyDescent="0.25">
      <c r="A226" s="2">
        <v>40625</v>
      </c>
      <c r="B226" s="3">
        <v>1.4194</v>
      </c>
      <c r="C226" s="3">
        <v>1.4213</v>
      </c>
      <c r="D226" s="3">
        <v>1.4086000000000001</v>
      </c>
      <c r="E226" s="3">
        <v>1.4086000000000001</v>
      </c>
      <c r="F226" s="6">
        <f t="shared" si="12"/>
        <v>-7.6379437795724746E-3</v>
      </c>
      <c r="G226" s="6">
        <f t="shared" si="13"/>
        <v>8.9756424336560232E-3</v>
      </c>
      <c r="H226" s="69">
        <f>_xll.BOXCOX(G226,$O$35,$O$36,1)+4.6</f>
        <v>-0.11324076681790007</v>
      </c>
      <c r="I226">
        <f>_xll.WMA($H$2:H226,1,20)</f>
        <v>-0.18873828966856107</v>
      </c>
      <c r="J226">
        <v>-0.10274585804302963</v>
      </c>
      <c r="K226" s="5">
        <f t="shared" si="14"/>
        <v>9.0703370185466325E-3</v>
      </c>
      <c r="L226" s="5">
        <f t="shared" si="15"/>
        <v>8.9756424336560232E-3</v>
      </c>
    </row>
    <row r="227" spans="1:12" x14ac:dyDescent="0.25">
      <c r="A227" s="2">
        <v>40626</v>
      </c>
      <c r="B227" s="3">
        <v>1.4085000000000001</v>
      </c>
      <c r="C227" s="3">
        <v>1.4218999999999999</v>
      </c>
      <c r="D227" s="3">
        <v>1.4056</v>
      </c>
      <c r="E227" s="3">
        <v>1.4176</v>
      </c>
      <c r="F227" s="6">
        <f t="shared" si="12"/>
        <v>6.4399925343890914E-3</v>
      </c>
      <c r="G227" s="6">
        <f t="shared" si="13"/>
        <v>1.1529747529441301E-2</v>
      </c>
      <c r="H227" s="69">
        <f>_xll.BOXCOX(G227,$O$35,$O$36,1)+4.6</f>
        <v>0.1371751582196552</v>
      </c>
      <c r="I227">
        <f>_xll.WMA($H$2:H227,1,20)</f>
        <v>-0.19297315471804791</v>
      </c>
      <c r="J227">
        <v>-0.11822189391156535</v>
      </c>
      <c r="K227" s="5">
        <f t="shared" si="14"/>
        <v>8.9310447834402389E-3</v>
      </c>
      <c r="L227" s="5">
        <f t="shared" si="15"/>
        <v>1.1529747529441301E-2</v>
      </c>
    </row>
    <row r="228" spans="1:12" x14ac:dyDescent="0.25">
      <c r="A228" s="2">
        <v>40627</v>
      </c>
      <c r="B228" s="3">
        <v>1.4175</v>
      </c>
      <c r="C228" s="3">
        <v>1.4193</v>
      </c>
      <c r="D228" s="3">
        <v>1.4057999999999999</v>
      </c>
      <c r="E228" s="3">
        <v>1.4085000000000001</v>
      </c>
      <c r="F228" s="6">
        <f t="shared" si="12"/>
        <v>-6.3694482854798227E-3</v>
      </c>
      <c r="G228" s="6">
        <f t="shared" si="13"/>
        <v>9.5572565634071561E-3</v>
      </c>
      <c r="H228" s="69">
        <f>_xll.BOXCOX(G228,$O$35,$O$36,1)+4.6</f>
        <v>-5.0454563457599022E-2</v>
      </c>
      <c r="I228">
        <f>_xll.WMA($H$2:H228,1,20)</f>
        <v>-0.17555266075460793</v>
      </c>
      <c r="J228">
        <v>-8.2029823230790527E-2</v>
      </c>
      <c r="K228" s="5">
        <f t="shared" si="14"/>
        <v>9.2601982318053534E-3</v>
      </c>
      <c r="L228" s="5">
        <f t="shared" si="15"/>
        <v>9.5572565634071561E-3</v>
      </c>
    </row>
    <row r="229" spans="1:12" x14ac:dyDescent="0.25">
      <c r="A229" s="2">
        <v>40630</v>
      </c>
      <c r="B229" s="3">
        <v>1.4041999999999999</v>
      </c>
      <c r="C229" s="3">
        <v>1.4114</v>
      </c>
      <c r="D229" s="3">
        <v>1.4024000000000001</v>
      </c>
      <c r="E229" s="3">
        <v>1.4085000000000001</v>
      </c>
      <c r="F229" s="6">
        <f t="shared" si="12"/>
        <v>3.0575627332789191E-3</v>
      </c>
      <c r="G229" s="6">
        <f t="shared" si="13"/>
        <v>6.3970649597051279E-3</v>
      </c>
      <c r="H229" s="69">
        <f>_xll.BOXCOX(G229,$O$35,$O$36,1)+4.6</f>
        <v>-0.45191599385174719</v>
      </c>
      <c r="I229">
        <f>_xll.WMA($H$2:H229,1,20)</f>
        <v>-0.16608892408262305</v>
      </c>
      <c r="J229">
        <v>-6.3443680727035323E-2</v>
      </c>
      <c r="K229" s="5">
        <f t="shared" si="14"/>
        <v>9.4339189942976506E-3</v>
      </c>
      <c r="L229" s="5">
        <f t="shared" si="15"/>
        <v>6.3970649597051279E-3</v>
      </c>
    </row>
    <row r="230" spans="1:12" x14ac:dyDescent="0.25">
      <c r="A230" s="2">
        <v>40631</v>
      </c>
      <c r="B230" s="3">
        <v>1.4085000000000001</v>
      </c>
      <c r="C230" s="3">
        <v>1.4148000000000001</v>
      </c>
      <c r="D230" s="3">
        <v>1.405</v>
      </c>
      <c r="E230" s="3">
        <v>1.4112</v>
      </c>
      <c r="F230" s="6">
        <f t="shared" si="12"/>
        <v>1.9150979360996131E-3</v>
      </c>
      <c r="G230" s="6">
        <f t="shared" si="13"/>
        <v>6.9508755634794927E-3</v>
      </c>
      <c r="H230" s="69">
        <f>_xll.BOXCOX(G230,$O$35,$O$36,1)+4.6</f>
        <v>-0.36888764698353427</v>
      </c>
      <c r="I230">
        <f>_xll.WMA($H$2:H230,1,20)</f>
        <v>-0.18990970261941803</v>
      </c>
      <c r="J230">
        <v>-9.517803061011193E-2</v>
      </c>
      <c r="K230" s="5">
        <f t="shared" si="14"/>
        <v>9.1392401585464831E-3</v>
      </c>
      <c r="L230" s="5">
        <f t="shared" si="15"/>
        <v>6.9508755634794927E-3</v>
      </c>
    </row>
    <row r="231" spans="1:12" x14ac:dyDescent="0.25">
      <c r="A231" s="2">
        <v>40632</v>
      </c>
      <c r="B231" s="3">
        <v>1.4111</v>
      </c>
      <c r="C231" s="3">
        <v>1.4147000000000001</v>
      </c>
      <c r="D231" s="3">
        <v>1.4055</v>
      </c>
      <c r="E231" s="3">
        <v>1.4126000000000001</v>
      </c>
      <c r="F231" s="6">
        <f t="shared" si="12"/>
        <v>1.0624359111069881E-3</v>
      </c>
      <c r="G231" s="6">
        <f t="shared" si="13"/>
        <v>6.5243831183020825E-3</v>
      </c>
      <c r="H231" s="69">
        <f>_xll.BOXCOX(G231,$O$35,$O$36,1)+4.6</f>
        <v>-0.43220887149907217</v>
      </c>
      <c r="I231">
        <f>_xll.WMA($H$2:H231,1,20)</f>
        <v>-0.18499405427261337</v>
      </c>
      <c r="J231">
        <v>-0.12598784463314294</v>
      </c>
      <c r="K231" s="5">
        <f t="shared" si="14"/>
        <v>8.8619553495608572E-3</v>
      </c>
      <c r="L231" s="5">
        <f t="shared" si="15"/>
        <v>6.5243831183020825E-3</v>
      </c>
    </row>
    <row r="232" spans="1:12" x14ac:dyDescent="0.25">
      <c r="A232" s="2">
        <v>40633</v>
      </c>
      <c r="B232" s="3">
        <v>1.4125000000000001</v>
      </c>
      <c r="C232" s="3">
        <v>1.4232</v>
      </c>
      <c r="D232" s="3">
        <v>1.4119999999999999</v>
      </c>
      <c r="E232" s="3">
        <v>1.4157</v>
      </c>
      <c r="F232" s="6">
        <f t="shared" si="12"/>
        <v>2.2629243798555324E-3</v>
      </c>
      <c r="G232" s="6">
        <f t="shared" si="13"/>
        <v>7.9007182984379646E-3</v>
      </c>
      <c r="H232" s="69">
        <f>_xll.BOXCOX(G232,$O$35,$O$36,1)+4.6</f>
        <v>-0.24080159978957738</v>
      </c>
      <c r="I232">
        <f>_xll.WMA($H$2:H232,1,20)</f>
        <v>-0.20840562848100963</v>
      </c>
      <c r="J232">
        <v>-0.15310840496147204</v>
      </c>
      <c r="K232" s="5">
        <f t="shared" si="14"/>
        <v>8.6248439846765401E-3</v>
      </c>
      <c r="L232" s="5">
        <f t="shared" si="15"/>
        <v>7.9007182984379646E-3</v>
      </c>
    </row>
    <row r="233" spans="1:12" x14ac:dyDescent="0.25">
      <c r="A233" s="2">
        <v>40634</v>
      </c>
      <c r="B233" s="3">
        <v>1.4156</v>
      </c>
      <c r="C233" s="3">
        <v>1.4244000000000001</v>
      </c>
      <c r="D233" s="3">
        <v>1.4064000000000001</v>
      </c>
      <c r="E233" s="3">
        <v>1.4233</v>
      </c>
      <c r="F233" s="6">
        <f t="shared" si="12"/>
        <v>5.4246496052713566E-3</v>
      </c>
      <c r="G233" s="6">
        <f t="shared" si="13"/>
        <v>1.2717424472710027E-2</v>
      </c>
      <c r="H233" s="69">
        <f>_xll.BOXCOX(G233,$O$35,$O$36,1)+4.6</f>
        <v>0.23521777986775483</v>
      </c>
      <c r="I233">
        <f>_xll.WMA($H$2:H233,1,20)</f>
        <v>-0.21944317299304467</v>
      </c>
      <c r="J233">
        <v>-0.15759653680250374</v>
      </c>
      <c r="K233" s="5">
        <f t="shared" si="14"/>
        <v>8.5862212844826976E-3</v>
      </c>
      <c r="L233" s="5">
        <f t="shared" si="15"/>
        <v>1.2717424472710027E-2</v>
      </c>
    </row>
    <row r="234" spans="1:12" x14ac:dyDescent="0.25">
      <c r="A234" s="2">
        <v>40637</v>
      </c>
      <c r="B234" s="3">
        <v>1.4229000000000001</v>
      </c>
      <c r="C234" s="3">
        <v>1.4267000000000001</v>
      </c>
      <c r="D234" s="3">
        <v>1.4196</v>
      </c>
      <c r="E234" s="3">
        <v>1.4218999999999999</v>
      </c>
      <c r="F234" s="6">
        <f t="shared" si="12"/>
        <v>-7.0303714931706771E-4</v>
      </c>
      <c r="G234" s="6">
        <f t="shared" si="13"/>
        <v>4.988943348427372E-3</v>
      </c>
      <c r="H234" s="69">
        <f>_xll.BOXCOX(G234,$O$35,$O$36,1)+4.6</f>
        <v>-0.70053114546388606</v>
      </c>
      <c r="I234">
        <f>_xll.WMA($H$2:H234,1,20)</f>
        <v>-0.16678782036124043</v>
      </c>
      <c r="J234">
        <v>-0.10748114175493562</v>
      </c>
      <c r="K234" s="5">
        <f t="shared" si="14"/>
        <v>9.0274879307616889E-3</v>
      </c>
      <c r="L234" s="5">
        <f t="shared" si="15"/>
        <v>4.988943348427372E-3</v>
      </c>
    </row>
    <row r="235" spans="1:12" x14ac:dyDescent="0.25">
      <c r="A235" s="2">
        <v>40638</v>
      </c>
      <c r="B235" s="3">
        <v>1.4218</v>
      </c>
      <c r="C235" s="3">
        <v>1.4244000000000001</v>
      </c>
      <c r="D235" s="3">
        <v>1.4155</v>
      </c>
      <c r="E235" s="3">
        <v>1.4221999999999999</v>
      </c>
      <c r="F235" s="6">
        <f t="shared" si="12"/>
        <v>2.8129395403470877E-4</v>
      </c>
      <c r="G235" s="6">
        <f t="shared" si="13"/>
        <v>6.2678468516684802E-3</v>
      </c>
      <c r="H235" s="69">
        <f>_xll.BOXCOX(G235,$O$35,$O$36,1)+4.6</f>
        <v>-0.47232238815181482</v>
      </c>
      <c r="I235">
        <f>_xll.WMA($H$2:H235,1,20)</f>
        <v>-0.17102482483407641</v>
      </c>
      <c r="J235">
        <v>-0.14348936183538935</v>
      </c>
      <c r="K235" s="5">
        <f t="shared" si="14"/>
        <v>8.7082070244887556E-3</v>
      </c>
      <c r="L235" s="5">
        <f t="shared" si="15"/>
        <v>6.2678468516684802E-3</v>
      </c>
    </row>
    <row r="236" spans="1:12" x14ac:dyDescent="0.25">
      <c r="A236" s="2">
        <v>40639</v>
      </c>
      <c r="B236" s="3">
        <v>1.4219999999999999</v>
      </c>
      <c r="C236" s="3">
        <v>1.4348000000000001</v>
      </c>
      <c r="D236" s="3">
        <v>1.4213</v>
      </c>
      <c r="E236" s="3">
        <v>1.4331</v>
      </c>
      <c r="F236" s="6">
        <f t="shared" si="12"/>
        <v>7.7755987008397811E-3</v>
      </c>
      <c r="G236" s="6">
        <f t="shared" si="13"/>
        <v>9.4535209131614371E-3</v>
      </c>
      <c r="H236" s="69">
        <f>_xll.BOXCOX(G236,$O$35,$O$36,1)+4.6</f>
        <v>-6.1368023465119492E-2</v>
      </c>
      <c r="I236">
        <f>_xll.WMA($H$2:H236,1,20)</f>
        <v>-0.18734975692390729</v>
      </c>
      <c r="J236">
        <v>-0.18248129400668578</v>
      </c>
      <c r="K236" s="5">
        <f t="shared" si="14"/>
        <v>8.3751918505360692E-3</v>
      </c>
      <c r="L236" s="5">
        <f t="shared" si="15"/>
        <v>9.4535209131614371E-3</v>
      </c>
    </row>
    <row r="237" spans="1:12" x14ac:dyDescent="0.25">
      <c r="A237" s="2">
        <v>40640</v>
      </c>
      <c r="B237" s="3">
        <v>1.4331</v>
      </c>
      <c r="C237" s="3">
        <v>1.4335</v>
      </c>
      <c r="D237" s="3">
        <v>1.4247000000000001</v>
      </c>
      <c r="E237" s="3">
        <v>1.4305000000000001</v>
      </c>
      <c r="F237" s="6">
        <f t="shared" si="12"/>
        <v>-1.8158965738608902E-3</v>
      </c>
      <c r="G237" s="6">
        <f t="shared" si="13"/>
        <v>6.1577411002386988E-3</v>
      </c>
      <c r="H237" s="69">
        <f>_xll.BOXCOX(G237,$O$35,$O$36,1)+4.6</f>
        <v>-0.49004527319595326</v>
      </c>
      <c r="I237">
        <f>_xll.WMA($H$2:H237,1,20)</f>
        <v>-0.16377565678384867</v>
      </c>
      <c r="J237">
        <v>-0.16417499905575689</v>
      </c>
      <c r="K237" s="5">
        <f t="shared" si="14"/>
        <v>8.5299225344981737E-3</v>
      </c>
      <c r="L237" s="5">
        <f t="shared" si="15"/>
        <v>6.1577411002386988E-3</v>
      </c>
    </row>
    <row r="238" spans="1:12" x14ac:dyDescent="0.25">
      <c r="A238" s="2">
        <v>40641</v>
      </c>
      <c r="B238" s="3">
        <v>1.4297</v>
      </c>
      <c r="C238" s="3">
        <v>1.4486000000000001</v>
      </c>
      <c r="D238" s="3">
        <v>1.4295</v>
      </c>
      <c r="E238" s="3">
        <v>1.4480999999999999</v>
      </c>
      <c r="F238" s="6">
        <f t="shared" si="12"/>
        <v>1.2787720299438454E-2</v>
      </c>
      <c r="G238" s="6">
        <f t="shared" si="13"/>
        <v>1.327283999885924E-2</v>
      </c>
      <c r="H238" s="69">
        <f>_xll.BOXCOX(G238,$O$35,$O$36,1)+4.6</f>
        <v>0.27796456295649996</v>
      </c>
      <c r="I238">
        <f>_xll.WMA($H$2:H238,1,20)</f>
        <v>-0.19132976451131486</v>
      </c>
      <c r="J238">
        <v>-0.17737112589963622</v>
      </c>
      <c r="K238" s="5">
        <f t="shared" si="14"/>
        <v>8.4181000294501502E-3</v>
      </c>
      <c r="L238" s="5">
        <f t="shared" si="15"/>
        <v>1.327283999885924E-2</v>
      </c>
    </row>
    <row r="239" spans="1:12" x14ac:dyDescent="0.25">
      <c r="A239" s="2">
        <v>40644</v>
      </c>
      <c r="B239" s="3">
        <v>1.4451000000000001</v>
      </c>
      <c r="C239" s="3">
        <v>1.4481999999999999</v>
      </c>
      <c r="D239" s="3">
        <v>1.4423999999999999</v>
      </c>
      <c r="E239" s="3">
        <v>1.4434</v>
      </c>
      <c r="F239" s="6">
        <f t="shared" si="12"/>
        <v>-1.1770816661120004E-3</v>
      </c>
      <c r="G239" s="6">
        <f t="shared" si="13"/>
        <v>4.0130130656128651E-3</v>
      </c>
      <c r="H239" s="69">
        <f>_xll.BOXCOX(G239,$O$35,$O$36,1)+4.6</f>
        <v>-0.91821293188086273</v>
      </c>
      <c r="I239">
        <f>_xll.WMA($H$2:H239,1,20)</f>
        <v>-0.18349832568412205</v>
      </c>
      <c r="J239">
        <v>-0.12752955249595277</v>
      </c>
      <c r="K239" s="5">
        <f t="shared" si="14"/>
        <v>8.8483033297358064E-3</v>
      </c>
      <c r="L239" s="5">
        <f t="shared" si="15"/>
        <v>4.0130130656128651E-3</v>
      </c>
    </row>
    <row r="240" spans="1:12" x14ac:dyDescent="0.25">
      <c r="A240" s="2">
        <v>40645</v>
      </c>
      <c r="B240" s="3">
        <v>1.4433</v>
      </c>
      <c r="C240" s="3">
        <v>1.4517</v>
      </c>
      <c r="D240" s="3">
        <v>1.4380999999999999</v>
      </c>
      <c r="E240" s="3">
        <v>1.4475</v>
      </c>
      <c r="F240" s="6">
        <f t="shared" si="12"/>
        <v>2.9057720736325255E-3</v>
      </c>
      <c r="G240" s="6">
        <f t="shared" si="13"/>
        <v>9.4124855750486718E-3</v>
      </c>
      <c r="H240" s="69">
        <f>_xll.BOXCOX(G240,$O$35,$O$36,1)+4.6</f>
        <v>-6.5718218388649774E-2</v>
      </c>
      <c r="I240">
        <f>_xll.WMA($H$2:H240,1,20)</f>
        <v>-0.20939424314759977</v>
      </c>
      <c r="J240">
        <v>-0.17886973274731388</v>
      </c>
      <c r="K240" s="5">
        <f t="shared" si="14"/>
        <v>8.4054940551605076E-3</v>
      </c>
      <c r="L240" s="5">
        <f t="shared" si="15"/>
        <v>9.4124855750486718E-3</v>
      </c>
    </row>
    <row r="241" spans="1:12" x14ac:dyDescent="0.25">
      <c r="A241" s="2">
        <v>40646</v>
      </c>
      <c r="B241" s="3">
        <v>1.4476</v>
      </c>
      <c r="C241" s="3">
        <v>1.4519</v>
      </c>
      <c r="D241" s="3">
        <v>1.4417</v>
      </c>
      <c r="E241" s="3">
        <v>1.4440999999999999</v>
      </c>
      <c r="F241" s="6">
        <f t="shared" si="12"/>
        <v>-2.4207225570679531E-3</v>
      </c>
      <c r="G241" s="6">
        <f t="shared" si="13"/>
        <v>7.0500706717839872E-3</v>
      </c>
      <c r="H241" s="69">
        <f>_xll.BOXCOX(G241,$O$35,$O$36,1)+4.6</f>
        <v>-0.35471763784168076</v>
      </c>
      <c r="I241">
        <f>_xll.WMA($H$2:H241,1,20)</f>
        <v>-0.21709281139341166</v>
      </c>
      <c r="J241">
        <v>-0.17776500648697796</v>
      </c>
      <c r="K241" s="5">
        <f t="shared" si="14"/>
        <v>8.4147849561806119E-3</v>
      </c>
      <c r="L241" s="5">
        <f t="shared" si="15"/>
        <v>7.0500706717839872E-3</v>
      </c>
    </row>
    <row r="242" spans="1:12" x14ac:dyDescent="0.25">
      <c r="A242" s="2">
        <v>40647</v>
      </c>
      <c r="B242" s="3">
        <v>1.4440999999999999</v>
      </c>
      <c r="C242" s="3">
        <v>1.4514</v>
      </c>
      <c r="D242" s="3">
        <v>1.4368000000000001</v>
      </c>
      <c r="E242" s="3">
        <v>1.4486000000000001</v>
      </c>
      <c r="F242" s="6">
        <f t="shared" si="12"/>
        <v>3.1112826287063582E-3</v>
      </c>
      <c r="G242" s="6">
        <f t="shared" si="13"/>
        <v>1.0110189296101456E-2</v>
      </c>
      <c r="H242" s="69">
        <f>_xll.BOXCOX(G242,$O$35,$O$36,1)+4.6</f>
        <v>5.7884775249528175E-3</v>
      </c>
      <c r="I242">
        <f>_xll.WMA($H$2:H242,1,20)</f>
        <v>-0.2322332003391058</v>
      </c>
      <c r="J242">
        <v>-0.17476981940205491</v>
      </c>
      <c r="K242" s="5">
        <f t="shared" si="14"/>
        <v>8.4400265942474063E-3</v>
      </c>
      <c r="L242" s="5">
        <f t="shared" si="15"/>
        <v>1.0110189296101456E-2</v>
      </c>
    </row>
    <row r="243" spans="1:12" x14ac:dyDescent="0.25">
      <c r="A243" s="2">
        <v>40648</v>
      </c>
      <c r="B243" s="3">
        <v>1.4488000000000001</v>
      </c>
      <c r="C243" s="3">
        <v>1.4502999999999999</v>
      </c>
      <c r="D243" s="3">
        <v>1.4395</v>
      </c>
      <c r="E243" s="3">
        <v>1.4429000000000001</v>
      </c>
      <c r="F243" s="6">
        <f t="shared" si="12"/>
        <v>-4.0806502659936064E-3</v>
      </c>
      <c r="G243" s="6">
        <f t="shared" si="13"/>
        <v>7.4746005139737764E-3</v>
      </c>
      <c r="H243" s="69">
        <f>_xll.BOXCOX(G243,$O$35,$O$36,1)+4.6</f>
        <v>-0.29624460408016429</v>
      </c>
      <c r="I243">
        <f>_xll.WMA($H$2:H243,1,20)</f>
        <v>-0.24382889958867102</v>
      </c>
      <c r="J243">
        <v>-0.14739509237400059</v>
      </c>
      <c r="K243" s="5">
        <f t="shared" si="14"/>
        <v>8.6742614486652724E-3</v>
      </c>
      <c r="L243" s="5">
        <f t="shared" si="15"/>
        <v>7.4746005139737764E-3</v>
      </c>
    </row>
    <row r="244" spans="1:12" x14ac:dyDescent="0.25">
      <c r="A244" s="2">
        <v>40651</v>
      </c>
      <c r="B244" s="3">
        <v>1.4414</v>
      </c>
      <c r="C244" s="3">
        <v>1.4419999999999999</v>
      </c>
      <c r="D244" s="3">
        <v>1.4161999999999999</v>
      </c>
      <c r="E244" s="3">
        <v>1.4234</v>
      </c>
      <c r="F244" s="6">
        <f t="shared" si="12"/>
        <v>-1.2566487625169893E-2</v>
      </c>
      <c r="G244" s="6">
        <f t="shared" si="13"/>
        <v>1.8053810627220911E-2</v>
      </c>
      <c r="H244" s="69">
        <f>_xll.BOXCOX(G244,$O$35,$O$36,1)+4.6</f>
        <v>0.58560149859659028</v>
      </c>
      <c r="I244">
        <f>_xll.WMA($H$2:H244,1,20)</f>
        <v>-0.27541912120873702</v>
      </c>
      <c r="J244">
        <v>-0.1429343213005464</v>
      </c>
      <c r="K244" s="5">
        <f t="shared" si="14"/>
        <v>8.7130417739900001E-3</v>
      </c>
      <c r="L244" s="5">
        <f t="shared" si="15"/>
        <v>1.8053810627220911E-2</v>
      </c>
    </row>
    <row r="245" spans="1:12" x14ac:dyDescent="0.25">
      <c r="A245" s="2">
        <v>40652</v>
      </c>
      <c r="B245" s="3">
        <v>1.4233</v>
      </c>
      <c r="C245" s="3">
        <v>1.4352</v>
      </c>
      <c r="D245" s="3">
        <v>1.4208000000000001</v>
      </c>
      <c r="E245" s="3">
        <v>1.4334</v>
      </c>
      <c r="F245" s="6">
        <f t="shared" si="12"/>
        <v>7.0711254832391025E-3</v>
      </c>
      <c r="G245" s="6">
        <f t="shared" si="13"/>
        <v>1.0084119066626008E-2</v>
      </c>
      <c r="H245" s="69">
        <f>_xll.BOXCOX(G245,$O$35,$O$36,1)+4.6</f>
        <v>3.2065377535985817E-3</v>
      </c>
      <c r="I245">
        <f>_xll.WMA($H$2:H245,1,20)</f>
        <v>-0.22736593366578992</v>
      </c>
      <c r="J245">
        <v>-6.3698776708679086E-2</v>
      </c>
      <c r="K245" s="5">
        <f t="shared" si="14"/>
        <v>9.4315127463961822E-3</v>
      </c>
      <c r="L245" s="5">
        <f t="shared" si="15"/>
        <v>1.0084119066626008E-2</v>
      </c>
    </row>
    <row r="246" spans="1:12" x14ac:dyDescent="0.25">
      <c r="A246" s="2">
        <v>40653</v>
      </c>
      <c r="B246" s="3">
        <v>1.4333</v>
      </c>
      <c r="C246" s="3">
        <v>1.4545999999999999</v>
      </c>
      <c r="D246" s="3">
        <v>1.4331</v>
      </c>
      <c r="E246" s="3">
        <v>1.4520999999999999</v>
      </c>
      <c r="F246" s="6">
        <f t="shared" si="12"/>
        <v>1.3031306607521642E-2</v>
      </c>
      <c r="G246" s="6">
        <f t="shared" si="13"/>
        <v>1.4891018656414391E-2</v>
      </c>
      <c r="H246" s="69">
        <f>_xll.BOXCOX(G246,$O$35,$O$36,1)+4.6</f>
        <v>0.39300297749025859</v>
      </c>
      <c r="I246">
        <f>_xll.WMA($H$2:H246,1,20)</f>
        <v>-0.18858578249742544</v>
      </c>
      <c r="J246">
        <v>-2.7917237161037833E-2</v>
      </c>
      <c r="K246" s="5">
        <f t="shared" si="14"/>
        <v>9.775097124390536E-3</v>
      </c>
      <c r="L246" s="5">
        <f t="shared" si="15"/>
        <v>1.4891018656414391E-2</v>
      </c>
    </row>
    <row r="247" spans="1:12" x14ac:dyDescent="0.25">
      <c r="A247" s="2">
        <v>40654</v>
      </c>
      <c r="B247" s="3">
        <v>1.4520999999999999</v>
      </c>
      <c r="C247" s="3">
        <v>1.4646999999999999</v>
      </c>
      <c r="D247" s="3">
        <v>1.4509000000000001</v>
      </c>
      <c r="E247" s="3">
        <v>1.4552</v>
      </c>
      <c r="F247" s="6">
        <f t="shared" si="12"/>
        <v>2.1325636672208281E-3</v>
      </c>
      <c r="G247" s="6">
        <f t="shared" si="13"/>
        <v>9.4663898026218374E-3</v>
      </c>
      <c r="H247" s="69">
        <f>_xll.BOXCOX(G247,$O$35,$O$36,1)+4.6</f>
        <v>-6.000766911268407E-2</v>
      </c>
      <c r="I247">
        <f>_xll.WMA($H$2:H247,1,20)</f>
        <v>-0.16327359528201751</v>
      </c>
      <c r="J247">
        <v>1.7237625243893898E-2</v>
      </c>
      <c r="K247" s="5">
        <f t="shared" si="14"/>
        <v>1.0226607519838114E-2</v>
      </c>
      <c r="L247" s="5">
        <f t="shared" si="15"/>
        <v>9.4663898026218374E-3</v>
      </c>
    </row>
    <row r="248" spans="1:12" x14ac:dyDescent="0.25">
      <c r="A248" s="2">
        <v>40655</v>
      </c>
      <c r="B248" s="3">
        <v>1.4551000000000001</v>
      </c>
      <c r="C248" s="3">
        <v>1.4589000000000001</v>
      </c>
      <c r="D248" s="3">
        <v>1.4537</v>
      </c>
      <c r="E248" s="3">
        <v>1.456</v>
      </c>
      <c r="F248" s="6">
        <f t="shared" si="12"/>
        <v>6.1832299039832339E-4</v>
      </c>
      <c r="G248" s="6">
        <f t="shared" si="13"/>
        <v>3.5706966455705974E-3</v>
      </c>
      <c r="H248" s="69">
        <f>_xll.BOXCOX(G248,$O$35,$O$36,1)+4.6</f>
        <v>-1.0349945634123987</v>
      </c>
      <c r="I248">
        <f>_xll.WMA($H$2:H248,1,20)</f>
        <v>-0.17313273664863449</v>
      </c>
      <c r="J248">
        <v>2.1700165763393064E-2</v>
      </c>
      <c r="K248" s="5">
        <f t="shared" si="14"/>
        <v>1.0272346149612496E-2</v>
      </c>
      <c r="L248" s="5">
        <f t="shared" si="15"/>
        <v>3.5706966455705974E-3</v>
      </c>
    </row>
    <row r="249" spans="1:12" x14ac:dyDescent="0.25">
      <c r="A249" s="2">
        <v>40658</v>
      </c>
      <c r="B249" s="3">
        <v>1.4558</v>
      </c>
      <c r="C249" s="3">
        <v>1.4625999999999999</v>
      </c>
      <c r="D249" s="3">
        <v>1.4528000000000001</v>
      </c>
      <c r="E249" s="3">
        <v>1.4578</v>
      </c>
      <c r="F249" s="6">
        <f t="shared" si="12"/>
        <v>1.3728722639549371E-3</v>
      </c>
      <c r="G249" s="6">
        <f t="shared" si="13"/>
        <v>6.7229449898219048E-3</v>
      </c>
      <c r="H249" s="69">
        <f>_xll.BOXCOX(G249,$O$35,$O$36,1)+4.6</f>
        <v>-0.40222897791426959</v>
      </c>
      <c r="I249">
        <f>_xll.WMA($H$2:H249,1,20)</f>
        <v>-0.22235973664637443</v>
      </c>
      <c r="J249">
        <v>-8.6794524984475763E-2</v>
      </c>
      <c r="K249" s="5">
        <f t="shared" si="14"/>
        <v>9.2161810965859393E-3</v>
      </c>
      <c r="L249" s="5">
        <f t="shared" si="15"/>
        <v>6.7229449898219048E-3</v>
      </c>
    </row>
    <row r="250" spans="1:12" x14ac:dyDescent="0.25">
      <c r="A250" s="2">
        <v>40659</v>
      </c>
      <c r="B250" s="3">
        <v>1.4578</v>
      </c>
      <c r="C250" s="3">
        <v>1.4655</v>
      </c>
      <c r="D250" s="3">
        <v>1.4496</v>
      </c>
      <c r="E250" s="3">
        <v>1.4642999999999999</v>
      </c>
      <c r="F250" s="6">
        <f t="shared" si="12"/>
        <v>4.4488626130988881E-3</v>
      </c>
      <c r="G250" s="6">
        <f t="shared" si="13"/>
        <v>1.090882486223215E-2</v>
      </c>
      <c r="H250" s="69">
        <f>_xll.BOXCOX(G250,$O$35,$O$36,1)+4.6</f>
        <v>8.1816803075435374E-2</v>
      </c>
      <c r="I250">
        <f>_xll.WMA($H$2:H250,1,20)</f>
        <v>-0.21987538584950053</v>
      </c>
      <c r="J250">
        <v>-0.14363761283580001</v>
      </c>
      <c r="K250" s="5">
        <f t="shared" si="14"/>
        <v>8.7069161197769109E-3</v>
      </c>
      <c r="L250" s="5">
        <f t="shared" si="15"/>
        <v>1.090882486223215E-2</v>
      </c>
    </row>
    <row r="251" spans="1:12" x14ac:dyDescent="0.25">
      <c r="A251" s="2">
        <v>40660</v>
      </c>
      <c r="B251" s="3">
        <v>1.4641999999999999</v>
      </c>
      <c r="C251" s="3">
        <v>1.4794</v>
      </c>
      <c r="D251" s="3">
        <v>1.4636</v>
      </c>
      <c r="E251" s="3">
        <v>1.4785999999999999</v>
      </c>
      <c r="F251" s="6">
        <f t="shared" si="12"/>
        <v>9.7866759104573882E-3</v>
      </c>
      <c r="G251" s="6">
        <f t="shared" si="13"/>
        <v>1.0737446008715509E-2</v>
      </c>
      <c r="H251" s="69">
        <f>_xll.BOXCOX(G251,$O$35,$O$36,1)+4.6</f>
        <v>6.5981980023674502E-2</v>
      </c>
      <c r="I251">
        <f>_xll.WMA($H$2:H251,1,20)</f>
        <v>-0.19734016334655205</v>
      </c>
      <c r="J251">
        <v>-0.11750556283671246</v>
      </c>
      <c r="K251" s="5">
        <f t="shared" si="14"/>
        <v>8.9374446602911856E-3</v>
      </c>
      <c r="L251" s="5">
        <f t="shared" si="15"/>
        <v>1.0737446008715509E-2</v>
      </c>
    </row>
    <row r="252" spans="1:12" x14ac:dyDescent="0.25">
      <c r="A252" s="2">
        <v>40661</v>
      </c>
      <c r="B252" s="3">
        <v>1.4785999999999999</v>
      </c>
      <c r="C252" s="3">
        <v>1.4879</v>
      </c>
      <c r="D252" s="3">
        <v>1.4772000000000001</v>
      </c>
      <c r="E252" s="3">
        <v>1.4821</v>
      </c>
      <c r="F252" s="6">
        <f t="shared" si="12"/>
        <v>2.3643068398696149E-3</v>
      </c>
      <c r="G252" s="6">
        <f t="shared" si="13"/>
        <v>7.2173258552434604E-3</v>
      </c>
      <c r="H252" s="69">
        <f>_xll.BOXCOX(G252,$O$35,$O$36,1)+4.6</f>
        <v>-0.3312707748452608</v>
      </c>
      <c r="I252">
        <f>_xll.WMA($H$2:H252,1,20)</f>
        <v>-0.17243062077041482</v>
      </c>
      <c r="J252">
        <v>-8.1482900540931907E-2</v>
      </c>
      <c r="K252" s="5">
        <f t="shared" si="14"/>
        <v>9.2652642295591951E-3</v>
      </c>
      <c r="L252" s="5">
        <f t="shared" si="15"/>
        <v>7.2173258552434604E-3</v>
      </c>
    </row>
    <row r="253" spans="1:12" x14ac:dyDescent="0.25">
      <c r="A253" s="2">
        <v>40662</v>
      </c>
      <c r="B253" s="3">
        <v>1.482</v>
      </c>
      <c r="C253" s="3">
        <v>1.4878</v>
      </c>
      <c r="D253" s="3">
        <v>1.4805999999999999</v>
      </c>
      <c r="E253" s="3">
        <v>1.4805999999999999</v>
      </c>
      <c r="F253" s="6">
        <f t="shared" si="12"/>
        <v>-9.4511584703424283E-4</v>
      </c>
      <c r="G253" s="6">
        <f t="shared" si="13"/>
        <v>4.8511077482431449E-3</v>
      </c>
      <c r="H253" s="69">
        <f>_xll.BOXCOX(G253,$O$35,$O$36,1)+4.6</f>
        <v>-0.72854819841282481</v>
      </c>
      <c r="I253">
        <f>_xll.WMA($H$2:H253,1,20)</f>
        <v>-0.176954079523199</v>
      </c>
      <c r="J253">
        <v>-9.3142403791440342E-2</v>
      </c>
      <c r="K253" s="5">
        <f t="shared" si="14"/>
        <v>9.1578631892550669E-3</v>
      </c>
      <c r="L253" s="5">
        <f t="shared" si="15"/>
        <v>4.8511077482431449E-3</v>
      </c>
    </row>
    <row r="254" spans="1:12" x14ac:dyDescent="0.25">
      <c r="A254" s="2">
        <v>40665</v>
      </c>
      <c r="B254" s="3">
        <v>1.4824999999999999</v>
      </c>
      <c r="C254" s="3">
        <v>1.4901</v>
      </c>
      <c r="D254" s="3">
        <v>1.4765999999999999</v>
      </c>
      <c r="E254" s="3">
        <v>1.4826999999999999</v>
      </c>
      <c r="F254" s="6">
        <f t="shared" si="12"/>
        <v>1.3489815209976878E-4</v>
      </c>
      <c r="G254" s="6">
        <f t="shared" si="13"/>
        <v>9.1010841563493941E-3</v>
      </c>
      <c r="H254" s="69">
        <f>_xll.BOXCOX(G254,$O$35,$O$36,1)+4.6</f>
        <v>-9.9361734495334808E-2</v>
      </c>
      <c r="I254">
        <f>_xll.WMA($H$2:H254,1,20)</f>
        <v>-0.22514237843722795</v>
      </c>
      <c r="J254">
        <v>-0.15540764314487368</v>
      </c>
      <c r="K254" s="5">
        <f t="shared" si="14"/>
        <v>8.6050361942013338E-3</v>
      </c>
      <c r="L254" s="5">
        <f t="shared" si="15"/>
        <v>9.1010841563493941E-3</v>
      </c>
    </row>
    <row r="255" spans="1:12" x14ac:dyDescent="0.25">
      <c r="A255" s="2">
        <v>40666</v>
      </c>
      <c r="B255" s="3">
        <v>1.4827999999999999</v>
      </c>
      <c r="C255" s="3">
        <v>1.4887999999999999</v>
      </c>
      <c r="D255" s="3">
        <v>1.4758</v>
      </c>
      <c r="E255" s="3">
        <v>1.4824999999999999</v>
      </c>
      <c r="F255" s="6">
        <f t="shared" si="12"/>
        <v>-2.0234040469660936E-4</v>
      </c>
      <c r="G255" s="6">
        <f t="shared" si="13"/>
        <v>8.770210703774645E-3</v>
      </c>
      <c r="H255" s="69">
        <f>_xll.BOXCOX(G255,$O$35,$O$36,1)+4.6</f>
        <v>-0.13639444737073081</v>
      </c>
      <c r="I255">
        <f>_xll.WMA($H$2:H255,1,20)</f>
        <v>-0.19508390788880037</v>
      </c>
      <c r="J255">
        <v>-0.15609795911191018</v>
      </c>
      <c r="K255" s="5">
        <f t="shared" si="14"/>
        <v>8.5990980501531884E-3</v>
      </c>
      <c r="L255" s="5">
        <f t="shared" si="15"/>
        <v>8.770210703774645E-3</v>
      </c>
    </row>
    <row r="256" spans="1:12" x14ac:dyDescent="0.25">
      <c r="A256" s="2">
        <v>40667</v>
      </c>
      <c r="B256" s="3">
        <v>1.4823</v>
      </c>
      <c r="C256" s="3">
        <v>1.4941</v>
      </c>
      <c r="D256" s="3">
        <v>1.4779</v>
      </c>
      <c r="E256" s="3">
        <v>1.4824999999999999</v>
      </c>
      <c r="F256" s="6">
        <f t="shared" si="12"/>
        <v>1.3491635206653181E-4</v>
      </c>
      <c r="G256" s="6">
        <f t="shared" si="13"/>
        <v>1.0901857636512257E-2</v>
      </c>
      <c r="H256" s="69">
        <f>_xll.BOXCOX(G256,$O$35,$O$36,1)+4.6</f>
        <v>8.1177921100304751E-2</v>
      </c>
      <c r="I256">
        <f>_xll.WMA($H$2:H256,1,20)</f>
        <v>-0.17828751084974617</v>
      </c>
      <c r="J256">
        <v>-0.13774628928428234</v>
      </c>
      <c r="K256" s="5">
        <f t="shared" si="14"/>
        <v>8.7583627754219857E-3</v>
      </c>
      <c r="L256" s="5">
        <f t="shared" si="15"/>
        <v>1.0901857636512257E-2</v>
      </c>
    </row>
    <row r="257" spans="1:12" x14ac:dyDescent="0.25">
      <c r="A257" s="2">
        <v>40668</v>
      </c>
      <c r="B257" s="3">
        <v>1.4823999999999999</v>
      </c>
      <c r="C257" s="3">
        <v>1.4898</v>
      </c>
      <c r="D257" s="3">
        <v>1.4513</v>
      </c>
      <c r="E257" s="3">
        <v>1.4538</v>
      </c>
      <c r="F257" s="6">
        <f t="shared" si="12"/>
        <v>-1.9481577920614893E-2</v>
      </c>
      <c r="G257" s="6">
        <f t="shared" si="13"/>
        <v>2.6182176265858836E-2</v>
      </c>
      <c r="H257" s="69">
        <f>_xll.BOXCOX(G257,$O$35,$O$36,1)+4.6</f>
        <v>0.95732360508290837</v>
      </c>
      <c r="I257">
        <f>_xll.WMA($H$2:H257,1,20)</f>
        <v>-0.17116021362147496</v>
      </c>
      <c r="J257">
        <v>-0.10348694972921213</v>
      </c>
      <c r="K257" s="5">
        <f t="shared" si="14"/>
        <v>9.0636175573672647E-3</v>
      </c>
      <c r="L257" s="5">
        <f t="shared" si="15"/>
        <v>2.6182176265858836E-2</v>
      </c>
    </row>
    <row r="258" spans="1:12" x14ac:dyDescent="0.25">
      <c r="A258" s="2">
        <v>40669</v>
      </c>
      <c r="B258" s="3">
        <v>1.4536</v>
      </c>
      <c r="C258" s="3">
        <v>1.4587000000000001</v>
      </c>
      <c r="D258" s="3">
        <v>1.4313</v>
      </c>
      <c r="E258" s="3">
        <v>1.4319</v>
      </c>
      <c r="F258" s="6">
        <f t="shared" si="12"/>
        <v>-1.5041004402000938E-2</v>
      </c>
      <c r="G258" s="6">
        <f t="shared" si="13"/>
        <v>1.8962505901996694E-2</v>
      </c>
      <c r="H258" s="69">
        <f>_xll.BOXCOX(G258,$O$35,$O$36,1)+4.6</f>
        <v>0.63470837693817028</v>
      </c>
      <c r="I258">
        <f>_xll.WMA($H$2:H258,1,20)</f>
        <v>-9.8791769707531826E-2</v>
      </c>
      <c r="J258">
        <v>1.6880554291309302E-2</v>
      </c>
      <c r="K258" s="5">
        <f t="shared" si="14"/>
        <v>1.0222956547216226E-2</v>
      </c>
      <c r="L258" s="5">
        <f t="shared" si="15"/>
        <v>1.8962505901996694E-2</v>
      </c>
    </row>
    <row r="259" spans="1:12" x14ac:dyDescent="0.25">
      <c r="A259" s="2">
        <v>40672</v>
      </c>
      <c r="B259" s="3">
        <v>1.4363999999999999</v>
      </c>
      <c r="C259" s="3">
        <v>1.444</v>
      </c>
      <c r="D259" s="3">
        <v>1.4258</v>
      </c>
      <c r="E259" s="3">
        <v>1.4365000000000001</v>
      </c>
      <c r="F259" s="6">
        <f t="shared" ref="F259:F322" si="16">LN(E259/B259)</f>
        <v>6.9616067416565961E-5</v>
      </c>
      <c r="G259" s="6">
        <f t="shared" ref="G259:G322" si="17">LN(C259/D259)</f>
        <v>1.2683980769243514E-2</v>
      </c>
      <c r="H259" s="69">
        <f>_xll.BOXCOX(G259,$O$35,$O$36,1)+4.6</f>
        <v>0.23258456154991869</v>
      </c>
      <c r="I259">
        <f>_xll.WMA($H$2:H259,1,20)</f>
        <v>-8.0954579008448338E-2</v>
      </c>
      <c r="J259">
        <v>0.10984031504348003</v>
      </c>
      <c r="K259" s="5">
        <f t="shared" ref="K259:K322" si="18">EXP(J259-4.6)</f>
        <v>1.1218852184621817E-2</v>
      </c>
      <c r="L259" s="5">
        <f t="shared" ref="L259:L322" si="19">G259</f>
        <v>1.2683980769243514E-2</v>
      </c>
    </row>
    <row r="260" spans="1:12" x14ac:dyDescent="0.25">
      <c r="A260" s="2">
        <v>40673</v>
      </c>
      <c r="B260" s="3">
        <v>1.4365000000000001</v>
      </c>
      <c r="C260" s="3">
        <v>1.4412</v>
      </c>
      <c r="D260" s="3">
        <v>1.4274</v>
      </c>
      <c r="E260" s="3">
        <v>1.4407000000000001</v>
      </c>
      <c r="F260" s="6">
        <f t="shared" si="16"/>
        <v>2.9195071480831222E-3</v>
      </c>
      <c r="G260" s="6">
        <f t="shared" si="17"/>
        <v>9.6214923369711512E-3</v>
      </c>
      <c r="H260" s="69">
        <f>_xll.BOXCOX(G260,$O$35,$O$36,1)+4.6</f>
        <v>-4.3755897752436823E-2</v>
      </c>
      <c r="I260">
        <f>_xll.WMA($H$2:H260,1,20)</f>
        <v>-2.3414704336909294E-2</v>
      </c>
      <c r="J260">
        <v>0.13084224363862312</v>
      </c>
      <c r="K260" s="5">
        <f t="shared" si="18"/>
        <v>1.1456961340816352E-2</v>
      </c>
      <c r="L260" s="5">
        <f t="shared" si="19"/>
        <v>9.6214923369711512E-3</v>
      </c>
    </row>
    <row r="261" spans="1:12" x14ac:dyDescent="0.25">
      <c r="A261" s="2">
        <v>40674</v>
      </c>
      <c r="B261" s="3">
        <v>1.4406000000000001</v>
      </c>
      <c r="C261" s="3">
        <v>1.4420999999999999</v>
      </c>
      <c r="D261" s="3">
        <v>1.4176</v>
      </c>
      <c r="E261" s="3">
        <v>1.419</v>
      </c>
      <c r="F261" s="6">
        <f t="shared" si="16"/>
        <v>-1.5107295295219942E-2</v>
      </c>
      <c r="G261" s="6">
        <f t="shared" si="17"/>
        <v>1.7135083717208257E-2</v>
      </c>
      <c r="H261" s="69">
        <f>_xll.BOXCOX(G261,$O$35,$O$36,1)+4.6</f>
        <v>0.53337276207561324</v>
      </c>
      <c r="I261">
        <f>_xll.WMA($H$2:H261,1,20)</f>
        <v>-2.2316588305098656E-2</v>
      </c>
      <c r="J261">
        <v>0.10558763907273894</v>
      </c>
      <c r="K261" s="5">
        <f t="shared" si="18"/>
        <v>1.1171243345750974E-2</v>
      </c>
      <c r="L261" s="5">
        <f t="shared" si="19"/>
        <v>1.7135083717208257E-2</v>
      </c>
    </row>
    <row r="262" spans="1:12" x14ac:dyDescent="0.25">
      <c r="A262" s="2">
        <v>40675</v>
      </c>
      <c r="B262" s="3">
        <v>1.419</v>
      </c>
      <c r="C262" s="3">
        <v>1.4274</v>
      </c>
      <c r="D262" s="3">
        <v>1.4126000000000001</v>
      </c>
      <c r="E262" s="3">
        <v>1.4244000000000001</v>
      </c>
      <c r="F262" s="6">
        <f t="shared" si="16"/>
        <v>3.7982742435800029E-3</v>
      </c>
      <c r="G262" s="6">
        <f t="shared" si="17"/>
        <v>1.0422629562145073E-2</v>
      </c>
      <c r="H262" s="69">
        <f>_xll.BOXCOX(G262,$O$35,$O$36,1)+4.6</f>
        <v>3.6224082717978057E-2</v>
      </c>
      <c r="I262">
        <f>_xll.WMA($H$2:H262,1,20)</f>
        <v>2.2087931690766026E-2</v>
      </c>
      <c r="J262">
        <v>0.13279498144551266</v>
      </c>
      <c r="K262" s="5">
        <f t="shared" si="18"/>
        <v>1.1479355640360192E-2</v>
      </c>
      <c r="L262" s="5">
        <f t="shared" si="19"/>
        <v>1.0422629562145073E-2</v>
      </c>
    </row>
    <row r="263" spans="1:12" x14ac:dyDescent="0.25">
      <c r="A263" s="2">
        <v>40676</v>
      </c>
      <c r="B263" s="3">
        <v>1.4244000000000001</v>
      </c>
      <c r="C263" s="3">
        <v>1.4339</v>
      </c>
      <c r="D263" s="3">
        <v>1.407</v>
      </c>
      <c r="E263" s="3">
        <v>1.4116</v>
      </c>
      <c r="F263" s="6">
        <f t="shared" si="16"/>
        <v>-9.0268596025078144E-3</v>
      </c>
      <c r="G263" s="6">
        <f t="shared" si="17"/>
        <v>1.8938226606604509E-2</v>
      </c>
      <c r="H263" s="69">
        <f>_xll.BOXCOX(G263,$O$35,$O$36,1)+4.6</f>
        <v>0.63342717221697686</v>
      </c>
      <c r="I263">
        <f>_xll.WMA($H$2:H263,1,20)</f>
        <v>2.3609711950417285E-2</v>
      </c>
      <c r="J263">
        <v>0.1257215764825933</v>
      </c>
      <c r="K263" s="5">
        <f t="shared" si="18"/>
        <v>1.1398444006931699E-2</v>
      </c>
      <c r="L263" s="5">
        <f t="shared" si="19"/>
        <v>1.8938226606604509E-2</v>
      </c>
    </row>
    <row r="264" spans="1:12" x14ac:dyDescent="0.25">
      <c r="A264" s="2">
        <v>40679</v>
      </c>
      <c r="B264" s="3">
        <v>1.4076</v>
      </c>
      <c r="C264" s="3">
        <v>1.4244000000000001</v>
      </c>
      <c r="D264" s="3">
        <v>1.4052</v>
      </c>
      <c r="E264" s="3">
        <v>1.4153</v>
      </c>
      <c r="F264" s="6">
        <f t="shared" si="16"/>
        <v>5.4553962923632503E-3</v>
      </c>
      <c r="G264" s="6">
        <f t="shared" si="17"/>
        <v>1.3571031011950795E-2</v>
      </c>
      <c r="H264" s="69">
        <f>_xll.BOXCOX(G264,$O$35,$O$36,1)+4.6</f>
        <v>0.30018216927775931</v>
      </c>
      <c r="I264">
        <f>_xll.WMA($H$2:H264,1,20)</f>
        <v>7.0093300765274355E-2</v>
      </c>
      <c r="J264">
        <v>0.16108474334872264</v>
      </c>
      <c r="K264" s="5">
        <f t="shared" si="18"/>
        <v>1.1808741028065325E-2</v>
      </c>
      <c r="L264" s="5">
        <f t="shared" si="19"/>
        <v>1.3571031011950795E-2</v>
      </c>
    </row>
    <row r="265" spans="1:12" x14ac:dyDescent="0.25">
      <c r="A265" s="2">
        <v>40680</v>
      </c>
      <c r="B265" s="3">
        <v>1.4141999999999999</v>
      </c>
      <c r="C265" s="3">
        <v>1.4238999999999999</v>
      </c>
      <c r="D265" s="3">
        <v>1.4125000000000001</v>
      </c>
      <c r="E265" s="3">
        <v>1.4234</v>
      </c>
      <c r="F265" s="6">
        <f t="shared" si="16"/>
        <v>6.4843756950303533E-3</v>
      </c>
      <c r="G265" s="6">
        <f t="shared" si="17"/>
        <v>8.0384017663528654E-3</v>
      </c>
      <c r="H265" s="69">
        <f>_xll.BOXCOX(G265,$O$35,$O$36,1)+4.6</f>
        <v>-0.22352500083116933</v>
      </c>
      <c r="I265">
        <f>_xll.WMA($H$2:H265,1,20)</f>
        <v>5.5822334299332824E-2</v>
      </c>
      <c r="J265">
        <v>0.17714414058253308</v>
      </c>
      <c r="K265" s="5">
        <f t="shared" si="18"/>
        <v>1.1999913237633702E-2</v>
      </c>
      <c r="L265" s="5">
        <f t="shared" si="19"/>
        <v>8.0384017663528654E-3</v>
      </c>
    </row>
    <row r="266" spans="1:12" x14ac:dyDescent="0.25">
      <c r="A266" s="2">
        <v>40681</v>
      </c>
      <c r="B266" s="3">
        <v>1.4236</v>
      </c>
      <c r="C266" s="3">
        <v>1.4285000000000001</v>
      </c>
      <c r="D266" s="3">
        <v>1.4198999999999999</v>
      </c>
      <c r="E266" s="3">
        <v>1.4247000000000001</v>
      </c>
      <c r="F266" s="6">
        <f t="shared" si="16"/>
        <v>7.7239058714820546E-4</v>
      </c>
      <c r="G266" s="6">
        <f t="shared" si="17"/>
        <v>6.0384960905158656E-3</v>
      </c>
      <c r="H266" s="69">
        <f>_xll.BOXCOX(G266,$O$35,$O$36,1)+4.6</f>
        <v>-0.50960028967542392</v>
      </c>
      <c r="I266">
        <f>_xll.WMA($H$2:H266,1,20)</f>
        <v>4.4485757370094421E-2</v>
      </c>
      <c r="J266">
        <v>0.12623557826451715</v>
      </c>
      <c r="K266" s="5">
        <f t="shared" si="18"/>
        <v>1.1404304333442533E-2</v>
      </c>
      <c r="L266" s="5">
        <f t="shared" si="19"/>
        <v>6.0384960905158656E-3</v>
      </c>
    </row>
    <row r="267" spans="1:12" x14ac:dyDescent="0.25">
      <c r="A267" s="2">
        <v>40682</v>
      </c>
      <c r="B267" s="3">
        <v>1.4247000000000001</v>
      </c>
      <c r="C267" s="3">
        <v>1.4322999999999999</v>
      </c>
      <c r="D267" s="3">
        <v>1.421</v>
      </c>
      <c r="E267" s="3">
        <v>1.4309000000000001</v>
      </c>
      <c r="F267" s="6">
        <f t="shared" si="16"/>
        <v>4.342351689503505E-3</v>
      </c>
      <c r="G267" s="6">
        <f t="shared" si="17"/>
        <v>7.9206946887187615E-3</v>
      </c>
      <c r="H267" s="69">
        <f>_xll.BOXCOX(G267,$O$35,$O$36,1)+4.6</f>
        <v>-0.23827636378031691</v>
      </c>
      <c r="I267">
        <f>_xll.WMA($H$2:H267,1,20)</f>
        <v>-6.4440598818970077E-4</v>
      </c>
      <c r="J267">
        <v>3.9948109274470844E-2</v>
      </c>
      <c r="K267" s="5">
        <f t="shared" si="18"/>
        <v>1.0461516073682777E-2</v>
      </c>
      <c r="L267" s="5">
        <f t="shared" si="19"/>
        <v>7.9206946887187615E-3</v>
      </c>
    </row>
    <row r="268" spans="1:12" x14ac:dyDescent="0.25">
      <c r="A268" s="2">
        <v>40683</v>
      </c>
      <c r="B268" s="3">
        <v>1.4308000000000001</v>
      </c>
      <c r="C268" s="3">
        <v>1.4343999999999999</v>
      </c>
      <c r="D268" s="3">
        <v>1.4137</v>
      </c>
      <c r="E268" s="3">
        <v>1.4157999999999999</v>
      </c>
      <c r="F268" s="6">
        <f t="shared" si="16"/>
        <v>-1.0538986044773935E-2</v>
      </c>
      <c r="G268" s="6">
        <f t="shared" si="17"/>
        <v>1.4536262417936291E-2</v>
      </c>
      <c r="H268" s="69">
        <f>_xll.BOXCOX(G268,$O$35,$O$36,1)+4.6</f>
        <v>0.36889110491632859</v>
      </c>
      <c r="I268">
        <f>_xll.WMA($H$2:H268,1,20)</f>
        <v>-9.5578407215713528E-3</v>
      </c>
      <c r="J268">
        <v>-1.0516164858015153E-2</v>
      </c>
      <c r="K268" s="5">
        <f t="shared" si="18"/>
        <v>9.9466828544488677E-3</v>
      </c>
      <c r="L268" s="5">
        <f t="shared" si="19"/>
        <v>1.4536262417936291E-2</v>
      </c>
    </row>
    <row r="269" spans="1:12" x14ac:dyDescent="0.25">
      <c r="A269" s="2">
        <v>40686</v>
      </c>
      <c r="B269" s="3">
        <v>1.4132</v>
      </c>
      <c r="C269" s="3">
        <v>1.4142999999999999</v>
      </c>
      <c r="D269" s="3">
        <v>1.3972</v>
      </c>
      <c r="E269" s="3">
        <v>1.4046000000000001</v>
      </c>
      <c r="F269" s="6">
        <f t="shared" si="16"/>
        <v>-6.1040717600700685E-3</v>
      </c>
      <c r="G269" s="6">
        <f t="shared" si="17"/>
        <v>1.2164475093777213E-2</v>
      </c>
      <c r="H269" s="69">
        <f>_xll.BOXCOX(G269,$O$35,$O$36,1)+4.6</f>
        <v>0.19076454743438642</v>
      </c>
      <c r="I269">
        <f>_xll.WMA($H$2:H269,1,20)</f>
        <v>6.0636442694864998E-2</v>
      </c>
      <c r="J269">
        <v>1.9710062236565795E-2</v>
      </c>
      <c r="K269" s="5">
        <f t="shared" si="18"/>
        <v>1.0251923445699267E-2</v>
      </c>
      <c r="L269" s="5">
        <f t="shared" si="19"/>
        <v>1.2164475093777213E-2</v>
      </c>
    </row>
    <row r="270" spans="1:12" x14ac:dyDescent="0.25">
      <c r="A270" s="2">
        <v>40687</v>
      </c>
      <c r="B270" s="3">
        <v>1.4045000000000001</v>
      </c>
      <c r="C270" s="3">
        <v>1.4131</v>
      </c>
      <c r="D270" s="3">
        <v>1.4005000000000001</v>
      </c>
      <c r="E270" s="3">
        <v>1.4097999999999999</v>
      </c>
      <c r="F270" s="6">
        <f t="shared" si="16"/>
        <v>3.7664827954768648E-3</v>
      </c>
      <c r="G270" s="6">
        <f t="shared" si="17"/>
        <v>8.9565568885372482E-3</v>
      </c>
      <c r="H270" s="69">
        <f>_xll.BOXCOX(G270,$O$35,$O$36,1)+4.6</f>
        <v>-0.11536940168107268</v>
      </c>
      <c r="I270">
        <f>_xll.WMA($H$2:H270,1,20)</f>
        <v>9.0286118962297796E-2</v>
      </c>
      <c r="J270">
        <v>4.7376919246771093E-2</v>
      </c>
      <c r="K270" s="5">
        <f t="shared" si="18"/>
        <v>1.0539522075755188E-2</v>
      </c>
      <c r="L270" s="5">
        <f t="shared" si="19"/>
        <v>8.9565568885372482E-3</v>
      </c>
    </row>
    <row r="271" spans="1:12" x14ac:dyDescent="0.25">
      <c r="A271" s="2">
        <v>40688</v>
      </c>
      <c r="B271" s="3">
        <v>1.4098999999999999</v>
      </c>
      <c r="C271" s="3">
        <v>1.4117</v>
      </c>
      <c r="D271" s="3">
        <v>1.4016</v>
      </c>
      <c r="E271" s="3">
        <v>1.4084000000000001</v>
      </c>
      <c r="F271" s="6">
        <f t="shared" si="16"/>
        <v>-1.0644715904178164E-3</v>
      </c>
      <c r="G271" s="6">
        <f t="shared" si="17"/>
        <v>7.1802107080268917E-3</v>
      </c>
      <c r="H271" s="69">
        <f>_xll.BOXCOX(G271,$O$35,$O$36,1)+4.6</f>
        <v>-0.33642654983075371</v>
      </c>
      <c r="I271">
        <f>_xll.WMA($H$2:H271,1,20)</f>
        <v>8.0426808724472373E-2</v>
      </c>
      <c r="J271">
        <v>3.237999777027023E-2</v>
      </c>
      <c r="K271" s="5">
        <f t="shared" si="18"/>
        <v>1.0382640997691588E-2</v>
      </c>
      <c r="L271" s="5">
        <f t="shared" si="19"/>
        <v>7.1802107080268917E-3</v>
      </c>
    </row>
    <row r="272" spans="1:12" x14ac:dyDescent="0.25">
      <c r="A272" s="2">
        <v>40689</v>
      </c>
      <c r="B272" s="3">
        <v>1.4085000000000001</v>
      </c>
      <c r="C272" s="3">
        <v>1.4205000000000001</v>
      </c>
      <c r="D272" s="3">
        <v>1.4071</v>
      </c>
      <c r="E272" s="3">
        <v>1.4144000000000001</v>
      </c>
      <c r="F272" s="6">
        <f t="shared" si="16"/>
        <v>4.1801045669516623E-3</v>
      </c>
      <c r="G272" s="6">
        <f t="shared" si="17"/>
        <v>9.4780735000326195E-3</v>
      </c>
      <c r="H272" s="69">
        <f>_xll.BOXCOX(G272,$O$35,$O$36,1)+4.6</f>
        <v>-5.8774200662776721E-2</v>
      </c>
      <c r="I272">
        <f>_xll.WMA($H$2:H272,1,20)</f>
        <v>6.0306382231750999E-2</v>
      </c>
      <c r="J272">
        <v>-1.190618130961666E-2</v>
      </c>
      <c r="K272" s="5">
        <f t="shared" si="18"/>
        <v>9.932866406411972E-3</v>
      </c>
      <c r="L272" s="5">
        <f t="shared" si="19"/>
        <v>9.4780735000326195E-3</v>
      </c>
    </row>
    <row r="273" spans="1:12" x14ac:dyDescent="0.25">
      <c r="A273" s="2">
        <v>40690</v>
      </c>
      <c r="B273" s="3">
        <v>1.4141999999999999</v>
      </c>
      <c r="C273" s="3">
        <v>1.4322999999999999</v>
      </c>
      <c r="D273" s="3">
        <v>1.4128000000000001</v>
      </c>
      <c r="E273" s="3">
        <v>1.4316</v>
      </c>
      <c r="F273" s="6">
        <f t="shared" si="16"/>
        <v>1.2228699721730404E-2</v>
      </c>
      <c r="G273" s="6">
        <f t="shared" si="17"/>
        <v>1.3707992936123766E-2</v>
      </c>
      <c r="H273" s="69">
        <f>_xll.BOXCOX(G273,$O$35,$O$36,1)+4.6</f>
        <v>0.31022380971959951</v>
      </c>
      <c r="I273">
        <f>_xll.WMA($H$2:H273,1,20)</f>
        <v>7.3931210940875181E-2</v>
      </c>
      <c r="J273">
        <v>-2.6874085720570706E-2</v>
      </c>
      <c r="K273" s="5">
        <f t="shared" si="18"/>
        <v>9.7852993513452818E-3</v>
      </c>
      <c r="L273" s="5">
        <f t="shared" si="19"/>
        <v>1.3707992936123766E-2</v>
      </c>
    </row>
    <row r="274" spans="1:12" x14ac:dyDescent="0.25">
      <c r="A274" s="2">
        <v>40693</v>
      </c>
      <c r="B274" s="3">
        <v>1.4311</v>
      </c>
      <c r="C274" s="3">
        <v>1.4311</v>
      </c>
      <c r="D274" s="3">
        <v>1.4259999999999999</v>
      </c>
      <c r="E274" s="3">
        <v>1.4279999999999999</v>
      </c>
      <c r="F274" s="6">
        <f t="shared" si="16"/>
        <v>-2.1685154173005225E-3</v>
      </c>
      <c r="G274" s="6">
        <f t="shared" si="17"/>
        <v>3.5700573425890142E-3</v>
      </c>
      <c r="H274" s="69">
        <f>_xll.BOXCOX(G274,$O$35,$O$36,1)+4.6</f>
        <v>-1.035173620969724</v>
      </c>
      <c r="I274">
        <f>_xll.WMA($H$2:H274,1,20)</f>
        <v>0.12586981134749642</v>
      </c>
      <c r="J274">
        <v>7.6989677006131796E-3</v>
      </c>
      <c r="K274" s="5">
        <f t="shared" si="18"/>
        <v>1.0129523176138983E-2</v>
      </c>
      <c r="L274" s="5">
        <f t="shared" si="19"/>
        <v>3.5700573425890142E-3</v>
      </c>
    </row>
    <row r="275" spans="1:12" x14ac:dyDescent="0.25">
      <c r="A275" s="2">
        <v>40694</v>
      </c>
      <c r="B275" s="3">
        <v>1.4280999999999999</v>
      </c>
      <c r="C275" s="3">
        <v>1.4422999999999999</v>
      </c>
      <c r="D275" s="3">
        <v>1.4280999999999999</v>
      </c>
      <c r="E275" s="3">
        <v>1.4395</v>
      </c>
      <c r="F275" s="6">
        <f t="shared" si="16"/>
        <v>7.9509415933432318E-3</v>
      </c>
      <c r="G275" s="6">
        <f t="shared" si="17"/>
        <v>9.8941721305770263E-3</v>
      </c>
      <c r="H275" s="69">
        <f>_xll.BOXCOX(G275,$O$35,$O$36,1)+4.6</f>
        <v>-1.5809368857060413E-2</v>
      </c>
      <c r="I275">
        <f>_xll.WMA($H$2:H275,1,20)</f>
        <v>7.907921702377696E-2</v>
      </c>
      <c r="J275">
        <v>-8.4408725094961459E-2</v>
      </c>
      <c r="K275" s="5">
        <f t="shared" si="18"/>
        <v>9.2381953107406149E-3</v>
      </c>
      <c r="L275" s="5">
        <f t="shared" si="19"/>
        <v>9.8941721305770263E-3</v>
      </c>
    </row>
    <row r="276" spans="1:12" x14ac:dyDescent="0.25">
      <c r="A276" s="2">
        <v>40695</v>
      </c>
      <c r="B276" s="3">
        <v>1.4394</v>
      </c>
      <c r="C276" s="3">
        <v>1.4457</v>
      </c>
      <c r="D276" s="3">
        <v>1.4323999999999999</v>
      </c>
      <c r="E276" s="3">
        <v>1.4327000000000001</v>
      </c>
      <c r="F276" s="6">
        <f t="shared" si="16"/>
        <v>-4.6655841743772812E-3</v>
      </c>
      <c r="G276" s="6">
        <f t="shared" si="17"/>
        <v>9.242274190119245E-3</v>
      </c>
      <c r="H276" s="69">
        <f>_xll.BOXCOX(G276,$O$35,$O$36,1)+4.6</f>
        <v>-8.396729914042389E-2</v>
      </c>
      <c r="I276">
        <f>_xll.WMA($H$2:H276,1,20)</f>
        <v>8.5108470949460474E-2</v>
      </c>
      <c r="J276">
        <v>-0.10385171812768609</v>
      </c>
      <c r="K276" s="5">
        <f t="shared" si="18"/>
        <v>9.0603120390174516E-3</v>
      </c>
      <c r="L276" s="5">
        <f t="shared" si="19"/>
        <v>9.242274190119245E-3</v>
      </c>
    </row>
    <row r="277" spans="1:12" x14ac:dyDescent="0.25">
      <c r="A277" s="2">
        <v>40696</v>
      </c>
      <c r="B277" s="3">
        <v>1.4325000000000001</v>
      </c>
      <c r="C277" s="3">
        <v>1.4511000000000001</v>
      </c>
      <c r="D277" s="3">
        <v>1.4311</v>
      </c>
      <c r="E277" s="3">
        <v>1.4489000000000001</v>
      </c>
      <c r="F277" s="6">
        <f t="shared" si="16"/>
        <v>1.1383478237782033E-2</v>
      </c>
      <c r="G277" s="6">
        <f t="shared" si="17"/>
        <v>1.3878510180217045E-2</v>
      </c>
      <c r="H277" s="69">
        <f>_xll.BOXCOX(G277,$O$35,$O$36,1)+4.6</f>
        <v>0.32258633461639707</v>
      </c>
      <c r="I277">
        <f>_xll.WMA($H$2:H277,1,20)</f>
        <v>7.6851209937424031E-2</v>
      </c>
      <c r="J277">
        <v>-8.9120914788438643E-2</v>
      </c>
      <c r="K277" s="5">
        <f t="shared" si="18"/>
        <v>9.1947655869215883E-3</v>
      </c>
      <c r="L277" s="5">
        <f t="shared" si="19"/>
        <v>1.3878510180217045E-2</v>
      </c>
    </row>
    <row r="278" spans="1:12" x14ac:dyDescent="0.25">
      <c r="A278" s="2">
        <v>40697</v>
      </c>
      <c r="B278" s="3">
        <v>1.4491000000000001</v>
      </c>
      <c r="C278" s="3">
        <v>1.4641999999999999</v>
      </c>
      <c r="D278" s="3">
        <v>1.4457</v>
      </c>
      <c r="E278" s="3">
        <v>1.4633</v>
      </c>
      <c r="F278" s="6">
        <f t="shared" si="16"/>
        <v>9.7514850465023426E-3</v>
      </c>
      <c r="G278" s="6">
        <f t="shared" si="17"/>
        <v>1.2715384898145431E-2</v>
      </c>
      <c r="H278" s="69">
        <f>_xll.BOXCOX(G278,$O$35,$O$36,1)+4.6</f>
        <v>0.23505739062099718</v>
      </c>
      <c r="I278">
        <f>_xll.WMA($H$2:H278,1,20)</f>
        <v>4.5114346414098457E-2</v>
      </c>
      <c r="J278">
        <v>-4.0225090770285965E-2</v>
      </c>
      <c r="K278" s="5">
        <f t="shared" si="18"/>
        <v>9.6555240135790046E-3</v>
      </c>
      <c r="L278" s="5">
        <f t="shared" si="19"/>
        <v>1.2715384898145431E-2</v>
      </c>
    </row>
    <row r="279" spans="1:12" x14ac:dyDescent="0.25">
      <c r="A279" s="2">
        <v>40700</v>
      </c>
      <c r="B279" s="3">
        <v>1.4628000000000001</v>
      </c>
      <c r="C279" s="3">
        <v>1.4657</v>
      </c>
      <c r="D279" s="3">
        <v>1.456</v>
      </c>
      <c r="E279" s="3">
        <v>1.4575</v>
      </c>
      <c r="F279" s="6">
        <f t="shared" si="16"/>
        <v>-3.6297680505787237E-3</v>
      </c>
      <c r="G279" s="6">
        <f t="shared" si="17"/>
        <v>6.6399942766237688E-3</v>
      </c>
      <c r="H279" s="69">
        <f>_xll.BOXCOX(G279,$O$35,$O$36,1)+4.6</f>
        <v>-0.41464417744841775</v>
      </c>
      <c r="I279">
        <f>_xll.WMA($H$2:H279,1,20)</f>
        <v>2.5131797098239813E-2</v>
      </c>
      <c r="J279">
        <v>3.623802797299569E-3</v>
      </c>
      <c r="K279" s="5">
        <f t="shared" si="18"/>
        <v>1.0088327695004718E-2</v>
      </c>
      <c r="L279" s="5">
        <f t="shared" si="19"/>
        <v>6.6399942766237688E-3</v>
      </c>
    </row>
    <row r="280" spans="1:12" x14ac:dyDescent="0.25">
      <c r="A280" s="2">
        <v>40701</v>
      </c>
      <c r="B280" s="3">
        <v>1.4573</v>
      </c>
      <c r="C280" s="3">
        <v>1.4695</v>
      </c>
      <c r="D280" s="3">
        <v>1.4568000000000001</v>
      </c>
      <c r="E280" s="3">
        <v>1.4690000000000001</v>
      </c>
      <c r="F280" s="6">
        <f t="shared" si="16"/>
        <v>7.996488634226355E-3</v>
      </c>
      <c r="G280" s="6">
        <f t="shared" si="17"/>
        <v>8.6799574455738177E-3</v>
      </c>
      <c r="H280" s="69">
        <f>_xll.BOXCOX(G280,$O$35,$O$36,1)+4.6</f>
        <v>-0.1467386529055581</v>
      </c>
      <c r="I280">
        <f>_xll.WMA($H$2:H280,1,20)</f>
        <v>-7.2296398516769975E-3</v>
      </c>
      <c r="J280">
        <v>-2.9326029536875645E-2</v>
      </c>
      <c r="K280" s="5">
        <f t="shared" si="18"/>
        <v>9.7613357378328689E-3</v>
      </c>
      <c r="L280" s="5">
        <f t="shared" si="19"/>
        <v>8.6799574455738177E-3</v>
      </c>
    </row>
    <row r="281" spans="1:12" x14ac:dyDescent="0.25">
      <c r="A281" s="2">
        <v>40702</v>
      </c>
      <c r="B281" s="3">
        <v>1.4691000000000001</v>
      </c>
      <c r="C281" s="3">
        <v>1.4693000000000001</v>
      </c>
      <c r="D281" s="3">
        <v>1.4567000000000001</v>
      </c>
      <c r="E281" s="3">
        <v>1.4582999999999999</v>
      </c>
      <c r="F281" s="6">
        <f t="shared" si="16"/>
        <v>-7.3785946568620357E-3</v>
      </c>
      <c r="G281" s="6">
        <f t="shared" si="17"/>
        <v>8.6124934269984233E-3</v>
      </c>
      <c r="H281" s="69">
        <f>_xll.BOXCOX(G281,$O$35,$O$36,1)+4.6</f>
        <v>-0.15454140583586806</v>
      </c>
      <c r="I281">
        <f>_xll.WMA($H$2:H281,1,20)</f>
        <v>-1.2378777609333057E-2</v>
      </c>
      <c r="J281">
        <v>-5.181042359132168E-2</v>
      </c>
      <c r="K281" s="5">
        <f t="shared" si="18"/>
        <v>9.5443070410994174E-3</v>
      </c>
      <c r="L281" s="5">
        <f t="shared" si="19"/>
        <v>8.6124934269984233E-3</v>
      </c>
    </row>
    <row r="282" spans="1:12" x14ac:dyDescent="0.25">
      <c r="A282" s="2">
        <v>40703</v>
      </c>
      <c r="B282" s="3">
        <v>1.4583999999999999</v>
      </c>
      <c r="C282" s="3">
        <v>1.4644999999999999</v>
      </c>
      <c r="D282" s="3">
        <v>1.4481999999999999</v>
      </c>
      <c r="E282" s="3">
        <v>1.4507000000000001</v>
      </c>
      <c r="F282" s="6">
        <f t="shared" si="16"/>
        <v>-5.2937458195966942E-3</v>
      </c>
      <c r="G282" s="6">
        <f t="shared" si="17"/>
        <v>1.1192481313067833E-2</v>
      </c>
      <c r="H282" s="69">
        <f>_xll.BOXCOX(G282,$O$35,$O$36,1)+4.6</f>
        <v>0.10748696255533385</v>
      </c>
      <c r="I282">
        <f>_xll.WMA($H$2:H282,1,20)</f>
        <v>-4.6774486004907107E-2</v>
      </c>
      <c r="J282">
        <v>-6.0409941505849385E-2</v>
      </c>
      <c r="K282" s="5">
        <f t="shared" si="18"/>
        <v>9.4625825011787745E-3</v>
      </c>
      <c r="L282" s="5">
        <f t="shared" si="19"/>
        <v>1.1192481313067833E-2</v>
      </c>
    </row>
    <row r="283" spans="1:12" x14ac:dyDescent="0.25">
      <c r="A283" s="2">
        <v>40704</v>
      </c>
      <c r="B283" s="3">
        <v>1.4509000000000001</v>
      </c>
      <c r="C283" s="3">
        <v>1.4550000000000001</v>
      </c>
      <c r="D283" s="3">
        <v>1.4326000000000001</v>
      </c>
      <c r="E283" s="3">
        <v>1.4345000000000001</v>
      </c>
      <c r="F283" s="6">
        <f t="shared" si="16"/>
        <v>-1.1367697100219972E-2</v>
      </c>
      <c r="G283" s="6">
        <f t="shared" si="17"/>
        <v>1.5514925425242019E-2</v>
      </c>
      <c r="H283" s="69">
        <f>_xll.BOXCOX(G283,$O$35,$O$36,1)+4.6</f>
        <v>0.43404721228351661</v>
      </c>
      <c r="I283">
        <f>_xll.WMA($H$2:H283,1,20)</f>
        <v>-4.3211342013039312E-2</v>
      </c>
      <c r="J283">
        <v>-4.1623948782179121E-2</v>
      </c>
      <c r="K283" s="5">
        <f t="shared" si="18"/>
        <v>9.6420267490328615E-3</v>
      </c>
      <c r="L283" s="5">
        <f t="shared" si="19"/>
        <v>1.5514925425242019E-2</v>
      </c>
    </row>
    <row r="284" spans="1:12" x14ac:dyDescent="0.25">
      <c r="A284" s="2">
        <v>40707</v>
      </c>
      <c r="B284" s="3">
        <v>1.4328000000000001</v>
      </c>
      <c r="C284" s="3">
        <v>1.4429000000000001</v>
      </c>
      <c r="D284" s="3">
        <v>1.4326000000000001</v>
      </c>
      <c r="E284" s="3">
        <v>1.4412</v>
      </c>
      <c r="F284" s="6">
        <f t="shared" si="16"/>
        <v>5.8455281274361883E-3</v>
      </c>
      <c r="G284" s="6">
        <f t="shared" si="17"/>
        <v>7.1640021228591136E-3</v>
      </c>
      <c r="H284" s="69">
        <f>_xll.BOXCOX(G284,$O$35,$O$36,1)+4.6</f>
        <v>-0.33868649846055643</v>
      </c>
      <c r="I284">
        <f>_xll.WMA($H$2:H284,1,20)</f>
        <v>-5.3180340009712328E-2</v>
      </c>
      <c r="J284">
        <v>1.4379215282615154E-2</v>
      </c>
      <c r="K284" s="5">
        <f t="shared" si="18"/>
        <v>1.0197417421542013E-2</v>
      </c>
      <c r="L284" s="5">
        <f t="shared" si="19"/>
        <v>7.1640021228591136E-3</v>
      </c>
    </row>
    <row r="285" spans="1:12" x14ac:dyDescent="0.25">
      <c r="A285" s="2">
        <v>40708</v>
      </c>
      <c r="B285" s="3">
        <v>1.4413</v>
      </c>
      <c r="C285" s="3">
        <v>1.4496</v>
      </c>
      <c r="D285" s="3">
        <v>1.4381999999999999</v>
      </c>
      <c r="E285" s="3">
        <v>1.4437</v>
      </c>
      <c r="F285" s="6">
        <f t="shared" si="16"/>
        <v>1.6637785467117667E-3</v>
      </c>
      <c r="G285" s="6">
        <f t="shared" si="17"/>
        <v>7.8953246203212132E-3</v>
      </c>
      <c r="H285" s="69">
        <f>_xll.BOXCOX(G285,$O$35,$O$36,1)+4.6</f>
        <v>-0.24148451491637424</v>
      </c>
      <c r="I285">
        <f>_xll.WMA($H$2:H285,1,20)</f>
        <v>-8.5123773396628119E-2</v>
      </c>
      <c r="J285">
        <v>-6.4097782918698665E-3</v>
      </c>
      <c r="K285" s="5">
        <f t="shared" si="18"/>
        <v>9.9876117567340283E-3</v>
      </c>
      <c r="L285" s="5">
        <f t="shared" si="19"/>
        <v>7.8953246203212132E-3</v>
      </c>
    </row>
    <row r="286" spans="1:12" x14ac:dyDescent="0.25">
      <c r="A286" s="2">
        <v>40709</v>
      </c>
      <c r="B286" s="3">
        <v>1.4438</v>
      </c>
      <c r="C286" s="3">
        <v>1.4449000000000001</v>
      </c>
      <c r="D286" s="3">
        <v>1.4159999999999999</v>
      </c>
      <c r="E286" s="3">
        <v>1.4176</v>
      </c>
      <c r="F286" s="6">
        <f t="shared" si="16"/>
        <v>-1.8313225854244181E-2</v>
      </c>
      <c r="G286" s="6">
        <f t="shared" si="17"/>
        <v>2.0204119745900626E-2</v>
      </c>
      <c r="H286" s="69">
        <f>_xll.BOXCOX(G286,$O$35,$O$36,1)+4.6</f>
        <v>0.69813125244735552</v>
      </c>
      <c r="I286">
        <f>_xll.WMA($H$2:H286,1,20)</f>
        <v>-8.6021749100888376E-2</v>
      </c>
      <c r="J286">
        <v>-4.0636510921817859E-2</v>
      </c>
      <c r="K286" s="5">
        <f t="shared" si="18"/>
        <v>9.6515523534927376E-3</v>
      </c>
      <c r="L286" s="5">
        <f t="shared" si="19"/>
        <v>2.0204119745900626E-2</v>
      </c>
    </row>
    <row r="287" spans="1:12" x14ac:dyDescent="0.25">
      <c r="A287" s="2">
        <v>40710</v>
      </c>
      <c r="B287" s="3">
        <v>1.4179999999999999</v>
      </c>
      <c r="C287" s="3">
        <v>1.4219999999999999</v>
      </c>
      <c r="D287" s="3">
        <v>1.4076</v>
      </c>
      <c r="E287" s="3">
        <v>1.4202999999999999</v>
      </c>
      <c r="F287" s="6">
        <f t="shared" si="16"/>
        <v>1.6206887950095197E-3</v>
      </c>
      <c r="G287" s="6">
        <f t="shared" si="17"/>
        <v>1.0178204915756052E-2</v>
      </c>
      <c r="H287" s="69">
        <f>_xll.BOXCOX(G287,$O$35,$O$36,1)+4.6</f>
        <v>1.2493382186397284E-2</v>
      </c>
      <c r="I287">
        <f>_xll.WMA($H$2:H287,1,20)</f>
        <v>-2.5635171994749406E-2</v>
      </c>
      <c r="J287">
        <v>2.8583363175394196E-2</v>
      </c>
      <c r="K287" s="5">
        <f t="shared" si="18"/>
        <v>1.0343296639030716E-2</v>
      </c>
      <c r="L287" s="5">
        <f t="shared" si="19"/>
        <v>1.0178204915756052E-2</v>
      </c>
    </row>
    <row r="288" spans="1:12" x14ac:dyDescent="0.25">
      <c r="A288" s="2">
        <v>40711</v>
      </c>
      <c r="B288" s="3">
        <v>1.4201999999999999</v>
      </c>
      <c r="C288" s="3">
        <v>1.4336</v>
      </c>
      <c r="D288" s="3">
        <v>1.4131</v>
      </c>
      <c r="E288" s="3">
        <v>1.4308000000000001</v>
      </c>
      <c r="F288" s="6">
        <f t="shared" si="16"/>
        <v>7.436021636869434E-3</v>
      </c>
      <c r="G288" s="6">
        <f t="shared" si="17"/>
        <v>1.4402890631965572E-2</v>
      </c>
      <c r="H288" s="69">
        <f>_xll.BOXCOX(G288,$O$35,$O$36,1)+4.6</f>
        <v>0.35967364578551742</v>
      </c>
      <c r="I288">
        <f>_xll.WMA($H$2:H288,1,20)</f>
        <v>-1.3096684696413695E-2</v>
      </c>
      <c r="J288">
        <v>4.8533885853365155E-2</v>
      </c>
      <c r="K288" s="5">
        <f t="shared" si="18"/>
        <v>1.055172300752062E-2</v>
      </c>
      <c r="L288" s="5">
        <f t="shared" si="19"/>
        <v>1.4402890631965572E-2</v>
      </c>
    </row>
    <row r="289" spans="1:12" x14ac:dyDescent="0.25">
      <c r="A289" s="2">
        <v>40714</v>
      </c>
      <c r="B289" s="3">
        <v>1.4278</v>
      </c>
      <c r="C289" s="3">
        <v>1.4325000000000001</v>
      </c>
      <c r="D289" s="3">
        <v>1.4194</v>
      </c>
      <c r="E289" s="3">
        <v>1.4301999999999999</v>
      </c>
      <c r="F289" s="6">
        <f t="shared" si="16"/>
        <v>1.6794965459354511E-3</v>
      </c>
      <c r="G289" s="6">
        <f t="shared" si="17"/>
        <v>9.1869224980121195E-3</v>
      </c>
      <c r="H289" s="69">
        <f>_xll.BOXCOX(G289,$O$35,$O$36,1)+4.6</f>
        <v>-8.9974273778014258E-2</v>
      </c>
      <c r="I289">
        <f>_xll.WMA($H$2:H289,1,20)</f>
        <v>-1.355755765295423E-2</v>
      </c>
      <c r="J289">
        <v>7.3540655319514814E-2</v>
      </c>
      <c r="K289" s="5">
        <f t="shared" si="18"/>
        <v>1.081891438522321E-2</v>
      </c>
      <c r="L289" s="5">
        <f t="shared" si="19"/>
        <v>9.1869224980121195E-3</v>
      </c>
    </row>
    <row r="290" spans="1:12" x14ac:dyDescent="0.25">
      <c r="A290" s="2">
        <v>40715</v>
      </c>
      <c r="B290" s="3">
        <v>1.4302999999999999</v>
      </c>
      <c r="C290" s="3">
        <v>1.4421999999999999</v>
      </c>
      <c r="D290" s="3">
        <v>1.4302999999999999</v>
      </c>
      <c r="E290" s="3">
        <v>1.4409000000000001</v>
      </c>
      <c r="F290" s="6">
        <f t="shared" si="16"/>
        <v>7.3837058780341271E-3</v>
      </c>
      <c r="G290" s="6">
        <f t="shared" si="17"/>
        <v>8.2855130218048301E-3</v>
      </c>
      <c r="H290" s="69">
        <f>_xll.BOXCOX(G290,$O$35,$O$36,1)+4.6</f>
        <v>-0.19324670825788015</v>
      </c>
      <c r="I290">
        <f>_xll.WMA($H$2:H290,1,20)</f>
        <v>-2.7594498713574271E-2</v>
      </c>
      <c r="J290">
        <v>6.1194761178958723E-2</v>
      </c>
      <c r="K290" s="5">
        <f t="shared" si="18"/>
        <v>1.0686166346254989E-2</v>
      </c>
      <c r="L290" s="5">
        <f t="shared" si="19"/>
        <v>8.2855130218048301E-3</v>
      </c>
    </row>
    <row r="291" spans="1:12" x14ac:dyDescent="0.25">
      <c r="A291" s="2">
        <v>40716</v>
      </c>
      <c r="B291" s="3">
        <v>1.4410000000000001</v>
      </c>
      <c r="C291" s="3">
        <v>1.444</v>
      </c>
      <c r="D291" s="3">
        <v>1.4345000000000001</v>
      </c>
      <c r="E291" s="3">
        <v>1.4352</v>
      </c>
      <c r="F291" s="6">
        <f t="shared" si="16"/>
        <v>-4.0331046949904376E-3</v>
      </c>
      <c r="G291" s="6">
        <f t="shared" si="17"/>
        <v>6.6006840313518724E-3</v>
      </c>
      <c r="H291" s="69">
        <f>_xll.BOXCOX(G291,$O$35,$O$36,1)+4.6</f>
        <v>-0.42058199420620657</v>
      </c>
      <c r="I291">
        <f>_xll.WMA($H$2:H291,1,20)</f>
        <v>-3.1488364042414653E-2</v>
      </c>
      <c r="J291">
        <v>2.539112472789895E-2</v>
      </c>
      <c r="K291" s="5">
        <f t="shared" si="18"/>
        <v>1.0310331014886542E-2</v>
      </c>
      <c r="L291" s="5">
        <f t="shared" si="19"/>
        <v>6.6006840313518724E-3</v>
      </c>
    </row>
    <row r="292" spans="1:12" x14ac:dyDescent="0.25">
      <c r="A292" s="2">
        <v>40717</v>
      </c>
      <c r="B292" s="3">
        <v>1.4351</v>
      </c>
      <c r="C292" s="3">
        <v>1.4357</v>
      </c>
      <c r="D292" s="3">
        <v>1.4131</v>
      </c>
      <c r="E292" s="3">
        <v>1.4252</v>
      </c>
      <c r="F292" s="6">
        <f t="shared" si="16"/>
        <v>-6.922378445205133E-3</v>
      </c>
      <c r="G292" s="6">
        <f t="shared" si="17"/>
        <v>1.5866662544947601E-2</v>
      </c>
      <c r="H292" s="69">
        <f>_xll.BOXCOX(G292,$O$35,$O$36,1)+4.6</f>
        <v>0.45646493381488362</v>
      </c>
      <c r="I292">
        <f>_xll.WMA($H$2:H292,1,20)</f>
        <v>-3.5696136261187304E-2</v>
      </c>
      <c r="J292">
        <v>-2.8373180037879975E-2</v>
      </c>
      <c r="K292" s="5">
        <f t="shared" si="18"/>
        <v>9.7706412543745198E-3</v>
      </c>
      <c r="L292" s="5">
        <f t="shared" si="19"/>
        <v>1.5866662544947601E-2</v>
      </c>
    </row>
    <row r="293" spans="1:12" x14ac:dyDescent="0.25">
      <c r="A293" s="2">
        <v>40718</v>
      </c>
      <c r="B293" s="3">
        <v>1.4251</v>
      </c>
      <c r="C293" s="3">
        <v>1.4305000000000001</v>
      </c>
      <c r="D293" s="3">
        <v>1.4146000000000001</v>
      </c>
      <c r="E293" s="3">
        <v>1.4185000000000001</v>
      </c>
      <c r="F293" s="6">
        <f t="shared" si="16"/>
        <v>-4.642011430260426E-3</v>
      </c>
      <c r="G293" s="6">
        <f t="shared" si="17"/>
        <v>1.1177227888275302E-2</v>
      </c>
      <c r="H293" s="69">
        <f>_xll.BOXCOX(G293,$O$35,$O$36,1)+4.6</f>
        <v>0.10612320525126684</v>
      </c>
      <c r="I293">
        <f>_xll.WMA($H$2:H293,1,20)</f>
        <v>-9.9341795373042909E-3</v>
      </c>
      <c r="J293">
        <v>7.9454681924955861E-3</v>
      </c>
      <c r="K293" s="5">
        <f t="shared" si="18"/>
        <v>1.013202041635726E-2</v>
      </c>
      <c r="L293" s="5">
        <f t="shared" si="19"/>
        <v>1.1177227888275302E-2</v>
      </c>
    </row>
    <row r="294" spans="1:12" x14ac:dyDescent="0.25">
      <c r="A294" s="2">
        <v>40721</v>
      </c>
      <c r="B294" s="3">
        <v>1.419</v>
      </c>
      <c r="C294" s="3">
        <v>1.4293</v>
      </c>
      <c r="D294" s="3">
        <v>1.4106000000000001</v>
      </c>
      <c r="E294" s="3">
        <v>1.4286000000000001</v>
      </c>
      <c r="F294" s="6">
        <f t="shared" si="16"/>
        <v>6.742545560829559E-3</v>
      </c>
      <c r="G294" s="6">
        <f t="shared" si="17"/>
        <v>1.3169668140990678E-2</v>
      </c>
      <c r="H294" s="69">
        <f>_xll.BOXCOX(G294,$O$35,$O$36,1)+4.6</f>
        <v>0.27016103835312055</v>
      </c>
      <c r="I294">
        <f>_xll.WMA($H$2:H294,1,20)</f>
        <v>-2.0139209760720918E-2</v>
      </c>
      <c r="J294">
        <v>3.3084063556056031E-2</v>
      </c>
      <c r="K294" s="5">
        <f t="shared" si="18"/>
        <v>1.0389953633970583E-2</v>
      </c>
      <c r="L294" s="5">
        <f t="shared" si="19"/>
        <v>1.3169668140990678E-2</v>
      </c>
    </row>
    <row r="295" spans="1:12" x14ac:dyDescent="0.25">
      <c r="A295" s="2">
        <v>40722</v>
      </c>
      <c r="B295" s="3">
        <v>1.4286000000000001</v>
      </c>
      <c r="C295" s="3">
        <v>1.4395</v>
      </c>
      <c r="D295" s="3">
        <v>1.4239999999999999</v>
      </c>
      <c r="E295" s="3">
        <v>1.4369000000000001</v>
      </c>
      <c r="F295" s="6">
        <f t="shared" si="16"/>
        <v>5.7930715142888323E-3</v>
      </c>
      <c r="G295" s="6">
        <f t="shared" si="17"/>
        <v>1.0826018080309533E-2</v>
      </c>
      <c r="H295" s="69">
        <f>_xll.BOXCOX(G295,$O$35,$O$36,1)+4.6</f>
        <v>7.4197039473420823E-2</v>
      </c>
      <c r="I295">
        <f>_xll.WMA($H$2:H295,1,20)</f>
        <v>4.5127523205421301E-2</v>
      </c>
      <c r="J295">
        <v>5.613051763253174E-2</v>
      </c>
      <c r="K295" s="5">
        <f t="shared" si="18"/>
        <v>1.063218579798943E-2</v>
      </c>
      <c r="L295" s="5">
        <f t="shared" si="19"/>
        <v>1.0826018080309533E-2</v>
      </c>
    </row>
    <row r="296" spans="1:12" x14ac:dyDescent="0.25">
      <c r="A296" s="2">
        <v>40723</v>
      </c>
      <c r="B296" s="3">
        <v>1.4370000000000001</v>
      </c>
      <c r="C296" s="3">
        <v>1.4447000000000001</v>
      </c>
      <c r="D296" s="3">
        <v>1.4341999999999999</v>
      </c>
      <c r="E296" s="3">
        <v>1.4433</v>
      </c>
      <c r="F296" s="6">
        <f t="shared" si="16"/>
        <v>4.3745512944927505E-3</v>
      </c>
      <c r="G296" s="6">
        <f t="shared" si="17"/>
        <v>7.2944850868612299E-3</v>
      </c>
      <c r="H296" s="69">
        <f>_xll.BOXCOX(G296,$O$35,$O$36,1)+4.6</f>
        <v>-0.32063668389046462</v>
      </c>
      <c r="I296">
        <f>_xll.WMA($H$2:H296,1,20)</f>
        <v>4.9627843621945354E-2</v>
      </c>
      <c r="J296">
        <v>6.0619463691396591E-2</v>
      </c>
      <c r="K296" s="5">
        <f t="shared" si="18"/>
        <v>1.0680020389650524E-2</v>
      </c>
      <c r="L296" s="5">
        <f t="shared" si="19"/>
        <v>7.2944850868612299E-3</v>
      </c>
    </row>
    <row r="297" spans="1:12" x14ac:dyDescent="0.25">
      <c r="A297" s="2">
        <v>40724</v>
      </c>
      <c r="B297" s="3">
        <v>1.4434</v>
      </c>
      <c r="C297" s="3">
        <v>1.4536</v>
      </c>
      <c r="D297" s="3">
        <v>1.4430000000000001</v>
      </c>
      <c r="E297" s="3">
        <v>1.4499</v>
      </c>
      <c r="F297" s="6">
        <f t="shared" si="16"/>
        <v>4.4931468809751339E-3</v>
      </c>
      <c r="G297" s="6">
        <f t="shared" si="17"/>
        <v>7.3189583080904659E-3</v>
      </c>
      <c r="H297" s="69">
        <f>_xll.BOXCOX(G297,$O$35,$O$36,1)+4.6</f>
        <v>-0.31728726877352464</v>
      </c>
      <c r="I297">
        <f>_xll.WMA($H$2:H297,1,20)</f>
        <v>3.7794374384443323E-2</v>
      </c>
      <c r="J297">
        <v>1.8313405299458407E-2</v>
      </c>
      <c r="K297" s="5">
        <f t="shared" si="18"/>
        <v>1.0237615020007028E-2</v>
      </c>
      <c r="L297" s="5">
        <f t="shared" si="19"/>
        <v>7.3189583080904659E-3</v>
      </c>
    </row>
    <row r="298" spans="1:12" x14ac:dyDescent="0.25">
      <c r="A298" s="2">
        <v>40725</v>
      </c>
      <c r="B298" s="3">
        <v>1.45</v>
      </c>
      <c r="C298" s="3">
        <v>1.4549000000000001</v>
      </c>
      <c r="D298" s="3">
        <v>1.4440999999999999</v>
      </c>
      <c r="E298" s="3">
        <v>1.4521999999999999</v>
      </c>
      <c r="F298" s="6">
        <f t="shared" si="16"/>
        <v>1.5160915315262523E-3</v>
      </c>
      <c r="G298" s="6">
        <f t="shared" si="17"/>
        <v>7.4508795888236796E-3</v>
      </c>
      <c r="H298" s="69">
        <f>_xll.BOXCOX(G298,$O$35,$O$36,1)+4.6</f>
        <v>-0.29942318794594858</v>
      </c>
      <c r="I298">
        <f>_xll.WMA($H$2:H298,1,20)</f>
        <v>5.8006942149472418E-3</v>
      </c>
      <c r="J298">
        <v>-2.8275228008631526E-2</v>
      </c>
      <c r="K298" s="5">
        <f t="shared" si="18"/>
        <v>9.7715983553866726E-3</v>
      </c>
      <c r="L298" s="5">
        <f t="shared" si="19"/>
        <v>7.4508795888236796E-3</v>
      </c>
    </row>
    <row r="299" spans="1:12" x14ac:dyDescent="0.25">
      <c r="A299" s="2">
        <v>40728</v>
      </c>
      <c r="B299" s="3">
        <v>1.4541999999999999</v>
      </c>
      <c r="C299" s="3">
        <v>1.4576</v>
      </c>
      <c r="D299" s="3">
        <v>1.4499</v>
      </c>
      <c r="E299" s="3">
        <v>1.4537</v>
      </c>
      <c r="F299" s="6">
        <f t="shared" si="16"/>
        <v>-3.4389078367716154E-4</v>
      </c>
      <c r="G299" s="6">
        <f t="shared" si="17"/>
        <v>5.2966589865458954E-3</v>
      </c>
      <c r="H299" s="69">
        <f>_xll.BOXCOX(G299,$O$35,$O$36,1)+4.6</f>
        <v>-0.6406790370940092</v>
      </c>
      <c r="I299">
        <f>_xll.WMA($H$2:H299,1,20)</f>
        <v>-2.0923334713400039E-2</v>
      </c>
      <c r="J299">
        <v>-6.2503537541667153E-2</v>
      </c>
      <c r="K299" s="5">
        <f t="shared" si="18"/>
        <v>9.4427923994335559E-3</v>
      </c>
      <c r="L299" s="5">
        <f t="shared" si="19"/>
        <v>5.2966589865458954E-3</v>
      </c>
    </row>
    <row r="300" spans="1:12" x14ac:dyDescent="0.25">
      <c r="A300" s="2">
        <v>40729</v>
      </c>
      <c r="B300" s="3">
        <v>1.4536</v>
      </c>
      <c r="C300" s="3">
        <v>1.4552</v>
      </c>
      <c r="D300" s="3">
        <v>1.4399</v>
      </c>
      <c r="E300" s="3">
        <v>1.4427000000000001</v>
      </c>
      <c r="F300" s="6">
        <f t="shared" si="16"/>
        <v>-7.5268801302346856E-3</v>
      </c>
      <c r="G300" s="6">
        <f t="shared" si="17"/>
        <v>1.0569681489687862E-2</v>
      </c>
      <c r="H300" s="69">
        <f>_xll.BOXCOX(G300,$O$35,$O$36,1)+4.6</f>
        <v>5.0234387020053006E-2</v>
      </c>
      <c r="I300">
        <f>_xll.WMA($H$2:H300,1,20)</f>
        <v>-3.2225077695679616E-2</v>
      </c>
      <c r="J300">
        <v>-0.12189692443641587</v>
      </c>
      <c r="K300" s="5">
        <f t="shared" si="18"/>
        <v>8.8982831581016601E-3</v>
      </c>
      <c r="L300" s="5">
        <f t="shared" si="19"/>
        <v>1.0569681489687862E-2</v>
      </c>
    </row>
    <row r="301" spans="1:12" x14ac:dyDescent="0.25">
      <c r="A301" s="2">
        <v>40730</v>
      </c>
      <c r="B301" s="3">
        <v>1.4424999999999999</v>
      </c>
      <c r="C301" s="3">
        <v>1.4464999999999999</v>
      </c>
      <c r="D301" s="3">
        <v>1.429</v>
      </c>
      <c r="E301" s="3">
        <v>1.4317</v>
      </c>
      <c r="F301" s="6">
        <f t="shared" si="16"/>
        <v>-7.5151700159727681E-3</v>
      </c>
      <c r="G301" s="6">
        <f t="shared" si="17"/>
        <v>1.2171946486322279E-2</v>
      </c>
      <c r="H301" s="69">
        <f>_xll.BOXCOX(G301,$O$35,$O$36,1)+4.6</f>
        <v>0.19137855658566671</v>
      </c>
      <c r="I301">
        <f>_xll.WMA($H$2:H301,1,20)</f>
        <v>-2.2376425699399065E-2</v>
      </c>
      <c r="J301">
        <v>-0.11229526817069074</v>
      </c>
      <c r="K301" s="5">
        <f t="shared" si="18"/>
        <v>8.98413290466679E-3</v>
      </c>
      <c r="L301" s="5">
        <f t="shared" si="19"/>
        <v>1.2171946486322279E-2</v>
      </c>
    </row>
    <row r="302" spans="1:12" x14ac:dyDescent="0.25">
      <c r="A302" s="2">
        <v>40731</v>
      </c>
      <c r="B302" s="3">
        <v>1.4318</v>
      </c>
      <c r="C302" s="3">
        <v>1.4372</v>
      </c>
      <c r="D302" s="3">
        <v>1.4225000000000001</v>
      </c>
      <c r="E302" s="3">
        <v>1.4362999999999999</v>
      </c>
      <c r="F302" s="6">
        <f t="shared" si="16"/>
        <v>3.1379684756924447E-3</v>
      </c>
      <c r="G302" s="6">
        <f t="shared" si="17"/>
        <v>1.0280889238877601E-2</v>
      </c>
      <c r="H302" s="69">
        <f>_xll.BOXCOX(G302,$O$35,$O$36,1)+4.6</f>
        <v>2.2531479140155852E-2</v>
      </c>
      <c r="I302">
        <f>_xll.WMA($H$2:H302,1,20)</f>
        <v>-5.0804275783223199E-3</v>
      </c>
      <c r="J302">
        <v>-6.6262904420954685E-2</v>
      </c>
      <c r="K302" s="5">
        <f t="shared" si="18"/>
        <v>9.4073601216348255E-3</v>
      </c>
      <c r="L302" s="5">
        <f t="shared" si="19"/>
        <v>1.0280889238877601E-2</v>
      </c>
    </row>
    <row r="303" spans="1:12" x14ac:dyDescent="0.25">
      <c r="A303" s="2">
        <v>40732</v>
      </c>
      <c r="B303" s="3">
        <v>1.4361999999999999</v>
      </c>
      <c r="C303" s="3">
        <v>1.4367000000000001</v>
      </c>
      <c r="D303" s="3">
        <v>1.4211</v>
      </c>
      <c r="E303" s="3">
        <v>1.4260999999999999</v>
      </c>
      <c r="F303" s="6">
        <f t="shared" si="16"/>
        <v>-7.0572909334959046E-3</v>
      </c>
      <c r="G303" s="6">
        <f t="shared" si="17"/>
        <v>1.0917597418857707E-2</v>
      </c>
      <c r="H303" s="69">
        <f>_xll.BOXCOX(G303,$O$35,$O$36,1)+4.6</f>
        <v>8.2620650539299234E-2</v>
      </c>
      <c r="I303">
        <f>_xll.WMA($H$2:H303,1,20)</f>
        <v>-9.3282017490812271E-3</v>
      </c>
      <c r="J303">
        <v>-4.2118629175391858E-2</v>
      </c>
      <c r="K303" s="5">
        <f t="shared" si="18"/>
        <v>9.6372582069986484E-3</v>
      </c>
      <c r="L303" s="5">
        <f t="shared" si="19"/>
        <v>1.0917597418857707E-2</v>
      </c>
    </row>
    <row r="304" spans="1:12" x14ac:dyDescent="0.25">
      <c r="A304" s="2">
        <v>40735</v>
      </c>
      <c r="B304" s="3">
        <v>1.4213</v>
      </c>
      <c r="C304" s="3">
        <v>1.4226000000000001</v>
      </c>
      <c r="D304" s="3">
        <v>1.3988</v>
      </c>
      <c r="E304" s="3">
        <v>1.4028</v>
      </c>
      <c r="F304" s="6">
        <f t="shared" si="16"/>
        <v>-1.3101706478943017E-2</v>
      </c>
      <c r="G304" s="6">
        <f t="shared" si="17"/>
        <v>1.687145711019401E-2</v>
      </c>
      <c r="H304" s="69">
        <f>_xll.BOXCOX(G304,$O$35,$O$36,1)+4.6</f>
        <v>0.51786798670853429</v>
      </c>
      <c r="I304">
        <f>_xll.WMA($H$2:H304,1,20)</f>
        <v>-2.6899529836292086E-2</v>
      </c>
      <c r="J304">
        <v>-2.3552718836599484E-2</v>
      </c>
      <c r="K304" s="5">
        <f t="shared" si="18"/>
        <v>9.8178539535222677E-3</v>
      </c>
      <c r="L304" s="5">
        <f t="shared" si="19"/>
        <v>1.687145711019401E-2</v>
      </c>
    </row>
    <row r="305" spans="1:12" x14ac:dyDescent="0.25">
      <c r="A305" s="2">
        <v>40736</v>
      </c>
      <c r="B305" s="3">
        <v>1.403</v>
      </c>
      <c r="C305" s="3">
        <v>1.4059999999999999</v>
      </c>
      <c r="D305" s="3">
        <v>1.3841000000000001</v>
      </c>
      <c r="E305" s="3">
        <v>1.3974</v>
      </c>
      <c r="F305" s="6">
        <f t="shared" si="16"/>
        <v>-3.999433984110708E-3</v>
      </c>
      <c r="G305" s="6">
        <f t="shared" si="17"/>
        <v>1.5698684467953767E-2</v>
      </c>
      <c r="H305" s="69">
        <f>_xll.BOXCOX(G305,$O$35,$O$36,1)+4.6</f>
        <v>0.44582163801131358</v>
      </c>
      <c r="I305">
        <f>_xll.WMA($H$2:H305,1,20)</f>
        <v>1.5928194422162433E-2</v>
      </c>
      <c r="J305">
        <v>3.572335358860923E-2</v>
      </c>
      <c r="K305" s="5">
        <f t="shared" si="18"/>
        <v>1.0417411954331815E-2</v>
      </c>
      <c r="L305" s="5">
        <f t="shared" si="19"/>
        <v>1.5698684467953767E-2</v>
      </c>
    </row>
    <row r="306" spans="1:12" x14ac:dyDescent="0.25">
      <c r="A306" s="2">
        <v>40737</v>
      </c>
      <c r="B306" s="3">
        <v>1.3973</v>
      </c>
      <c r="C306" s="3">
        <v>1.4191</v>
      </c>
      <c r="D306" s="3">
        <v>1.3955</v>
      </c>
      <c r="E306" s="3">
        <v>1.4162999999999999</v>
      </c>
      <c r="F306" s="6">
        <f t="shared" si="16"/>
        <v>1.3506034133948425E-2</v>
      </c>
      <c r="G306" s="6">
        <f t="shared" si="17"/>
        <v>1.6770093864114995E-2</v>
      </c>
      <c r="H306" s="69">
        <f>_xll.BOXCOX(G306,$O$35,$O$36,1)+4.6</f>
        <v>0.51184189398191915</v>
      </c>
      <c r="I306">
        <f>_xll.WMA($H$2:H306,1,20)</f>
        <v>5.0293502068546832E-2</v>
      </c>
      <c r="J306">
        <v>9.0163499915156597E-2</v>
      </c>
      <c r="K306" s="5">
        <f t="shared" si="18"/>
        <v>1.1000258570127135E-2</v>
      </c>
      <c r="L306" s="5">
        <f t="shared" si="19"/>
        <v>1.6770093864114995E-2</v>
      </c>
    </row>
    <row r="307" spans="1:12" x14ac:dyDescent="0.25">
      <c r="A307" s="2">
        <v>40738</v>
      </c>
      <c r="B307" s="3">
        <v>1.4165000000000001</v>
      </c>
      <c r="C307" s="3">
        <v>1.4279999999999999</v>
      </c>
      <c r="D307" s="3">
        <v>1.4118999999999999</v>
      </c>
      <c r="E307" s="3">
        <v>1.4138999999999999</v>
      </c>
      <c r="F307" s="6">
        <f t="shared" si="16"/>
        <v>-1.8371966727764775E-3</v>
      </c>
      <c r="G307" s="6">
        <f t="shared" si="17"/>
        <v>1.133854888405021E-2</v>
      </c>
      <c r="H307" s="69">
        <f>_xll.BOXCOX(G307,$O$35,$O$36,1)+4.6</f>
        <v>0.12045304675986035</v>
      </c>
      <c r="I307">
        <f>_xll.WMA($H$2:H307,1,20)</f>
        <v>4.0979034145275019E-2</v>
      </c>
      <c r="J307">
        <v>0.13625375446774066</v>
      </c>
      <c r="K307" s="5">
        <f t="shared" si="18"/>
        <v>1.1519128869596818E-2</v>
      </c>
      <c r="L307" s="5">
        <f t="shared" si="19"/>
        <v>1.133854888405021E-2</v>
      </c>
    </row>
    <row r="308" spans="1:12" x14ac:dyDescent="0.25">
      <c r="A308" s="2">
        <v>40739</v>
      </c>
      <c r="B308" s="3">
        <v>1.4139999999999999</v>
      </c>
      <c r="C308" s="3">
        <v>1.4198</v>
      </c>
      <c r="D308" s="3">
        <v>1.4096</v>
      </c>
      <c r="E308" s="3">
        <v>1.4156</v>
      </c>
      <c r="F308" s="6">
        <f t="shared" si="16"/>
        <v>1.1309020147903775E-3</v>
      </c>
      <c r="G308" s="6">
        <f t="shared" si="17"/>
        <v>7.2100404233703579E-3</v>
      </c>
      <c r="H308" s="69">
        <f>_xll.BOXCOX(G308,$O$35,$O$36,1)+4.6</f>
        <v>-0.33228072113090512</v>
      </c>
      <c r="I308">
        <f>_xll.WMA($H$2:H308,1,20)</f>
        <v>4.6377017373948171E-2</v>
      </c>
      <c r="J308">
        <v>0.13590175233781737</v>
      </c>
      <c r="K308" s="5">
        <f t="shared" si="18"/>
        <v>1.1515074825257841E-2</v>
      </c>
      <c r="L308" s="5">
        <f t="shared" si="19"/>
        <v>7.2100404233703579E-3</v>
      </c>
    </row>
    <row r="309" spans="1:12" x14ac:dyDescent="0.25">
      <c r="A309" s="2">
        <v>40742</v>
      </c>
      <c r="B309" s="3">
        <v>1.4121999999999999</v>
      </c>
      <c r="C309" s="3">
        <v>1.4133</v>
      </c>
      <c r="D309" s="3">
        <v>1.4016999999999999</v>
      </c>
      <c r="E309" s="3">
        <v>1.4112</v>
      </c>
      <c r="F309" s="6">
        <f t="shared" si="16"/>
        <v>-7.0836582971955605E-4</v>
      </c>
      <c r="G309" s="6">
        <f t="shared" si="17"/>
        <v>8.2416097050930642E-3</v>
      </c>
      <c r="H309" s="69">
        <f>_xll.BOXCOX(G309,$O$35,$O$36,1)+4.6</f>
        <v>-0.1985596015797455</v>
      </c>
      <c r="I309">
        <f>_xll.WMA($H$2:H309,1,20)</f>
        <v>1.1779299028127039E-2</v>
      </c>
      <c r="J309">
        <v>7.7163401381459773E-2</v>
      </c>
      <c r="K309" s="5">
        <f t="shared" si="18"/>
        <v>1.0858179645796818E-2</v>
      </c>
      <c r="L309" s="5">
        <f t="shared" si="19"/>
        <v>8.2416097050930642E-3</v>
      </c>
    </row>
    <row r="310" spans="1:12" x14ac:dyDescent="0.25">
      <c r="A310" s="2">
        <v>40743</v>
      </c>
      <c r="B310" s="3">
        <v>1.411</v>
      </c>
      <c r="C310" s="3">
        <v>1.4214</v>
      </c>
      <c r="D310" s="3">
        <v>1.4072</v>
      </c>
      <c r="E310" s="3">
        <v>1.4154</v>
      </c>
      <c r="F310" s="6">
        <f t="shared" si="16"/>
        <v>3.1135037888702301E-3</v>
      </c>
      <c r="G310" s="6">
        <f t="shared" si="17"/>
        <v>1.0040386969446306E-2</v>
      </c>
      <c r="H310" s="69">
        <f>_xll.BOXCOX(G310,$O$35,$O$36,1)+4.6</f>
        <v>-1.1396226877717908E-3</v>
      </c>
      <c r="I310">
        <f>_xll.WMA($H$2:H310,1,20)</f>
        <v>6.3500326380404766E-3</v>
      </c>
      <c r="J310">
        <v>2.8569983995054778E-2</v>
      </c>
      <c r="K310" s="5">
        <f t="shared" si="18"/>
        <v>1.034315825512541E-2</v>
      </c>
      <c r="L310" s="5">
        <f t="shared" si="19"/>
        <v>1.0040386969446306E-2</v>
      </c>
    </row>
    <row r="311" spans="1:12" x14ac:dyDescent="0.25">
      <c r="A311" s="2">
        <v>40744</v>
      </c>
      <c r="B311" s="3">
        <v>1.415</v>
      </c>
      <c r="C311" s="3">
        <v>1.4237</v>
      </c>
      <c r="D311" s="3">
        <v>1.4136</v>
      </c>
      <c r="E311" s="3">
        <v>1.4213</v>
      </c>
      <c r="F311" s="6">
        <f t="shared" si="16"/>
        <v>4.4424146676281268E-3</v>
      </c>
      <c r="G311" s="6">
        <f t="shared" si="17"/>
        <v>7.1194746142135478E-3</v>
      </c>
      <c r="H311" s="69">
        <f>_xll.BOXCOX(G311,$O$35,$O$36,1)+4.6</f>
        <v>-0.34492134641942584</v>
      </c>
      <c r="I311">
        <f>_xll.WMA($H$2:H311,1,20)</f>
        <v>1.5955386916545907E-2</v>
      </c>
      <c r="J311">
        <v>1.5086081965929643E-2</v>
      </c>
      <c r="K311" s="5">
        <f t="shared" si="18"/>
        <v>1.020462818439692E-2</v>
      </c>
      <c r="L311" s="5">
        <f t="shared" si="19"/>
        <v>7.1194746142135478E-3</v>
      </c>
    </row>
    <row r="312" spans="1:12" x14ac:dyDescent="0.25">
      <c r="A312" s="2">
        <v>40745</v>
      </c>
      <c r="B312" s="3">
        <v>1.4213</v>
      </c>
      <c r="C312" s="3">
        <v>1.4433</v>
      </c>
      <c r="D312" s="3">
        <v>1.4141999999999999</v>
      </c>
      <c r="E312" s="3">
        <v>1.4423999999999999</v>
      </c>
      <c r="F312" s="6">
        <f t="shared" si="16"/>
        <v>1.4736447144141412E-2</v>
      </c>
      <c r="G312" s="6">
        <f t="shared" si="17"/>
        <v>2.036815820337733E-2</v>
      </c>
      <c r="H312" s="69">
        <f>_xll.BOXCOX(G312,$O$35,$O$36,1)+4.6</f>
        <v>0.70621753005418819</v>
      </c>
      <c r="I312">
        <f>_xll.WMA($H$2:H312,1,20)</f>
        <v>1.9738419305884929E-2</v>
      </c>
      <c r="J312">
        <v>-2.2052582031563239E-2</v>
      </c>
      <c r="K312" s="5">
        <f t="shared" si="18"/>
        <v>9.8325931302110352E-3</v>
      </c>
      <c r="L312" s="5">
        <f t="shared" si="19"/>
        <v>2.036815820337733E-2</v>
      </c>
    </row>
    <row r="313" spans="1:12" x14ac:dyDescent="0.25">
      <c r="A313" s="2">
        <v>40746</v>
      </c>
      <c r="B313" s="3">
        <v>1.4422999999999999</v>
      </c>
      <c r="C313" s="3">
        <v>1.4437</v>
      </c>
      <c r="D313" s="3">
        <v>1.4328000000000001</v>
      </c>
      <c r="E313" s="3">
        <v>1.4359</v>
      </c>
      <c r="F313" s="6">
        <f t="shared" si="16"/>
        <v>-4.4472312891333235E-3</v>
      </c>
      <c r="G313" s="6">
        <f t="shared" si="17"/>
        <v>7.5786908892666975E-3</v>
      </c>
      <c r="H313" s="69">
        <f>_xll.BOXCOX(G313,$O$35,$O$36,1)+4.6</f>
        <v>-0.28241480014473019</v>
      </c>
      <c r="I313">
        <f>_xll.WMA($H$2:H313,1,20)</f>
        <v>3.2226049117850167E-2</v>
      </c>
      <c r="J313">
        <v>4.0075657910151385E-2</v>
      </c>
      <c r="K313" s="5">
        <f t="shared" si="18"/>
        <v>1.0462850510886133E-2</v>
      </c>
      <c r="L313" s="5">
        <f t="shared" si="19"/>
        <v>7.5786908892666975E-3</v>
      </c>
    </row>
    <row r="314" spans="1:12" x14ac:dyDescent="0.25">
      <c r="A314" s="2">
        <v>40749</v>
      </c>
      <c r="B314" s="3">
        <v>1.4399</v>
      </c>
      <c r="C314" s="3">
        <v>1.4404999999999999</v>
      </c>
      <c r="D314" s="3">
        <v>1.4329000000000001</v>
      </c>
      <c r="E314" s="3">
        <v>1.4374</v>
      </c>
      <c r="F314" s="6">
        <f t="shared" si="16"/>
        <v>-1.7377406798825168E-3</v>
      </c>
      <c r="G314" s="6">
        <f t="shared" si="17"/>
        <v>5.2899128020258502E-3</v>
      </c>
      <c r="H314" s="69">
        <f>_xll.BOXCOX(G314,$O$35,$O$36,1)+4.6</f>
        <v>-0.64195351679677337</v>
      </c>
      <c r="I314">
        <f>_xll.WMA($H$2:H314,1,20)</f>
        <v>1.279914884805031E-2</v>
      </c>
      <c r="J314">
        <v>2.8771153447284536E-2</v>
      </c>
      <c r="K314" s="5">
        <f t="shared" si="18"/>
        <v>1.0345239191909357E-2</v>
      </c>
      <c r="L314" s="5">
        <f t="shared" si="19"/>
        <v>5.2899128020258502E-3</v>
      </c>
    </row>
    <row r="315" spans="1:12" x14ac:dyDescent="0.25">
      <c r="A315" s="2">
        <v>40750</v>
      </c>
      <c r="B315" s="3">
        <v>1.4376</v>
      </c>
      <c r="C315" s="3">
        <v>1.4523999999999999</v>
      </c>
      <c r="D315" s="3">
        <v>1.4360999999999999</v>
      </c>
      <c r="E315" s="3">
        <v>1.4508000000000001</v>
      </c>
      <c r="F315" s="6">
        <f t="shared" si="16"/>
        <v>9.1400719393979792E-3</v>
      </c>
      <c r="G315" s="6">
        <f t="shared" si="17"/>
        <v>1.1286254473607706E-2</v>
      </c>
      <c r="H315" s="69">
        <f>_xll.BOXCOX(G315,$O$35,$O$36,1)+4.6</f>
        <v>0.11583028803414042</v>
      </c>
      <c r="I315">
        <f>_xll.WMA($H$2:H315,1,20)</f>
        <v>-3.2806578909444363E-2</v>
      </c>
      <c r="J315">
        <v>-5.0682904977282228E-2</v>
      </c>
      <c r="K315" s="5">
        <f t="shared" si="18"/>
        <v>9.5550744940574583E-3</v>
      </c>
      <c r="L315" s="5">
        <f t="shared" si="19"/>
        <v>1.1286254473607706E-2</v>
      </c>
    </row>
    <row r="316" spans="1:12" x14ac:dyDescent="0.25">
      <c r="A316" s="2">
        <v>40751</v>
      </c>
      <c r="B316" s="3">
        <v>1.4509000000000001</v>
      </c>
      <c r="C316" s="3">
        <v>1.4534</v>
      </c>
      <c r="D316" s="3">
        <v>1.4343999999999999</v>
      </c>
      <c r="E316" s="3">
        <v>1.4367000000000001</v>
      </c>
      <c r="F316" s="6">
        <f t="shared" si="16"/>
        <v>-9.8352365049660263E-3</v>
      </c>
      <c r="G316" s="6">
        <f t="shared" si="17"/>
        <v>1.3158995891612433E-2</v>
      </c>
      <c r="H316" s="69">
        <f>_xll.BOXCOX(G316,$O$35,$O$36,1)+4.6</f>
        <v>0.26935034397458768</v>
      </c>
      <c r="I316">
        <f>_xll.WMA($H$2:H316,1,20)</f>
        <v>-3.072491648140839E-2</v>
      </c>
      <c r="J316">
        <v>-5.071490608188417E-2</v>
      </c>
      <c r="K316" s="5">
        <f t="shared" si="18"/>
        <v>9.5547687260115807E-3</v>
      </c>
      <c r="L316" s="5">
        <f t="shared" si="19"/>
        <v>1.3158995891612433E-2</v>
      </c>
    </row>
    <row r="317" spans="1:12" x14ac:dyDescent="0.25">
      <c r="A317" s="2">
        <v>40752</v>
      </c>
      <c r="B317" s="3">
        <v>1.4366000000000001</v>
      </c>
      <c r="C317" s="3">
        <v>1.4398</v>
      </c>
      <c r="D317" s="3">
        <v>1.4258</v>
      </c>
      <c r="E317" s="3">
        <v>1.4331</v>
      </c>
      <c r="F317" s="6">
        <f t="shared" si="16"/>
        <v>-2.4392805766753952E-3</v>
      </c>
      <c r="G317" s="6">
        <f t="shared" si="17"/>
        <v>9.7711553516745611E-3</v>
      </c>
      <c r="H317" s="69">
        <f>_xll.BOXCOX(G317,$O$35,$O$36,1)+4.6</f>
        <v>-2.8320564885801147E-2</v>
      </c>
      <c r="I317">
        <f>_xll.WMA($H$2:H317,1,20)</f>
        <v>-1.2255650881557842E-3</v>
      </c>
      <c r="J317">
        <v>-8.5388544648167843E-3</v>
      </c>
      <c r="K317" s="5">
        <f t="shared" si="18"/>
        <v>9.9663699912105573E-3</v>
      </c>
      <c r="L317" s="5">
        <f t="shared" si="19"/>
        <v>9.7711553516745611E-3</v>
      </c>
    </row>
    <row r="318" spans="1:12" x14ac:dyDescent="0.25">
      <c r="A318" s="2">
        <v>40753</v>
      </c>
      <c r="B318" s="3">
        <v>1.4331</v>
      </c>
      <c r="C318" s="3">
        <v>1.4411</v>
      </c>
      <c r="D318" s="3">
        <v>1.4234</v>
      </c>
      <c r="E318" s="3">
        <v>1.4396</v>
      </c>
      <c r="F318" s="6">
        <f t="shared" si="16"/>
        <v>4.5253671408496954E-3</v>
      </c>
      <c r="G318" s="6">
        <f t="shared" si="17"/>
        <v>1.2358334979145194E-2</v>
      </c>
      <c r="H318" s="69">
        <f>_xll.BOXCOX(G318,$O$35,$O$36,1)+4.6</f>
        <v>0.20657545354799733</v>
      </c>
      <c r="I318">
        <f>_xll.WMA($H$2:H318,1,20)</f>
        <v>1.3222770106230387E-2</v>
      </c>
      <c r="J318">
        <v>4.1058336579719024E-4</v>
      </c>
      <c r="K318" s="5">
        <f t="shared" si="18"/>
        <v>1.0055963708564727E-2</v>
      </c>
      <c r="L318" s="5">
        <f t="shared" si="19"/>
        <v>1.2358334979145194E-2</v>
      </c>
    </row>
    <row r="319" spans="1:12" x14ac:dyDescent="0.25">
      <c r="A319" s="2">
        <v>40756</v>
      </c>
      <c r="B319" s="3">
        <v>1.4355</v>
      </c>
      <c r="C319" s="3">
        <v>1.4452</v>
      </c>
      <c r="D319" s="3">
        <v>1.4189000000000001</v>
      </c>
      <c r="E319" s="3">
        <v>1.4248000000000001</v>
      </c>
      <c r="F319" s="6">
        <f t="shared" si="16"/>
        <v>-7.481767585666709E-3</v>
      </c>
      <c r="G319" s="6">
        <f t="shared" si="17"/>
        <v>1.83657967602175E-2</v>
      </c>
      <c r="H319" s="69">
        <f>_xll.BOXCOX(G319,$O$35,$O$36,1)+4.6</f>
        <v>0.60273478405940306</v>
      </c>
      <c r="I319">
        <f>_xll.WMA($H$2:H319,1,20)</f>
        <v>3.8522702180927682E-2</v>
      </c>
      <c r="J319">
        <v>1.9754978826959868E-2</v>
      </c>
      <c r="K319" s="5">
        <f t="shared" si="18"/>
        <v>1.025238393748721E-2</v>
      </c>
      <c r="L319" s="5">
        <f t="shared" si="19"/>
        <v>1.83657967602175E-2</v>
      </c>
    </row>
    <row r="320" spans="1:12" x14ac:dyDescent="0.25">
      <c r="A320" s="2">
        <v>40757</v>
      </c>
      <c r="B320" s="3">
        <v>1.4249000000000001</v>
      </c>
      <c r="C320" s="3">
        <v>1.4280999999999999</v>
      </c>
      <c r="D320" s="3">
        <v>1.4154</v>
      </c>
      <c r="E320" s="3">
        <v>1.42</v>
      </c>
      <c r="F320" s="6">
        <f t="shared" si="16"/>
        <v>-3.4447642064368263E-3</v>
      </c>
      <c r="G320" s="6">
        <f t="shared" si="17"/>
        <v>8.9327128172030784E-3</v>
      </c>
      <c r="H320" s="69">
        <f>_xll.BOXCOX(G320,$O$35,$O$36,1)+4.6</f>
        <v>-0.11803514330679565</v>
      </c>
      <c r="I320">
        <f>_xll.WMA($H$2:H320,1,20)</f>
        <v>0.10069339323859826</v>
      </c>
      <c r="J320">
        <v>8.2053711666947415E-2</v>
      </c>
      <c r="K320" s="5">
        <f t="shared" si="18"/>
        <v>1.0911409562722104E-2</v>
      </c>
      <c r="L320" s="5">
        <f t="shared" si="19"/>
        <v>8.9327128172030784E-3</v>
      </c>
    </row>
    <row r="321" spans="1:12" x14ac:dyDescent="0.25">
      <c r="A321" s="2">
        <v>40758</v>
      </c>
      <c r="B321" s="3">
        <v>1.4198</v>
      </c>
      <c r="C321" s="3">
        <v>1.4341999999999999</v>
      </c>
      <c r="D321" s="3">
        <v>1.4149</v>
      </c>
      <c r="E321" s="3">
        <v>1.4321999999999999</v>
      </c>
      <c r="F321" s="6">
        <f t="shared" si="16"/>
        <v>8.695706967553913E-3</v>
      </c>
      <c r="G321" s="6">
        <f t="shared" si="17"/>
        <v>1.3548345246567823E-2</v>
      </c>
      <c r="H321" s="69">
        <f>_xll.BOXCOX(G321,$O$35,$O$36,1)+4.6</f>
        <v>0.29850913886155617</v>
      </c>
      <c r="I321">
        <f>_xll.WMA($H$2:H321,1,20)</f>
        <v>9.2279916722255828E-2</v>
      </c>
      <c r="J321">
        <v>7.3737148800436803E-2</v>
      </c>
      <c r="K321" s="5">
        <f t="shared" si="18"/>
        <v>1.0821040440241693E-2</v>
      </c>
      <c r="L321" s="5">
        <f t="shared" si="19"/>
        <v>1.3548345246567823E-2</v>
      </c>
    </row>
    <row r="322" spans="1:12" x14ac:dyDescent="0.25">
      <c r="A322" s="2">
        <v>40759</v>
      </c>
      <c r="B322" s="3">
        <v>1.4320999999999999</v>
      </c>
      <c r="C322" s="3">
        <v>1.4370000000000001</v>
      </c>
      <c r="D322" s="3">
        <v>1.4089</v>
      </c>
      <c r="E322" s="3">
        <v>1.4089</v>
      </c>
      <c r="F322" s="6">
        <f t="shared" si="16"/>
        <v>-1.6332640425425756E-2</v>
      </c>
      <c r="G322" s="6">
        <f t="shared" si="17"/>
        <v>1.9748349019793953E-2</v>
      </c>
      <c r="H322" s="69">
        <f>_xll.BOXCOX(G322,$O$35,$O$36,1)+4.6</f>
        <v>0.67531461493634248</v>
      </c>
      <c r="I322">
        <f>_xll.WMA($H$2:H322,1,20)</f>
        <v>9.7636445836050315E-2</v>
      </c>
      <c r="J322">
        <v>8.2392677940774983E-2</v>
      </c>
      <c r="K322" s="5">
        <f t="shared" si="18"/>
        <v>1.091510878948492E-2</v>
      </c>
      <c r="L322" s="5">
        <f t="shared" si="19"/>
        <v>1.9748349019793953E-2</v>
      </c>
    </row>
    <row r="323" spans="1:12" x14ac:dyDescent="0.25">
      <c r="A323" s="2">
        <v>40760</v>
      </c>
      <c r="B323" s="3">
        <v>1.4092</v>
      </c>
      <c r="C323" s="3">
        <v>1.4297</v>
      </c>
      <c r="D323" s="3">
        <v>1.4058999999999999</v>
      </c>
      <c r="E323" s="3">
        <v>1.4277</v>
      </c>
      <c r="F323" s="6">
        <f t="shared" ref="F323:F386" si="20">LN(E323/B323)</f>
        <v>1.3042590328091901E-2</v>
      </c>
      <c r="G323" s="6">
        <f t="shared" ref="G323:G386" si="21">LN(C323/D323)</f>
        <v>1.6786964949256692E-2</v>
      </c>
      <c r="H323" s="69">
        <f>_xll.BOXCOX(G323,$O$35,$O$36,1)+4.6</f>
        <v>0.51284741038650061</v>
      </c>
      <c r="I323">
        <f>_xll.WMA($H$2:H323,1,20)</f>
        <v>0.13027560262585963</v>
      </c>
      <c r="J323">
        <v>0.14101047218990775</v>
      </c>
      <c r="K323" s="5">
        <f t="shared" ref="K323:K386" si="22">EXP(J323-4.6)</f>
        <v>1.1574052638907794E-2</v>
      </c>
      <c r="L323" s="5">
        <f t="shared" ref="L323:L386" si="23">G323</f>
        <v>1.6786964949256692E-2</v>
      </c>
    </row>
    <row r="324" spans="1:12" x14ac:dyDescent="0.25">
      <c r="A324" s="2">
        <v>40763</v>
      </c>
      <c r="B324" s="3">
        <v>1.4373</v>
      </c>
      <c r="C324" s="3">
        <v>1.4399</v>
      </c>
      <c r="D324" s="3">
        <v>1.4135</v>
      </c>
      <c r="E324" s="3">
        <v>1.4177999999999999</v>
      </c>
      <c r="F324" s="6">
        <f t="shared" si="20"/>
        <v>-1.3659979136269044E-2</v>
      </c>
      <c r="G324" s="6">
        <f t="shared" si="21"/>
        <v>1.850476858057969E-2</v>
      </c>
      <c r="H324" s="69">
        <f>_xll.BOXCOX(G324,$O$35,$O$36,1)+4.6</f>
        <v>0.61027318099986916</v>
      </c>
      <c r="I324">
        <f>_xll.WMA($H$2:H324,1,20)</f>
        <v>0.15178694061821971</v>
      </c>
      <c r="J324">
        <v>0.18396981864077411</v>
      </c>
      <c r="K324" s="5">
        <f t="shared" si="22"/>
        <v>1.2082100956482456E-2</v>
      </c>
      <c r="L324" s="5">
        <f t="shared" si="23"/>
        <v>1.850476858057969E-2</v>
      </c>
    </row>
    <row r="325" spans="1:12" x14ac:dyDescent="0.25">
      <c r="A325" s="2">
        <v>40764</v>
      </c>
      <c r="B325" s="3">
        <v>1.4176</v>
      </c>
      <c r="C325" s="3">
        <v>1.4375</v>
      </c>
      <c r="D325" s="3">
        <v>1.4155</v>
      </c>
      <c r="E325" s="3">
        <v>1.4374</v>
      </c>
      <c r="F325" s="6">
        <f t="shared" si="20"/>
        <v>1.3870625183525689E-2</v>
      </c>
      <c r="G325" s="6">
        <f t="shared" si="21"/>
        <v>1.5422668119551158E-2</v>
      </c>
      <c r="H325" s="69">
        <f>_xll.BOXCOX(G325,$O$35,$O$36,1)+4.6</f>
        <v>0.42808310398739646</v>
      </c>
      <c r="I325">
        <f>_xll.WMA($H$2:H325,1,20)</f>
        <v>0.15640720033278643</v>
      </c>
      <c r="J325">
        <v>0.22101040261899621</v>
      </c>
      <c r="K325" s="5">
        <f t="shared" si="22"/>
        <v>1.2538020672036481E-2</v>
      </c>
      <c r="L325" s="5">
        <f t="shared" si="23"/>
        <v>1.5422668119551158E-2</v>
      </c>
    </row>
    <row r="326" spans="1:12" x14ac:dyDescent="0.25">
      <c r="A326" s="2">
        <v>40765</v>
      </c>
      <c r="B326" s="3">
        <v>1.4374</v>
      </c>
      <c r="C326" s="3">
        <v>1.4399</v>
      </c>
      <c r="D326" s="3">
        <v>1.4167000000000001</v>
      </c>
      <c r="E326" s="3">
        <v>1.4176</v>
      </c>
      <c r="F326" s="6">
        <f t="shared" si="20"/>
        <v>-1.3870625183525734E-2</v>
      </c>
      <c r="G326" s="6">
        <f t="shared" si="21"/>
        <v>1.624344332891953E-2</v>
      </c>
      <c r="H326" s="69">
        <f>_xll.BOXCOX(G326,$O$35,$O$36,1)+4.6</f>
        <v>0.47993406091953883</v>
      </c>
      <c r="I326">
        <f>_xll.WMA($H$2:H326,1,20)</f>
        <v>0.1555202736315906</v>
      </c>
      <c r="J326">
        <v>0.23531162743125586</v>
      </c>
      <c r="K326" s="5">
        <f t="shared" si="22"/>
        <v>1.2718618028016047E-2</v>
      </c>
      <c r="L326" s="5">
        <f t="shared" si="23"/>
        <v>1.624344332891953E-2</v>
      </c>
    </row>
    <row r="327" spans="1:12" x14ac:dyDescent="0.25">
      <c r="A327" s="2">
        <v>40766</v>
      </c>
      <c r="B327" s="3">
        <v>1.4177</v>
      </c>
      <c r="C327" s="3">
        <v>1.4287000000000001</v>
      </c>
      <c r="D327" s="3">
        <v>1.4107000000000001</v>
      </c>
      <c r="E327" s="3">
        <v>1.4238</v>
      </c>
      <c r="F327" s="6">
        <f t="shared" si="20"/>
        <v>4.293513546187116E-3</v>
      </c>
      <c r="G327" s="6">
        <f t="shared" si="21"/>
        <v>1.2678904790655799E-2</v>
      </c>
      <c r="H327" s="69">
        <f>_xll.BOXCOX(G327,$O$35,$O$36,1)+4.6</f>
        <v>0.23218429331990986</v>
      </c>
      <c r="I327">
        <f>_xll.WMA($H$2:H327,1,20)</f>
        <v>0.15392488197847159</v>
      </c>
      <c r="J327">
        <v>0.24496342074563607</v>
      </c>
      <c r="K327" s="5">
        <f t="shared" si="22"/>
        <v>1.2841969825906132E-2</v>
      </c>
      <c r="L327" s="5">
        <f t="shared" si="23"/>
        <v>1.2678904790655799E-2</v>
      </c>
    </row>
    <row r="328" spans="1:12" x14ac:dyDescent="0.25">
      <c r="A328" s="2">
        <v>40767</v>
      </c>
      <c r="B328" s="3">
        <v>1.4237</v>
      </c>
      <c r="C328" s="3">
        <v>1.4289000000000001</v>
      </c>
      <c r="D328" s="3">
        <v>1.4153</v>
      </c>
      <c r="E328" s="3">
        <v>1.4246000000000001</v>
      </c>
      <c r="F328" s="6">
        <f t="shared" si="20"/>
        <v>6.3195592455333332E-4</v>
      </c>
      <c r="G328" s="6">
        <f t="shared" si="21"/>
        <v>9.5633947351311255E-3</v>
      </c>
      <c r="H328" s="69">
        <f>_xll.BOXCOX(G328,$O$35,$O$36,1)+4.6</f>
        <v>-4.9812517134072642E-2</v>
      </c>
      <c r="I328">
        <f>_xll.WMA($H$2:H328,1,20)</f>
        <v>0.15951144430647404</v>
      </c>
      <c r="J328">
        <v>0.22997169604862583</v>
      </c>
      <c r="K328" s="5">
        <f t="shared" si="22"/>
        <v>1.2650882492974943E-2</v>
      </c>
      <c r="L328" s="5">
        <f t="shared" si="23"/>
        <v>9.5633947351311255E-3</v>
      </c>
    </row>
    <row r="329" spans="1:12" x14ac:dyDescent="0.25">
      <c r="A329" s="2">
        <v>40770</v>
      </c>
      <c r="B329" s="3">
        <v>1.4261999999999999</v>
      </c>
      <c r="C329" s="3">
        <v>1.4471000000000001</v>
      </c>
      <c r="D329" s="3">
        <v>1.4261999999999999</v>
      </c>
      <c r="E329" s="3">
        <v>1.4441999999999999</v>
      </c>
      <c r="F329" s="6">
        <f t="shared" si="20"/>
        <v>1.2541970422878013E-2</v>
      </c>
      <c r="G329" s="6">
        <f t="shared" si="21"/>
        <v>1.4547989149743881E-2</v>
      </c>
      <c r="H329" s="69">
        <f>_xll.BOXCOX(G329,$O$35,$O$36,1)+4.6</f>
        <v>0.36969750231773801</v>
      </c>
      <c r="I329">
        <f>_xll.WMA($H$2:H329,1,20)</f>
        <v>0.17363485450631569</v>
      </c>
      <c r="J329">
        <v>0.18179570056679248</v>
      </c>
      <c r="K329" s="5">
        <f t="shared" si="22"/>
        <v>1.2055861576512084E-2</v>
      </c>
      <c r="L329" s="5">
        <f t="shared" si="23"/>
        <v>1.4547989149743881E-2</v>
      </c>
    </row>
    <row r="330" spans="1:12" x14ac:dyDescent="0.25">
      <c r="A330" s="2">
        <v>40771</v>
      </c>
      <c r="B330" s="3">
        <v>1.4440999999999999</v>
      </c>
      <c r="C330" s="3">
        <v>1.4466000000000001</v>
      </c>
      <c r="D330" s="3">
        <v>1.4357</v>
      </c>
      <c r="E330" s="3">
        <v>1.4404999999999999</v>
      </c>
      <c r="F330" s="6">
        <f t="shared" si="20"/>
        <v>-2.4960146079363475E-3</v>
      </c>
      <c r="G330" s="6">
        <f t="shared" si="21"/>
        <v>7.5634402815322284E-3</v>
      </c>
      <c r="H330" s="69">
        <f>_xll.BOXCOX(G330,$O$35,$O$36,1)+4.6</f>
        <v>-0.28442912860603808</v>
      </c>
      <c r="I330">
        <f>_xll.WMA($H$2:H330,1,20)</f>
        <v>0.20204770970118985</v>
      </c>
      <c r="J330">
        <v>0.17556141763409416</v>
      </c>
      <c r="K330" s="5">
        <f t="shared" si="22"/>
        <v>1.1980935721609857E-2</v>
      </c>
      <c r="L330" s="5">
        <f t="shared" si="23"/>
        <v>7.5634402815322284E-3</v>
      </c>
    </row>
    <row r="331" spans="1:12" x14ac:dyDescent="0.25">
      <c r="A331" s="2">
        <v>40772</v>
      </c>
      <c r="B331" s="3">
        <v>1.4403999999999999</v>
      </c>
      <c r="C331" s="3">
        <v>1.4515</v>
      </c>
      <c r="D331" s="3">
        <v>1.4328000000000001</v>
      </c>
      <c r="E331" s="3">
        <v>1.4423999999999999</v>
      </c>
      <c r="F331" s="6">
        <f t="shared" si="20"/>
        <v>1.3875401143874321E-3</v>
      </c>
      <c r="G331" s="6">
        <f t="shared" si="21"/>
        <v>1.2966932718182599E-2</v>
      </c>
      <c r="H331" s="69">
        <f>_xll.BOXCOX(G331,$O$35,$O$36,1)+4.6</f>
        <v>0.25464720087542858</v>
      </c>
      <c r="I331">
        <f>_xll.WMA($H$2:H331,1,20)</f>
        <v>0.18788323440527654</v>
      </c>
      <c r="J331">
        <v>0.12151720601124102</v>
      </c>
      <c r="K331" s="5">
        <f t="shared" si="22"/>
        <v>1.1350621328104646E-2</v>
      </c>
      <c r="L331" s="5">
        <f t="shared" si="23"/>
        <v>1.2966932718182599E-2</v>
      </c>
    </row>
    <row r="332" spans="1:12" x14ac:dyDescent="0.25">
      <c r="A332" s="2">
        <v>40773</v>
      </c>
      <c r="B332" s="3">
        <v>1.4424999999999999</v>
      </c>
      <c r="C332" s="3">
        <v>1.4450000000000001</v>
      </c>
      <c r="D332" s="3">
        <v>1.4275</v>
      </c>
      <c r="E332" s="3">
        <v>1.4333</v>
      </c>
      <c r="F332" s="6">
        <f t="shared" si="20"/>
        <v>-6.3982414530845454E-3</v>
      </c>
      <c r="G332" s="6">
        <f t="shared" si="21"/>
        <v>1.2184659016367219E-2</v>
      </c>
      <c r="H332" s="69">
        <f>_xll.BOXCOX(G332,$O$35,$O$36,1)+4.6</f>
        <v>0.19242242381896357</v>
      </c>
      <c r="I332">
        <f>_xll.WMA($H$2:H332,1,20)</f>
        <v>0.21786166177001925</v>
      </c>
      <c r="J332">
        <v>0.10915495298274422</v>
      </c>
      <c r="K332" s="5">
        <f t="shared" si="22"/>
        <v>1.1211165843233731E-2</v>
      </c>
      <c r="L332" s="5">
        <f t="shared" si="23"/>
        <v>1.2184659016367219E-2</v>
      </c>
    </row>
    <row r="333" spans="1:12" x14ac:dyDescent="0.25">
      <c r="A333" s="2">
        <v>40774</v>
      </c>
      <c r="B333" s="3">
        <v>1.4330000000000001</v>
      </c>
      <c r="C333" s="3">
        <v>1.4449000000000001</v>
      </c>
      <c r="D333" s="3">
        <v>1.4262999999999999</v>
      </c>
      <c r="E333" s="3">
        <v>1.4393</v>
      </c>
      <c r="F333" s="6">
        <f t="shared" si="20"/>
        <v>4.386735440453227E-3</v>
      </c>
      <c r="G333" s="6">
        <f t="shared" si="21"/>
        <v>1.2956436470189143E-2</v>
      </c>
      <c r="H333" s="69">
        <f>_xll.BOXCOX(G333,$O$35,$O$36,1)+4.6</f>
        <v>0.25383741041256336</v>
      </c>
      <c r="I333">
        <f>_xll.WMA($H$2:H333,1,20)</f>
        <v>0.19217190645825805</v>
      </c>
      <c r="J333">
        <v>0.11276250189599288</v>
      </c>
      <c r="K333" s="5">
        <f t="shared" si="22"/>
        <v>1.1251683713544241E-2</v>
      </c>
      <c r="L333" s="5">
        <f t="shared" si="23"/>
        <v>1.2956436470189143E-2</v>
      </c>
    </row>
    <row r="334" spans="1:12" x14ac:dyDescent="0.25">
      <c r="A334" s="2">
        <v>40777</v>
      </c>
      <c r="B334" s="3">
        <v>1.4375</v>
      </c>
      <c r="C334" s="3">
        <v>1.4433</v>
      </c>
      <c r="D334" s="3">
        <v>1.4350000000000001</v>
      </c>
      <c r="E334" s="3">
        <v>1.4355</v>
      </c>
      <c r="F334" s="6">
        <f t="shared" si="20"/>
        <v>-1.3922731103868571E-3</v>
      </c>
      <c r="G334" s="6">
        <f t="shared" si="21"/>
        <v>5.7673091797962655E-3</v>
      </c>
      <c r="H334" s="69">
        <f>_xll.BOXCOX(G334,$O$35,$O$36,1)+4.6</f>
        <v>-0.55554965389130917</v>
      </c>
      <c r="I334">
        <f>_xll.WMA($H$2:H334,1,20)</f>
        <v>0.2189845169861227</v>
      </c>
      <c r="J334">
        <v>0.11936108835295189</v>
      </c>
      <c r="K334" s="5">
        <f t="shared" si="22"/>
        <v>1.1326174417704993E-2</v>
      </c>
      <c r="L334" s="5">
        <f t="shared" si="23"/>
        <v>5.7673091797962655E-3</v>
      </c>
    </row>
    <row r="335" spans="1:12" x14ac:dyDescent="0.25">
      <c r="A335" s="2">
        <v>40778</v>
      </c>
      <c r="B335" s="3">
        <v>1.4356</v>
      </c>
      <c r="C335" s="3">
        <v>1.4498</v>
      </c>
      <c r="D335" s="3">
        <v>1.4356</v>
      </c>
      <c r="E335" s="3">
        <v>1.4439</v>
      </c>
      <c r="F335" s="6">
        <f t="shared" si="20"/>
        <v>5.7649057037210639E-3</v>
      </c>
      <c r="G335" s="6">
        <f t="shared" si="21"/>
        <v>9.8427355933252119E-3</v>
      </c>
      <c r="H335" s="69">
        <f>_xll.BOXCOX(G335,$O$35,$O$36,1)+4.6</f>
        <v>-2.1021599103137056E-2</v>
      </c>
      <c r="I335">
        <f>_xll.WMA($H$2:H335,1,20)</f>
        <v>0.22330471013139588</v>
      </c>
      <c r="J335">
        <v>4.7197174311162174E-2</v>
      </c>
      <c r="K335" s="5">
        <f t="shared" si="22"/>
        <v>1.053762782028485E-2</v>
      </c>
      <c r="L335" s="5">
        <f t="shared" si="23"/>
        <v>9.8427355933252119E-3</v>
      </c>
    </row>
    <row r="336" spans="1:12" x14ac:dyDescent="0.25">
      <c r="A336" s="2">
        <v>40779</v>
      </c>
      <c r="B336" s="3">
        <v>1.444</v>
      </c>
      <c r="C336" s="3">
        <v>1.4479</v>
      </c>
      <c r="D336" s="3">
        <v>1.4383999999999999</v>
      </c>
      <c r="E336" s="3">
        <v>1.4412</v>
      </c>
      <c r="F336" s="6">
        <f t="shared" si="20"/>
        <v>-1.9409405788333308E-3</v>
      </c>
      <c r="G336" s="6">
        <f t="shared" si="21"/>
        <v>6.5828460700201891E-3</v>
      </c>
      <c r="H336" s="69">
        <f>_xll.BOXCOX(G336,$O$35,$O$36,1)+4.6</f>
        <v>-0.42328809372281562</v>
      </c>
      <c r="I336">
        <f>_xll.WMA($H$2:H336,1,20)</f>
        <v>0.21646211577453206</v>
      </c>
      <c r="J336">
        <v>1.4789201731941315E-2</v>
      </c>
      <c r="K336" s="5">
        <f t="shared" si="22"/>
        <v>1.0201599081656392E-2</v>
      </c>
      <c r="L336" s="5">
        <f t="shared" si="23"/>
        <v>6.5828460700201891E-3</v>
      </c>
    </row>
    <row r="337" spans="1:12" x14ac:dyDescent="0.25">
      <c r="A337" s="2">
        <v>40780</v>
      </c>
      <c r="B337" s="3">
        <v>1.4413</v>
      </c>
      <c r="C337" s="3">
        <v>1.4474</v>
      </c>
      <c r="D337" s="3">
        <v>1.4332</v>
      </c>
      <c r="E337" s="3">
        <v>1.4376</v>
      </c>
      <c r="F337" s="6">
        <f t="shared" si="20"/>
        <v>-2.5704276197078212E-3</v>
      </c>
      <c r="G337" s="6">
        <f t="shared" si="21"/>
        <v>9.8591370012285229E-3</v>
      </c>
      <c r="H337" s="69">
        <f>_xll.BOXCOX(G337,$O$35,$O$36,1)+4.6</f>
        <v>-1.9356639428522726E-2</v>
      </c>
      <c r="I337">
        <f>_xll.WMA($H$2:H337,1,20)</f>
        <v>0.1818301938896619</v>
      </c>
      <c r="J337">
        <v>-3.068938007095881E-2</v>
      </c>
      <c r="K337" s="5">
        <f t="shared" si="22"/>
        <v>9.748036683237862E-3</v>
      </c>
      <c r="L337" s="5">
        <f t="shared" si="23"/>
        <v>9.8591370012285229E-3</v>
      </c>
    </row>
    <row r="338" spans="1:12" x14ac:dyDescent="0.25">
      <c r="A338" s="2">
        <v>40781</v>
      </c>
      <c r="B338" s="3">
        <v>1.4377</v>
      </c>
      <c r="C338" s="3">
        <v>1.45</v>
      </c>
      <c r="D338" s="3">
        <v>1.4333</v>
      </c>
      <c r="E338" s="3">
        <v>1.4497</v>
      </c>
      <c r="F338" s="6">
        <f t="shared" si="20"/>
        <v>8.31202402830491E-3</v>
      </c>
      <c r="G338" s="6">
        <f t="shared" si="21"/>
        <v>1.1584078485449997E-2</v>
      </c>
      <c r="H338" s="69">
        <f>_xll.BOXCOX(G338,$O$35,$O$36,1)+4.6</f>
        <v>0.1418763319706251</v>
      </c>
      <c r="I338">
        <f>_xll.WMA($H$2:H338,1,20)</f>
        <v>0.18227839016252584</v>
      </c>
      <c r="J338">
        <v>-4.0668374503304405E-2</v>
      </c>
      <c r="K338" s="5">
        <f t="shared" si="22"/>
        <v>9.6512448253673524E-3</v>
      </c>
      <c r="L338" s="5">
        <f t="shared" si="23"/>
        <v>1.1584078485449997E-2</v>
      </c>
    </row>
    <row r="339" spans="1:12" x14ac:dyDescent="0.25">
      <c r="A339" s="2">
        <v>40784</v>
      </c>
      <c r="B339" s="3">
        <v>1.4492</v>
      </c>
      <c r="C339" s="3">
        <v>1.4547000000000001</v>
      </c>
      <c r="D339" s="3">
        <v>1.4469000000000001</v>
      </c>
      <c r="E339" s="3">
        <v>1.4507000000000001</v>
      </c>
      <c r="F339" s="6">
        <f t="shared" si="20"/>
        <v>1.0345185239343177E-3</v>
      </c>
      <c r="G339" s="6">
        <f t="shared" si="21"/>
        <v>5.3763570363804958E-3</v>
      </c>
      <c r="H339" s="69">
        <f>_xll.BOXCOX(G339,$O$35,$O$36,1)+4.6</f>
        <v>-0.62574426494933011</v>
      </c>
      <c r="I339">
        <f>_xll.WMA($H$2:H339,1,20)</f>
        <v>0.17904343408365722</v>
      </c>
      <c r="J339">
        <v>-1.8109894190922793E-2</v>
      </c>
      <c r="K339" s="5">
        <f t="shared" si="22"/>
        <v>9.8714364989085594E-3</v>
      </c>
      <c r="L339" s="5">
        <f t="shared" si="23"/>
        <v>5.3763570363804958E-3</v>
      </c>
    </row>
    <row r="340" spans="1:12" x14ac:dyDescent="0.25">
      <c r="A340" s="2">
        <v>40785</v>
      </c>
      <c r="B340" s="3">
        <v>1.4507000000000001</v>
      </c>
      <c r="C340" s="3">
        <v>1.4532</v>
      </c>
      <c r="D340" s="3">
        <v>1.4388000000000001</v>
      </c>
      <c r="E340" s="3">
        <v>1.4439</v>
      </c>
      <c r="F340" s="6">
        <f t="shared" si="20"/>
        <v>-4.6984125676831712E-3</v>
      </c>
      <c r="G340" s="6">
        <f t="shared" si="21"/>
        <v>9.9585885255779275E-3</v>
      </c>
      <c r="H340" s="69">
        <f>_xll.BOXCOX(G340,$O$35,$O$36,1)+4.6</f>
        <v>-9.3199317274557103E-3</v>
      </c>
      <c r="I340">
        <f>_xll.WMA($H$2:H340,1,20)</f>
        <v>0.11761948163322056</v>
      </c>
      <c r="J340">
        <v>-7.0231883122103295E-2</v>
      </c>
      <c r="K340" s="5">
        <f t="shared" si="22"/>
        <v>9.3700965078399173E-3</v>
      </c>
      <c r="L340" s="5">
        <f t="shared" si="23"/>
        <v>9.9585885255779275E-3</v>
      </c>
    </row>
    <row r="341" spans="1:12" x14ac:dyDescent="0.25">
      <c r="A341" s="2">
        <v>40786</v>
      </c>
      <c r="B341" s="3">
        <v>1.4440999999999999</v>
      </c>
      <c r="C341" s="3">
        <v>1.4466000000000001</v>
      </c>
      <c r="D341" s="3">
        <v>1.4361999999999999</v>
      </c>
      <c r="E341" s="3">
        <v>1.4370000000000001</v>
      </c>
      <c r="F341" s="6">
        <f t="shared" si="20"/>
        <v>-4.9286830534944681E-3</v>
      </c>
      <c r="G341" s="6">
        <f t="shared" si="21"/>
        <v>7.215238738963411E-3</v>
      </c>
      <c r="H341" s="69">
        <f>_xll.BOXCOX(G341,$O$35,$O$36,1)+4.6</f>
        <v>-0.33155999805032277</v>
      </c>
      <c r="I341">
        <f>_xll.WMA($H$2:H341,1,20)</f>
        <v>0.12305524221218758</v>
      </c>
      <c r="J341">
        <v>-7.757231439185186E-2</v>
      </c>
      <c r="K341" s="5">
        <f t="shared" si="22"/>
        <v>9.3015677813413702E-3</v>
      </c>
      <c r="L341" s="5">
        <f t="shared" si="23"/>
        <v>7.215238738963411E-3</v>
      </c>
    </row>
    <row r="342" spans="1:12" x14ac:dyDescent="0.25">
      <c r="A342" s="2">
        <v>40787</v>
      </c>
      <c r="B342" s="3">
        <v>1.4372</v>
      </c>
      <c r="C342" s="3">
        <v>1.4382999999999999</v>
      </c>
      <c r="D342" s="3">
        <v>1.4232</v>
      </c>
      <c r="E342" s="3">
        <v>1.4257</v>
      </c>
      <c r="F342" s="6">
        <f t="shared" si="20"/>
        <v>-8.0338550794484837E-3</v>
      </c>
      <c r="G342" s="6">
        <f t="shared" si="21"/>
        <v>1.0554003258218063E-2</v>
      </c>
      <c r="H342" s="69">
        <f>_xll.BOXCOX(G342,$O$35,$O$36,1)+4.6</f>
        <v>4.87499647200762E-2</v>
      </c>
      <c r="I342">
        <f>_xll.WMA($H$2:H342,1,20)</f>
        <v>9.1551785366593613E-2</v>
      </c>
      <c r="J342">
        <v>-9.2836000453908579E-2</v>
      </c>
      <c r="K342" s="5">
        <f t="shared" si="22"/>
        <v>9.1606696190286874E-3</v>
      </c>
      <c r="L342" s="5">
        <f t="shared" si="23"/>
        <v>1.0554003258218063E-2</v>
      </c>
    </row>
    <row r="343" spans="1:12" x14ac:dyDescent="0.25">
      <c r="A343" s="2">
        <v>40788</v>
      </c>
      <c r="B343" s="3">
        <v>1.4257</v>
      </c>
      <c r="C343" s="3">
        <v>1.4286000000000001</v>
      </c>
      <c r="D343" s="3">
        <v>1.4187000000000001</v>
      </c>
      <c r="E343" s="3">
        <v>1.4204000000000001</v>
      </c>
      <c r="F343" s="6">
        <f t="shared" si="20"/>
        <v>-3.7243990909823282E-3</v>
      </c>
      <c r="G343" s="6">
        <f t="shared" si="21"/>
        <v>6.9539844029322413E-3</v>
      </c>
      <c r="H343" s="69">
        <f>_xll.BOXCOX(G343,$O$35,$O$36,1)+4.6</f>
        <v>-0.36844048829052145</v>
      </c>
      <c r="I343">
        <f>_xll.WMA($H$2:H343,1,20)</f>
        <v>6.0223552855780321E-2</v>
      </c>
      <c r="J343">
        <v>-7.8855709580069822E-2</v>
      </c>
      <c r="K343" s="5">
        <f t="shared" si="22"/>
        <v>9.2896378510529624E-3</v>
      </c>
      <c r="L343" s="5">
        <f t="shared" si="23"/>
        <v>6.9539844029322413E-3</v>
      </c>
    </row>
    <row r="344" spans="1:12" x14ac:dyDescent="0.25">
      <c r="A344" s="2">
        <v>40791</v>
      </c>
      <c r="B344" s="3">
        <v>1.4160999999999999</v>
      </c>
      <c r="C344" s="3">
        <v>1.4172</v>
      </c>
      <c r="D344" s="3">
        <v>1.4064000000000001</v>
      </c>
      <c r="E344" s="3">
        <v>1.4097</v>
      </c>
      <c r="F344" s="6">
        <f t="shared" si="20"/>
        <v>-4.5296984521333017E-3</v>
      </c>
      <c r="G344" s="6">
        <f t="shared" si="21"/>
        <v>7.6498460604043283E-3</v>
      </c>
      <c r="H344" s="69">
        <f>_xll.BOXCOX(G344,$O$35,$O$36,1)+4.6</f>
        <v>-0.27306975416912316</v>
      </c>
      <c r="I344">
        <f>_xll.WMA($H$2:H344,1,20)</f>
        <v>1.6159157921929221E-2</v>
      </c>
      <c r="J344">
        <v>-9.5373188956148186E-2</v>
      </c>
      <c r="K344" s="5">
        <f t="shared" si="22"/>
        <v>9.1374567335839041E-3</v>
      </c>
      <c r="L344" s="5">
        <f t="shared" si="23"/>
        <v>7.6498460604043283E-3</v>
      </c>
    </row>
    <row r="345" spans="1:12" x14ac:dyDescent="0.25">
      <c r="A345" s="2">
        <v>40792</v>
      </c>
      <c r="B345" s="3">
        <v>1.4095</v>
      </c>
      <c r="C345" s="3">
        <v>1.4246000000000001</v>
      </c>
      <c r="D345" s="3">
        <v>1.3976999999999999</v>
      </c>
      <c r="E345" s="3">
        <v>1.3995</v>
      </c>
      <c r="F345" s="6">
        <f t="shared" si="20"/>
        <v>-7.1200015986590502E-3</v>
      </c>
      <c r="G345" s="6">
        <f t="shared" si="21"/>
        <v>1.9063044053392753E-2</v>
      </c>
      <c r="H345" s="69">
        <f>_xll.BOXCOX(G345,$O$35,$O$36,1)+4.6</f>
        <v>0.63999631548406999</v>
      </c>
      <c r="I345">
        <f>_xll.WMA($H$2:H345,1,20)</f>
        <v>-2.8007988836520406E-2</v>
      </c>
      <c r="J345">
        <v>-0.11374231114645761</v>
      </c>
      <c r="K345" s="5">
        <f t="shared" si="22"/>
        <v>8.971141879806235E-3</v>
      </c>
      <c r="L345" s="5">
        <f t="shared" si="23"/>
        <v>1.9063044053392753E-2</v>
      </c>
    </row>
    <row r="346" spans="1:12" x14ac:dyDescent="0.25">
      <c r="A346" s="2">
        <v>40793</v>
      </c>
      <c r="B346" s="3">
        <v>1.3996</v>
      </c>
      <c r="C346" s="3">
        <v>1.4147000000000001</v>
      </c>
      <c r="D346" s="3">
        <v>1.3996</v>
      </c>
      <c r="E346" s="3">
        <v>1.4095</v>
      </c>
      <c r="F346" s="6">
        <f t="shared" si="20"/>
        <v>7.048550060634374E-3</v>
      </c>
      <c r="G346" s="6">
        <f t="shared" si="21"/>
        <v>1.0731012971355836E-2</v>
      </c>
      <c r="H346" s="69">
        <f>_xll.BOXCOX(G346,$O$35,$O$36,1)+4.6</f>
        <v>6.5382678736312982E-2</v>
      </c>
      <c r="I346">
        <f>_xll.WMA($H$2:H346,1,20)</f>
        <v>-1.741232826168675E-2</v>
      </c>
      <c r="J346">
        <v>-3.4906638374206142E-2</v>
      </c>
      <c r="K346" s="5">
        <f t="shared" si="22"/>
        <v>9.7070132585852665E-3</v>
      </c>
      <c r="L346" s="5">
        <f t="shared" si="23"/>
        <v>1.0731012971355836E-2</v>
      </c>
    </row>
    <row r="347" spans="1:12" x14ac:dyDescent="0.25">
      <c r="A347" s="2">
        <v>40794</v>
      </c>
      <c r="B347" s="3">
        <v>1.4096</v>
      </c>
      <c r="C347" s="3">
        <v>1.4098999999999999</v>
      </c>
      <c r="D347" s="3">
        <v>1.3875999999999999</v>
      </c>
      <c r="E347" s="3">
        <v>1.3878999999999999</v>
      </c>
      <c r="F347" s="6">
        <f t="shared" si="20"/>
        <v>-1.5514162820121019E-2</v>
      </c>
      <c r="G347" s="6">
        <f t="shared" si="21"/>
        <v>1.5943143775720658E-2</v>
      </c>
      <c r="H347" s="69">
        <f>_xll.BOXCOX(G347,$O$35,$O$36,1)+4.6</f>
        <v>0.46127360051198441</v>
      </c>
      <c r="I347">
        <f>_xll.WMA($H$2:H347,1,20)</f>
        <v>-3.8139897370848039E-2</v>
      </c>
      <c r="J347">
        <v>2.4466802282037126E-3</v>
      </c>
      <c r="K347" s="5">
        <f t="shared" si="22"/>
        <v>1.0076459483330795E-2</v>
      </c>
      <c r="L347" s="5">
        <f t="shared" si="23"/>
        <v>1.5943143775720658E-2</v>
      </c>
    </row>
    <row r="348" spans="1:12" x14ac:dyDescent="0.25">
      <c r="A348" s="2">
        <v>40795</v>
      </c>
      <c r="B348" s="3">
        <v>1.3879999999999999</v>
      </c>
      <c r="C348" s="3">
        <v>1.3935999999999999</v>
      </c>
      <c r="D348" s="3">
        <v>1.3631</v>
      </c>
      <c r="E348" s="3">
        <v>1.3655999999999999</v>
      </c>
      <c r="F348" s="6">
        <f t="shared" si="20"/>
        <v>-1.6269969586518905E-2</v>
      </c>
      <c r="G348" s="6">
        <f t="shared" si="21"/>
        <v>2.2128809521440904E-2</v>
      </c>
      <c r="H348" s="69">
        <f>_xll.BOXCOX(G348,$O$35,$O$36,1)+4.6</f>
        <v>0.78912507885031857</v>
      </c>
      <c r="I348">
        <f>_xll.WMA($H$2:H348,1,20)</f>
        <v>-2.668543201124432E-2</v>
      </c>
      <c r="J348">
        <v>4.9696520966398983E-2</v>
      </c>
      <c r="K348" s="5">
        <f t="shared" si="22"/>
        <v>1.0563997945446404E-2</v>
      </c>
      <c r="L348" s="5">
        <f t="shared" si="23"/>
        <v>2.2128809521440904E-2</v>
      </c>
    </row>
    <row r="349" spans="1:12" x14ac:dyDescent="0.25">
      <c r="A349" s="2">
        <v>40798</v>
      </c>
      <c r="B349" s="3">
        <v>1.357</v>
      </c>
      <c r="C349" s="3">
        <v>1.3692</v>
      </c>
      <c r="D349" s="3">
        <v>1.3501000000000001</v>
      </c>
      <c r="E349" s="3">
        <v>1.3676999999999999</v>
      </c>
      <c r="F349" s="6">
        <f t="shared" si="20"/>
        <v>7.8541160526362525E-3</v>
      </c>
      <c r="G349" s="6">
        <f t="shared" si="21"/>
        <v>1.4047963892829722E-2</v>
      </c>
      <c r="H349" s="69">
        <f>_xll.BOXCOX(G349,$O$35,$O$36,1)+4.6</f>
        <v>0.3347221876360873</v>
      </c>
      <c r="I349">
        <f>_xll.WMA($H$2:H349,1,20)</f>
        <v>1.5261447787975235E-2</v>
      </c>
      <c r="J349">
        <v>0.13267546369104521</v>
      </c>
      <c r="K349" s="5">
        <f t="shared" si="22"/>
        <v>1.1477983735536447E-2</v>
      </c>
      <c r="L349" s="5">
        <f t="shared" si="23"/>
        <v>1.4047963892829722E-2</v>
      </c>
    </row>
    <row r="350" spans="1:12" x14ac:dyDescent="0.25">
      <c r="A350" s="2">
        <v>40799</v>
      </c>
      <c r="B350" s="3">
        <v>1.3677999999999999</v>
      </c>
      <c r="C350" s="3">
        <v>1.3737999999999999</v>
      </c>
      <c r="D350" s="3">
        <v>1.3562000000000001</v>
      </c>
      <c r="E350" s="3">
        <v>1.3675999999999999</v>
      </c>
      <c r="F350" s="6">
        <f t="shared" si="20"/>
        <v>-1.4623089884941757E-4</v>
      </c>
      <c r="G350" s="6">
        <f t="shared" si="21"/>
        <v>1.2893951530039357E-2</v>
      </c>
      <c r="H350" s="69">
        <f>_xll.BOXCOX(G350,$O$35,$O$36,1)+4.6</f>
        <v>0.24900304878951207</v>
      </c>
      <c r="I350">
        <f>_xll.WMA($H$2:H350,1,20)</f>
        <v>1.3512682053892711E-2</v>
      </c>
      <c r="J350">
        <v>0.16409438231652806</v>
      </c>
      <c r="K350" s="5">
        <f t="shared" si="22"/>
        <v>1.184433461027312E-2</v>
      </c>
      <c r="L350" s="5">
        <f t="shared" si="23"/>
        <v>1.2893951530039357E-2</v>
      </c>
    </row>
    <row r="351" spans="1:12" x14ac:dyDescent="0.25">
      <c r="A351" s="2">
        <v>40800</v>
      </c>
      <c r="B351" s="3">
        <v>1.3674999999999999</v>
      </c>
      <c r="C351" s="3">
        <v>1.3782000000000001</v>
      </c>
      <c r="D351" s="3">
        <v>1.3593999999999999</v>
      </c>
      <c r="E351" s="3">
        <v>1.3753</v>
      </c>
      <c r="F351" s="6">
        <f t="shared" si="20"/>
        <v>5.6876338245259233E-3</v>
      </c>
      <c r="G351" s="6">
        <f t="shared" si="21"/>
        <v>1.3734874010569893E-2</v>
      </c>
      <c r="H351" s="69">
        <f>_xll.BOXCOX(G351,$O$35,$O$36,1)+4.6</f>
        <v>0.31218286764861247</v>
      </c>
      <c r="I351">
        <f>_xll.WMA($H$2:H351,1,20)</f>
        <v>4.01842909236702E-2</v>
      </c>
      <c r="J351">
        <v>0.16375823479211443</v>
      </c>
      <c r="K351" s="5">
        <f t="shared" si="22"/>
        <v>1.1840353835616803E-2</v>
      </c>
      <c r="L351" s="5">
        <f t="shared" si="23"/>
        <v>1.3734874010569893E-2</v>
      </c>
    </row>
    <row r="352" spans="1:12" x14ac:dyDescent="0.25">
      <c r="A352" s="2">
        <v>40801</v>
      </c>
      <c r="B352" s="3">
        <v>1.3754</v>
      </c>
      <c r="C352" s="3">
        <v>1.3934</v>
      </c>
      <c r="D352" s="3">
        <v>1.3706</v>
      </c>
      <c r="E352" s="3">
        <v>1.3875</v>
      </c>
      <c r="F352" s="6">
        <f t="shared" si="20"/>
        <v>8.7589687348537549E-3</v>
      </c>
      <c r="G352" s="6">
        <f t="shared" si="21"/>
        <v>1.6498203444295274E-2</v>
      </c>
      <c r="H352" s="69">
        <f>_xll.BOXCOX(G352,$O$35,$O$36,1)+4.6</f>
        <v>0.49549621383238129</v>
      </c>
      <c r="I352">
        <f>_xll.WMA($H$2:H352,1,20)</f>
        <v>4.3061074262329406E-2</v>
      </c>
      <c r="J352">
        <v>0.16663305090552388</v>
      </c>
      <c r="K352" s="5">
        <f t="shared" si="22"/>
        <v>1.1874441650234527E-2</v>
      </c>
      <c r="L352" s="5">
        <f t="shared" si="23"/>
        <v>1.6498203444295274E-2</v>
      </c>
    </row>
    <row r="353" spans="1:12" x14ac:dyDescent="0.25">
      <c r="A353" s="2">
        <v>40802</v>
      </c>
      <c r="B353" s="3">
        <v>1.3874</v>
      </c>
      <c r="C353" s="3">
        <v>1.3892</v>
      </c>
      <c r="D353" s="3">
        <v>1.3756999999999999</v>
      </c>
      <c r="E353" s="3">
        <v>1.3794999999999999</v>
      </c>
      <c r="F353" s="6">
        <f t="shared" si="20"/>
        <v>-5.7103772938601124E-3</v>
      </c>
      <c r="G353" s="6">
        <f t="shared" si="21"/>
        <v>9.7653494029690119E-3</v>
      </c>
      <c r="H353" s="69">
        <f>_xll.BOXCOX(G353,$O$35,$O$36,1)+4.6</f>
        <v>-2.8914934139605108E-2</v>
      </c>
      <c r="I353">
        <f>_xll.WMA($H$2:H353,1,20)</f>
        <v>5.8214763763000277E-2</v>
      </c>
      <c r="J353">
        <v>0.18912243405665466</v>
      </c>
      <c r="K353" s="5">
        <f t="shared" si="22"/>
        <v>1.2144516038493508E-2</v>
      </c>
      <c r="L353" s="5">
        <f t="shared" si="23"/>
        <v>9.7653494029690119E-3</v>
      </c>
    </row>
    <row r="354" spans="1:12" x14ac:dyDescent="0.25">
      <c r="A354" s="2">
        <v>40805</v>
      </c>
      <c r="B354" s="3">
        <v>1.3666</v>
      </c>
      <c r="C354" s="3">
        <v>1.3717999999999999</v>
      </c>
      <c r="D354" s="3">
        <v>1.359</v>
      </c>
      <c r="E354" s="3">
        <v>1.3683000000000001</v>
      </c>
      <c r="F354" s="6">
        <f t="shared" si="20"/>
        <v>1.2431900390865039E-3</v>
      </c>
      <c r="G354" s="6">
        <f t="shared" si="21"/>
        <v>9.3746109140772395E-3</v>
      </c>
      <c r="H354" s="69">
        <f>_xll.BOXCOX(G354,$O$35,$O$36,1)+4.6</f>
        <v>-6.9750210485342912E-2</v>
      </c>
      <c r="I354">
        <f>_xll.WMA($H$2:H354,1,20)</f>
        <v>4.4077146535391853E-2</v>
      </c>
      <c r="J354">
        <v>0.16161865388243696</v>
      </c>
      <c r="K354" s="5">
        <f t="shared" si="22"/>
        <v>1.1815047522692256E-2</v>
      </c>
      <c r="L354" s="5">
        <f t="shared" si="23"/>
        <v>9.3746109140772395E-3</v>
      </c>
    </row>
    <row r="355" spans="1:12" x14ac:dyDescent="0.25">
      <c r="A355" s="2">
        <v>40806</v>
      </c>
      <c r="B355" s="3">
        <v>1.3682000000000001</v>
      </c>
      <c r="C355" s="3">
        <v>1.3742000000000001</v>
      </c>
      <c r="D355" s="3">
        <v>1.3596999999999999</v>
      </c>
      <c r="E355" s="3">
        <v>1.3702000000000001</v>
      </c>
      <c r="F355" s="6">
        <f t="shared" si="20"/>
        <v>1.4607072419009868E-3</v>
      </c>
      <c r="G355" s="6">
        <f t="shared" si="21"/>
        <v>1.0607656435335327E-2</v>
      </c>
      <c r="H355" s="69">
        <f>_xll.BOXCOX(G355,$O$35,$O$36,1)+4.6</f>
        <v>5.3820766619328886E-2</v>
      </c>
      <c r="I355">
        <f>_xll.WMA($H$2:H355,1,20)</f>
        <v>6.8367118705690164E-2</v>
      </c>
      <c r="J355">
        <v>0.11752347963529057</v>
      </c>
      <c r="K355" s="5">
        <f t="shared" si="22"/>
        <v>1.1305380452294756E-2</v>
      </c>
      <c r="L355" s="5">
        <f t="shared" si="23"/>
        <v>1.0607656435335327E-2</v>
      </c>
    </row>
    <row r="356" spans="1:12" x14ac:dyDescent="0.25">
      <c r="A356" s="2">
        <v>40807</v>
      </c>
      <c r="B356" s="3">
        <v>1.3701000000000001</v>
      </c>
      <c r="C356" s="3">
        <v>1.3789</v>
      </c>
      <c r="D356" s="3">
        <v>1.3567</v>
      </c>
      <c r="E356" s="3">
        <v>1.3571</v>
      </c>
      <c r="F356" s="6">
        <f t="shared" si="20"/>
        <v>-9.5336597717380952E-3</v>
      </c>
      <c r="G356" s="6">
        <f t="shared" si="21"/>
        <v>1.6230799356432613E-2</v>
      </c>
      <c r="H356" s="69">
        <f>_xll.BOXCOX(G356,$O$35,$O$36,1)+4.6</f>
        <v>0.4791553531141961</v>
      </c>
      <c r="I356">
        <f>_xll.WMA($H$2:H356,1,20)</f>
        <v>7.2109236991813458E-2</v>
      </c>
      <c r="J356">
        <v>9.4025342282049174E-2</v>
      </c>
      <c r="K356" s="5">
        <f t="shared" si="22"/>
        <v>1.1042821968388785E-2</v>
      </c>
      <c r="L356" s="5">
        <f t="shared" si="23"/>
        <v>1.6230799356432613E-2</v>
      </c>
    </row>
    <row r="357" spans="1:12" x14ac:dyDescent="0.25">
      <c r="A357" s="2">
        <v>40808</v>
      </c>
      <c r="B357" s="3">
        <v>1.3572</v>
      </c>
      <c r="C357" s="3">
        <v>1.36</v>
      </c>
      <c r="D357" s="3">
        <v>1.3389</v>
      </c>
      <c r="E357" s="3">
        <v>1.3461000000000001</v>
      </c>
      <c r="F357" s="6">
        <f t="shared" si="20"/>
        <v>-8.2122312600276266E-3</v>
      </c>
      <c r="G357" s="6">
        <f t="shared" si="21"/>
        <v>1.5636318426763759E-2</v>
      </c>
      <c r="H357" s="69">
        <f>_xll.BOXCOX(G357,$O$35,$O$36,1)+4.6</f>
        <v>0.44184103371714478</v>
      </c>
      <c r="I357">
        <f>_xll.WMA($H$2:H357,1,20)</f>
        <v>0.11723140933366404</v>
      </c>
      <c r="J357">
        <v>0.12200436217844285</v>
      </c>
      <c r="K357" s="5">
        <f t="shared" si="22"/>
        <v>1.1356152200376097E-2</v>
      </c>
      <c r="L357" s="5">
        <f t="shared" si="23"/>
        <v>1.5636318426763759E-2</v>
      </c>
    </row>
    <row r="358" spans="1:12" x14ac:dyDescent="0.25">
      <c r="A358" s="2">
        <v>40809</v>
      </c>
      <c r="B358" s="3">
        <v>1.3460000000000001</v>
      </c>
      <c r="C358" s="3">
        <v>1.3565</v>
      </c>
      <c r="D358" s="3">
        <v>1.3422000000000001</v>
      </c>
      <c r="E358" s="3">
        <v>1.3499000000000001</v>
      </c>
      <c r="F358" s="6">
        <f t="shared" si="20"/>
        <v>2.8932844101082211E-3</v>
      </c>
      <c r="G358" s="6">
        <f t="shared" si="21"/>
        <v>1.059779437484748E-2</v>
      </c>
      <c r="H358" s="69">
        <f>_xll.BOXCOX(G358,$O$35,$O$36,1)+4.6</f>
        <v>5.2890622640108909E-2</v>
      </c>
      <c r="I358">
        <f>_xll.WMA($H$2:H358,1,20)</f>
        <v>0.14029129299094742</v>
      </c>
      <c r="J358">
        <v>0.15524746716882826</v>
      </c>
      <c r="K358" s="5">
        <f t="shared" si="22"/>
        <v>1.1740010938762015E-2</v>
      </c>
      <c r="L358" s="5">
        <f t="shared" si="23"/>
        <v>1.059779437484748E-2</v>
      </c>
    </row>
    <row r="359" spans="1:12" x14ac:dyDescent="0.25">
      <c r="A359" s="2">
        <v>40812</v>
      </c>
      <c r="B359" s="3">
        <v>1.3511</v>
      </c>
      <c r="C359" s="3">
        <v>1.3548</v>
      </c>
      <c r="D359" s="3">
        <v>1.3365</v>
      </c>
      <c r="E359" s="3">
        <v>1.353</v>
      </c>
      <c r="F359" s="6">
        <f t="shared" si="20"/>
        <v>1.405273704874667E-3</v>
      </c>
      <c r="G359" s="6">
        <f t="shared" si="21"/>
        <v>1.3599585364642869E-2</v>
      </c>
      <c r="H359" s="69">
        <f>_xll.BOXCOX(G359,$O$35,$O$36,1)+4.6</f>
        <v>0.30228402540119692</v>
      </c>
      <c r="I359">
        <f>_xll.WMA($H$2:H359,1,20)</f>
        <v>0.1358420075244216</v>
      </c>
      <c r="J359">
        <v>0.14148036544689882</v>
      </c>
      <c r="K359" s="5">
        <f t="shared" si="22"/>
        <v>1.1579492486172556E-2</v>
      </c>
      <c r="L359" s="5">
        <f t="shared" si="23"/>
        <v>1.3599585364642869E-2</v>
      </c>
    </row>
    <row r="360" spans="1:12" x14ac:dyDescent="0.25">
      <c r="A360" s="2">
        <v>40813</v>
      </c>
      <c r="B360" s="3">
        <v>1.353</v>
      </c>
      <c r="C360" s="3">
        <v>1.3667</v>
      </c>
      <c r="D360" s="3">
        <v>1.3483000000000001</v>
      </c>
      <c r="E360" s="3">
        <v>1.3582000000000001</v>
      </c>
      <c r="F360" s="6">
        <f t="shared" si="20"/>
        <v>3.8359445089030438E-3</v>
      </c>
      <c r="G360" s="6">
        <f t="shared" si="21"/>
        <v>1.3554535330725802E-2</v>
      </c>
      <c r="H360" s="69">
        <f>_xll.BOXCOX(G360,$O$35,$O$36,1)+4.6</f>
        <v>0.2989659230950954</v>
      </c>
      <c r="I360">
        <f>_xll.WMA($H$2:H360,1,20)</f>
        <v>0.18224342204194796</v>
      </c>
      <c r="J360">
        <v>0.14137733542021924</v>
      </c>
      <c r="K360" s="5">
        <f t="shared" si="22"/>
        <v>1.1578299512209889E-2</v>
      </c>
      <c r="L360" s="5">
        <f t="shared" si="23"/>
        <v>1.3554535330725802E-2</v>
      </c>
    </row>
    <row r="361" spans="1:12" x14ac:dyDescent="0.25">
      <c r="A361" s="2">
        <v>40814</v>
      </c>
      <c r="B361" s="3">
        <v>1.3587</v>
      </c>
      <c r="C361" s="3">
        <v>1.3688</v>
      </c>
      <c r="D361" s="3">
        <v>1.3535999999999999</v>
      </c>
      <c r="E361" s="3">
        <v>1.3540000000000001</v>
      </c>
      <c r="F361" s="6">
        <f t="shared" si="20"/>
        <v>-3.4651857580575325E-3</v>
      </c>
      <c r="G361" s="6">
        <f t="shared" si="21"/>
        <v>1.1166733726024877E-2</v>
      </c>
      <c r="H361" s="69">
        <f>_xll.BOXCOX(G361,$O$35,$O$36,1)+4.6</f>
        <v>0.10518387647840211</v>
      </c>
      <c r="I361">
        <f>_xll.WMA($H$2:H361,1,20)</f>
        <v>0.19765771478307548</v>
      </c>
      <c r="J361">
        <v>0.14989920043991881</v>
      </c>
      <c r="K361" s="5">
        <f t="shared" si="22"/>
        <v>1.1677389835310796E-2</v>
      </c>
      <c r="L361" s="5">
        <f t="shared" si="23"/>
        <v>1.1166733726024877E-2</v>
      </c>
    </row>
    <row r="362" spans="1:12" x14ac:dyDescent="0.25">
      <c r="A362" s="2">
        <v>40815</v>
      </c>
      <c r="B362" s="3">
        <v>1.3540000000000001</v>
      </c>
      <c r="C362" s="3">
        <v>1.3676999999999999</v>
      </c>
      <c r="D362" s="3">
        <v>1.3523000000000001</v>
      </c>
      <c r="E362" s="3">
        <v>1.3594999999999999</v>
      </c>
      <c r="F362" s="6">
        <f t="shared" si="20"/>
        <v>4.0538106003048862E-3</v>
      </c>
      <c r="G362" s="6">
        <f t="shared" si="21"/>
        <v>1.1323650408191171E-2</v>
      </c>
      <c r="H362" s="69">
        <f>_xll.BOXCOX(G362,$O$35,$O$36,1)+4.6</f>
        <v>0.11913821603109742</v>
      </c>
      <c r="I362">
        <f>_xll.WMA($H$2:H362,1,20)</f>
        <v>0.21949490850951173</v>
      </c>
      <c r="J362">
        <v>0.13735621765044811</v>
      </c>
      <c r="K362" s="5">
        <f t="shared" si="22"/>
        <v>1.1531835287964656E-2</v>
      </c>
      <c r="L362" s="5">
        <f t="shared" si="23"/>
        <v>1.1323650408191171E-2</v>
      </c>
    </row>
    <row r="363" spans="1:12" x14ac:dyDescent="0.25">
      <c r="A363" s="2">
        <v>40816</v>
      </c>
      <c r="B363" s="3">
        <v>1.3593999999999999</v>
      </c>
      <c r="C363" s="3">
        <v>1.3599000000000001</v>
      </c>
      <c r="D363" s="3">
        <v>1.3388</v>
      </c>
      <c r="E363" s="3">
        <v>1.3388</v>
      </c>
      <c r="F363" s="6">
        <f t="shared" si="20"/>
        <v>-1.5269735575366317E-2</v>
      </c>
      <c r="G363" s="6">
        <f t="shared" si="21"/>
        <v>1.563747727774175E-2</v>
      </c>
      <c r="H363" s="69">
        <f>_xll.BOXCOX(G363,$O$35,$O$36,1)+4.6</f>
        <v>0.44191514374775842</v>
      </c>
      <c r="I363">
        <f>_xll.WMA($H$2:H363,1,20)</f>
        <v>0.22301432107506278</v>
      </c>
      <c r="J363">
        <v>0.12206985587220198</v>
      </c>
      <c r="K363" s="5">
        <f t="shared" si="22"/>
        <v>1.1356895981086797E-2</v>
      </c>
      <c r="L363" s="5">
        <f t="shared" si="23"/>
        <v>1.563747727774175E-2</v>
      </c>
    </row>
    <row r="364" spans="1:12" x14ac:dyDescent="0.25">
      <c r="A364" s="2">
        <v>40819</v>
      </c>
      <c r="B364" s="3">
        <v>1.3342000000000001</v>
      </c>
      <c r="C364" s="3">
        <v>1.3380000000000001</v>
      </c>
      <c r="D364" s="3">
        <v>1.3169999999999999</v>
      </c>
      <c r="E364" s="3">
        <v>1.3173999999999999</v>
      </c>
      <c r="F364" s="6">
        <f t="shared" si="20"/>
        <v>-1.2671764068822561E-2</v>
      </c>
      <c r="G364" s="6">
        <f t="shared" si="21"/>
        <v>1.5819538944892811E-2</v>
      </c>
      <c r="H364" s="69">
        <f>_xll.BOXCOX(G364,$O$35,$O$36,1)+4.6</f>
        <v>0.45349053912059567</v>
      </c>
      <c r="I364">
        <f>_xll.WMA($H$2:H364,1,20)</f>
        <v>0.2635321026769768</v>
      </c>
      <c r="J364">
        <v>0.1424179891191924</v>
      </c>
      <c r="K364" s="5">
        <f t="shared" si="22"/>
        <v>1.1590354784018748E-2</v>
      </c>
      <c r="L364" s="5">
        <f t="shared" si="23"/>
        <v>1.5819538944892811E-2</v>
      </c>
    </row>
    <row r="365" spans="1:12" x14ac:dyDescent="0.25">
      <c r="A365" s="2">
        <v>40820</v>
      </c>
      <c r="B365" s="3">
        <v>1.3174999999999999</v>
      </c>
      <c r="C365" s="3">
        <v>1.3369</v>
      </c>
      <c r="D365" s="3">
        <v>1.3149</v>
      </c>
      <c r="E365" s="3">
        <v>1.335</v>
      </c>
      <c r="F365" s="6">
        <f t="shared" si="20"/>
        <v>1.3195290418832642E-2</v>
      </c>
      <c r="G365" s="6">
        <f t="shared" si="21"/>
        <v>1.6592883896203722E-2</v>
      </c>
      <c r="H365" s="69">
        <f>_xll.BOXCOX(G365,$O$35,$O$36,1)+4.6</f>
        <v>0.50121864351882994</v>
      </c>
      <c r="I365">
        <f>_xll.WMA($H$2:H365,1,20)</f>
        <v>0.29986011734146278</v>
      </c>
      <c r="J365">
        <v>0.1708771440635331</v>
      </c>
      <c r="K365" s="5">
        <f t="shared" si="22"/>
        <v>1.1924944981411768E-2</v>
      </c>
      <c r="L365" s="5">
        <f t="shared" si="23"/>
        <v>1.6592883896203722E-2</v>
      </c>
    </row>
    <row r="366" spans="1:12" x14ac:dyDescent="0.25">
      <c r="A366" s="2">
        <v>40821</v>
      </c>
      <c r="B366" s="3">
        <v>1.335</v>
      </c>
      <c r="C366" s="3">
        <v>1.3383</v>
      </c>
      <c r="D366" s="3">
        <v>1.3264</v>
      </c>
      <c r="E366" s="3">
        <v>1.3345</v>
      </c>
      <c r="F366" s="6">
        <f t="shared" si="20"/>
        <v>-3.7460198977105473E-4</v>
      </c>
      <c r="G366" s="6">
        <f t="shared" si="21"/>
        <v>8.9316464212983171E-3</v>
      </c>
      <c r="H366" s="69">
        <f>_xll.BOXCOX(G366,$O$35,$O$36,1)+4.6</f>
        <v>-0.11815453140147003</v>
      </c>
      <c r="I366">
        <f>_xll.WMA($H$2:H366,1,20)</f>
        <v>0.29292123374320073</v>
      </c>
      <c r="J366">
        <v>0.19803153439353155</v>
      </c>
      <c r="K366" s="5">
        <f t="shared" si="22"/>
        <v>1.225319615259767E-2</v>
      </c>
      <c r="L366" s="5">
        <f t="shared" si="23"/>
        <v>8.9316464212983171E-3</v>
      </c>
    </row>
    <row r="367" spans="1:12" x14ac:dyDescent="0.25">
      <c r="A367" s="2">
        <v>40822</v>
      </c>
      <c r="B367" s="3">
        <v>1.3345</v>
      </c>
      <c r="C367" s="3">
        <v>1.3449</v>
      </c>
      <c r="D367" s="3">
        <v>1.3246</v>
      </c>
      <c r="E367" s="3">
        <v>1.3434999999999999</v>
      </c>
      <c r="F367" s="6">
        <f t="shared" si="20"/>
        <v>6.7214592109669825E-3</v>
      </c>
      <c r="G367" s="6">
        <f t="shared" si="21"/>
        <v>1.5209133778624458E-2</v>
      </c>
      <c r="H367" s="69">
        <f>_xll.BOXCOX(G367,$O$35,$O$36,1)+4.6</f>
        <v>0.4141408748865345</v>
      </c>
      <c r="I367">
        <f>_xll.WMA($H$2:H367,1,20)</f>
        <v>0.28374437323631163</v>
      </c>
      <c r="J367">
        <v>0.15996465404784915</v>
      </c>
      <c r="K367" s="5">
        <f t="shared" si="22"/>
        <v>1.1795521588441538E-2</v>
      </c>
      <c r="L367" s="5">
        <f t="shared" si="23"/>
        <v>1.5209133778624458E-2</v>
      </c>
    </row>
    <row r="368" spans="1:12" x14ac:dyDescent="0.25">
      <c r="A368" s="2">
        <v>40823</v>
      </c>
      <c r="B368" s="3">
        <v>1.3434999999999999</v>
      </c>
      <c r="C368" s="3">
        <v>1.3523000000000001</v>
      </c>
      <c r="D368" s="3">
        <v>1.3364</v>
      </c>
      <c r="E368" s="3">
        <v>1.3375999999999999</v>
      </c>
      <c r="F368" s="6">
        <f t="shared" si="20"/>
        <v>-4.4011857251087987E-3</v>
      </c>
      <c r="G368" s="6">
        <f t="shared" si="21"/>
        <v>1.1827414996712611E-2</v>
      </c>
      <c r="H368" s="69">
        <f>_xll.BOXCOX(G368,$O$35,$O$36,1)+4.6</f>
        <v>0.16266486259595592</v>
      </c>
      <c r="I368">
        <f>_xll.WMA($H$2:H368,1,20)</f>
        <v>0.2813877369550391</v>
      </c>
      <c r="J368">
        <v>0.16056173884161584</v>
      </c>
      <c r="K368" s="5">
        <f t="shared" si="22"/>
        <v>1.1802566618047265E-2</v>
      </c>
      <c r="L368" s="5">
        <f t="shared" si="23"/>
        <v>1.1827414996712611E-2</v>
      </c>
    </row>
    <row r="369" spans="1:12" x14ac:dyDescent="0.25">
      <c r="A369" s="2">
        <v>40826</v>
      </c>
      <c r="B369" s="3">
        <v>1.3388</v>
      </c>
      <c r="C369" s="3">
        <v>1.3696999999999999</v>
      </c>
      <c r="D369" s="3">
        <v>1.3381000000000001</v>
      </c>
      <c r="E369" s="3">
        <v>1.3642000000000001</v>
      </c>
      <c r="F369" s="6">
        <f t="shared" si="20"/>
        <v>1.8794485883447405E-2</v>
      </c>
      <c r="G369" s="6">
        <f t="shared" si="21"/>
        <v>2.3341040429832229E-2</v>
      </c>
      <c r="H369" s="69">
        <f>_xll.BOXCOX(G369,$O$35,$O$36,1)+4.6</f>
        <v>0.8424579239963772</v>
      </c>
      <c r="I369">
        <f>_xll.WMA($H$2:H369,1,20)</f>
        <v>0.25006472614232095</v>
      </c>
      <c r="J369">
        <v>0.15538591172020411</v>
      </c>
      <c r="K369" s="5">
        <f t="shared" si="22"/>
        <v>1.1741636391824543E-2</v>
      </c>
      <c r="L369" s="5">
        <f t="shared" si="23"/>
        <v>2.3341040429832229E-2</v>
      </c>
    </row>
    <row r="370" spans="1:12" x14ac:dyDescent="0.25">
      <c r="A370" s="2">
        <v>40827</v>
      </c>
      <c r="B370" s="3">
        <v>1.3640000000000001</v>
      </c>
      <c r="C370" s="3">
        <v>1.3683000000000001</v>
      </c>
      <c r="D370" s="3">
        <v>1.3568</v>
      </c>
      <c r="E370" s="3">
        <v>1.3637999999999999</v>
      </c>
      <c r="F370" s="6">
        <f t="shared" si="20"/>
        <v>-1.466383168550864E-4</v>
      </c>
      <c r="G370" s="6">
        <f t="shared" si="21"/>
        <v>8.4401073481258186E-3</v>
      </c>
      <c r="H370" s="69">
        <f>_xll.BOXCOX(G370,$O$35,$O$36,1)+4.6</f>
        <v>-0.17476025148290386</v>
      </c>
      <c r="I370">
        <f>_xll.WMA($H$2:H370,1,20)</f>
        <v>0.27545151296033543</v>
      </c>
      <c r="J370">
        <v>0.20912358643672246</v>
      </c>
      <c r="K370" s="5">
        <f t="shared" si="22"/>
        <v>1.238986581427368E-2</v>
      </c>
      <c r="L370" s="5">
        <f t="shared" si="23"/>
        <v>8.4401073481258186E-3</v>
      </c>
    </row>
    <row r="371" spans="1:12" x14ac:dyDescent="0.25">
      <c r="A371" s="2">
        <v>40828</v>
      </c>
      <c r="B371" s="3">
        <v>1.3637999999999999</v>
      </c>
      <c r="C371" s="3">
        <v>1.3832</v>
      </c>
      <c r="D371" s="3">
        <v>1.3586</v>
      </c>
      <c r="E371" s="3">
        <v>1.3789</v>
      </c>
      <c r="F371" s="6">
        <f t="shared" si="20"/>
        <v>1.101115876114314E-2</v>
      </c>
      <c r="G371" s="6">
        <f t="shared" si="21"/>
        <v>1.794489761187916E-2</v>
      </c>
      <c r="H371" s="69">
        <f>_xll.BOXCOX(G371,$O$35,$O$36,1)+4.6</f>
        <v>0.5795505399382499</v>
      </c>
      <c r="I371">
        <f>_xll.WMA($H$2:H371,1,20)</f>
        <v>0.25426334794671468</v>
      </c>
      <c r="J371">
        <v>0.17521713503559999</v>
      </c>
      <c r="K371" s="5">
        <f t="shared" si="22"/>
        <v>1.1976811603898947E-2</v>
      </c>
      <c r="L371" s="5">
        <f t="shared" si="23"/>
        <v>1.794489761187916E-2</v>
      </c>
    </row>
    <row r="372" spans="1:12" x14ac:dyDescent="0.25">
      <c r="A372" s="2">
        <v>40829</v>
      </c>
      <c r="B372" s="3">
        <v>1.3788</v>
      </c>
      <c r="C372" s="3">
        <v>1.3825000000000001</v>
      </c>
      <c r="D372" s="3">
        <v>1.3689</v>
      </c>
      <c r="E372" s="3">
        <v>1.3777999999999999</v>
      </c>
      <c r="F372" s="6">
        <f t="shared" si="20"/>
        <v>-7.2553148361491912E-4</v>
      </c>
      <c r="G372" s="6">
        <f t="shared" si="21"/>
        <v>9.885956795023328E-3</v>
      </c>
      <c r="H372" s="69">
        <f>_xll.BOXCOX(G372,$O$35,$O$36,1)+4.6</f>
        <v>-1.6640034426226968E-2</v>
      </c>
      <c r="I372">
        <f>_xll.WMA($H$2:H372,1,20)</f>
        <v>0.26763173156119652</v>
      </c>
      <c r="J372">
        <v>0.1865968243139601</v>
      </c>
      <c r="K372" s="5">
        <f t="shared" si="22"/>
        <v>1.211388243101868E-2</v>
      </c>
      <c r="L372" s="5">
        <f t="shared" si="23"/>
        <v>9.885956795023328E-3</v>
      </c>
    </row>
    <row r="373" spans="1:12" x14ac:dyDescent="0.25">
      <c r="A373" s="2">
        <v>40830</v>
      </c>
      <c r="B373" s="3">
        <v>1.3775999999999999</v>
      </c>
      <c r="C373" s="3">
        <v>1.3892</v>
      </c>
      <c r="D373" s="3">
        <v>1.3726</v>
      </c>
      <c r="E373" s="3">
        <v>1.3876999999999999</v>
      </c>
      <c r="F373" s="6">
        <f t="shared" si="20"/>
        <v>7.3048457034983307E-3</v>
      </c>
      <c r="G373" s="6">
        <f t="shared" si="21"/>
        <v>1.2021290395384611E-2</v>
      </c>
      <c r="H373" s="69">
        <f>_xll.BOXCOX(G373,$O$35,$O$36,1)+4.6</f>
        <v>0.17892399838823536</v>
      </c>
      <c r="I373">
        <f>_xll.WMA($H$2:H373,1,20)</f>
        <v>0.24202491914826613</v>
      </c>
      <c r="J373">
        <v>0.16387570547675639</v>
      </c>
      <c r="K373" s="5">
        <f t="shared" si="22"/>
        <v>1.1841744811786138E-2</v>
      </c>
      <c r="L373" s="5">
        <f t="shared" si="23"/>
        <v>1.2021290395384611E-2</v>
      </c>
    </row>
    <row r="374" spans="1:12" x14ac:dyDescent="0.25">
      <c r="A374" s="2">
        <v>40833</v>
      </c>
      <c r="B374" s="3">
        <v>1.3883000000000001</v>
      </c>
      <c r="C374" s="3">
        <v>1.3913</v>
      </c>
      <c r="D374" s="3">
        <v>1.3729</v>
      </c>
      <c r="E374" s="3">
        <v>1.3735999999999999</v>
      </c>
      <c r="F374" s="6">
        <f t="shared" si="20"/>
        <v>-1.0644946457490995E-2</v>
      </c>
      <c r="G374" s="6">
        <f t="shared" si="21"/>
        <v>1.3313270944271734E-2</v>
      </c>
      <c r="H374" s="69">
        <f>_xll.BOXCOX(G374,$O$35,$O$36,1)+4.6</f>
        <v>0.28100607411750822</v>
      </c>
      <c r="I374">
        <f>_xll.WMA($H$2:H374,1,20)</f>
        <v>0.25241686577465811</v>
      </c>
      <c r="J374">
        <v>0.14412985332159162</v>
      </c>
      <c r="K374" s="5">
        <f t="shared" si="22"/>
        <v>1.1610212889807344E-2</v>
      </c>
      <c r="L374" s="5">
        <f t="shared" si="23"/>
        <v>1.3313270944271734E-2</v>
      </c>
    </row>
    <row r="375" spans="1:12" x14ac:dyDescent="0.25">
      <c r="A375" s="2">
        <v>40834</v>
      </c>
      <c r="B375" s="3">
        <v>1.3734999999999999</v>
      </c>
      <c r="C375" s="3">
        <v>1.3815999999999999</v>
      </c>
      <c r="D375" s="3">
        <v>1.3655999999999999</v>
      </c>
      <c r="E375" s="3">
        <v>1.3751</v>
      </c>
      <c r="F375" s="6">
        <f t="shared" si="20"/>
        <v>1.1642291935706249E-3</v>
      </c>
      <c r="G375" s="6">
        <f t="shared" si="21"/>
        <v>1.1648355352237906E-2</v>
      </c>
      <c r="H375" s="69">
        <f>_xll.BOXCOX(G375,$O$35,$O$36,1)+4.6</f>
        <v>0.14740971958221571</v>
      </c>
      <c r="I375">
        <f>_xll.WMA($H$2:H375,1,20)</f>
        <v>0.26995468000480066</v>
      </c>
      <c r="J375">
        <v>0.14585274115355187</v>
      </c>
      <c r="K375" s="5">
        <f t="shared" si="22"/>
        <v>1.1630233225765998E-2</v>
      </c>
      <c r="L375" s="5">
        <f t="shared" si="23"/>
        <v>1.1648355352237906E-2</v>
      </c>
    </row>
    <row r="376" spans="1:12" x14ac:dyDescent="0.25">
      <c r="A376" s="2">
        <v>40835</v>
      </c>
      <c r="B376" s="3">
        <v>1.3751</v>
      </c>
      <c r="C376" s="3">
        <v>1.3868</v>
      </c>
      <c r="D376" s="3">
        <v>1.3728</v>
      </c>
      <c r="E376" s="3">
        <v>1.3756999999999999</v>
      </c>
      <c r="F376" s="6">
        <f t="shared" si="20"/>
        <v>4.3623673805071256E-4</v>
      </c>
      <c r="G376" s="6">
        <f t="shared" si="21"/>
        <v>1.0146485077170617E-2</v>
      </c>
      <c r="H376" s="69">
        <f>_xll.BOXCOX(G376,$O$35,$O$36,1)+4.6</f>
        <v>9.3720687150211646E-3</v>
      </c>
      <c r="I376">
        <f>_xll.WMA($H$2:H376,1,20)</f>
        <v>0.27463412765294498</v>
      </c>
      <c r="J376">
        <v>0.13772390097112344</v>
      </c>
      <c r="K376" s="5">
        <f t="shared" si="22"/>
        <v>1.1536076131052675E-2</v>
      </c>
      <c r="L376" s="5">
        <f t="shared" si="23"/>
        <v>1.0146485077170617E-2</v>
      </c>
    </row>
    <row r="377" spans="1:12" x14ac:dyDescent="0.25">
      <c r="A377" s="2">
        <v>40836</v>
      </c>
      <c r="B377" s="3">
        <v>1.3756999999999999</v>
      </c>
      <c r="C377" s="3">
        <v>1.3838999999999999</v>
      </c>
      <c r="D377" s="3">
        <v>1.3660000000000001</v>
      </c>
      <c r="E377" s="3">
        <v>1.3777999999999999</v>
      </c>
      <c r="F377" s="6">
        <f t="shared" si="20"/>
        <v>1.5253316921456557E-3</v>
      </c>
      <c r="G377" s="6">
        <f t="shared" si="21"/>
        <v>1.3018839101149081E-2</v>
      </c>
      <c r="H377" s="69">
        <f>_xll.BOXCOX(G377,$O$35,$O$36,1)+4.6</f>
        <v>0.25864219108488662</v>
      </c>
      <c r="I377">
        <f>_xll.WMA($H$2:H377,1,20)</f>
        <v>0.25114496343298626</v>
      </c>
      <c r="J377">
        <v>0.11308812299465121</v>
      </c>
      <c r="K377" s="5">
        <f t="shared" si="22"/>
        <v>1.1255348095724496E-2</v>
      </c>
      <c r="L377" s="5">
        <f t="shared" si="23"/>
        <v>1.3018839101149081E-2</v>
      </c>
    </row>
    <row r="378" spans="1:12" x14ac:dyDescent="0.25">
      <c r="A378" s="2">
        <v>40837</v>
      </c>
      <c r="B378" s="3">
        <v>1.3774</v>
      </c>
      <c r="C378" s="3">
        <v>1.3900999999999999</v>
      </c>
      <c r="D378" s="3">
        <v>1.3707</v>
      </c>
      <c r="E378" s="3">
        <v>1.3895</v>
      </c>
      <c r="F378" s="6">
        <f t="shared" si="20"/>
        <v>8.7463060719605891E-3</v>
      </c>
      <c r="G378" s="6">
        <f t="shared" si="21"/>
        <v>1.405412874571144E-2</v>
      </c>
      <c r="H378" s="69">
        <f>_xll.BOXCOX(G378,$O$35,$O$36,1)+4.6</f>
        <v>0.335160934533687</v>
      </c>
      <c r="I378">
        <f>_xll.WMA($H$2:H378,1,20)</f>
        <v>0.24198502130137339</v>
      </c>
      <c r="J378">
        <v>0.11353257087216029</v>
      </c>
      <c r="K378" s="5">
        <f t="shared" si="22"/>
        <v>1.1260351623117469E-2</v>
      </c>
      <c r="L378" s="5">
        <f t="shared" si="23"/>
        <v>1.405412874571144E-2</v>
      </c>
    </row>
    <row r="379" spans="1:12" x14ac:dyDescent="0.25">
      <c r="A379" s="2">
        <v>40840</v>
      </c>
      <c r="B379" s="3">
        <v>1.3869</v>
      </c>
      <c r="C379" s="3">
        <v>1.3954</v>
      </c>
      <c r="D379" s="3">
        <v>1.3825000000000001</v>
      </c>
      <c r="E379" s="3">
        <v>1.3926000000000001</v>
      </c>
      <c r="F379" s="6">
        <f t="shared" si="20"/>
        <v>4.1014628461570378E-3</v>
      </c>
      <c r="G379" s="6">
        <f t="shared" si="21"/>
        <v>9.2876581086462542E-3</v>
      </c>
      <c r="H379" s="69">
        <f>_xll.BOXCOX(G379,$O$35,$O$36,1)+4.6</f>
        <v>-7.9068845271992316E-2</v>
      </c>
      <c r="I379">
        <f>_xll.WMA($H$2:H379,1,20)</f>
        <v>0.25609853689605228</v>
      </c>
      <c r="J379">
        <v>0.13031365226119968</v>
      </c>
      <c r="K379" s="5">
        <f t="shared" si="22"/>
        <v>1.1450906890146304E-2</v>
      </c>
      <c r="L379" s="5">
        <f t="shared" si="23"/>
        <v>9.2876581086462542E-3</v>
      </c>
    </row>
    <row r="380" spans="1:12" x14ac:dyDescent="0.25">
      <c r="A380" s="2">
        <v>40841</v>
      </c>
      <c r="B380" s="3">
        <v>1.3927</v>
      </c>
      <c r="C380" s="3">
        <v>1.3958999999999999</v>
      </c>
      <c r="D380" s="3">
        <v>1.3852</v>
      </c>
      <c r="E380" s="3">
        <v>1.3905000000000001</v>
      </c>
      <c r="F380" s="6">
        <f t="shared" si="20"/>
        <v>-1.5809143850267168E-3</v>
      </c>
      <c r="G380" s="6">
        <f t="shared" si="21"/>
        <v>7.69483499044554E-3</v>
      </c>
      <c r="H380" s="69">
        <f>_xll.BOXCOX(G380,$O$35,$O$36,1)+4.6</f>
        <v>-0.2672059556579871</v>
      </c>
      <c r="I380">
        <f>_xll.WMA($H$2:H380,1,20)</f>
        <v>0.2370308933623928</v>
      </c>
      <c r="J380">
        <v>0.10538247696810821</v>
      </c>
      <c r="K380" s="5">
        <f t="shared" si="22"/>
        <v>1.1168951665045878E-2</v>
      </c>
      <c r="L380" s="5">
        <f t="shared" si="23"/>
        <v>7.69483499044554E-3</v>
      </c>
    </row>
    <row r="381" spans="1:12" x14ac:dyDescent="0.25">
      <c r="A381" s="2">
        <v>40842</v>
      </c>
      <c r="B381" s="3">
        <v>1.3903000000000001</v>
      </c>
      <c r="C381" s="3">
        <v>1.3968</v>
      </c>
      <c r="D381" s="3">
        <v>1.3802000000000001</v>
      </c>
      <c r="E381" s="3">
        <v>1.39</v>
      </c>
      <c r="F381" s="6">
        <f t="shared" si="20"/>
        <v>-2.1580405076031741E-4</v>
      </c>
      <c r="G381" s="6">
        <f t="shared" si="21"/>
        <v>1.1955489898836174E-2</v>
      </c>
      <c r="H381" s="69">
        <f>_xll.BOXCOX(G381,$O$35,$O$36,1)+4.6</f>
        <v>0.17343529966121363</v>
      </c>
      <c r="I381">
        <f>_xll.WMA($H$2:H381,1,20)</f>
        <v>0.20872229942473872</v>
      </c>
      <c r="J381">
        <v>5.2761077271192197E-2</v>
      </c>
      <c r="K381" s="5">
        <f t="shared" si="22"/>
        <v>1.059642156858776E-2</v>
      </c>
      <c r="L381" s="5">
        <f t="shared" si="23"/>
        <v>1.1955489898836174E-2</v>
      </c>
    </row>
    <row r="382" spans="1:12" x14ac:dyDescent="0.25">
      <c r="A382" s="2">
        <v>40843</v>
      </c>
      <c r="B382" s="3">
        <v>1.3903000000000001</v>
      </c>
      <c r="C382" s="3">
        <v>1.4245000000000001</v>
      </c>
      <c r="D382" s="3">
        <v>1.3867</v>
      </c>
      <c r="E382" s="3">
        <v>1.4188000000000001</v>
      </c>
      <c r="F382" s="6">
        <f t="shared" si="20"/>
        <v>2.0291892723969016E-2</v>
      </c>
      <c r="G382" s="6">
        <f t="shared" si="21"/>
        <v>2.6894051178144529E-2</v>
      </c>
      <c r="H382" s="69">
        <f>_xll.BOXCOX(G382,$O$35,$O$36,1)+4.6</f>
        <v>0.9841498373754356</v>
      </c>
      <c r="I382">
        <f>_xll.WMA($H$2:H382,1,20)</f>
        <v>0.21213487058387925</v>
      </c>
      <c r="J382">
        <v>4.8516792476416715E-2</v>
      </c>
      <c r="K382" s="5">
        <f t="shared" si="22"/>
        <v>1.0551542644483306E-2</v>
      </c>
      <c r="L382" s="5">
        <f t="shared" si="23"/>
        <v>2.6894051178144529E-2</v>
      </c>
    </row>
    <row r="383" spans="1:12" x14ac:dyDescent="0.25">
      <c r="A383" s="2">
        <v>40844</v>
      </c>
      <c r="B383" s="3">
        <v>1.4185000000000001</v>
      </c>
      <c r="C383" s="3">
        <v>1.4198999999999999</v>
      </c>
      <c r="D383" s="3">
        <v>1.4137</v>
      </c>
      <c r="E383" s="3">
        <v>1.4148000000000001</v>
      </c>
      <c r="F383" s="6">
        <f t="shared" si="20"/>
        <v>-2.6117969175804812E-3</v>
      </c>
      <c r="G383" s="6">
        <f t="shared" si="21"/>
        <v>4.3760657073251656E-3</v>
      </c>
      <c r="H383" s="69">
        <f>_xll.BOXCOX(G383,$O$35,$O$36,1)+4.6</f>
        <v>-0.8316051985900943</v>
      </c>
      <c r="I383">
        <f>_xll.WMA($H$2:H383,1,20)</f>
        <v>0.25538545165109616</v>
      </c>
      <c r="J383">
        <v>0.14060751377637726</v>
      </c>
      <c r="K383" s="5">
        <f t="shared" si="22"/>
        <v>1.1569389716563286E-2</v>
      </c>
      <c r="L383" s="5">
        <f t="shared" si="23"/>
        <v>4.3760657073251656E-3</v>
      </c>
    </row>
    <row r="384" spans="1:12" x14ac:dyDescent="0.25">
      <c r="A384" s="2">
        <v>40847</v>
      </c>
      <c r="B384" s="3">
        <v>1.415</v>
      </c>
      <c r="C384" s="3">
        <v>1.4169</v>
      </c>
      <c r="D384" s="3">
        <v>1.3832</v>
      </c>
      <c r="E384" s="3">
        <v>1.3855</v>
      </c>
      <c r="F384" s="6">
        <f t="shared" si="20"/>
        <v>-2.1068445774304955E-2</v>
      </c>
      <c r="G384" s="6">
        <f t="shared" si="21"/>
        <v>2.4071731201100437E-2</v>
      </c>
      <c r="H384" s="69">
        <f>_xll.BOXCOX(G384,$O$35,$O$36,1)+4.6</f>
        <v>0.87328289382847712</v>
      </c>
      <c r="I384">
        <f>_xll.WMA($H$2:H384,1,20)</f>
        <v>0.19170943453420353</v>
      </c>
      <c r="J384">
        <v>6.2697748817002741E-2</v>
      </c>
      <c r="K384" s="5">
        <f t="shared" si="22"/>
        <v>1.0702239598095156E-2</v>
      </c>
      <c r="L384" s="5">
        <f t="shared" si="23"/>
        <v>2.4071731201100437E-2</v>
      </c>
    </row>
    <row r="385" spans="1:12" x14ac:dyDescent="0.25">
      <c r="A385" s="2">
        <v>40848</v>
      </c>
      <c r="B385" s="3">
        <v>1.3855999999999999</v>
      </c>
      <c r="C385" s="3">
        <v>1.3869</v>
      </c>
      <c r="D385" s="3">
        <v>1.3612</v>
      </c>
      <c r="E385" s="3">
        <v>1.3701000000000001</v>
      </c>
      <c r="F385" s="6">
        <f t="shared" si="20"/>
        <v>-1.1249528949107652E-2</v>
      </c>
      <c r="G385" s="6">
        <f t="shared" si="21"/>
        <v>1.870437703553891E-2</v>
      </c>
      <c r="H385" s="69">
        <f>_xll.BOXCOX(G385,$O$35,$O$36,1)+4.6</f>
        <v>0.62100228356081377</v>
      </c>
      <c r="I385">
        <f>_xll.WMA($H$2:H385,1,20)</f>
        <v>0.21269905226959765</v>
      </c>
      <c r="J385">
        <v>0.10473291489608383</v>
      </c>
      <c r="K385" s="5">
        <f t="shared" si="22"/>
        <v>1.1161699093412723E-2</v>
      </c>
      <c r="L385" s="5">
        <f t="shared" si="23"/>
        <v>1.870437703553891E-2</v>
      </c>
    </row>
    <row r="386" spans="1:12" x14ac:dyDescent="0.25">
      <c r="A386" s="2">
        <v>40849</v>
      </c>
      <c r="B386" s="3">
        <v>1.3697999999999999</v>
      </c>
      <c r="C386" s="3">
        <v>1.3826000000000001</v>
      </c>
      <c r="D386" s="3">
        <v>1.3640000000000001</v>
      </c>
      <c r="E386" s="3">
        <v>1.3745000000000001</v>
      </c>
      <c r="F386" s="6">
        <f t="shared" si="20"/>
        <v>3.4252848414956516E-3</v>
      </c>
      <c r="G386" s="6">
        <f t="shared" si="21"/>
        <v>1.3544225107757253E-2</v>
      </c>
      <c r="H386" s="69">
        <f>_xll.BOXCOX(G386,$O$35,$O$36,1)+4.6</f>
        <v>0.29820498618881608</v>
      </c>
      <c r="I386">
        <f>_xll.WMA($H$2:H386,1,20)</f>
        <v>0.21868823427169687</v>
      </c>
      <c r="J386">
        <v>0.173564373806329</v>
      </c>
      <c r="K386" s="5">
        <f t="shared" si="22"/>
        <v>1.195703314306862E-2</v>
      </c>
      <c r="L386" s="5">
        <f t="shared" si="23"/>
        <v>1.3544225107757253E-2</v>
      </c>
    </row>
    <row r="387" spans="1:12" x14ac:dyDescent="0.25">
      <c r="A387" s="2">
        <v>40850</v>
      </c>
      <c r="B387" s="3">
        <v>1.3743000000000001</v>
      </c>
      <c r="C387" s="3">
        <v>1.3853</v>
      </c>
      <c r="D387" s="3">
        <v>1.3658999999999999</v>
      </c>
      <c r="E387" s="3">
        <v>1.3819999999999999</v>
      </c>
      <c r="F387" s="6">
        <f t="shared" ref="F387:F450" si="24">LN(E387/B387)</f>
        <v>5.5872147668089558E-3</v>
      </c>
      <c r="G387" s="6">
        <f t="shared" ref="G387:G450" si="25">LN(C387/D387)</f>
        <v>1.4103170654987344E-2</v>
      </c>
      <c r="H387" s="69">
        <f>_xll.BOXCOX(G387,$O$35,$O$36,1)+4.6</f>
        <v>0.33864436227074624</v>
      </c>
      <c r="I387">
        <f>_xll.WMA($H$2:H387,1,20)</f>
        <v>0.23950621015121115</v>
      </c>
      <c r="J387">
        <v>0.18617590182176841</v>
      </c>
      <c r="K387" s="5">
        <f t="shared" ref="K387:K450" si="26">EXP(J387-4.6)</f>
        <v>1.210878449842822E-2</v>
      </c>
      <c r="L387" s="5">
        <f t="shared" ref="L387:L450" si="27">G387</f>
        <v>1.4103170654987344E-2</v>
      </c>
    </row>
    <row r="388" spans="1:12" x14ac:dyDescent="0.25">
      <c r="A388" s="2">
        <v>40851</v>
      </c>
      <c r="B388" s="3">
        <v>1.3821000000000001</v>
      </c>
      <c r="C388" s="3">
        <v>1.3865000000000001</v>
      </c>
      <c r="D388" s="3">
        <v>1.3715999999999999</v>
      </c>
      <c r="E388" s="3">
        <v>1.379</v>
      </c>
      <c r="F388" s="6">
        <f t="shared" si="24"/>
        <v>-2.2454828166792893E-3</v>
      </c>
      <c r="G388" s="6">
        <f t="shared" si="25"/>
        <v>1.0804644467067493E-2</v>
      </c>
      <c r="H388" s="69">
        <f>_xll.BOXCOX(G388,$O$35,$O$36,1)+4.6</f>
        <v>7.2220805952931677E-2</v>
      </c>
      <c r="I388">
        <f>_xll.WMA($H$2:H388,1,20)</f>
        <v>0.23573138452042172</v>
      </c>
      <c r="J388">
        <v>0.18836448215742835</v>
      </c>
      <c r="K388" s="5">
        <f t="shared" si="26"/>
        <v>1.2135314567073832E-2</v>
      </c>
      <c r="L388" s="5">
        <f t="shared" si="27"/>
        <v>1.0804644467067493E-2</v>
      </c>
    </row>
    <row r="389" spans="1:12" x14ac:dyDescent="0.25">
      <c r="A389" s="2">
        <v>40854</v>
      </c>
      <c r="B389" s="3">
        <v>1.3815</v>
      </c>
      <c r="C389" s="3">
        <v>1.3816999999999999</v>
      </c>
      <c r="D389" s="3">
        <v>1.3685</v>
      </c>
      <c r="E389" s="3">
        <v>1.3772</v>
      </c>
      <c r="F389" s="6">
        <f t="shared" si="24"/>
        <v>-3.1174128991025107E-3</v>
      </c>
      <c r="G389" s="6">
        <f t="shared" si="25"/>
        <v>9.5993755818900729E-3</v>
      </c>
      <c r="H389" s="69">
        <f>_xll.BOXCOX(G389,$O$35,$O$36,1)+4.6</f>
        <v>-4.6057226176888122E-2</v>
      </c>
      <c r="I389">
        <f>_xll.WMA($H$2:H389,1,20)</f>
        <v>0.23120918168827051</v>
      </c>
      <c r="J389">
        <v>0.16534726082831672</v>
      </c>
      <c r="K389" s="5">
        <f t="shared" si="26"/>
        <v>1.1859183422529312E-2</v>
      </c>
      <c r="L389" s="5">
        <f t="shared" si="27"/>
        <v>9.5993755818900729E-3</v>
      </c>
    </row>
    <row r="390" spans="1:12" x14ac:dyDescent="0.25">
      <c r="A390" s="2">
        <v>40855</v>
      </c>
      <c r="B390" s="3">
        <v>1.3774</v>
      </c>
      <c r="C390" s="3">
        <v>1.3846000000000001</v>
      </c>
      <c r="D390" s="3">
        <v>1.3728</v>
      </c>
      <c r="E390" s="3">
        <v>1.3832</v>
      </c>
      <c r="F390" s="6">
        <f t="shared" si="24"/>
        <v>4.2019912584829646E-3</v>
      </c>
      <c r="G390" s="6">
        <f t="shared" si="25"/>
        <v>8.5588395102273E-3</v>
      </c>
      <c r="H390" s="69">
        <f>_xll.BOXCOX(G390,$O$35,$O$36,1)+4.6</f>
        <v>-0.1607906692542258</v>
      </c>
      <c r="I390">
        <f>_xll.WMA($H$2:H390,1,20)</f>
        <v>0.18678342417960722</v>
      </c>
      <c r="J390">
        <v>0.12635966288238382</v>
      </c>
      <c r="K390" s="5">
        <f t="shared" si="26"/>
        <v>1.14057195199874E-2</v>
      </c>
      <c r="L390" s="5">
        <f t="shared" si="27"/>
        <v>8.5588395102273E-3</v>
      </c>
    </row>
    <row r="391" spans="1:12" x14ac:dyDescent="0.25">
      <c r="A391" s="2">
        <v>40856</v>
      </c>
      <c r="B391" s="3">
        <v>1.3831</v>
      </c>
      <c r="C391" s="3">
        <v>1.3855999999999999</v>
      </c>
      <c r="D391" s="3">
        <v>1.3527</v>
      </c>
      <c r="E391" s="3">
        <v>1.3541000000000001</v>
      </c>
      <c r="F391" s="6">
        <f t="shared" si="24"/>
        <v>-2.1190329641883797E-2</v>
      </c>
      <c r="G391" s="6">
        <f t="shared" si="25"/>
        <v>2.4030663713022451E-2</v>
      </c>
      <c r="H391" s="69">
        <f>_xll.BOXCOX(G391,$O$35,$O$36,1)+4.6</f>
        <v>0.87157539056884881</v>
      </c>
      <c r="I391">
        <f>_xll.WMA($H$2:H391,1,20)</f>
        <v>0.18748190329104111</v>
      </c>
      <c r="J391">
        <v>8.0647554155440337E-2</v>
      </c>
      <c r="K391" s="5">
        <f t="shared" si="26"/>
        <v>1.0896077184600049E-2</v>
      </c>
      <c r="L391" s="5">
        <f t="shared" si="27"/>
        <v>2.4030663713022451E-2</v>
      </c>
    </row>
    <row r="392" spans="1:12" x14ac:dyDescent="0.25">
      <c r="A392" s="2">
        <v>40857</v>
      </c>
      <c r="B392" s="3">
        <v>1.3542000000000001</v>
      </c>
      <c r="C392" s="3">
        <v>1.3651</v>
      </c>
      <c r="D392" s="3">
        <v>1.3488</v>
      </c>
      <c r="E392" s="3">
        <v>1.3606</v>
      </c>
      <c r="F392" s="6">
        <f t="shared" si="24"/>
        <v>4.7149048594154084E-3</v>
      </c>
      <c r="G392" s="6">
        <f t="shared" si="25"/>
        <v>1.2012377761341056E-2</v>
      </c>
      <c r="H392" s="69">
        <f>_xll.BOXCOX(G392,$O$35,$O$36,1)+4.6</f>
        <v>0.17818231930753914</v>
      </c>
      <c r="I392">
        <f>_xll.WMA($H$2:H392,1,20)</f>
        <v>0.20208314582257106</v>
      </c>
      <c r="J392">
        <v>0.14248796031222441</v>
      </c>
      <c r="K392" s="5">
        <f t="shared" si="26"/>
        <v>1.159116580334431E-2</v>
      </c>
      <c r="L392" s="5">
        <f t="shared" si="27"/>
        <v>1.2012377761341056E-2</v>
      </c>
    </row>
    <row r="393" spans="1:12" x14ac:dyDescent="0.25">
      <c r="A393" s="2">
        <v>40858</v>
      </c>
      <c r="B393" s="3">
        <v>1.3606</v>
      </c>
      <c r="C393" s="3">
        <v>1.3794</v>
      </c>
      <c r="D393" s="3">
        <v>1.3581000000000001</v>
      </c>
      <c r="E393" s="3">
        <v>1.3749</v>
      </c>
      <c r="F393" s="6">
        <f t="shared" si="24"/>
        <v>1.0455222272227577E-2</v>
      </c>
      <c r="G393" s="6">
        <f t="shared" si="25"/>
        <v>1.556195788716821E-2</v>
      </c>
      <c r="H393" s="69">
        <f>_xll.BOXCOX(G393,$O$35,$O$36,1)+4.6</f>
        <v>0.43707406007657923</v>
      </c>
      <c r="I393">
        <f>_xll.WMA($H$2:H393,1,20)</f>
        <v>0.21182426350925937</v>
      </c>
      <c r="J393">
        <v>0.15927868024468933</v>
      </c>
      <c r="K393" s="5">
        <f t="shared" si="26"/>
        <v>1.1787432944253452E-2</v>
      </c>
      <c r="L393" s="5">
        <f t="shared" si="27"/>
        <v>1.556195788716821E-2</v>
      </c>
    </row>
    <row r="394" spans="1:12" x14ac:dyDescent="0.25">
      <c r="A394" s="2">
        <v>40861</v>
      </c>
      <c r="B394" s="3">
        <v>1.3778999999999999</v>
      </c>
      <c r="C394" s="3">
        <v>1.3791</v>
      </c>
      <c r="D394" s="3">
        <v>1.3594999999999999</v>
      </c>
      <c r="E394" s="3">
        <v>1.3629</v>
      </c>
      <c r="F394" s="6">
        <f t="shared" si="24"/>
        <v>-1.094581856639011E-2</v>
      </c>
      <c r="G394" s="6">
        <f t="shared" si="25"/>
        <v>1.4314127407766726E-2</v>
      </c>
      <c r="H394" s="69">
        <f>_xll.BOXCOX(G394,$O$35,$O$36,1)+4.6</f>
        <v>0.35349170121450513</v>
      </c>
      <c r="I394">
        <f>_xll.WMA($H$2:H394,1,20)</f>
        <v>0.22473176659367655</v>
      </c>
      <c r="J394">
        <v>0.17288998151409976</v>
      </c>
      <c r="K394" s="5">
        <f t="shared" si="26"/>
        <v>1.1948972130526887E-2</v>
      </c>
      <c r="L394" s="5">
        <f t="shared" si="27"/>
        <v>1.4314127407766726E-2</v>
      </c>
    </row>
    <row r="395" spans="1:12" x14ac:dyDescent="0.25">
      <c r="A395" s="2">
        <v>40862</v>
      </c>
      <c r="B395" s="3">
        <v>1.363</v>
      </c>
      <c r="C395" s="3">
        <v>1.3640000000000001</v>
      </c>
      <c r="D395" s="3">
        <v>1.35</v>
      </c>
      <c r="E395" s="3">
        <v>1.3537999999999999</v>
      </c>
      <c r="F395" s="6">
        <f t="shared" si="24"/>
        <v>-6.7726996220254026E-3</v>
      </c>
      <c r="G395" s="6">
        <f t="shared" si="25"/>
        <v>1.0316966970932269E-2</v>
      </c>
      <c r="H395" s="69">
        <f>_xll.BOXCOX(G395,$O$35,$O$36,1)+4.6</f>
        <v>2.6034539709272053E-2</v>
      </c>
      <c r="I395">
        <f>_xll.WMA($H$2:H395,1,20)</f>
        <v>0.2283560479485264</v>
      </c>
      <c r="J395">
        <v>0.18449797923360176</v>
      </c>
      <c r="K395" s="5">
        <f t="shared" si="26"/>
        <v>1.208848393155581E-2</v>
      </c>
      <c r="L395" s="5">
        <f t="shared" si="27"/>
        <v>1.0316966970932269E-2</v>
      </c>
    </row>
    <row r="396" spans="1:12" x14ac:dyDescent="0.25">
      <c r="A396" s="2">
        <v>40863</v>
      </c>
      <c r="B396" s="3">
        <v>1.3535999999999999</v>
      </c>
      <c r="C396" s="3">
        <v>1.3554999999999999</v>
      </c>
      <c r="D396" s="3">
        <v>1.3431999999999999</v>
      </c>
      <c r="E396" s="3">
        <v>1.3460000000000001</v>
      </c>
      <c r="F396" s="6">
        <f t="shared" si="24"/>
        <v>-5.6304786472856014E-3</v>
      </c>
      <c r="G396" s="6">
        <f t="shared" si="25"/>
        <v>9.1155631753890281E-3</v>
      </c>
      <c r="H396" s="69">
        <f>_xll.BOXCOX(G396,$O$35,$O$36,1)+4.6</f>
        <v>-9.7772087199103908E-2</v>
      </c>
      <c r="I396">
        <f>_xll.WMA($H$2:H396,1,20)</f>
        <v>0.22228728895487923</v>
      </c>
      <c r="J396">
        <v>0.1583473859009486</v>
      </c>
      <c r="K396" s="5">
        <f t="shared" si="26"/>
        <v>1.177646048471304E-2</v>
      </c>
      <c r="L396" s="5">
        <f t="shared" si="27"/>
        <v>9.1155631753890281E-3</v>
      </c>
    </row>
    <row r="397" spans="1:12" x14ac:dyDescent="0.25">
      <c r="A397" s="2">
        <v>40864</v>
      </c>
      <c r="B397" s="3">
        <v>1.3460000000000001</v>
      </c>
      <c r="C397" s="3">
        <v>1.3537999999999999</v>
      </c>
      <c r="D397" s="3">
        <v>1.3425</v>
      </c>
      <c r="E397" s="3">
        <v>1.3455999999999999</v>
      </c>
      <c r="F397" s="6">
        <f t="shared" si="24"/>
        <v>-2.9722098598961597E-4</v>
      </c>
      <c r="G397" s="6">
        <f t="shared" si="25"/>
        <v>8.3819056914873069E-3</v>
      </c>
      <c r="H397" s="69">
        <f>_xll.BOXCOX(G397,$O$35,$O$36,1)+4.6</f>
        <v>-0.18167998085640402</v>
      </c>
      <c r="I397">
        <f>_xll.WMA($H$2:H397,1,20)</f>
        <v>0.21693008115917298</v>
      </c>
      <c r="J397">
        <v>0.11420400244516588</v>
      </c>
      <c r="K397" s="5">
        <f t="shared" si="26"/>
        <v>1.1267914717486414E-2</v>
      </c>
      <c r="L397" s="5">
        <f t="shared" si="27"/>
        <v>8.3819056914873069E-3</v>
      </c>
    </row>
    <row r="398" spans="1:12" x14ac:dyDescent="0.25">
      <c r="A398" s="2">
        <v>40865</v>
      </c>
      <c r="B398" s="3">
        <v>1.3454999999999999</v>
      </c>
      <c r="C398" s="3">
        <v>1.3612</v>
      </c>
      <c r="D398" s="3">
        <v>1.3451</v>
      </c>
      <c r="E398" s="3">
        <v>1.3522000000000001</v>
      </c>
      <c r="F398" s="6">
        <f t="shared" si="24"/>
        <v>4.9672044896170199E-3</v>
      </c>
      <c r="G398" s="6">
        <f t="shared" si="25"/>
        <v>1.1898303912214695E-2</v>
      </c>
      <c r="H398" s="69">
        <f>_xll.BOXCOX(G398,$O$35,$O$36,1)+4.6</f>
        <v>0.16864058259189108</v>
      </c>
      <c r="I398">
        <f>_xll.WMA($H$2:H398,1,20)</f>
        <v>0.19491397256210846</v>
      </c>
      <c r="J398">
        <v>6.7325518583997157E-2</v>
      </c>
      <c r="K398" s="5">
        <f t="shared" si="26"/>
        <v>1.0751881876868851E-2</v>
      </c>
      <c r="L398" s="5">
        <f t="shared" si="27"/>
        <v>1.1898303912214695E-2</v>
      </c>
    </row>
    <row r="399" spans="1:12" x14ac:dyDescent="0.25">
      <c r="A399" s="2">
        <v>40868</v>
      </c>
      <c r="B399" s="3">
        <v>1.3523000000000001</v>
      </c>
      <c r="C399" s="3">
        <v>1.3540000000000001</v>
      </c>
      <c r="D399" s="3">
        <v>1.3433999999999999</v>
      </c>
      <c r="E399" s="3">
        <v>1.3487</v>
      </c>
      <c r="F399" s="6">
        <f t="shared" si="24"/>
        <v>-2.6656809565022152E-3</v>
      </c>
      <c r="G399" s="6">
        <f t="shared" si="25"/>
        <v>7.8594606394562037E-3</v>
      </c>
      <c r="H399" s="69">
        <f>_xll.BOXCOX(G399,$O$35,$O$36,1)+4.6</f>
        <v>-0.24603729582987111</v>
      </c>
      <c r="I399">
        <f>_xll.WMA($H$2:H399,1,20)</f>
        <v>0.1865879549650187</v>
      </c>
      <c r="J399">
        <v>6.2393788460399557E-2</v>
      </c>
      <c r="K399" s="5">
        <f t="shared" si="26"/>
        <v>1.0698987035880488E-2</v>
      </c>
      <c r="L399" s="5">
        <f t="shared" si="27"/>
        <v>7.8594606394562037E-3</v>
      </c>
    </row>
    <row r="400" spans="1:12" x14ac:dyDescent="0.25">
      <c r="A400" s="2">
        <v>40869</v>
      </c>
      <c r="B400" s="3">
        <v>1.3488</v>
      </c>
      <c r="C400" s="3">
        <v>1.3567</v>
      </c>
      <c r="D400" s="3">
        <v>1.3472</v>
      </c>
      <c r="E400" s="3">
        <v>1.3503000000000001</v>
      </c>
      <c r="F400" s="6">
        <f t="shared" si="24"/>
        <v>1.1114817194056376E-3</v>
      </c>
      <c r="G400" s="6">
        <f t="shared" si="25"/>
        <v>7.0269160032006596E-3</v>
      </c>
      <c r="H400" s="69">
        <f>_xll.BOXCOX(G400,$O$35,$O$36,1)+4.6</f>
        <v>-0.35800736028016988</v>
      </c>
      <c r="I400">
        <f>_xll.WMA($H$2:H400,1,20)</f>
        <v>0.17823953243712476</v>
      </c>
      <c r="J400">
        <v>3.0394248884313357E-2</v>
      </c>
      <c r="K400" s="5">
        <f t="shared" si="26"/>
        <v>1.0362044136762078E-2</v>
      </c>
      <c r="L400" s="5">
        <f t="shared" si="27"/>
        <v>7.0269160032006596E-3</v>
      </c>
    </row>
    <row r="401" spans="1:12" x14ac:dyDescent="0.25">
      <c r="A401" s="2">
        <v>40870</v>
      </c>
      <c r="B401" s="3">
        <v>1.3501000000000001</v>
      </c>
      <c r="C401" s="3">
        <v>1.353</v>
      </c>
      <c r="D401" s="3">
        <v>1.3323</v>
      </c>
      <c r="E401" s="3">
        <v>1.3340000000000001</v>
      </c>
      <c r="F401" s="6">
        <f t="shared" si="24"/>
        <v>-1.1996716287631437E-2</v>
      </c>
      <c r="G401" s="6">
        <f t="shared" si="25"/>
        <v>1.5417577204621719E-2</v>
      </c>
      <c r="H401" s="69">
        <f>_xll.BOXCOX(G401,$O$35,$O$36,1)+4.6</f>
        <v>0.42775295648550937</v>
      </c>
      <c r="I401">
        <f>_xll.WMA($H$2:H401,1,20)</f>
        <v>0.17369946220601559</v>
      </c>
      <c r="J401">
        <v>-2.0241554841993248E-2</v>
      </c>
      <c r="K401" s="5">
        <f t="shared" si="26"/>
        <v>9.8504163580174931E-3</v>
      </c>
      <c r="L401" s="5">
        <f t="shared" si="27"/>
        <v>1.5417577204621719E-2</v>
      </c>
    </row>
    <row r="402" spans="1:12" x14ac:dyDescent="0.25">
      <c r="A402" s="2">
        <v>40871</v>
      </c>
      <c r="B402" s="3">
        <v>1.3342000000000001</v>
      </c>
      <c r="C402" s="3">
        <v>1.341</v>
      </c>
      <c r="D402" s="3">
        <v>1.3320000000000001</v>
      </c>
      <c r="E402" s="3">
        <v>1.3345</v>
      </c>
      <c r="F402" s="6">
        <f t="shared" si="24"/>
        <v>2.2482856916374133E-4</v>
      </c>
      <c r="G402" s="6">
        <f t="shared" si="25"/>
        <v>6.7340321813438991E-3</v>
      </c>
      <c r="H402" s="69">
        <f>_xll.BOXCOX(G402,$O$35,$O$36,1)+4.6</f>
        <v>-0.40058117932032555</v>
      </c>
      <c r="I402">
        <f>_xll.WMA($H$2:H402,1,20)</f>
        <v>0.1864153450472304</v>
      </c>
      <c r="J402">
        <v>1.3667482129174235E-2</v>
      </c>
      <c r="K402" s="5">
        <f t="shared" si="26"/>
        <v>1.0190162163693669E-2</v>
      </c>
      <c r="L402" s="5">
        <f t="shared" si="27"/>
        <v>6.7340321813438991E-3</v>
      </c>
    </row>
    <row r="403" spans="1:12" x14ac:dyDescent="0.25">
      <c r="A403" s="2">
        <v>40872</v>
      </c>
      <c r="B403" s="3">
        <v>1.3346</v>
      </c>
      <c r="C403" s="3">
        <v>1.3351</v>
      </c>
      <c r="D403" s="3">
        <v>1.3214999999999999</v>
      </c>
      <c r="E403" s="3">
        <v>1.3236000000000001</v>
      </c>
      <c r="F403" s="6">
        <f t="shared" si="24"/>
        <v>-8.2763244220490154E-3</v>
      </c>
      <c r="G403" s="6">
        <f t="shared" si="25"/>
        <v>1.0238740351705333E-2</v>
      </c>
      <c r="H403" s="69">
        <f>_xll.BOXCOX(G403,$O$35,$O$36,1)+4.6</f>
        <v>1.842332053378648E-2</v>
      </c>
      <c r="I403">
        <f>_xll.WMA($H$2:H403,1,20)</f>
        <v>0.11717879421244232</v>
      </c>
      <c r="J403">
        <v>-1.3264220911439382E-2</v>
      </c>
      <c r="K403" s="5">
        <f t="shared" si="26"/>
        <v>9.9193863357790683E-3</v>
      </c>
      <c r="L403" s="5">
        <f t="shared" si="27"/>
        <v>1.0238740351705333E-2</v>
      </c>
    </row>
    <row r="404" spans="1:12" x14ac:dyDescent="0.25">
      <c r="A404" s="2">
        <v>40875</v>
      </c>
      <c r="B404" s="3">
        <v>1.3308</v>
      </c>
      <c r="C404" s="3">
        <v>1.3398000000000001</v>
      </c>
      <c r="D404" s="3">
        <v>1.3275999999999999</v>
      </c>
      <c r="E404" s="3">
        <v>1.3318000000000001</v>
      </c>
      <c r="F404" s="6">
        <f t="shared" si="24"/>
        <v>7.5114553220041725E-4</v>
      </c>
      <c r="G404" s="6">
        <f t="shared" si="25"/>
        <v>9.1475482283478841E-3</v>
      </c>
      <c r="H404" s="69">
        <f>_xll.BOXCOX(G404,$O$35,$O$36,1)+4.6</f>
        <v>-9.4269388786599961E-2</v>
      </c>
      <c r="I404">
        <f>_xll.WMA($H$2:H404,1,20)</f>
        <v>0.15968022016863637</v>
      </c>
      <c r="J404">
        <v>-2.2642774811216251E-2</v>
      </c>
      <c r="K404" s="5">
        <f t="shared" si="26"/>
        <v>9.8267917168848428E-3</v>
      </c>
      <c r="L404" s="5">
        <f t="shared" si="27"/>
        <v>9.1475482283478841E-3</v>
      </c>
    </row>
    <row r="405" spans="1:12" x14ac:dyDescent="0.25">
      <c r="A405" s="2">
        <v>40876</v>
      </c>
      <c r="B405" s="3">
        <v>1.3320000000000001</v>
      </c>
      <c r="C405" s="3">
        <v>1.3441000000000001</v>
      </c>
      <c r="D405" s="3">
        <v>1.3289</v>
      </c>
      <c r="E405" s="3">
        <v>1.3312999999999999</v>
      </c>
      <c r="F405" s="6">
        <f t="shared" si="24"/>
        <v>-5.2566366246308363E-4</v>
      </c>
      <c r="G405" s="6">
        <f t="shared" si="25"/>
        <v>1.1373111739640609E-2</v>
      </c>
      <c r="H405" s="69">
        <f>_xll.BOXCOX(G405,$O$35,$O$36,1)+4.6</f>
        <v>0.12349667116448515</v>
      </c>
      <c r="I405">
        <f>_xll.WMA($H$2:H405,1,20)</f>
        <v>0.11130260603788249</v>
      </c>
      <c r="J405">
        <v>-2.597688150314012E-2</v>
      </c>
      <c r="K405" s="5">
        <f t="shared" si="26"/>
        <v>9.7940827028329316E-3</v>
      </c>
      <c r="L405" s="5">
        <f t="shared" si="27"/>
        <v>1.1373111739640609E-2</v>
      </c>
    </row>
    <row r="406" spans="1:12" x14ac:dyDescent="0.25">
      <c r="A406" s="2">
        <v>40877</v>
      </c>
      <c r="B406" s="3">
        <v>1.3314999999999999</v>
      </c>
      <c r="C406" s="3">
        <v>1.353</v>
      </c>
      <c r="D406" s="3">
        <v>1.3262</v>
      </c>
      <c r="E406" s="3">
        <v>1.3444</v>
      </c>
      <c r="F406" s="6">
        <f t="shared" si="24"/>
        <v>9.6416905969636778E-3</v>
      </c>
      <c r="G406" s="6">
        <f t="shared" si="25"/>
        <v>2.0006639236020821E-2</v>
      </c>
      <c r="H406" s="69">
        <f>_xll.BOXCOX(G406,$O$35,$O$36,1)+4.6</f>
        <v>0.68830890128576661</v>
      </c>
      <c r="I406">
        <f>_xll.WMA($H$2:H406,1,20)</f>
        <v>8.6427325418066081E-2</v>
      </c>
      <c r="J406">
        <v>-1.1211596614076003E-2</v>
      </c>
      <c r="K406" s="5">
        <f t="shared" si="26"/>
        <v>9.9397680200008342E-3</v>
      </c>
      <c r="L406" s="5">
        <f t="shared" si="27"/>
        <v>2.0006639236020821E-2</v>
      </c>
    </row>
    <row r="407" spans="1:12" x14ac:dyDescent="0.25">
      <c r="A407" s="2">
        <v>40878</v>
      </c>
      <c r="B407" s="3">
        <v>1.3445</v>
      </c>
      <c r="C407" s="3">
        <v>1.3519000000000001</v>
      </c>
      <c r="D407" s="3">
        <v>1.3421000000000001</v>
      </c>
      <c r="E407" s="3">
        <v>1.3460000000000001</v>
      </c>
      <c r="F407" s="6">
        <f t="shared" si="24"/>
        <v>1.115034495753744E-3</v>
      </c>
      <c r="G407" s="6">
        <f t="shared" si="25"/>
        <v>7.2754589665993772E-3</v>
      </c>
      <c r="H407" s="69">
        <f>_xll.BOXCOX(G407,$O$35,$O$36,1)+4.6</f>
        <v>-0.32324837972220344</v>
      </c>
      <c r="I407">
        <f>_xll.WMA($H$2:H407,1,20)</f>
        <v>0.10593252117291357</v>
      </c>
      <c r="J407">
        <v>6.3485955219225565E-2</v>
      </c>
      <c r="K407" s="5">
        <f t="shared" si="26"/>
        <v>1.071067849722475E-2</v>
      </c>
      <c r="L407" s="5">
        <f t="shared" si="27"/>
        <v>7.2754589665993772E-3</v>
      </c>
    </row>
    <row r="408" spans="1:12" x14ac:dyDescent="0.25">
      <c r="A408" s="2">
        <v>40879</v>
      </c>
      <c r="B408" s="3">
        <v>1.3459000000000001</v>
      </c>
      <c r="C408" s="3">
        <v>1.3536999999999999</v>
      </c>
      <c r="D408" s="3">
        <v>1.3366</v>
      </c>
      <c r="E408" s="3">
        <v>1.3387</v>
      </c>
      <c r="F408" s="6">
        <f t="shared" si="24"/>
        <v>-5.3639404478179826E-3</v>
      </c>
      <c r="G408" s="6">
        <f t="shared" si="25"/>
        <v>1.2712508114770779E-2</v>
      </c>
      <c r="H408" s="69">
        <f>_xll.BOXCOX(G408,$O$35,$O$36,1)+4.6</f>
        <v>0.23483112072238832</v>
      </c>
      <c r="I408">
        <f>_xll.WMA($H$2:H408,1,20)</f>
        <v>7.2837884073266121E-2</v>
      </c>
      <c r="J408">
        <v>4.2261567229111452E-2</v>
      </c>
      <c r="K408" s="5">
        <f t="shared" si="26"/>
        <v>1.0485746368338107E-2</v>
      </c>
      <c r="L408" s="5">
        <f t="shared" si="27"/>
        <v>1.2712508114770779E-2</v>
      </c>
    </row>
    <row r="409" spans="1:12" x14ac:dyDescent="0.25">
      <c r="A409" s="2">
        <v>40882</v>
      </c>
      <c r="B409" s="3">
        <v>1.3407</v>
      </c>
      <c r="C409" s="3">
        <v>1.3485</v>
      </c>
      <c r="D409" s="3">
        <v>1.3379000000000001</v>
      </c>
      <c r="E409" s="3">
        <v>1.3398000000000001</v>
      </c>
      <c r="F409" s="6">
        <f t="shared" si="24"/>
        <v>-6.7151653334824668E-4</v>
      </c>
      <c r="G409" s="6">
        <f t="shared" si="25"/>
        <v>7.8916431002110498E-3</v>
      </c>
      <c r="H409" s="69">
        <f>_xll.BOXCOX(G409,$O$35,$O$36,1)+4.6</f>
        <v>-0.24195091482825948</v>
      </c>
      <c r="I409">
        <f>_xll.WMA($H$2:H409,1,20)</f>
        <v>8.096839981173895E-2</v>
      </c>
      <c r="J409">
        <v>4.4403005519983496E-2</v>
      </c>
      <c r="K409" s="5">
        <f t="shared" si="26"/>
        <v>1.0508225006838111E-2</v>
      </c>
      <c r="L409" s="5">
        <f t="shared" si="27"/>
        <v>7.8916431002110498E-3</v>
      </c>
    </row>
    <row r="410" spans="1:12" x14ac:dyDescent="0.25">
      <c r="A410" s="2">
        <v>40883</v>
      </c>
      <c r="B410" s="3">
        <v>1.34</v>
      </c>
      <c r="C410" s="3">
        <v>1.3424</v>
      </c>
      <c r="D410" s="3">
        <v>1.3335999999999999</v>
      </c>
      <c r="E410" s="3">
        <v>1.3401000000000001</v>
      </c>
      <c r="F410" s="6">
        <f t="shared" si="24"/>
        <v>7.4624081225711848E-5</v>
      </c>
      <c r="G410" s="6">
        <f t="shared" si="25"/>
        <v>6.5770042763575497E-3</v>
      </c>
      <c r="H410" s="69">
        <f>_xll.BOXCOX(G410,$O$35,$O$36,1)+4.6</f>
        <v>-0.42417591446432823</v>
      </c>
      <c r="I410">
        <f>_xll.WMA($H$2:H410,1,20)</f>
        <v>7.1173715379170388E-2</v>
      </c>
      <c r="J410">
        <v>1.9223553990671549E-2</v>
      </c>
      <c r="K410" s="5">
        <f t="shared" si="26"/>
        <v>1.0246937013475205E-2</v>
      </c>
      <c r="L410" s="5">
        <f t="shared" si="27"/>
        <v>6.5770042763575497E-3</v>
      </c>
    </row>
    <row r="411" spans="1:12" x14ac:dyDescent="0.25">
      <c r="A411" s="2">
        <v>40884</v>
      </c>
      <c r="B411" s="3">
        <v>1.34</v>
      </c>
      <c r="C411" s="3">
        <v>1.3452</v>
      </c>
      <c r="D411" s="3">
        <v>1.3353999999999999</v>
      </c>
      <c r="E411" s="3">
        <v>1.3409</v>
      </c>
      <c r="F411" s="6">
        <f t="shared" si="24"/>
        <v>6.7141634063917516E-4</v>
      </c>
      <c r="G411" s="6">
        <f t="shared" si="25"/>
        <v>7.3118284423462215E-3</v>
      </c>
      <c r="H411" s="69">
        <f>_xll.BOXCOX(G411,$O$35,$O$36,1)+4.6</f>
        <v>-0.31826190758553974</v>
      </c>
      <c r="I411">
        <f>_xll.WMA($H$2:H411,1,20)</f>
        <v>5.8004453118665276E-2</v>
      </c>
      <c r="J411">
        <v>-3.5248892816362176E-2</v>
      </c>
      <c r="K411" s="5">
        <f t="shared" si="26"/>
        <v>9.703691558643153E-3</v>
      </c>
      <c r="L411" s="5">
        <f t="shared" si="27"/>
        <v>7.3118284423462215E-3</v>
      </c>
    </row>
    <row r="412" spans="1:12" x14ac:dyDescent="0.25">
      <c r="A412" s="2">
        <v>40885</v>
      </c>
      <c r="B412" s="3">
        <v>1.3411</v>
      </c>
      <c r="C412" s="3">
        <v>1.3455999999999999</v>
      </c>
      <c r="D412" s="3">
        <v>1.3292999999999999</v>
      </c>
      <c r="E412" s="3">
        <v>1.3341000000000001</v>
      </c>
      <c r="F412" s="6">
        <f t="shared" si="24"/>
        <v>-5.2332655321339801E-3</v>
      </c>
      <c r="G412" s="6">
        <f t="shared" si="25"/>
        <v>1.2187522345130151E-2</v>
      </c>
      <c r="H412" s="69">
        <f>_xll.BOXCOX(G412,$O$35,$O$36,1)+4.6</f>
        <v>0.1926573907867235</v>
      </c>
      <c r="I412">
        <f>_xll.WMA($H$2:H412,1,20)</f>
        <v>-1.4874117890541281E-3</v>
      </c>
      <c r="J412">
        <v>-7.3583655468760722E-2</v>
      </c>
      <c r="K412" s="5">
        <f t="shared" si="26"/>
        <v>9.3387426523257825E-3</v>
      </c>
      <c r="L412" s="5">
        <f t="shared" si="27"/>
        <v>1.2187522345130151E-2</v>
      </c>
    </row>
    <row r="413" spans="1:12" x14ac:dyDescent="0.25">
      <c r="A413" s="2">
        <v>40886</v>
      </c>
      <c r="B413" s="3">
        <v>1.3340000000000001</v>
      </c>
      <c r="C413" s="3">
        <v>1.343</v>
      </c>
      <c r="D413" s="3">
        <v>1.3285</v>
      </c>
      <c r="E413" s="3">
        <v>1.3384</v>
      </c>
      <c r="F413" s="6">
        <f t="shared" si="24"/>
        <v>3.2929231970451091E-3</v>
      </c>
      <c r="G413" s="6">
        <f t="shared" si="25"/>
        <v>1.0855431323369278E-2</v>
      </c>
      <c r="H413" s="69">
        <f>_xll.BOXCOX(G413,$O$35,$O$36,1)+4.6</f>
        <v>7.6910258553570365E-2</v>
      </c>
      <c r="I413">
        <f>_xll.WMA($H$2:H413,1,20)</f>
        <v>-7.6365821509492122E-4</v>
      </c>
      <c r="J413">
        <v>-4.9330078205229888E-2</v>
      </c>
      <c r="K413" s="5">
        <f t="shared" si="26"/>
        <v>9.5680096021494819E-3</v>
      </c>
      <c r="L413" s="5">
        <f t="shared" si="27"/>
        <v>1.0855431323369278E-2</v>
      </c>
    </row>
    <row r="414" spans="1:12" x14ac:dyDescent="0.25">
      <c r="A414" s="2">
        <v>40889</v>
      </c>
      <c r="B414" s="3">
        <v>1.3348</v>
      </c>
      <c r="C414" s="3">
        <v>1.3355999999999999</v>
      </c>
      <c r="D414" s="3">
        <v>1.3168</v>
      </c>
      <c r="E414" s="3">
        <v>1.3186</v>
      </c>
      <c r="F414" s="6">
        <f t="shared" si="24"/>
        <v>-1.2210900198019658E-2</v>
      </c>
      <c r="G414" s="6">
        <f t="shared" si="25"/>
        <v>1.4176078146693969E-2</v>
      </c>
      <c r="H414" s="69">
        <f>_xll.BOXCOX(G414,$O$35,$O$36,1)+4.6</f>
        <v>0.343800627470781</v>
      </c>
      <c r="I414">
        <f>_xll.WMA($H$2:H414,1,20)</f>
        <v>-1.8771848291245358E-2</v>
      </c>
      <c r="J414">
        <v>-2.3611726537958178E-2</v>
      </c>
      <c r="K414" s="5">
        <f t="shared" si="26"/>
        <v>9.8172746416202942E-3</v>
      </c>
      <c r="L414" s="5">
        <f t="shared" si="27"/>
        <v>1.4176078146693969E-2</v>
      </c>
    </row>
    <row r="415" spans="1:12" x14ac:dyDescent="0.25">
      <c r="A415" s="2">
        <v>40890</v>
      </c>
      <c r="B415" s="3">
        <v>1.3185</v>
      </c>
      <c r="C415" s="3">
        <v>1.3234999999999999</v>
      </c>
      <c r="D415" s="3">
        <v>1.3012999999999999</v>
      </c>
      <c r="E415" s="3">
        <v>1.3032999999999999</v>
      </c>
      <c r="F415" s="6">
        <f t="shared" si="24"/>
        <v>-1.1595217256667409E-2</v>
      </c>
      <c r="G415" s="6">
        <f t="shared" si="25"/>
        <v>1.6915977884444291E-2</v>
      </c>
      <c r="H415" s="69">
        <f>_xll.BOXCOX(G415,$O$35,$O$36,1)+4.6</f>
        <v>0.52050333325223797</v>
      </c>
      <c r="I415">
        <f>_xll.WMA($H$2:H415,1,20)</f>
        <v>-1.9256401978431564E-2</v>
      </c>
      <c r="J415">
        <v>1.8381103898110651E-2</v>
      </c>
      <c r="K415" s="5">
        <f t="shared" si="26"/>
        <v>1.023830811565796E-2</v>
      </c>
      <c r="L415" s="5">
        <f t="shared" si="27"/>
        <v>1.6915977884444291E-2</v>
      </c>
    </row>
    <row r="416" spans="1:12" x14ac:dyDescent="0.25">
      <c r="A416" s="2">
        <v>40891</v>
      </c>
      <c r="B416" s="3">
        <v>1.3036000000000001</v>
      </c>
      <c r="C416" s="3">
        <v>1.3062</v>
      </c>
      <c r="D416" s="3">
        <v>1.2949999999999999</v>
      </c>
      <c r="E416" s="3">
        <v>1.2982</v>
      </c>
      <c r="F416" s="6">
        <f t="shared" si="24"/>
        <v>-4.150978364038313E-3</v>
      </c>
      <c r="G416" s="6">
        <f t="shared" si="25"/>
        <v>8.6114633349187644E-3</v>
      </c>
      <c r="H416" s="69">
        <f>_xll.BOXCOX(G416,$O$35,$O$36,1)+4.6</f>
        <v>-0.15466101738565641</v>
      </c>
      <c r="I416">
        <f>_xll.WMA($H$2:H416,1,20)</f>
        <v>5.4670376987167269E-3</v>
      </c>
      <c r="J416">
        <v>7.7826800397771623E-2</v>
      </c>
      <c r="K416" s="5">
        <f t="shared" si="26"/>
        <v>1.0865385341354181E-2</v>
      </c>
      <c r="L416" s="5">
        <f t="shared" si="27"/>
        <v>8.6114633349187644E-3</v>
      </c>
    </row>
    <row r="417" spans="1:12" x14ac:dyDescent="0.25">
      <c r="A417" s="2">
        <v>40892</v>
      </c>
      <c r="B417" s="3">
        <v>1.2981</v>
      </c>
      <c r="C417" s="3">
        <v>1.3047</v>
      </c>
      <c r="D417" s="3">
        <v>1.296</v>
      </c>
      <c r="E417" s="3">
        <v>1.3011999999999999</v>
      </c>
      <c r="F417" s="6">
        <f t="shared" si="24"/>
        <v>2.3852587002475591E-3</v>
      </c>
      <c r="G417" s="6">
        <f t="shared" si="25"/>
        <v>6.6905313594824182E-3</v>
      </c>
      <c r="H417" s="69">
        <f>_xll.BOXCOX(G417,$O$35,$O$36,1)+4.6</f>
        <v>-0.40706198206447031</v>
      </c>
      <c r="I417">
        <f>_xll.WMA($H$2:H417,1,20)</f>
        <v>2.6225911893891017E-3</v>
      </c>
      <c r="J417">
        <v>6.3921623722377363E-2</v>
      </c>
      <c r="K417" s="5">
        <f t="shared" si="26"/>
        <v>1.0715345819122127E-2</v>
      </c>
      <c r="L417" s="5">
        <f t="shared" si="27"/>
        <v>6.6905313594824182E-3</v>
      </c>
    </row>
    <row r="418" spans="1:12" x14ac:dyDescent="0.25">
      <c r="A418" s="2">
        <v>40893</v>
      </c>
      <c r="B418" s="3">
        <v>1.3013999999999999</v>
      </c>
      <c r="C418" s="3">
        <v>1.3083</v>
      </c>
      <c r="D418" s="3">
        <v>1.3</v>
      </c>
      <c r="E418" s="3">
        <v>1.3042</v>
      </c>
      <c r="F418" s="6">
        <f t="shared" si="24"/>
        <v>2.1492178982183505E-3</v>
      </c>
      <c r="G418" s="6">
        <f t="shared" si="25"/>
        <v>6.3643200672023996E-3</v>
      </c>
      <c r="H418" s="69">
        <f>_xll.BOXCOX(G418,$O$35,$O$36,1)+4.6</f>
        <v>-0.45704787637051325</v>
      </c>
      <c r="I418">
        <f>_xll.WMA($H$2:H418,1,20)</f>
        <v>-8.6465088710142111E-3</v>
      </c>
      <c r="J418">
        <v>4.1935741726898401E-3</v>
      </c>
      <c r="K418" s="5">
        <f t="shared" si="26"/>
        <v>1.0094077373196361E-2</v>
      </c>
      <c r="L418" s="5">
        <f t="shared" si="27"/>
        <v>6.3643200672023996E-3</v>
      </c>
    </row>
    <row r="419" spans="1:12" x14ac:dyDescent="0.25">
      <c r="A419" s="2">
        <v>40896</v>
      </c>
      <c r="B419" s="3">
        <v>1.3033999999999999</v>
      </c>
      <c r="C419" s="3">
        <v>1.304</v>
      </c>
      <c r="D419" s="3">
        <v>1.2986</v>
      </c>
      <c r="E419" s="3">
        <v>1.2996000000000001</v>
      </c>
      <c r="F419" s="6">
        <f t="shared" si="24"/>
        <v>-2.9197101033346393E-3</v>
      </c>
      <c r="G419" s="6">
        <f t="shared" si="25"/>
        <v>4.1497024122119416E-3</v>
      </c>
      <c r="H419" s="69">
        <f>_xll.BOXCOX(G419,$O$35,$O$36,1)+4.6</f>
        <v>-0.88471865521140192</v>
      </c>
      <c r="I419">
        <f>_xll.WMA($H$2:H419,1,20)</f>
        <v>-3.9930931819134423E-2</v>
      </c>
      <c r="J419">
        <v>-5.6034129666474586E-2</v>
      </c>
      <c r="K419" s="5">
        <f t="shared" si="26"/>
        <v>9.5040797074870745E-3</v>
      </c>
      <c r="L419" s="5">
        <f t="shared" si="27"/>
        <v>4.1497024122119416E-3</v>
      </c>
    </row>
    <row r="420" spans="1:12" x14ac:dyDescent="0.25">
      <c r="A420" s="2">
        <v>40897</v>
      </c>
      <c r="B420" s="3">
        <v>1.2995000000000001</v>
      </c>
      <c r="C420" s="3">
        <v>1.3130999999999999</v>
      </c>
      <c r="D420" s="3">
        <v>1.2995000000000001</v>
      </c>
      <c r="E420" s="3">
        <v>1.3080000000000001</v>
      </c>
      <c r="F420" s="6">
        <f t="shared" si="24"/>
        <v>6.5196779355990034E-3</v>
      </c>
      <c r="G420" s="6">
        <f t="shared" si="25"/>
        <v>1.0411178783414304E-2</v>
      </c>
      <c r="H420" s="69">
        <f>_xll.BOXCOX(G420,$O$35,$O$36,1)+4.6</f>
        <v>3.5124832912671877E-2</v>
      </c>
      <c r="I420">
        <f>_xll.WMA($H$2:H420,1,20)</f>
        <v>-7.1864999788210954E-2</v>
      </c>
      <c r="J420">
        <v>-0.14648900951643462</v>
      </c>
      <c r="K420" s="5">
        <f t="shared" si="26"/>
        <v>8.6821246100658653E-3</v>
      </c>
      <c r="L420" s="5">
        <f t="shared" si="27"/>
        <v>1.0411178783414304E-2</v>
      </c>
    </row>
    <row r="421" spans="1:12" x14ac:dyDescent="0.25">
      <c r="A421" s="2">
        <v>40898</v>
      </c>
      <c r="B421" s="3">
        <v>1.3080000000000001</v>
      </c>
      <c r="C421" s="3">
        <v>1.3196000000000001</v>
      </c>
      <c r="D421" s="3">
        <v>1.3028999999999999</v>
      </c>
      <c r="E421" s="3">
        <v>1.3046</v>
      </c>
      <c r="F421" s="6">
        <f t="shared" si="24"/>
        <v>-2.6027726551484213E-3</v>
      </c>
      <c r="G421" s="6">
        <f t="shared" si="25"/>
        <v>1.273611114554051E-2</v>
      </c>
      <c r="H421" s="69">
        <f>_xll.BOXCOX(G421,$O$35,$O$36,1)+4.6</f>
        <v>0.23668607696156219</v>
      </c>
      <c r="I421">
        <f>_xll.WMA($H$2:H421,1,20)</f>
        <v>-5.2208390128568871E-2</v>
      </c>
      <c r="J421">
        <v>-0.14157160795360824</v>
      </c>
      <c r="K421" s="5">
        <f t="shared" si="26"/>
        <v>8.7249232459894396E-3</v>
      </c>
      <c r="L421" s="5">
        <f t="shared" si="27"/>
        <v>1.273611114554051E-2</v>
      </c>
    </row>
    <row r="422" spans="1:12" x14ac:dyDescent="0.25">
      <c r="A422" s="2">
        <v>40899</v>
      </c>
      <c r="B422" s="3">
        <v>1.3045</v>
      </c>
      <c r="C422" s="3">
        <v>1.3119000000000001</v>
      </c>
      <c r="D422" s="3">
        <v>1.3021</v>
      </c>
      <c r="E422" s="3">
        <v>1.3047</v>
      </c>
      <c r="F422" s="6">
        <f t="shared" si="24"/>
        <v>1.5330369491923598E-4</v>
      </c>
      <c r="G422" s="6">
        <f t="shared" si="25"/>
        <v>7.4981223523019414E-3</v>
      </c>
      <c r="H422" s="69">
        <f>_xll.BOXCOX(G422,$O$35,$O$36,1)+4.6</f>
        <v>-0.29310264280983045</v>
      </c>
      <c r="I422">
        <f>_xll.WMA($H$2:H422,1,20)</f>
        <v>-6.1761734104766222E-2</v>
      </c>
      <c r="J422">
        <v>-8.5041656689451378E-2</v>
      </c>
      <c r="K422" s="5">
        <f t="shared" si="26"/>
        <v>9.2323500150836655E-3</v>
      </c>
      <c r="L422" s="5">
        <f t="shared" si="27"/>
        <v>7.4981223523019414E-3</v>
      </c>
    </row>
    <row r="423" spans="1:12" x14ac:dyDescent="0.25">
      <c r="A423" s="2">
        <v>40900</v>
      </c>
      <c r="B423" s="3">
        <v>1.3048</v>
      </c>
      <c r="C423" s="3">
        <v>1.3092999999999999</v>
      </c>
      <c r="D423" s="3">
        <v>1.3028999999999999</v>
      </c>
      <c r="E423" s="3">
        <v>1.3041</v>
      </c>
      <c r="F423" s="6">
        <f t="shared" si="24"/>
        <v>-5.366246439479647E-4</v>
      </c>
      <c r="G423" s="6">
        <f t="shared" si="25"/>
        <v>4.9000940248216463E-3</v>
      </c>
      <c r="H423" s="69">
        <f>_xll.BOXCOX(G423,$O$35,$O$36,1)+4.6</f>
        <v>-0.71850088531054634</v>
      </c>
      <c r="I423">
        <f>_xll.WMA($H$2:H423,1,20)</f>
        <v>-5.6387807279241475E-2</v>
      </c>
      <c r="J423">
        <v>-8.60416382244934E-2</v>
      </c>
      <c r="K423" s="5">
        <f t="shared" si="26"/>
        <v>9.2231224500098161E-3</v>
      </c>
      <c r="L423" s="5">
        <f t="shared" si="27"/>
        <v>4.9000940248216463E-3</v>
      </c>
    </row>
    <row r="424" spans="1:12" x14ac:dyDescent="0.25">
      <c r="A424" s="2">
        <v>40903</v>
      </c>
      <c r="B424" s="3">
        <v>1.304</v>
      </c>
      <c r="C424" s="3">
        <v>1.3082</v>
      </c>
      <c r="D424" s="3">
        <v>1.304</v>
      </c>
      <c r="E424" s="3">
        <v>1.3056000000000001</v>
      </c>
      <c r="F424" s="6">
        <f t="shared" si="24"/>
        <v>1.2262417232442935E-3</v>
      </c>
      <c r="G424" s="6">
        <f t="shared" si="25"/>
        <v>3.2156830405140309E-3</v>
      </c>
      <c r="H424" s="69">
        <f>_xll.BOXCOX(G424,$O$35,$O$36,1)+4.6</f>
        <v>-1.1397154895765782</v>
      </c>
      <c r="I424">
        <f>_xll.WMA($H$2:H424,1,20)</f>
        <v>-9.3234017571458119E-2</v>
      </c>
      <c r="J424">
        <v>-0.14755226608529548</v>
      </c>
      <c r="K424" s="5">
        <f t="shared" si="26"/>
        <v>8.6728981899376681E-3</v>
      </c>
      <c r="L424" s="5">
        <f t="shared" si="27"/>
        <v>3.2156830405140309E-3</v>
      </c>
    </row>
    <row r="425" spans="1:12" x14ac:dyDescent="0.25">
      <c r="A425" s="2">
        <v>40904</v>
      </c>
      <c r="B425" s="3">
        <v>1.3055000000000001</v>
      </c>
      <c r="C425" s="3">
        <v>1.3082</v>
      </c>
      <c r="D425" s="3">
        <v>1.3046</v>
      </c>
      <c r="E425" s="3">
        <v>1.3067</v>
      </c>
      <c r="F425" s="6">
        <f t="shared" si="24"/>
        <v>9.1876585591680346E-4</v>
      </c>
      <c r="G425" s="6">
        <f t="shared" si="25"/>
        <v>2.755666165116757E-3</v>
      </c>
      <c r="H425" s="69">
        <f>_xll.BOXCOX(G425,$O$35,$O$36,1)+4.6</f>
        <v>-1.2940960633864664</v>
      </c>
      <c r="I425">
        <f>_xll.WMA($H$2:H425,1,20)</f>
        <v>-0.145506322610957</v>
      </c>
      <c r="J425">
        <v>-0.25180596626691898</v>
      </c>
      <c r="K425" s="5">
        <f t="shared" si="26"/>
        <v>7.8142525219476403E-3</v>
      </c>
      <c r="L425" s="5">
        <f t="shared" si="27"/>
        <v>2.755666165116757E-3</v>
      </c>
    </row>
    <row r="426" spans="1:12" x14ac:dyDescent="0.25">
      <c r="A426" s="2">
        <v>40905</v>
      </c>
      <c r="B426" s="3">
        <v>1.3066</v>
      </c>
      <c r="C426" s="3">
        <v>1.3078000000000001</v>
      </c>
      <c r="D426" s="3">
        <v>1.2915000000000001</v>
      </c>
      <c r="E426" s="3">
        <v>1.2938000000000001</v>
      </c>
      <c r="F426" s="6">
        <f t="shared" si="24"/>
        <v>-9.844718796764856E-3</v>
      </c>
      <c r="G426" s="6">
        <f t="shared" si="25"/>
        <v>1.25420025912804E-2</v>
      </c>
      <c r="H426" s="69">
        <f>_xll.BOXCOX(G426,$O$35,$O$36,1)+4.6</f>
        <v>0.22132793974689857</v>
      </c>
      <c r="I426">
        <f>_xll.WMA($H$2:H426,1,20)</f>
        <v>-0.21638595933850457</v>
      </c>
      <c r="J426">
        <v>-0.36283114080065448</v>
      </c>
      <c r="K426" s="5">
        <f t="shared" si="26"/>
        <v>6.9931013255261276E-3</v>
      </c>
      <c r="L426" s="5">
        <f t="shared" si="27"/>
        <v>1.25420025912804E-2</v>
      </c>
    </row>
    <row r="427" spans="1:12" x14ac:dyDescent="0.25">
      <c r="A427" s="2">
        <v>40906</v>
      </c>
      <c r="B427" s="3">
        <v>1.294</v>
      </c>
      <c r="C427" s="3">
        <v>1.2964</v>
      </c>
      <c r="D427" s="3">
        <v>1.2861</v>
      </c>
      <c r="E427" s="3">
        <v>1.2962</v>
      </c>
      <c r="F427" s="6">
        <f t="shared" si="24"/>
        <v>1.6987109327697843E-3</v>
      </c>
      <c r="G427" s="6">
        <f t="shared" si="25"/>
        <v>7.9768089953512773E-3</v>
      </c>
      <c r="H427" s="69">
        <f>_xll.BOXCOX(G427,$O$35,$O$36,1)+4.6</f>
        <v>-0.23121682276111866</v>
      </c>
      <c r="I427">
        <f>_xll.WMA($H$2:H427,1,20)</f>
        <v>-0.23973500741544798</v>
      </c>
      <c r="J427">
        <v>-0.30558952247908228</v>
      </c>
      <c r="K427" s="5">
        <f t="shared" si="26"/>
        <v>7.4050763369337526E-3</v>
      </c>
      <c r="L427" s="5">
        <f t="shared" si="27"/>
        <v>7.9768089953512773E-3</v>
      </c>
    </row>
    <row r="428" spans="1:12" x14ac:dyDescent="0.25">
      <c r="A428" s="2">
        <v>40907</v>
      </c>
      <c r="B428" s="3">
        <v>1.2961</v>
      </c>
      <c r="C428" s="3">
        <v>1.2998000000000001</v>
      </c>
      <c r="D428" s="3">
        <v>1.2907</v>
      </c>
      <c r="E428" s="3">
        <v>1.2954000000000001</v>
      </c>
      <c r="F428" s="6">
        <f t="shared" si="24"/>
        <v>-5.402276805126638E-4</v>
      </c>
      <c r="G428" s="6">
        <f t="shared" si="25"/>
        <v>7.0256996191066044E-3</v>
      </c>
      <c r="H428" s="69">
        <f>_xll.BOXCOX(G428,$O$35,$O$36,1)+4.6</f>
        <v>-0.35818047881266057</v>
      </c>
      <c r="I428">
        <f>_xll.WMA($H$2:H428,1,20)</f>
        <v>-0.23513342956739372</v>
      </c>
      <c r="J428">
        <v>-0.25142099415328861</v>
      </c>
      <c r="K428" s="5">
        <f t="shared" si="26"/>
        <v>7.8172613703816618E-3</v>
      </c>
      <c r="L428" s="5">
        <f t="shared" si="27"/>
        <v>7.0256996191066044E-3</v>
      </c>
    </row>
    <row r="429" spans="1:12" x14ac:dyDescent="0.25">
      <c r="A429" s="2">
        <v>40910</v>
      </c>
      <c r="B429" s="3">
        <v>1.2943</v>
      </c>
      <c r="C429" s="3">
        <v>1.2966</v>
      </c>
      <c r="D429" s="3">
        <v>1.2921</v>
      </c>
      <c r="E429" s="3">
        <v>1.2932999999999999</v>
      </c>
      <c r="F429" s="6">
        <f t="shared" si="24"/>
        <v>-7.7291702719398472E-4</v>
      </c>
      <c r="G429" s="6">
        <f t="shared" si="25"/>
        <v>3.4766520127207557E-3</v>
      </c>
      <c r="H429" s="69">
        <f>_xll.BOXCOX(G429,$O$35,$O$36,1)+4.6</f>
        <v>-1.0616855135877463</v>
      </c>
      <c r="I429">
        <f>_xll.WMA($H$2:H429,1,20)</f>
        <v>-0.26478400954414616</v>
      </c>
      <c r="J429">
        <v>-0.23811146781230086</v>
      </c>
      <c r="K429" s="5">
        <f t="shared" si="26"/>
        <v>7.9220008870272748E-3</v>
      </c>
      <c r="L429" s="5">
        <f t="shared" si="27"/>
        <v>3.4766520127207557E-3</v>
      </c>
    </row>
    <row r="430" spans="1:12" x14ac:dyDescent="0.25">
      <c r="A430" s="2">
        <v>40911</v>
      </c>
      <c r="B430" s="3">
        <v>1.2931999999999999</v>
      </c>
      <c r="C430" s="3">
        <v>1.3075000000000001</v>
      </c>
      <c r="D430" s="3">
        <v>1.2931999999999999</v>
      </c>
      <c r="E430" s="3">
        <v>1.3049999999999999</v>
      </c>
      <c r="F430" s="6">
        <f t="shared" si="24"/>
        <v>9.0832739055157121E-3</v>
      </c>
      <c r="G430" s="6">
        <f t="shared" si="25"/>
        <v>1.0997150087800028E-2</v>
      </c>
      <c r="H430" s="69">
        <f>_xll.BOXCOX(G430,$O$35,$O$36,1)+4.6</f>
        <v>8.9880877321183661E-2</v>
      </c>
      <c r="I430">
        <f>_xll.WMA($H$2:H430,1,20)</f>
        <v>-0.30577073948212052</v>
      </c>
      <c r="J430">
        <v>-0.3014215154214826</v>
      </c>
      <c r="K430" s="5">
        <f t="shared" si="26"/>
        <v>7.4360051583658238E-3</v>
      </c>
      <c r="L430" s="5">
        <f t="shared" si="27"/>
        <v>1.0997150087800028E-2</v>
      </c>
    </row>
    <row r="431" spans="1:12" x14ac:dyDescent="0.25">
      <c r="A431" s="2">
        <v>40912</v>
      </c>
      <c r="B431" s="3">
        <v>1.3048999999999999</v>
      </c>
      <c r="C431" s="3">
        <v>1.3071999999999999</v>
      </c>
      <c r="D431" s="3">
        <v>1.2901</v>
      </c>
      <c r="E431" s="3">
        <v>1.2941</v>
      </c>
      <c r="F431" s="6">
        <f t="shared" si="24"/>
        <v>-8.3109366405766712E-3</v>
      </c>
      <c r="G431" s="6">
        <f t="shared" si="25"/>
        <v>1.3167710374647488E-2</v>
      </c>
      <c r="H431" s="69">
        <f>_xll.BOXCOX(G431,$O$35,$O$36,1)+4.6</f>
        <v>0.27001237007578016</v>
      </c>
      <c r="I431">
        <f>_xll.WMA($H$2:H431,1,20)</f>
        <v>-0.28006789989284492</v>
      </c>
      <c r="J431">
        <v>-0.26258968781810188</v>
      </c>
      <c r="K431" s="5">
        <f t="shared" si="26"/>
        <v>7.7304385242434742E-3</v>
      </c>
      <c r="L431" s="5">
        <f t="shared" si="27"/>
        <v>1.3167710374647488E-2</v>
      </c>
    </row>
    <row r="432" spans="1:12" x14ac:dyDescent="0.25">
      <c r="A432" s="2">
        <v>40913</v>
      </c>
      <c r="B432" s="3">
        <v>1.294</v>
      </c>
      <c r="C432" s="3">
        <v>1.2945</v>
      </c>
      <c r="D432" s="3">
        <v>1.2773000000000001</v>
      </c>
      <c r="E432" s="3">
        <v>1.2786</v>
      </c>
      <c r="F432" s="6">
        <f t="shared" si="24"/>
        <v>-1.1972466728219489E-2</v>
      </c>
      <c r="G432" s="6">
        <f t="shared" si="25"/>
        <v>1.3376045142861019E-2</v>
      </c>
      <c r="H432" s="69">
        <f>_xll.BOXCOX(G432,$O$35,$O$36,1)+4.6</f>
        <v>0.28571015226936236</v>
      </c>
      <c r="I432">
        <f>_xll.WMA($H$2:H432,1,20)</f>
        <v>-0.2506541860097789</v>
      </c>
      <c r="J432">
        <v>-0.17358814196096134</v>
      </c>
      <c r="K432" s="5">
        <f t="shared" si="26"/>
        <v>8.4500058782622321E-3</v>
      </c>
      <c r="L432" s="5">
        <f t="shared" si="27"/>
        <v>1.3376045142861019E-2</v>
      </c>
    </row>
    <row r="433" spans="1:12" x14ac:dyDescent="0.25">
      <c r="A433" s="2">
        <v>40914</v>
      </c>
      <c r="B433" s="3">
        <v>1.2784</v>
      </c>
      <c r="C433" s="3">
        <v>1.2810999999999999</v>
      </c>
      <c r="D433" s="3">
        <v>1.2702</v>
      </c>
      <c r="E433" s="3">
        <v>1.2718</v>
      </c>
      <c r="F433" s="6">
        <f t="shared" si="24"/>
        <v>-5.1760761787027574E-3</v>
      </c>
      <c r="G433" s="6">
        <f t="shared" si="25"/>
        <v>8.5447154935134554E-3</v>
      </c>
      <c r="H433" s="69">
        <f>_xll.BOXCOX(G433,$O$35,$O$36,1)+4.6</f>
        <v>-0.16244225805214718</v>
      </c>
      <c r="I433">
        <f>_xll.WMA($H$2:H433,1,20)</f>
        <v>-0.24600154793564696</v>
      </c>
      <c r="J433">
        <v>-9.6629766709432616E-2</v>
      </c>
      <c r="K433" s="5">
        <f t="shared" si="26"/>
        <v>9.1259820196758594E-3</v>
      </c>
      <c r="L433" s="5">
        <f t="shared" si="27"/>
        <v>8.5447154935134554E-3</v>
      </c>
    </row>
    <row r="434" spans="1:12" x14ac:dyDescent="0.25">
      <c r="A434" s="2">
        <v>40917</v>
      </c>
      <c r="B434" s="3">
        <v>1.2693000000000001</v>
      </c>
      <c r="C434" s="3">
        <v>1.2785</v>
      </c>
      <c r="D434" s="3">
        <v>1.2669999999999999</v>
      </c>
      <c r="E434" s="3">
        <v>1.2762</v>
      </c>
      <c r="F434" s="6">
        <f t="shared" si="24"/>
        <v>5.4213450401149176E-3</v>
      </c>
      <c r="G434" s="6">
        <f t="shared" si="25"/>
        <v>9.0356144101022117E-3</v>
      </c>
      <c r="H434" s="69">
        <f>_xll.BOXCOX(G434,$O$35,$O$36,1)+4.6</f>
        <v>-0.10658135391833401</v>
      </c>
      <c r="I434">
        <f>_xll.WMA($H$2:H434,1,20)</f>
        <v>-0.25796917376593287</v>
      </c>
      <c r="J434">
        <v>-8.043668138993551E-2</v>
      </c>
      <c r="K434" s="5">
        <f t="shared" si="26"/>
        <v>9.2749627989650776E-3</v>
      </c>
      <c r="L434" s="5">
        <f t="shared" si="27"/>
        <v>9.0356144101022117E-3</v>
      </c>
    </row>
    <row r="435" spans="1:12" x14ac:dyDescent="0.25">
      <c r="A435" s="2">
        <v>40918</v>
      </c>
      <c r="B435" s="3">
        <v>1.2763</v>
      </c>
      <c r="C435" s="3">
        <v>1.2816000000000001</v>
      </c>
      <c r="D435" s="3">
        <v>1.2746</v>
      </c>
      <c r="E435" s="3">
        <v>1.2777000000000001</v>
      </c>
      <c r="F435" s="6">
        <f t="shared" si="24"/>
        <v>1.0963196086324347E-3</v>
      </c>
      <c r="G435" s="6">
        <f t="shared" si="25"/>
        <v>5.4768934339011642E-3</v>
      </c>
      <c r="H435" s="69">
        <f>_xll.BOXCOX(G435,$O$35,$O$36,1)+4.6</f>
        <v>-0.60721723038989772</v>
      </c>
      <c r="I435">
        <f>_xll.WMA($H$2:H435,1,20)</f>
        <v>-0.28048827283538857</v>
      </c>
      <c r="J435">
        <v>-7.8445740649205176E-2</v>
      </c>
      <c r="K435" s="5">
        <f t="shared" si="26"/>
        <v>9.2934470947333061E-3</v>
      </c>
      <c r="L435" s="5">
        <f t="shared" si="27"/>
        <v>5.4768934339011642E-3</v>
      </c>
    </row>
    <row r="436" spans="1:12" x14ac:dyDescent="0.25">
      <c r="A436" s="2">
        <v>40919</v>
      </c>
      <c r="B436" s="3">
        <v>1.2774000000000001</v>
      </c>
      <c r="C436" s="3">
        <v>1.2787999999999999</v>
      </c>
      <c r="D436" s="3">
        <v>1.2665999999999999</v>
      </c>
      <c r="E436" s="3">
        <v>1.2704</v>
      </c>
      <c r="F436" s="6">
        <f t="shared" si="24"/>
        <v>-5.4949506346176217E-3</v>
      </c>
      <c r="G436" s="6">
        <f t="shared" si="25"/>
        <v>9.5859931033563939E-3</v>
      </c>
      <c r="H436" s="69">
        <f>_xll.BOXCOX(G436,$O$35,$O$36,1)+4.6</f>
        <v>-4.74522976945293E-2</v>
      </c>
      <c r="I436">
        <f>_xll.WMA($H$2:H436,1,20)</f>
        <v>-0.33687430101749538</v>
      </c>
      <c r="J436">
        <v>-0.12406196614387023</v>
      </c>
      <c r="K436" s="5">
        <f t="shared" si="26"/>
        <v>8.8790388438283081E-3</v>
      </c>
      <c r="L436" s="5">
        <f t="shared" si="27"/>
        <v>9.5859931033563939E-3</v>
      </c>
    </row>
    <row r="437" spans="1:12" x14ac:dyDescent="0.25">
      <c r="A437" s="2">
        <v>40920</v>
      </c>
      <c r="B437" s="3">
        <v>1.2706</v>
      </c>
      <c r="C437" s="3">
        <v>1.2843</v>
      </c>
      <c r="D437" s="3">
        <v>1.2703</v>
      </c>
      <c r="E437" s="3">
        <v>1.2810999999999999</v>
      </c>
      <c r="F437" s="6">
        <f t="shared" si="24"/>
        <v>8.229854029955205E-3</v>
      </c>
      <c r="G437" s="6">
        <f t="shared" si="25"/>
        <v>1.0960729789595034E-2</v>
      </c>
      <c r="H437" s="69">
        <f>_xll.BOXCOX(G437,$O$35,$O$36,1)+4.6</f>
        <v>8.6563586962822292E-2</v>
      </c>
      <c r="I437">
        <f>_xll.WMA($H$2:H437,1,20)</f>
        <v>-0.331513865032939</v>
      </c>
      <c r="J437">
        <v>-0.12236726584252255</v>
      </c>
      <c r="K437" s="5">
        <f t="shared" si="26"/>
        <v>8.8940989111785679E-3</v>
      </c>
      <c r="L437" s="5">
        <f t="shared" si="27"/>
        <v>1.0960729789595034E-2</v>
      </c>
    </row>
    <row r="438" spans="1:12" x14ac:dyDescent="0.25">
      <c r="A438" s="2">
        <v>40921</v>
      </c>
      <c r="B438" s="3">
        <v>1.2811999999999999</v>
      </c>
      <c r="C438" s="3">
        <v>1.2879</v>
      </c>
      <c r="D438" s="3">
        <v>1.2628999999999999</v>
      </c>
      <c r="E438" s="3">
        <v>1.2678</v>
      </c>
      <c r="F438" s="6">
        <f t="shared" si="24"/>
        <v>-1.0514023884936914E-2</v>
      </c>
      <c r="G438" s="6">
        <f t="shared" si="25"/>
        <v>1.960232124650033E-2</v>
      </c>
      <c r="H438" s="69">
        <f>_xll.BOXCOX(G438,$O$35,$O$36,1)+4.6</f>
        <v>0.66789271118583793</v>
      </c>
      <c r="I438">
        <f>_xll.WMA($H$2:H438,1,20)</f>
        <v>-0.30683258658157436</v>
      </c>
      <c r="J438">
        <v>-8.7856794339326694E-2</v>
      </c>
      <c r="K438" s="5">
        <f t="shared" si="26"/>
        <v>9.206396227841496E-3</v>
      </c>
      <c r="L438" s="5">
        <f t="shared" si="27"/>
        <v>1.960232124650033E-2</v>
      </c>
    </row>
    <row r="439" spans="1:12" x14ac:dyDescent="0.25">
      <c r="A439" s="2">
        <v>40924</v>
      </c>
      <c r="B439" s="3">
        <v>1.2637</v>
      </c>
      <c r="C439" s="3">
        <v>1.2685999999999999</v>
      </c>
      <c r="D439" s="3">
        <v>1.2627999999999999</v>
      </c>
      <c r="E439" s="3">
        <v>1.2665</v>
      </c>
      <c r="F439" s="6">
        <f t="shared" si="24"/>
        <v>2.2132646770947123E-3</v>
      </c>
      <c r="G439" s="6">
        <f t="shared" si="25"/>
        <v>4.5824525159602484E-3</v>
      </c>
      <c r="H439" s="69">
        <f>_xll.BOXCOX(G439,$O$35,$O$36,1)+4.6</f>
        <v>-0.78552094034223519</v>
      </c>
      <c r="I439">
        <f>_xll.WMA($H$2:H439,1,20)</f>
        <v>-0.25058555720375686</v>
      </c>
      <c r="J439">
        <v>7.6547576658192451E-4</v>
      </c>
      <c r="K439" s="5">
        <f t="shared" si="26"/>
        <v>1.0059533127009744E-2</v>
      </c>
      <c r="L439" s="5">
        <f t="shared" si="27"/>
        <v>4.5824525159602484E-3</v>
      </c>
    </row>
    <row r="440" spans="1:12" x14ac:dyDescent="0.25">
      <c r="A440" s="2">
        <v>40925</v>
      </c>
      <c r="B440" s="3">
        <v>1.2665999999999999</v>
      </c>
      <c r="C440" s="3">
        <v>1.2806</v>
      </c>
      <c r="D440" s="3">
        <v>1.2652000000000001</v>
      </c>
      <c r="E440" s="3">
        <v>1.2735000000000001</v>
      </c>
      <c r="F440" s="6">
        <f t="shared" si="24"/>
        <v>5.4328703371817862E-3</v>
      </c>
      <c r="G440" s="6">
        <f t="shared" si="25"/>
        <v>1.2098505653207969E-2</v>
      </c>
      <c r="H440" s="69">
        <f>_xll.BOXCOX(G440,$O$35,$O$36,1)+4.6</f>
        <v>0.18532666625895899</v>
      </c>
      <c r="I440">
        <f>_xll.WMA($H$2:H440,1,20)</f>
        <v>-0.24562567146029857</v>
      </c>
      <c r="J440">
        <v>-5.2464137883956735E-2</v>
      </c>
      <c r="K440" s="5">
        <f t="shared" si="26"/>
        <v>9.5380698300724723E-3</v>
      </c>
      <c r="L440" s="5">
        <f t="shared" si="27"/>
        <v>1.2098505653207969E-2</v>
      </c>
    </row>
    <row r="441" spans="1:12" x14ac:dyDescent="0.25">
      <c r="A441" s="2">
        <v>40926</v>
      </c>
      <c r="B441" s="3">
        <v>1.2734000000000001</v>
      </c>
      <c r="C441" s="3">
        <v>1.2867</v>
      </c>
      <c r="D441" s="3">
        <v>1.2734000000000001</v>
      </c>
      <c r="E441" s="3">
        <v>1.286</v>
      </c>
      <c r="F441" s="6">
        <f t="shared" si="24"/>
        <v>9.8461372146396685E-3</v>
      </c>
      <c r="G441" s="6">
        <f t="shared" si="25"/>
        <v>1.0390312608019397E-2</v>
      </c>
      <c r="H441" s="69">
        <f>_xll.BOXCOX(G441,$O$35,$O$36,1)+4.6</f>
        <v>3.3118613069971659E-2</v>
      </c>
      <c r="I441">
        <f>_xll.WMA($H$2:H441,1,20)</f>
        <v>-0.2381155797929842</v>
      </c>
      <c r="J441">
        <v>-5.0410463381061713E-2</v>
      </c>
      <c r="K441" s="5">
        <f t="shared" si="26"/>
        <v>9.5576780484467813E-3</v>
      </c>
      <c r="L441" s="5">
        <f t="shared" si="27"/>
        <v>1.0390312608019397E-2</v>
      </c>
    </row>
    <row r="442" spans="1:12" x14ac:dyDescent="0.25">
      <c r="A442" s="2">
        <v>40927</v>
      </c>
      <c r="B442" s="3">
        <v>1.2861</v>
      </c>
      <c r="C442" s="3">
        <v>1.2969999999999999</v>
      </c>
      <c r="D442" s="3">
        <v>1.2842</v>
      </c>
      <c r="E442" s="3">
        <v>1.2966</v>
      </c>
      <c r="F442" s="6">
        <f t="shared" si="24"/>
        <v>8.1310704688541922E-3</v>
      </c>
      <c r="G442" s="6">
        <f t="shared" si="25"/>
        <v>9.9179489564957726E-3</v>
      </c>
      <c r="H442" s="69">
        <f>_xll.BOXCOX(G442,$O$35,$O$36,1)+4.6</f>
        <v>-1.3409137480588917E-2</v>
      </c>
      <c r="I442">
        <f>_xll.WMA($H$2:H442,1,20)</f>
        <v>-0.24829395298756371</v>
      </c>
      <c r="J442">
        <v>-2.9011364000330522E-2</v>
      </c>
      <c r="K442" s="5">
        <f t="shared" si="26"/>
        <v>9.7644077770872965E-3</v>
      </c>
      <c r="L442" s="5">
        <f t="shared" si="27"/>
        <v>9.9179489564957726E-3</v>
      </c>
    </row>
    <row r="443" spans="1:12" x14ac:dyDescent="0.25">
      <c r="A443" s="2">
        <v>40928</v>
      </c>
      <c r="B443" s="3">
        <v>1.2965</v>
      </c>
      <c r="C443" s="3">
        <v>1.2985</v>
      </c>
      <c r="D443" s="3">
        <v>1.2890999999999999</v>
      </c>
      <c r="E443" s="3">
        <v>1.2930999999999999</v>
      </c>
      <c r="F443" s="6">
        <f t="shared" si="24"/>
        <v>-2.6258896769132492E-3</v>
      </c>
      <c r="G443" s="6">
        <f t="shared" si="25"/>
        <v>7.2654516537440823E-3</v>
      </c>
      <c r="H443" s="69">
        <f>_xll.BOXCOX(G443,$O$35,$O$36,1)+4.6</f>
        <v>-0.32462481544848565</v>
      </c>
      <c r="I443">
        <f>_xll.WMA($H$2:H443,1,20)</f>
        <v>-0.23430927772110163</v>
      </c>
      <c r="J443">
        <v>-2.2446093430392444E-2</v>
      </c>
      <c r="K443" s="5">
        <f t="shared" si="26"/>
        <v>9.8287246539289184E-3</v>
      </c>
      <c r="L443" s="5">
        <f t="shared" si="27"/>
        <v>7.2654516537440823E-3</v>
      </c>
    </row>
    <row r="444" spans="1:12" x14ac:dyDescent="0.25">
      <c r="A444" s="2">
        <v>40931</v>
      </c>
      <c r="B444" s="3">
        <v>1.2879</v>
      </c>
      <c r="C444" s="3">
        <v>1.3050999999999999</v>
      </c>
      <c r="D444" s="3">
        <v>1.2879</v>
      </c>
      <c r="E444" s="3">
        <v>1.3010999999999999</v>
      </c>
      <c r="F444" s="6">
        <f t="shared" si="24"/>
        <v>1.0197075610805545E-2</v>
      </c>
      <c r="G444" s="6">
        <f t="shared" si="25"/>
        <v>1.3266681274857179E-2</v>
      </c>
      <c r="H444" s="69">
        <f>_xll.BOXCOX(G444,$O$35,$O$36,1)+4.6</f>
        <v>0.27750044575942656</v>
      </c>
      <c r="I444">
        <f>_xll.WMA($H$2:H444,1,20)</f>
        <v>-0.21461547422799856</v>
      </c>
      <c r="J444">
        <v>-4.9583149105107194E-2</v>
      </c>
      <c r="K444" s="5">
        <f t="shared" si="26"/>
        <v>9.5655885237146063E-3</v>
      </c>
      <c r="L444" s="5">
        <f t="shared" si="27"/>
        <v>1.3266681274857179E-2</v>
      </c>
    </row>
    <row r="445" spans="1:12" x14ac:dyDescent="0.25">
      <c r="A445" s="2">
        <v>40932</v>
      </c>
      <c r="B445" s="3">
        <v>1.3011999999999999</v>
      </c>
      <c r="C445" s="3">
        <v>1.3061</v>
      </c>
      <c r="D445" s="3">
        <v>1.2956000000000001</v>
      </c>
      <c r="E445" s="3">
        <v>1.3032999999999999</v>
      </c>
      <c r="F445" s="6">
        <f t="shared" si="24"/>
        <v>1.6125939374775885E-3</v>
      </c>
      <c r="G445" s="6">
        <f t="shared" si="25"/>
        <v>8.0716892863011772E-3</v>
      </c>
      <c r="H445" s="69">
        <f>_xll.BOXCOX(G445,$O$35,$O$36,1)+4.6</f>
        <v>-0.21939248944905199</v>
      </c>
      <c r="I445">
        <f>_xll.WMA($H$2:H445,1,20)</f>
        <v>-0.14375467746119835</v>
      </c>
      <c r="J445">
        <v>-2.2628497115419616E-2</v>
      </c>
      <c r="K445" s="5">
        <f t="shared" si="26"/>
        <v>9.8269320218292433E-3</v>
      </c>
      <c r="L445" s="5">
        <f t="shared" si="27"/>
        <v>8.0716892863011772E-3</v>
      </c>
    </row>
    <row r="446" spans="1:12" x14ac:dyDescent="0.25">
      <c r="A446" s="2">
        <v>40933</v>
      </c>
      <c r="B446" s="3">
        <v>1.3031999999999999</v>
      </c>
      <c r="C446" s="3">
        <v>1.3120000000000001</v>
      </c>
      <c r="D446" s="3">
        <v>1.2934000000000001</v>
      </c>
      <c r="E446" s="3">
        <v>1.3105</v>
      </c>
      <c r="F446" s="6">
        <f t="shared" si="24"/>
        <v>5.5859654756257957E-3</v>
      </c>
      <c r="G446" s="6">
        <f t="shared" si="25"/>
        <v>1.4278280491541928E-2</v>
      </c>
      <c r="H446" s="69">
        <f>_xll.BOXCOX(G446,$O$35,$O$36,1)+4.6</f>
        <v>0.35098425692141433</v>
      </c>
      <c r="I446">
        <f>_xll.WMA($H$2:H446,1,20)</f>
        <v>-9.0019498764327674E-2</v>
      </c>
      <c r="J446">
        <v>-2.8977802489298154E-2</v>
      </c>
      <c r="K446" s="5">
        <f t="shared" si="26"/>
        <v>9.7647354908658879E-3</v>
      </c>
      <c r="L446" s="5">
        <f t="shared" si="27"/>
        <v>1.4278280491541928E-2</v>
      </c>
    </row>
    <row r="447" spans="1:12" x14ac:dyDescent="0.25">
      <c r="A447" s="2">
        <v>40934</v>
      </c>
      <c r="B447" s="3">
        <v>1.3103</v>
      </c>
      <c r="C447" s="3">
        <v>1.3183</v>
      </c>
      <c r="D447" s="3">
        <v>1.3092999999999999</v>
      </c>
      <c r="E447" s="3">
        <v>1.3106</v>
      </c>
      <c r="F447" s="6">
        <f t="shared" si="24"/>
        <v>2.2892899485690697E-4</v>
      </c>
      <c r="G447" s="6">
        <f t="shared" si="25"/>
        <v>6.8503845302166641E-3</v>
      </c>
      <c r="H447" s="69">
        <f>_xll.BOXCOX(G447,$O$35,$O$36,1)+4.6</f>
        <v>-0.38345049248550556</v>
      </c>
      <c r="I447">
        <f>_xll.WMA($H$2:H447,1,20)</f>
        <v>-8.3536682905601886E-2</v>
      </c>
      <c r="J447">
        <v>4.3214906699070021E-3</v>
      </c>
      <c r="K447" s="5">
        <f t="shared" si="26"/>
        <v>1.0095368654802934E-2</v>
      </c>
      <c r="L447" s="5">
        <f t="shared" si="27"/>
        <v>6.8503845302166641E-3</v>
      </c>
    </row>
    <row r="448" spans="1:12" x14ac:dyDescent="0.25">
      <c r="A448" s="2">
        <v>40935</v>
      </c>
      <c r="B448" s="3">
        <v>1.3105</v>
      </c>
      <c r="C448" s="3">
        <v>1.3232999999999999</v>
      </c>
      <c r="D448" s="3">
        <v>1.3080000000000001</v>
      </c>
      <c r="E448" s="3">
        <v>1.3217000000000001</v>
      </c>
      <c r="F448" s="6">
        <f t="shared" si="24"/>
        <v>8.5100430002999945E-3</v>
      </c>
      <c r="G448" s="6">
        <f t="shared" si="25"/>
        <v>1.1629363761859596E-2</v>
      </c>
      <c r="H448" s="69">
        <f>_xll.BOXCOX(G448,$O$35,$O$36,1)+4.6</f>
        <v>0.14577797941909232</v>
      </c>
      <c r="I448">
        <f>_xll.WMA($H$2:H448,1,20)</f>
        <v>-9.1148366391821223E-2</v>
      </c>
      <c r="J448">
        <v>-2.1572567790217101E-2</v>
      </c>
      <c r="K448" s="5">
        <f t="shared" si="26"/>
        <v>9.8373140479061094E-3</v>
      </c>
      <c r="L448" s="5">
        <f t="shared" si="27"/>
        <v>1.1629363761859596E-2</v>
      </c>
    </row>
    <row r="449" spans="1:12" x14ac:dyDescent="0.25">
      <c r="A449" s="2">
        <v>40938</v>
      </c>
      <c r="B449" s="3">
        <v>1.3212999999999999</v>
      </c>
      <c r="C449" s="3">
        <v>1.3219000000000001</v>
      </c>
      <c r="D449" s="3">
        <v>1.3080000000000001</v>
      </c>
      <c r="E449" s="3">
        <v>1.3141</v>
      </c>
      <c r="F449" s="6">
        <f t="shared" si="24"/>
        <v>-5.4640797705787312E-3</v>
      </c>
      <c r="G449" s="6">
        <f t="shared" si="25"/>
        <v>1.0570842568210097E-2</v>
      </c>
      <c r="H449" s="69">
        <f>_xll.BOXCOX(G449,$O$35,$O$36,1)+4.6</f>
        <v>5.0344230893385244E-2</v>
      </c>
      <c r="I449">
        <f>_xll.WMA($H$2:H449,1,20)</f>
        <v>-6.5950443480233573E-2</v>
      </c>
      <c r="J449">
        <v>-1.5962556339660081E-2</v>
      </c>
      <c r="K449" s="5">
        <f t="shared" si="26"/>
        <v>9.8926565833403392E-3</v>
      </c>
      <c r="L449" s="5">
        <f t="shared" si="27"/>
        <v>1.0570842568210097E-2</v>
      </c>
    </row>
    <row r="450" spans="1:12" x14ac:dyDescent="0.25">
      <c r="A450" s="2">
        <v>40939</v>
      </c>
      <c r="B450" s="3">
        <v>1.3142</v>
      </c>
      <c r="C450" s="3">
        <v>1.3211999999999999</v>
      </c>
      <c r="D450" s="3">
        <v>1.3045</v>
      </c>
      <c r="E450" s="3">
        <v>1.3083</v>
      </c>
      <c r="F450" s="6">
        <f t="shared" si="24"/>
        <v>-4.4995309469370876E-3</v>
      </c>
      <c r="G450" s="6">
        <f t="shared" si="25"/>
        <v>1.2720588939851517E-2</v>
      </c>
      <c r="H450" s="69">
        <f>_xll.BOXCOX(G450,$O$35,$O$36,1)+4.6</f>
        <v>0.23546657816080518</v>
      </c>
      <c r="I450">
        <f>_xll.WMA($H$2:H450,1,20)</f>
        <v>-1.0348956256176994E-2</v>
      </c>
      <c r="J450">
        <v>-2.0413879226375831E-3</v>
      </c>
      <c r="K450" s="5">
        <f t="shared" si="26"/>
        <v>1.003133697862948E-2</v>
      </c>
      <c r="L450" s="5">
        <f t="shared" si="27"/>
        <v>1.2720588939851517E-2</v>
      </c>
    </row>
    <row r="451" spans="1:12" x14ac:dyDescent="0.25">
      <c r="A451" s="2">
        <v>40940</v>
      </c>
      <c r="B451" s="3">
        <v>1.3081</v>
      </c>
      <c r="C451" s="3">
        <v>1.3216000000000001</v>
      </c>
      <c r="D451" s="3">
        <v>1.3028999999999999</v>
      </c>
      <c r="E451" s="3">
        <v>1.3158000000000001</v>
      </c>
      <c r="F451" s="6">
        <f t="shared" ref="F451:F499" si="28">LN(E451/B451)</f>
        <v>5.8691429577162378E-3</v>
      </c>
      <c r="G451" s="6">
        <f t="shared" ref="G451:G499" si="29">LN(C451/D451)</f>
        <v>1.4250574557827829E-2</v>
      </c>
      <c r="H451" s="69">
        <f>_xll.BOXCOX(G451,$O$35,$O$36,1)+4.6</f>
        <v>0.34904194676726608</v>
      </c>
      <c r="I451">
        <f>_xll.WMA($H$2:H451,1,20)</f>
        <v>-3.0696712141959201E-3</v>
      </c>
      <c r="J451">
        <v>2.3507754150326965E-2</v>
      </c>
      <c r="K451" s="5">
        <f t="shared" ref="K451:K499" si="30">EXP(J451-4.6)</f>
        <v>1.0290931115142688E-2</v>
      </c>
      <c r="L451" s="5">
        <f t="shared" ref="L451:L499" si="31">G451</f>
        <v>1.4250574557827829E-2</v>
      </c>
    </row>
    <row r="452" spans="1:12" x14ac:dyDescent="0.25">
      <c r="A452" s="2">
        <v>40941</v>
      </c>
      <c r="B452" s="3">
        <v>1.3159000000000001</v>
      </c>
      <c r="C452" s="3">
        <v>1.3196000000000001</v>
      </c>
      <c r="D452" s="3">
        <v>1.3089</v>
      </c>
      <c r="E452" s="3">
        <v>1.3143</v>
      </c>
      <c r="F452" s="6">
        <f t="shared" si="28"/>
        <v>-1.2166376681324829E-3</v>
      </c>
      <c r="G452" s="6">
        <f t="shared" si="29"/>
        <v>8.1415705567528078E-3</v>
      </c>
      <c r="H452" s="69">
        <f>_xll.BOXCOX(G452,$O$35,$O$36,1)+4.6</f>
        <v>-0.21077217448878738</v>
      </c>
      <c r="I452">
        <f>_xll.WMA($H$2:H452,1,20)</f>
        <v>8.818076203783718E-4</v>
      </c>
      <c r="J452">
        <v>6.1085280935721686E-2</v>
      </c>
      <c r="K452" s="5">
        <f t="shared" si="30"/>
        <v>1.0684996486203586E-2</v>
      </c>
      <c r="L452" s="5">
        <f t="shared" si="31"/>
        <v>8.1415705567528078E-3</v>
      </c>
    </row>
    <row r="453" spans="1:12" x14ac:dyDescent="0.25">
      <c r="A453" s="2">
        <v>40942</v>
      </c>
      <c r="B453" s="3">
        <v>1.3143</v>
      </c>
      <c r="C453" s="3">
        <v>1.3192999999999999</v>
      </c>
      <c r="D453" s="3">
        <v>1.3069999999999999</v>
      </c>
      <c r="E453" s="3">
        <v>1.3156000000000001</v>
      </c>
      <c r="F453" s="6">
        <f t="shared" si="28"/>
        <v>9.88630826939435E-4</v>
      </c>
      <c r="G453" s="6">
        <f t="shared" si="29"/>
        <v>9.3668582655089851E-3</v>
      </c>
      <c r="H453" s="69">
        <f>_xll.BOXCOX(G453,$O$35,$O$36,1)+4.6</f>
        <v>-7.0577536127337304E-2</v>
      </c>
      <c r="I453">
        <f>_xll.WMA($H$2:H453,1,20)</f>
        <v>-2.3942308717529122E-2</v>
      </c>
      <c r="J453">
        <v>3.9300849007050317E-2</v>
      </c>
      <c r="K453" s="5">
        <f t="shared" si="30"/>
        <v>1.0454746940922964E-2</v>
      </c>
      <c r="L453" s="5">
        <f t="shared" si="31"/>
        <v>9.3668582655089851E-3</v>
      </c>
    </row>
    <row r="454" spans="1:12" x14ac:dyDescent="0.25">
      <c r="A454" s="2">
        <v>40945</v>
      </c>
      <c r="B454" s="3">
        <v>1.3120000000000001</v>
      </c>
      <c r="C454" s="3">
        <v>1.3141</v>
      </c>
      <c r="D454" s="3">
        <v>1.3030999999999999</v>
      </c>
      <c r="E454" s="3">
        <v>1.3128</v>
      </c>
      <c r="F454" s="6">
        <f t="shared" si="28"/>
        <v>6.0957027184667986E-4</v>
      </c>
      <c r="G454" s="6">
        <f t="shared" si="29"/>
        <v>8.4059794987320462E-3</v>
      </c>
      <c r="H454" s="69">
        <f>_xll.BOXCOX(G454,$O$35,$O$36,1)+4.6</f>
        <v>-0.1788119812872635</v>
      </c>
      <c r="I454">
        <f>_xll.WMA($H$2:H454,1,20)</f>
        <v>-1.9349072621288627E-2</v>
      </c>
      <c r="J454">
        <v>1.6146157519157989E-2</v>
      </c>
      <c r="K454" s="5">
        <f t="shared" si="30"/>
        <v>1.0215451597068995E-2</v>
      </c>
      <c r="L454" s="5">
        <f t="shared" si="31"/>
        <v>8.4059794987320462E-3</v>
      </c>
    </row>
    <row r="455" spans="1:12" x14ac:dyDescent="0.25">
      <c r="A455" s="2">
        <v>40946</v>
      </c>
      <c r="B455" s="3">
        <v>1.3129</v>
      </c>
      <c r="C455" s="3">
        <v>1.3268</v>
      </c>
      <c r="D455" s="3">
        <v>1.3091999999999999</v>
      </c>
      <c r="E455" s="3">
        <v>1.3259000000000001</v>
      </c>
      <c r="F455" s="6">
        <f t="shared" si="28"/>
        <v>9.8530431806085738E-3</v>
      </c>
      <c r="G455" s="6">
        <f t="shared" si="29"/>
        <v>1.3353764445871965E-2</v>
      </c>
      <c r="H455" s="69">
        <f>_xll.BOXCOX(G455,$O$35,$O$36,1)+4.6</f>
        <v>0.28404304707915351</v>
      </c>
      <c r="I455">
        <f>_xll.WMA($H$2:H455,1,20)</f>
        <v>-2.2960603989735106E-2</v>
      </c>
      <c r="J455">
        <v>-7.4060815375723843E-3</v>
      </c>
      <c r="K455" s="5">
        <f t="shared" si="30"/>
        <v>9.9776660220305506E-3</v>
      </c>
      <c r="L455" s="5">
        <f t="shared" si="31"/>
        <v>1.3353764445871965E-2</v>
      </c>
    </row>
    <row r="456" spans="1:12" x14ac:dyDescent="0.25">
      <c r="A456" s="2">
        <v>40947</v>
      </c>
      <c r="B456" s="3">
        <v>1.3261000000000001</v>
      </c>
      <c r="C456" s="3">
        <v>1.3286</v>
      </c>
      <c r="D456" s="3">
        <v>1.3225</v>
      </c>
      <c r="E456" s="3">
        <v>1.3259000000000001</v>
      </c>
      <c r="F456" s="6">
        <f t="shared" si="28"/>
        <v>-1.5082956288023036E-4</v>
      </c>
      <c r="G456" s="6">
        <f t="shared" si="29"/>
        <v>4.6018714986863834E-3</v>
      </c>
      <c r="H456" s="69">
        <f>_xll.BOXCOX(G456,$O$35,$O$36,1)+4.6</f>
        <v>-0.78129221068658961</v>
      </c>
      <c r="I456">
        <f>_xll.WMA($H$2:H456,1,20)</f>
        <v>2.160240988371746E-2</v>
      </c>
      <c r="J456">
        <v>1.5917318158093052E-2</v>
      </c>
      <c r="K456" s="5">
        <f t="shared" si="30"/>
        <v>1.0213114167110722E-2</v>
      </c>
      <c r="L456" s="5">
        <f t="shared" si="31"/>
        <v>4.6018714986863834E-3</v>
      </c>
    </row>
    <row r="457" spans="1:12" x14ac:dyDescent="0.25">
      <c r="A457" s="2">
        <v>40948</v>
      </c>
      <c r="B457" s="3">
        <v>1.3258000000000001</v>
      </c>
      <c r="C457" s="3">
        <v>1.3320000000000001</v>
      </c>
      <c r="D457" s="3">
        <v>1.3219000000000001</v>
      </c>
      <c r="E457" s="3">
        <v>1.3284</v>
      </c>
      <c r="F457" s="6">
        <f t="shared" si="28"/>
        <v>1.959159695300315E-3</v>
      </c>
      <c r="G457" s="6">
        <f t="shared" si="29"/>
        <v>7.6114765149804245E-3</v>
      </c>
      <c r="H457" s="69">
        <f>_xll.BOXCOX(G457,$O$35,$O$36,1)+4.6</f>
        <v>-0.27809810293508441</v>
      </c>
      <c r="I457">
        <f>_xll.WMA($H$2:H457,1,20)</f>
        <v>-1.5089585765885549E-2</v>
      </c>
      <c r="J457">
        <v>-5.4048125607277536E-2</v>
      </c>
      <c r="K457" s="5">
        <f t="shared" si="30"/>
        <v>9.5229736038323666E-3</v>
      </c>
      <c r="L457" s="5">
        <f t="shared" si="31"/>
        <v>7.6114765149804245E-3</v>
      </c>
    </row>
    <row r="458" spans="1:12" x14ac:dyDescent="0.25">
      <c r="A458" s="2">
        <v>40949</v>
      </c>
      <c r="B458" s="3">
        <v>1.3283</v>
      </c>
      <c r="C458" s="3">
        <v>1.329</v>
      </c>
      <c r="D458" s="3">
        <v>1.3158000000000001</v>
      </c>
      <c r="E458" s="3">
        <v>1.3194999999999999</v>
      </c>
      <c r="F458" s="6">
        <f t="shared" si="28"/>
        <v>-6.6470521950789396E-3</v>
      </c>
      <c r="G458" s="6">
        <f t="shared" si="29"/>
        <v>9.98193406134768E-3</v>
      </c>
      <c r="H458" s="69">
        <f>_xll.BOXCOX(G458,$O$35,$O$36,1)+4.6</f>
        <v>-6.9784137121304823E-3</v>
      </c>
      <c r="I458">
        <f>_xll.WMA($H$2:H458,1,20)</f>
        <v>-3.3322670260780882E-2</v>
      </c>
      <c r="J458">
        <v>-9.6991383507527326E-2</v>
      </c>
      <c r="K458" s="5">
        <f t="shared" si="30"/>
        <v>9.1226825078938381E-3</v>
      </c>
      <c r="L458" s="5">
        <f t="shared" si="31"/>
        <v>9.98193406134768E-3</v>
      </c>
    </row>
    <row r="459" spans="1:12" x14ac:dyDescent="0.25">
      <c r="A459" s="2">
        <v>40952</v>
      </c>
      <c r="B459" s="3">
        <v>1.3236000000000001</v>
      </c>
      <c r="C459" s="3">
        <v>1.3282</v>
      </c>
      <c r="D459" s="3">
        <v>1.3182</v>
      </c>
      <c r="E459" s="3">
        <v>1.3182</v>
      </c>
      <c r="F459" s="6">
        <f t="shared" si="28"/>
        <v>-4.0881274288376394E-3</v>
      </c>
      <c r="G459" s="6">
        <f t="shared" si="29"/>
        <v>7.5574724879937808E-3</v>
      </c>
      <c r="H459" s="69">
        <f>_xll.BOXCOX(G459,$O$35,$O$36,1)+4.6</f>
        <v>-0.28521847167537118</v>
      </c>
      <c r="I459">
        <f>_xll.WMA($H$2:H459,1,20)</f>
        <v>-6.7066226505679297E-2</v>
      </c>
      <c r="J459">
        <v>-8.5634124039236592E-2</v>
      </c>
      <c r="K459" s="5">
        <f t="shared" si="30"/>
        <v>9.226881769176477E-3</v>
      </c>
      <c r="L459" s="5">
        <f t="shared" si="31"/>
        <v>7.5574724879937808E-3</v>
      </c>
    </row>
    <row r="460" spans="1:12" x14ac:dyDescent="0.25">
      <c r="A460" s="2">
        <v>40953</v>
      </c>
      <c r="B460" s="3">
        <v>1.3182</v>
      </c>
      <c r="C460" s="3">
        <v>1.3214999999999999</v>
      </c>
      <c r="D460" s="3">
        <v>1.3083</v>
      </c>
      <c r="E460" s="3">
        <v>1.3130999999999999</v>
      </c>
      <c r="F460" s="6">
        <f t="shared" si="28"/>
        <v>-3.8764157536603028E-3</v>
      </c>
      <c r="G460" s="6">
        <f t="shared" si="29"/>
        <v>1.0038870527513297E-2</v>
      </c>
      <c r="H460" s="69">
        <f>_xll.BOXCOX(G460,$O$35,$O$36,1)+4.6</f>
        <v>-1.2906683064777269E-3</v>
      </c>
      <c r="I460">
        <f>_xll.WMA($H$2:H460,1,20)</f>
        <v>-4.2051103072336095E-2</v>
      </c>
      <c r="J460">
        <v>-9.4449024869159723E-2</v>
      </c>
      <c r="K460" s="5">
        <f t="shared" si="30"/>
        <v>9.1459051462019544E-3</v>
      </c>
      <c r="L460" s="5">
        <f t="shared" si="31"/>
        <v>1.0038870527513297E-2</v>
      </c>
    </row>
    <row r="461" spans="1:12" x14ac:dyDescent="0.25">
      <c r="A461" s="2">
        <v>40954</v>
      </c>
      <c r="B461" s="3">
        <v>1.3131999999999999</v>
      </c>
      <c r="C461" s="3">
        <v>1.3189</v>
      </c>
      <c r="D461" s="3">
        <v>1.3048</v>
      </c>
      <c r="E461" s="3">
        <v>1.3064</v>
      </c>
      <c r="F461" s="6">
        <f t="shared" si="28"/>
        <v>-5.1916439711822042E-3</v>
      </c>
      <c r="G461" s="6">
        <f t="shared" si="29"/>
        <v>1.0748283525034928E-2</v>
      </c>
      <c r="H461" s="69">
        <f>_xll.BOXCOX(G461,$O$35,$O$36,1)+4.6</f>
        <v>6.6990790752814888E-2</v>
      </c>
      <c r="I461">
        <f>_xll.WMA($H$2:H461,1,20)</f>
        <v>-5.1381969800607934E-2</v>
      </c>
      <c r="J461">
        <v>-8.3360400323982703E-2</v>
      </c>
      <c r="K461" s="5">
        <f t="shared" si="30"/>
        <v>9.2478850178165789E-3</v>
      </c>
      <c r="L461" s="5">
        <f t="shared" si="31"/>
        <v>1.0748283525034928E-2</v>
      </c>
    </row>
    <row r="462" spans="1:12" x14ac:dyDescent="0.25">
      <c r="A462" s="2">
        <v>40955</v>
      </c>
      <c r="B462" s="3">
        <v>1.3064</v>
      </c>
      <c r="C462" s="3">
        <v>1.3156000000000001</v>
      </c>
      <c r="D462" s="3">
        <v>1.2978000000000001</v>
      </c>
      <c r="E462" s="3">
        <v>1.3128</v>
      </c>
      <c r="F462" s="6">
        <f t="shared" si="28"/>
        <v>4.8869981196256731E-3</v>
      </c>
      <c r="G462" s="6">
        <f t="shared" si="29"/>
        <v>1.3622312127833937E-2</v>
      </c>
      <c r="H462" s="69">
        <f>_xll.BOXCOX(G462,$O$35,$O$36,1)+4.6</f>
        <v>0.30395376708453181</v>
      </c>
      <c r="I462">
        <f>_xll.WMA($H$2:H462,1,20)</f>
        <v>-4.9688360916465765E-2</v>
      </c>
      <c r="J462">
        <v>-5.7899165835044952E-2</v>
      </c>
      <c r="K462" s="5">
        <f t="shared" si="30"/>
        <v>9.4863707741174221E-3</v>
      </c>
      <c r="L462" s="5">
        <f t="shared" si="31"/>
        <v>1.3622312127833937E-2</v>
      </c>
    </row>
    <row r="463" spans="1:12" x14ac:dyDescent="0.25">
      <c r="A463" s="2">
        <v>40956</v>
      </c>
      <c r="B463" s="3">
        <v>1.3129</v>
      </c>
      <c r="C463" s="3">
        <v>1.3196000000000001</v>
      </c>
      <c r="D463" s="3">
        <v>1.3118000000000001</v>
      </c>
      <c r="E463" s="3">
        <v>1.3139000000000001</v>
      </c>
      <c r="F463" s="6">
        <f t="shared" si="28"/>
        <v>7.6138270771181397E-4</v>
      </c>
      <c r="G463" s="6">
        <f t="shared" si="29"/>
        <v>5.9284204947913643E-3</v>
      </c>
      <c r="H463" s="69">
        <f>_xll.BOXCOX(G463,$O$35,$O$36,1)+4.6</f>
        <v>-0.52799745983476676</v>
      </c>
      <c r="I463">
        <f>_xll.WMA($H$2:H463,1,20)</f>
        <v>-3.3820215688209733E-2</v>
      </c>
      <c r="J463">
        <v>-1.2456567275566655E-2</v>
      </c>
      <c r="K463" s="5">
        <f t="shared" si="30"/>
        <v>9.9274010003196061E-3</v>
      </c>
      <c r="L463" s="5">
        <f t="shared" si="31"/>
        <v>5.9284204947913643E-3</v>
      </c>
    </row>
    <row r="464" spans="1:12" x14ac:dyDescent="0.25">
      <c r="A464" s="2">
        <v>40959</v>
      </c>
      <c r="B464" s="3">
        <v>1.3203</v>
      </c>
      <c r="C464" s="3">
        <v>1.3274999999999999</v>
      </c>
      <c r="D464" s="3">
        <v>1.3185</v>
      </c>
      <c r="E464" s="3">
        <v>1.3242</v>
      </c>
      <c r="F464" s="6">
        <f t="shared" si="28"/>
        <v>2.949520005590317E-3</v>
      </c>
      <c r="G464" s="6">
        <f t="shared" si="29"/>
        <v>6.8027473227523999E-3</v>
      </c>
      <c r="H464" s="69">
        <f>_xll.BOXCOX(G464,$O$35,$O$36,1)+4.6</f>
        <v>-0.39042873034157033</v>
      </c>
      <c r="I464">
        <f>_xll.WMA($H$2:H464,1,20)</f>
        <v>-4.3988847907523783E-2</v>
      </c>
      <c r="J464">
        <v>-5.0451146315552753E-2</v>
      </c>
      <c r="K464" s="5">
        <f t="shared" si="30"/>
        <v>9.5572892219662094E-3</v>
      </c>
      <c r="L464" s="5">
        <f t="shared" si="31"/>
        <v>6.8027473227523999E-3</v>
      </c>
    </row>
    <row r="465" spans="1:12" x14ac:dyDescent="0.25">
      <c r="A465" s="2">
        <v>40960</v>
      </c>
      <c r="B465" s="3">
        <v>1.3241000000000001</v>
      </c>
      <c r="C465" s="3">
        <v>1.3291999999999999</v>
      </c>
      <c r="D465" s="3">
        <v>1.319</v>
      </c>
      <c r="E465" s="3">
        <v>1.3229</v>
      </c>
      <c r="F465" s="6">
        <f t="shared" si="28"/>
        <v>-9.0668687737681278E-4</v>
      </c>
      <c r="G465" s="6">
        <f t="shared" si="29"/>
        <v>7.7033837631247052E-3</v>
      </c>
      <c r="H465" s="69">
        <f>_xll.BOXCOX(G465,$O$35,$O$36,1)+4.6</f>
        <v>-0.26609559689580919</v>
      </c>
      <c r="I465">
        <f>_xll.WMA($H$2:H465,1,20)</f>
        <v>-7.738530671257364E-2</v>
      </c>
      <c r="J465">
        <v>-9.6166874190880325E-2</v>
      </c>
      <c r="K465" s="5">
        <f t="shared" si="30"/>
        <v>9.1302073463378208E-3</v>
      </c>
      <c r="L465" s="5">
        <f t="shared" si="31"/>
        <v>7.7033837631247052E-3</v>
      </c>
    </row>
    <row r="466" spans="1:12" x14ac:dyDescent="0.25">
      <c r="A466" s="2">
        <v>40961</v>
      </c>
      <c r="B466" s="3">
        <v>1.3232999999999999</v>
      </c>
      <c r="C466" s="3">
        <v>1.3264</v>
      </c>
      <c r="D466" s="3">
        <v>1.3213999999999999</v>
      </c>
      <c r="E466" s="3">
        <v>1.3248</v>
      </c>
      <c r="F466" s="6">
        <f t="shared" si="28"/>
        <v>1.1328878519914684E-3</v>
      </c>
      <c r="G466" s="6">
        <f t="shared" si="29"/>
        <v>3.7767247852453097E-3</v>
      </c>
      <c r="H466" s="69">
        <f>_xll.BOXCOX(G466,$O$35,$O$36,1)+4.6</f>
        <v>-0.9788981038729645</v>
      </c>
      <c r="I466">
        <f>_xll.WMA($H$2:H466,1,20)</f>
        <v>-7.9720462084911486E-2</v>
      </c>
      <c r="J466">
        <v>-0.11445965294590144</v>
      </c>
      <c r="K466" s="5">
        <f t="shared" si="30"/>
        <v>8.9647088123770459E-3</v>
      </c>
      <c r="L466" s="5">
        <f t="shared" si="31"/>
        <v>3.7767247852453097E-3</v>
      </c>
    </row>
    <row r="467" spans="1:12" x14ac:dyDescent="0.25">
      <c r="A467" s="2">
        <v>40962</v>
      </c>
      <c r="B467" s="3">
        <v>1.3246</v>
      </c>
      <c r="C467" s="3">
        <v>1.3378000000000001</v>
      </c>
      <c r="D467" s="3">
        <v>1.3233999999999999</v>
      </c>
      <c r="E467" s="3">
        <v>1.3369</v>
      </c>
      <c r="F467" s="6">
        <f t="shared" si="28"/>
        <v>9.2429739381977294E-3</v>
      </c>
      <c r="G467" s="6">
        <f t="shared" si="29"/>
        <v>1.0822291106348652E-2</v>
      </c>
      <c r="H467" s="69">
        <f>_xll.BOXCOX(G467,$O$35,$O$36,1)+4.6</f>
        <v>7.3852719372892395E-2</v>
      </c>
      <c r="I467">
        <f>_xll.WMA($H$2:H467,1,20)</f>
        <v>-0.14621458012463043</v>
      </c>
      <c r="J467">
        <v>-0.19417615524897019</v>
      </c>
      <c r="K467" s="5">
        <f t="shared" si="30"/>
        <v>8.2778156543587174E-3</v>
      </c>
      <c r="L467" s="5">
        <f t="shared" si="31"/>
        <v>1.0822291106348652E-2</v>
      </c>
    </row>
    <row r="468" spans="1:12" x14ac:dyDescent="0.25">
      <c r="A468" s="2">
        <v>40963</v>
      </c>
      <c r="B468" s="3">
        <v>1.3367</v>
      </c>
      <c r="C468" s="3">
        <v>1.3484</v>
      </c>
      <c r="D468" s="3">
        <v>1.3360000000000001</v>
      </c>
      <c r="E468" s="3">
        <v>1.3446</v>
      </c>
      <c r="F468" s="6">
        <f t="shared" si="28"/>
        <v>5.8926810575089346E-3</v>
      </c>
      <c r="G468" s="6">
        <f t="shared" si="29"/>
        <v>9.2386292633147033E-3</v>
      </c>
      <c r="H468" s="69">
        <f>_xll.BOXCOX(G468,$O$35,$O$36,1)+4.6</f>
        <v>-8.4361752459330752E-2</v>
      </c>
      <c r="I468">
        <f>_xll.WMA($H$2:H468,1,20)</f>
        <v>-0.12334941953171051</v>
      </c>
      <c r="J468">
        <v>-0.1780937379281623</v>
      </c>
      <c r="K468" s="5">
        <f t="shared" si="30"/>
        <v>8.4120192064140679E-3</v>
      </c>
      <c r="L468" s="5">
        <f t="shared" si="31"/>
        <v>9.2386292633147033E-3</v>
      </c>
    </row>
    <row r="469" spans="1:12" x14ac:dyDescent="0.25">
      <c r="A469" s="2">
        <v>40966</v>
      </c>
      <c r="B469" s="3">
        <v>1.3466</v>
      </c>
      <c r="C469" s="3">
        <v>1.347</v>
      </c>
      <c r="D469" s="3">
        <v>1.3369</v>
      </c>
      <c r="E469" s="3">
        <v>1.3395999999999999</v>
      </c>
      <c r="F469" s="6">
        <f t="shared" si="28"/>
        <v>-5.2118351911311211E-3</v>
      </c>
      <c r="G469" s="6">
        <f t="shared" si="29"/>
        <v>7.5263964212870663E-3</v>
      </c>
      <c r="H469" s="69">
        <f>_xll.BOXCOX(G469,$O$35,$O$36,1)+4.6</f>
        <v>-0.28933891462819616</v>
      </c>
      <c r="I469">
        <f>_xll.WMA($H$2:H469,1,20)</f>
        <v>-0.13485640612563171</v>
      </c>
      <c r="J469">
        <v>-0.14348142808646558</v>
      </c>
      <c r="K469" s="5">
        <f t="shared" si="30"/>
        <v>8.7082761134909294E-3</v>
      </c>
      <c r="L469" s="5">
        <f t="shared" si="31"/>
        <v>7.5263964212870663E-3</v>
      </c>
    </row>
    <row r="470" spans="1:12" x14ac:dyDescent="0.25">
      <c r="A470" s="2">
        <v>40967</v>
      </c>
      <c r="B470" s="3">
        <v>1.3394999999999999</v>
      </c>
      <c r="C470" s="3">
        <v>1.3469</v>
      </c>
      <c r="D470" s="3">
        <v>1.3393999999999999</v>
      </c>
      <c r="E470" s="3">
        <v>1.3455999999999999</v>
      </c>
      <c r="F470" s="6">
        <f t="shared" si="28"/>
        <v>4.5436002340202494E-3</v>
      </c>
      <c r="G470" s="6">
        <f t="shared" si="29"/>
        <v>5.5839031288194086E-3</v>
      </c>
      <c r="H470" s="69">
        <f>_xll.BOXCOX(G470,$O$35,$O$36,1)+4.6</f>
        <v>-0.58786726166333736</v>
      </c>
      <c r="I470">
        <f>_xll.WMA($H$2:H470,1,20)</f>
        <v>-0.15184056340171076</v>
      </c>
      <c r="J470">
        <v>-0.14245057036988806</v>
      </c>
      <c r="K470" s="5">
        <f t="shared" si="30"/>
        <v>8.7172577357125178E-3</v>
      </c>
      <c r="L470" s="5">
        <f t="shared" si="31"/>
        <v>5.5839031288194086E-3</v>
      </c>
    </row>
    <row r="471" spans="1:12" x14ac:dyDescent="0.25">
      <c r="A471" s="2">
        <v>40968</v>
      </c>
      <c r="B471" s="3">
        <v>1.3456999999999999</v>
      </c>
      <c r="C471" s="3">
        <v>1.3485</v>
      </c>
      <c r="D471" s="3">
        <v>1.3320000000000001</v>
      </c>
      <c r="E471" s="3">
        <v>1.3322000000000001</v>
      </c>
      <c r="F471" s="6">
        <f t="shared" si="28"/>
        <v>-1.008261276841658E-2</v>
      </c>
      <c r="G471" s="6">
        <f t="shared" si="29"/>
        <v>1.2311291479450249E-2</v>
      </c>
      <c r="H471" s="69">
        <f>_xll.BOXCOX(G471,$O$35,$O$36,1)+4.6</f>
        <v>0.20276156874537588</v>
      </c>
      <c r="I471">
        <f>_xll.WMA($H$2:H471,1,20)</f>
        <v>-0.19300725539291788</v>
      </c>
      <c r="J471">
        <v>-0.17830253834524479</v>
      </c>
      <c r="K471" s="5">
        <f t="shared" si="30"/>
        <v>8.4102629566544917E-3</v>
      </c>
      <c r="L471" s="5">
        <f t="shared" si="31"/>
        <v>1.2311291479450249E-2</v>
      </c>
    </row>
    <row r="472" spans="1:12" x14ac:dyDescent="0.25">
      <c r="A472" s="2">
        <v>40969</v>
      </c>
      <c r="B472" s="3">
        <v>1.3323</v>
      </c>
      <c r="C472" s="3">
        <v>1.3354999999999999</v>
      </c>
      <c r="D472" s="3">
        <v>1.3286</v>
      </c>
      <c r="E472" s="3">
        <v>1.331</v>
      </c>
      <c r="F472" s="6">
        <f t="shared" si="28"/>
        <v>-9.7623257105467647E-4</v>
      </c>
      <c r="G472" s="6">
        <f t="shared" si="29"/>
        <v>5.1799973188746849E-3</v>
      </c>
      <c r="H472" s="69">
        <f>_xll.BOXCOX(G472,$O$35,$O$36,1)+4.6</f>
        <v>-0.66295074030263912</v>
      </c>
      <c r="I472">
        <f>_xll.WMA($H$2:H472,1,20)</f>
        <v>-0.20032127429401236</v>
      </c>
      <c r="J472">
        <v>-0.13913741649515809</v>
      </c>
      <c r="K472" s="5">
        <f t="shared" si="30"/>
        <v>8.7461872494586559E-3</v>
      </c>
      <c r="L472" s="5">
        <f t="shared" si="31"/>
        <v>5.1799973188746849E-3</v>
      </c>
    </row>
    <row r="473" spans="1:12" x14ac:dyDescent="0.25">
      <c r="A473" s="2">
        <v>40970</v>
      </c>
      <c r="B473" s="3">
        <v>1.3308</v>
      </c>
      <c r="C473" s="3">
        <v>1.3331</v>
      </c>
      <c r="D473" s="3">
        <v>1.319</v>
      </c>
      <c r="E473" s="3">
        <v>1.3197000000000001</v>
      </c>
      <c r="F473" s="6">
        <f t="shared" si="28"/>
        <v>-8.3758271215378568E-3</v>
      </c>
      <c r="G473" s="6">
        <f t="shared" si="29"/>
        <v>1.0633183402316702E-2</v>
      </c>
      <c r="H473" s="69">
        <f>_xll.BOXCOX(G473,$O$35,$O$36,1)+4.6</f>
        <v>5.622434194553616E-2</v>
      </c>
      <c r="I473">
        <f>_xll.WMA($H$2:H473,1,20)</f>
        <v>-0.22293020258470497</v>
      </c>
      <c r="J473">
        <v>-0.16549206809814865</v>
      </c>
      <c r="K473" s="5">
        <f t="shared" si="30"/>
        <v>8.518695432651071E-3</v>
      </c>
      <c r="L473" s="5">
        <f t="shared" si="31"/>
        <v>1.0633183402316702E-2</v>
      </c>
    </row>
    <row r="474" spans="1:12" x14ac:dyDescent="0.25">
      <c r="A474" s="2">
        <v>40973</v>
      </c>
      <c r="B474" s="3">
        <v>1.3192999999999999</v>
      </c>
      <c r="C474" s="3">
        <v>1.3237000000000001</v>
      </c>
      <c r="D474" s="3">
        <v>1.3163</v>
      </c>
      <c r="E474" s="3">
        <v>1.3214999999999999</v>
      </c>
      <c r="F474" s="6">
        <f t="shared" si="28"/>
        <v>1.6661621546130057E-3</v>
      </c>
      <c r="G474" s="6">
        <f t="shared" si="29"/>
        <v>5.6060752883630985E-3</v>
      </c>
      <c r="H474" s="69">
        <f>_xll.BOXCOX(G474,$O$35,$O$36,1)+4.6</f>
        <v>-0.58390439636841318</v>
      </c>
      <c r="I474">
        <f>_xll.WMA($H$2:H474,1,20)</f>
        <v>-0.21659010868106129</v>
      </c>
      <c r="J474">
        <v>-0.14628697890294889</v>
      </c>
      <c r="K474" s="5">
        <f t="shared" si="30"/>
        <v>8.6838788422255297E-3</v>
      </c>
      <c r="L474" s="5">
        <f t="shared" si="31"/>
        <v>5.6060752883630985E-3</v>
      </c>
    </row>
    <row r="475" spans="1:12" x14ac:dyDescent="0.25">
      <c r="A475" s="2">
        <v>40974</v>
      </c>
      <c r="B475" s="3">
        <v>1.3213999999999999</v>
      </c>
      <c r="C475" s="3">
        <v>1.3225</v>
      </c>
      <c r="D475" s="3">
        <v>1.3106</v>
      </c>
      <c r="E475" s="3">
        <v>1.3110999999999999</v>
      </c>
      <c r="F475" s="6">
        <f t="shared" si="28"/>
        <v>-7.825301090429157E-3</v>
      </c>
      <c r="G475" s="6">
        <f t="shared" si="29"/>
        <v>9.0388371270578704E-3</v>
      </c>
      <c r="H475" s="69">
        <f>_xll.BOXCOX(G475,$O$35,$O$36,1)+4.6</f>
        <v>-0.10622474923982583</v>
      </c>
      <c r="I475">
        <f>_xll.WMA($H$2:H475,1,20)</f>
        <v>-0.23684472943511878</v>
      </c>
      <c r="J475">
        <v>-0.16851621037186643</v>
      </c>
      <c r="K475" s="5">
        <f t="shared" si="30"/>
        <v>8.492972600032905E-3</v>
      </c>
      <c r="L475" s="5">
        <f t="shared" si="31"/>
        <v>9.0388371270578704E-3</v>
      </c>
    </row>
    <row r="476" spans="1:12" x14ac:dyDescent="0.25">
      <c r="A476" s="2">
        <v>40975</v>
      </c>
      <c r="B476" s="3">
        <v>1.3109999999999999</v>
      </c>
      <c r="C476" s="3">
        <v>1.3163</v>
      </c>
      <c r="D476" s="3">
        <v>1.31</v>
      </c>
      <c r="E476" s="3">
        <v>1.3147</v>
      </c>
      <c r="F476" s="6">
        <f t="shared" si="28"/>
        <v>2.8182979388587108E-3</v>
      </c>
      <c r="G476" s="6">
        <f t="shared" si="29"/>
        <v>4.7976332361648021E-3</v>
      </c>
      <c r="H476" s="69">
        <f>_xll.BOXCOX(G476,$O$35,$O$36,1)+4.6</f>
        <v>-0.73963255846913789</v>
      </c>
      <c r="I476">
        <f>_xll.WMA($H$2:H476,1,20)</f>
        <v>-0.25635811925106777</v>
      </c>
      <c r="J476">
        <v>-0.16175210448194499</v>
      </c>
      <c r="K476" s="5">
        <f t="shared" si="30"/>
        <v>8.5506146948609481E-3</v>
      </c>
      <c r="L476" s="5">
        <f t="shared" si="31"/>
        <v>4.7976332361648021E-3</v>
      </c>
    </row>
    <row r="477" spans="1:12" x14ac:dyDescent="0.25">
      <c r="A477" s="2">
        <v>40976</v>
      </c>
      <c r="B477" s="3">
        <v>1.3148</v>
      </c>
      <c r="C477" s="3">
        <v>1.3289</v>
      </c>
      <c r="D477" s="3">
        <v>1.3138000000000001</v>
      </c>
      <c r="E477" s="3">
        <v>1.3272999999999999</v>
      </c>
      <c r="F477" s="6">
        <f t="shared" si="28"/>
        <v>9.4622408420922798E-3</v>
      </c>
      <c r="G477" s="6">
        <f t="shared" si="29"/>
        <v>1.1427830879089398E-2</v>
      </c>
      <c r="H477" s="69">
        <f>_xll.BOXCOX(G477,$O$35,$O$36,1)+4.6</f>
        <v>0.1282964064572667</v>
      </c>
      <c r="I477">
        <f>_xll.WMA($H$2:H477,1,20)</f>
        <v>-0.25427513664019513</v>
      </c>
      <c r="J477">
        <v>-0.2016069159426998</v>
      </c>
      <c r="K477" s="5">
        <f t="shared" si="30"/>
        <v>8.2165331569328936E-3</v>
      </c>
      <c r="L477" s="5">
        <f t="shared" si="31"/>
        <v>1.1427830879089398E-2</v>
      </c>
    </row>
    <row r="478" spans="1:12" x14ac:dyDescent="0.25">
      <c r="A478" s="2">
        <v>40977</v>
      </c>
      <c r="B478" s="3">
        <v>1.3272999999999999</v>
      </c>
      <c r="C478" s="3">
        <v>1.3275999999999999</v>
      </c>
      <c r="D478" s="3">
        <v>1.31</v>
      </c>
      <c r="E478" s="3">
        <v>1.3121</v>
      </c>
      <c r="F478" s="6">
        <f t="shared" si="28"/>
        <v>-1.1517896520486468E-2</v>
      </c>
      <c r="G478" s="6">
        <f t="shared" si="29"/>
        <v>1.3345663650622262E-2</v>
      </c>
      <c r="H478" s="69">
        <f>_xll.BOXCOX(G478,$O$35,$O$36,1)+4.6</f>
        <v>0.28343623292051312</v>
      </c>
      <c r="I478">
        <f>_xll.WMA($H$2:H478,1,20)</f>
        <v>-0.23395541117057761</v>
      </c>
      <c r="J478">
        <v>-0.16994102814395606</v>
      </c>
      <c r="K478" s="5">
        <f t="shared" si="30"/>
        <v>8.4808802784575709E-3</v>
      </c>
      <c r="L478" s="5">
        <f t="shared" si="31"/>
        <v>1.3345663650622262E-2</v>
      </c>
    </row>
    <row r="479" spans="1:12" x14ac:dyDescent="0.25">
      <c r="A479" s="2">
        <v>40980</v>
      </c>
      <c r="B479" s="3">
        <v>1.3110999999999999</v>
      </c>
      <c r="C479" s="3">
        <v>1.3158000000000001</v>
      </c>
      <c r="D479" s="3">
        <v>1.3082</v>
      </c>
      <c r="E479" s="3">
        <v>1.3150999999999999</v>
      </c>
      <c r="F479" s="6">
        <f t="shared" si="28"/>
        <v>3.0462288425630352E-3</v>
      </c>
      <c r="G479" s="6">
        <f t="shared" si="29"/>
        <v>5.7926991247850904E-3</v>
      </c>
      <c r="H479" s="69">
        <f>_xll.BOXCOX(G479,$O$35,$O$36,1)+4.6</f>
        <v>-0.55115692593696952</v>
      </c>
      <c r="I479">
        <f>_xll.WMA($H$2:H479,1,20)</f>
        <v>-0.21943467883894541</v>
      </c>
      <c r="J479">
        <v>-9.9099833840008478E-2</v>
      </c>
      <c r="K479" s="5">
        <f t="shared" si="30"/>
        <v>9.1034680484119463E-3</v>
      </c>
      <c r="L479" s="5">
        <f t="shared" si="31"/>
        <v>5.7926991247850904E-3</v>
      </c>
    </row>
    <row r="480" spans="1:12" x14ac:dyDescent="0.25">
      <c r="A480" s="2">
        <v>40981</v>
      </c>
      <c r="B480" s="3">
        <v>1.3154999999999999</v>
      </c>
      <c r="C480" s="3">
        <v>1.3189</v>
      </c>
      <c r="D480" s="3">
        <v>1.3055000000000001</v>
      </c>
      <c r="E480" s="3">
        <v>1.3082</v>
      </c>
      <c r="F480" s="6">
        <f t="shared" si="28"/>
        <v>-5.5646749532349904E-3</v>
      </c>
      <c r="G480" s="6">
        <f t="shared" si="29"/>
        <v>1.0211946692655405E-2</v>
      </c>
      <c r="H480" s="69">
        <f>_xll.BOXCOX(G480,$O$35,$O$36,1)+4.6</f>
        <v>1.5803000314478233E-2</v>
      </c>
      <c r="I480">
        <f>_xll.WMA($H$2:H480,1,20)</f>
        <v>-0.23273160155202532</v>
      </c>
      <c r="J480">
        <v>-0.12060104282061507</v>
      </c>
      <c r="K480" s="5">
        <f t="shared" si="30"/>
        <v>8.909821754371083E-3</v>
      </c>
      <c r="L480" s="5">
        <f t="shared" si="31"/>
        <v>1.0211946692655405E-2</v>
      </c>
    </row>
    <row r="481" spans="1:12" x14ac:dyDescent="0.25">
      <c r="A481" s="2">
        <v>40982</v>
      </c>
      <c r="B481" s="3">
        <v>1.3082</v>
      </c>
      <c r="C481" s="3">
        <v>1.3089</v>
      </c>
      <c r="D481" s="3">
        <v>1.3013999999999999</v>
      </c>
      <c r="E481" s="3">
        <v>1.3028999999999999</v>
      </c>
      <c r="F481" s="6">
        <f t="shared" si="28"/>
        <v>-4.0595973182265613E-3</v>
      </c>
      <c r="G481" s="6">
        <f t="shared" si="29"/>
        <v>5.7464817367898968E-3</v>
      </c>
      <c r="H481" s="69">
        <f>_xll.BOXCOX(G481,$O$35,$O$36,1)+4.6</f>
        <v>-0.5591674833054876</v>
      </c>
      <c r="I481">
        <f>_xll.WMA($H$2:H481,1,20)</f>
        <v>-0.23187691812097755</v>
      </c>
      <c r="J481">
        <v>-0.11146735481697534</v>
      </c>
      <c r="K481" s="5">
        <f t="shared" si="30"/>
        <v>8.9915740681643912E-3</v>
      </c>
      <c r="L481" s="5">
        <f t="shared" si="31"/>
        <v>5.7464817367898968E-3</v>
      </c>
    </row>
    <row r="482" spans="1:12" x14ac:dyDescent="0.25">
      <c r="A482" s="2">
        <v>40983</v>
      </c>
      <c r="B482" s="3">
        <v>1.3029999999999999</v>
      </c>
      <c r="C482" s="3">
        <v>1.3118000000000001</v>
      </c>
      <c r="D482" s="3">
        <v>1.3006</v>
      </c>
      <c r="E482" s="3">
        <v>1.3079000000000001</v>
      </c>
      <c r="F482" s="6">
        <f t="shared" si="28"/>
        <v>3.7534993702616113E-3</v>
      </c>
      <c r="G482" s="6">
        <f t="shared" si="29"/>
        <v>8.5745434245837176E-3</v>
      </c>
      <c r="H482" s="69">
        <f>_xll.BOXCOX(G482,$O$35,$O$36,1)+4.6</f>
        <v>-0.15895753229420162</v>
      </c>
      <c r="I482">
        <f>_xll.WMA($H$2:H482,1,20)</f>
        <v>-0.26318483182389263</v>
      </c>
      <c r="J482">
        <v>-0.14055186991659221</v>
      </c>
      <c r="K482" s="5">
        <f t="shared" si="30"/>
        <v>8.7338249200098351E-3</v>
      </c>
      <c r="L482" s="5">
        <f t="shared" si="31"/>
        <v>8.5745434245837176E-3</v>
      </c>
    </row>
    <row r="483" spans="1:12" x14ac:dyDescent="0.25">
      <c r="A483" s="2">
        <v>40984</v>
      </c>
      <c r="B483" s="3">
        <v>1.3080000000000001</v>
      </c>
      <c r="C483" s="3">
        <v>1.3185</v>
      </c>
      <c r="D483" s="3">
        <v>1.3050999999999999</v>
      </c>
      <c r="E483" s="3">
        <v>1.3172999999999999</v>
      </c>
      <c r="F483" s="6">
        <f t="shared" si="28"/>
        <v>7.0849342186372292E-3</v>
      </c>
      <c r="G483" s="6">
        <f t="shared" si="29"/>
        <v>1.0215060619859554E-2</v>
      </c>
      <c r="H483" s="69">
        <f>_xll.BOXCOX(G483,$O$35,$O$36,1)+4.6</f>
        <v>1.6107883666271583E-2</v>
      </c>
      <c r="I483">
        <f>_xll.WMA($H$2:H483,1,20)</f>
        <v>-0.28633039679282929</v>
      </c>
      <c r="J483">
        <v>-0.14437451811883872</v>
      </c>
      <c r="K483" s="5">
        <f t="shared" si="30"/>
        <v>8.700502310764387E-3</v>
      </c>
      <c r="L483" s="5">
        <f t="shared" si="31"/>
        <v>1.0215060619859554E-2</v>
      </c>
    </row>
    <row r="484" spans="1:12" x14ac:dyDescent="0.25">
      <c r="A484" s="2">
        <v>40987</v>
      </c>
      <c r="B484" s="3">
        <v>1.3182</v>
      </c>
      <c r="C484" s="3">
        <v>1.3263</v>
      </c>
      <c r="D484" s="3">
        <v>1.3145</v>
      </c>
      <c r="E484" s="3">
        <v>1.3237000000000001</v>
      </c>
      <c r="F484" s="6">
        <f t="shared" si="28"/>
        <v>4.1636761011056376E-3</v>
      </c>
      <c r="G484" s="6">
        <f t="shared" si="29"/>
        <v>8.9367453303713928E-3</v>
      </c>
      <c r="H484" s="69">
        <f>_xll.BOXCOX(G484,$O$35,$O$36,1)+4.6</f>
        <v>-0.11758381308699128</v>
      </c>
      <c r="I484">
        <f>_xll.WMA($H$2:H484,1,20)</f>
        <v>-0.25912512961777739</v>
      </c>
      <c r="J484">
        <v>-0.11582035611882356</v>
      </c>
      <c r="K484" s="5">
        <f t="shared" si="30"/>
        <v>8.9525188000267961E-3</v>
      </c>
      <c r="L484" s="5">
        <f t="shared" si="31"/>
        <v>8.9367453303713928E-3</v>
      </c>
    </row>
    <row r="485" spans="1:12" x14ac:dyDescent="0.25">
      <c r="A485" s="2">
        <v>40988</v>
      </c>
      <c r="B485" s="3">
        <v>1.3236000000000001</v>
      </c>
      <c r="C485" s="3">
        <v>1.325</v>
      </c>
      <c r="D485" s="3">
        <v>1.3176000000000001</v>
      </c>
      <c r="E485" s="3">
        <v>1.3222</v>
      </c>
      <c r="F485" s="6">
        <f t="shared" si="28"/>
        <v>-1.0582811479793533E-3</v>
      </c>
      <c r="G485" s="6">
        <f t="shared" si="29"/>
        <v>5.6005595568919793E-3</v>
      </c>
      <c r="H485" s="69">
        <f>_xll.BOXCOX(G485,$O$35,$O$36,1)+4.6</f>
        <v>-0.58488876535922429</v>
      </c>
      <c r="I485">
        <f>_xll.WMA($H$2:H485,1,20)</f>
        <v>-0.24548288375504845</v>
      </c>
      <c r="J485">
        <v>-0.10055396659983451</v>
      </c>
      <c r="K485" s="5">
        <f t="shared" si="30"/>
        <v>9.0902400172823191E-3</v>
      </c>
      <c r="L485" s="5">
        <f t="shared" si="31"/>
        <v>5.6005595568919793E-3</v>
      </c>
    </row>
    <row r="486" spans="1:12" x14ac:dyDescent="0.25">
      <c r="A486" s="2">
        <v>40989</v>
      </c>
      <c r="B486" s="3">
        <v>1.3222</v>
      </c>
      <c r="C486" s="3">
        <v>1.3283</v>
      </c>
      <c r="D486" s="3">
        <v>1.3183</v>
      </c>
      <c r="E486" s="3">
        <v>1.3213999999999999</v>
      </c>
      <c r="F486" s="6">
        <f t="shared" si="28"/>
        <v>-6.0523530369253854E-4</v>
      </c>
      <c r="G486" s="6">
        <f t="shared" si="29"/>
        <v>7.5569013745333553E-3</v>
      </c>
      <c r="H486" s="69">
        <f>_xll.BOXCOX(G486,$O$35,$O$36,1)+4.6</f>
        <v>-0.28529404390428326</v>
      </c>
      <c r="I486">
        <f>_xll.WMA($H$2:H486,1,20)</f>
        <v>-0.2614225421782192</v>
      </c>
      <c r="J486">
        <v>-0.13939537417662007</v>
      </c>
      <c r="K486" s="5">
        <f t="shared" si="30"/>
        <v>8.743931394244257E-3</v>
      </c>
      <c r="L486" s="5">
        <f t="shared" si="31"/>
        <v>7.5569013745333553E-3</v>
      </c>
    </row>
    <row r="487" spans="1:12" x14ac:dyDescent="0.25">
      <c r="A487" s="2">
        <v>40990</v>
      </c>
      <c r="B487" s="3">
        <v>1.3213999999999999</v>
      </c>
      <c r="C487" s="3">
        <v>1.3253999999999999</v>
      </c>
      <c r="D487" s="3">
        <v>1.3138000000000001</v>
      </c>
      <c r="E487" s="3">
        <v>1.3198000000000001</v>
      </c>
      <c r="F487" s="6">
        <f t="shared" si="28"/>
        <v>-1.2115706464639353E-3</v>
      </c>
      <c r="G487" s="6">
        <f t="shared" si="29"/>
        <v>8.7905991957538936E-3</v>
      </c>
      <c r="H487" s="69">
        <f>_xll.BOXCOX(G487,$O$35,$O$36,1)+4.6</f>
        <v>-0.13407240171828683</v>
      </c>
      <c r="I487">
        <f>_xll.WMA($H$2:H487,1,20)</f>
        <v>-0.22674233917978517</v>
      </c>
      <c r="J487">
        <v>-0.15680437058119304</v>
      </c>
      <c r="K487" s="5">
        <f t="shared" si="30"/>
        <v>8.5930256937087023E-3</v>
      </c>
      <c r="L487" s="5">
        <f t="shared" si="31"/>
        <v>8.7905991957538936E-3</v>
      </c>
    </row>
    <row r="488" spans="1:12" x14ac:dyDescent="0.25">
      <c r="A488" s="2">
        <v>40991</v>
      </c>
      <c r="B488" s="3">
        <v>1.3198000000000001</v>
      </c>
      <c r="C488" s="3">
        <v>1.3291999999999999</v>
      </c>
      <c r="D488" s="3">
        <v>1.3193999999999999</v>
      </c>
      <c r="E488" s="3">
        <v>1.3267</v>
      </c>
      <c r="F488" s="6">
        <f t="shared" si="28"/>
        <v>5.2144459735498213E-3</v>
      </c>
      <c r="G488" s="6">
        <f t="shared" si="29"/>
        <v>7.4001696916686432E-3</v>
      </c>
      <c r="H488" s="69">
        <f>_xll.BOXCOX(G488,$O$35,$O$36,1)+4.6</f>
        <v>-0.30625234772835874</v>
      </c>
      <c r="I488">
        <f>_xll.WMA($H$2:H488,1,20)</f>
        <v>-0.23713859523434414</v>
      </c>
      <c r="J488">
        <v>-0.14472149748168078</v>
      </c>
      <c r="K488" s="5">
        <f t="shared" si="30"/>
        <v>8.6974839397027104E-3</v>
      </c>
      <c r="L488" s="5">
        <f t="shared" si="31"/>
        <v>7.4001696916686432E-3</v>
      </c>
    </row>
    <row r="489" spans="1:12" x14ac:dyDescent="0.25">
      <c r="A489" s="2">
        <v>40994</v>
      </c>
      <c r="B489" s="3">
        <v>1.3270999999999999</v>
      </c>
      <c r="C489" s="3">
        <v>1.3366</v>
      </c>
      <c r="D489" s="3">
        <v>1.3194999999999999</v>
      </c>
      <c r="E489" s="3">
        <v>1.3357000000000001</v>
      </c>
      <c r="F489" s="6">
        <f t="shared" si="28"/>
        <v>6.4593885398561536E-3</v>
      </c>
      <c r="G489" s="6">
        <f t="shared" si="29"/>
        <v>1.2876199133591094E-2</v>
      </c>
      <c r="H489" s="69">
        <f>_xll.BOXCOX(G489,$O$35,$O$36,1)+4.6</f>
        <v>0.247625299820319</v>
      </c>
      <c r="I489">
        <f>_xll.WMA($H$2:H489,1,20)</f>
        <v>-0.24823312499779554</v>
      </c>
      <c r="J489">
        <v>-0.14685178208050925</v>
      </c>
      <c r="K489" s="5">
        <f t="shared" si="30"/>
        <v>8.6789755446912507E-3</v>
      </c>
      <c r="L489" s="5">
        <f t="shared" si="31"/>
        <v>1.2876199133591094E-2</v>
      </c>
    </row>
    <row r="490" spans="1:12" x14ac:dyDescent="0.25">
      <c r="A490" s="2">
        <v>40995</v>
      </c>
      <c r="B490" s="3">
        <v>1.3358000000000001</v>
      </c>
      <c r="C490" s="3">
        <v>1.3384</v>
      </c>
      <c r="D490" s="3">
        <v>1.3312999999999999</v>
      </c>
      <c r="E490" s="3">
        <v>1.3312999999999999</v>
      </c>
      <c r="F490" s="6">
        <f t="shared" si="28"/>
        <v>-3.3744548536642025E-3</v>
      </c>
      <c r="G490" s="6">
        <f t="shared" si="29"/>
        <v>5.3189622347428736E-3</v>
      </c>
      <c r="H490" s="69">
        <f>_xll.BOXCOX(G490,$O$35,$O$36,1)+4.6</f>
        <v>-0.6364770633143042</v>
      </c>
      <c r="I490">
        <f>_xll.WMA($H$2:H490,1,20)</f>
        <v>-0.22138491427536977</v>
      </c>
      <c r="J490">
        <v>-0.10027945821091599</v>
      </c>
      <c r="K490" s="5">
        <f t="shared" si="30"/>
        <v>9.0927357069525497E-3</v>
      </c>
      <c r="L490" s="5">
        <f t="shared" si="31"/>
        <v>5.3189622347428736E-3</v>
      </c>
    </row>
    <row r="491" spans="1:12" x14ac:dyDescent="0.25">
      <c r="A491" s="2">
        <v>40996</v>
      </c>
      <c r="B491" s="3">
        <v>1.3312999999999999</v>
      </c>
      <c r="C491" s="3">
        <v>1.3371999999999999</v>
      </c>
      <c r="D491" s="3">
        <v>1.3280000000000001</v>
      </c>
      <c r="E491" s="3">
        <v>1.3314999999999999</v>
      </c>
      <c r="F491" s="6">
        <f t="shared" si="28"/>
        <v>1.5021781611533879E-4</v>
      </c>
      <c r="G491" s="6">
        <f t="shared" si="29"/>
        <v>6.9038245095642929E-3</v>
      </c>
      <c r="H491" s="69">
        <f>_xll.BOXCOX(G491,$O$35,$O$36,1)+4.6</f>
        <v>-0.37567974418509387</v>
      </c>
      <c r="I491">
        <f>_xll.WMA($H$2:H491,1,20)</f>
        <v>-0.22381540435791808</v>
      </c>
      <c r="J491">
        <v>-0.13117487281444298</v>
      </c>
      <c r="K491" s="5">
        <f t="shared" si="30"/>
        <v>8.8161071481740374E-3</v>
      </c>
      <c r="L491" s="5">
        <f t="shared" si="31"/>
        <v>6.9038245095642929E-3</v>
      </c>
    </row>
    <row r="492" spans="1:12" x14ac:dyDescent="0.25">
      <c r="A492" s="2">
        <v>40997</v>
      </c>
      <c r="B492" s="3">
        <v>1.3314999999999999</v>
      </c>
      <c r="C492" s="3">
        <v>1.3344</v>
      </c>
      <c r="D492" s="3">
        <v>1.3254999999999999</v>
      </c>
      <c r="E492" s="3">
        <v>1.3301000000000001</v>
      </c>
      <c r="F492" s="6">
        <f t="shared" si="28"/>
        <v>-1.0519988947363071E-3</v>
      </c>
      <c r="G492" s="6">
        <f t="shared" si="29"/>
        <v>6.692005875402098E-3</v>
      </c>
      <c r="H492" s="69">
        <f>_xll.BOXCOX(G492,$O$35,$O$36,1)+4.6</f>
        <v>-0.40684161788393158</v>
      </c>
      <c r="I492">
        <f>_xll.WMA($H$2:H492,1,20)</f>
        <v>-0.25273747000444158</v>
      </c>
      <c r="J492">
        <v>-0.1611560641840491</v>
      </c>
      <c r="K492" s="5">
        <f t="shared" si="30"/>
        <v>8.5557127249556216E-3</v>
      </c>
      <c r="L492" s="5">
        <f t="shared" si="31"/>
        <v>6.692005875402098E-3</v>
      </c>
    </row>
    <row r="493" spans="1:12" x14ac:dyDescent="0.25">
      <c r="A493" s="2">
        <v>40998</v>
      </c>
      <c r="B493" s="3">
        <v>1.33</v>
      </c>
      <c r="C493" s="3">
        <v>1.3374999999999999</v>
      </c>
      <c r="D493" s="3">
        <v>1.3297000000000001</v>
      </c>
      <c r="E493" s="3">
        <v>1.3339000000000001</v>
      </c>
      <c r="F493" s="6">
        <f t="shared" si="28"/>
        <v>2.9280399311989243E-3</v>
      </c>
      <c r="G493" s="6">
        <f t="shared" si="29"/>
        <v>5.8488469075013358E-3</v>
      </c>
      <c r="H493" s="69">
        <f>_xll.BOXCOX(G493,$O$35,$O$36,1)+4.6</f>
        <v>-0.54151074699589952</v>
      </c>
      <c r="I493">
        <f>_xll.WMA($H$2:H493,1,20)</f>
        <v>-0.23993201388350624</v>
      </c>
      <c r="J493">
        <v>-0.17811312065473711</v>
      </c>
      <c r="K493" s="5">
        <f t="shared" si="30"/>
        <v>8.4118561601259946E-3</v>
      </c>
      <c r="L493" s="5">
        <f t="shared" si="31"/>
        <v>5.8488469075013358E-3</v>
      </c>
    </row>
    <row r="494" spans="1:12" x14ac:dyDescent="0.25">
      <c r="A494" s="2">
        <v>41001</v>
      </c>
      <c r="B494" s="3">
        <v>1.3357000000000001</v>
      </c>
      <c r="C494" s="3">
        <v>1.3378000000000001</v>
      </c>
      <c r="D494" s="3">
        <v>1.3282</v>
      </c>
      <c r="E494" s="3">
        <v>1.3318000000000001</v>
      </c>
      <c r="F494" s="6">
        <f t="shared" si="28"/>
        <v>-2.9240883065377388E-3</v>
      </c>
      <c r="G494" s="6">
        <f t="shared" si="29"/>
        <v>7.2018315776943452E-3</v>
      </c>
      <c r="H494" s="69">
        <f>_xll.BOXCOX(G494,$O$35,$O$36,1)+4.6</f>
        <v>-0.33341989951982587</v>
      </c>
      <c r="I494">
        <f>_xll.WMA($H$2:H494,1,20)</f>
        <v>-0.269818768330578</v>
      </c>
      <c r="J494">
        <v>-0.20559243086535306</v>
      </c>
      <c r="K494" s="5">
        <f t="shared" si="30"/>
        <v>8.1838512118742098E-3</v>
      </c>
      <c r="L494" s="5">
        <f t="shared" si="31"/>
        <v>7.2018315776943452E-3</v>
      </c>
    </row>
    <row r="495" spans="1:12" x14ac:dyDescent="0.25">
      <c r="A495" s="2">
        <v>41002</v>
      </c>
      <c r="B495" s="3">
        <v>1.3319000000000001</v>
      </c>
      <c r="C495" s="3">
        <v>1.3366</v>
      </c>
      <c r="D495" s="3">
        <v>1.3217000000000001</v>
      </c>
      <c r="E495" s="3">
        <v>1.3231999999999999</v>
      </c>
      <c r="F495" s="6">
        <f t="shared" si="28"/>
        <v>-6.5534489375581066E-3</v>
      </c>
      <c r="G495" s="6">
        <f t="shared" si="29"/>
        <v>1.1210289313208679E-2</v>
      </c>
      <c r="H495" s="69">
        <f>_xll.BOXCOX(G495,$O$35,$O$36,1)+4.6</f>
        <v>0.10907676626208929</v>
      </c>
      <c r="I495">
        <f>_xll.WMA($H$2:H495,1,20)</f>
        <v>-0.25729454348814867</v>
      </c>
      <c r="J495">
        <v>-0.21127439785666685</v>
      </c>
      <c r="K495" s="5">
        <f t="shared" si="30"/>
        <v>8.1374826963633903E-3</v>
      </c>
      <c r="L495" s="5">
        <f t="shared" si="31"/>
        <v>1.1210289313208679E-2</v>
      </c>
    </row>
    <row r="496" spans="1:12" x14ac:dyDescent="0.25">
      <c r="A496" s="2">
        <v>41003</v>
      </c>
      <c r="B496" s="3">
        <v>1.3230999999999999</v>
      </c>
      <c r="C496" s="3">
        <v>1.3238000000000001</v>
      </c>
      <c r="D496" s="3">
        <v>1.3109999999999999</v>
      </c>
      <c r="E496" s="3">
        <v>1.3141</v>
      </c>
      <c r="F496" s="6">
        <f t="shared" si="28"/>
        <v>-6.82544739877283E-3</v>
      </c>
      <c r="G496" s="6">
        <f t="shared" si="29"/>
        <v>9.716183921122723E-3</v>
      </c>
      <c r="H496" s="69">
        <f>_xll.BOXCOX(G496,$O$35,$O$36,1)+4.6</f>
        <v>-3.3962338305163264E-2</v>
      </c>
      <c r="I496">
        <f>_xll.WMA($H$2:H496,1,20)</f>
        <v>-0.2465294677130529</v>
      </c>
      <c r="J496">
        <v>-0.16477858436687404</v>
      </c>
      <c r="K496" s="5">
        <f t="shared" si="30"/>
        <v>8.5247755520291551E-3</v>
      </c>
      <c r="L496" s="5">
        <f t="shared" si="31"/>
        <v>9.716183921122723E-3</v>
      </c>
    </row>
    <row r="497" spans="1:12" x14ac:dyDescent="0.25">
      <c r="A497" s="2">
        <v>41004</v>
      </c>
      <c r="B497" s="3">
        <v>1.3140000000000001</v>
      </c>
      <c r="C497" s="3">
        <v>1.3163</v>
      </c>
      <c r="D497" s="3">
        <v>1.3038000000000001</v>
      </c>
      <c r="E497" s="3">
        <v>1.3063</v>
      </c>
      <c r="F497" s="6">
        <f t="shared" si="28"/>
        <v>-5.8772065520382227E-3</v>
      </c>
      <c r="G497" s="6">
        <f t="shared" si="29"/>
        <v>9.541692940922962E-3</v>
      </c>
      <c r="H497" s="69">
        <f>_xll.BOXCOX(G497,$O$35,$O$36,1)+4.6</f>
        <v>-5.2084352145786994E-2</v>
      </c>
      <c r="I497">
        <f>_xll.WMA($H$2:H497,1,20)</f>
        <v>-0.21124595670485413</v>
      </c>
      <c r="J497">
        <v>-0.12695353124165937</v>
      </c>
      <c r="K497" s="5">
        <f t="shared" si="30"/>
        <v>8.8534016087357392E-3</v>
      </c>
      <c r="L497" s="5">
        <f t="shared" si="31"/>
        <v>9.541692940922962E-3</v>
      </c>
    </row>
    <row r="498" spans="1:12" x14ac:dyDescent="0.25">
      <c r="A498" s="2">
        <v>41005</v>
      </c>
      <c r="B498" s="3">
        <v>1.3063</v>
      </c>
      <c r="C498" s="3">
        <v>1.3110999999999999</v>
      </c>
      <c r="D498" s="3">
        <v>1.3055000000000001</v>
      </c>
      <c r="E498" s="3">
        <v>1.3095000000000001</v>
      </c>
      <c r="F498" s="6">
        <f t="shared" si="28"/>
        <v>2.4466714552490321E-3</v>
      </c>
      <c r="G498" s="6">
        <f t="shared" si="29"/>
        <v>4.2803703661724235E-3</v>
      </c>
      <c r="H498" s="69">
        <f>_xll.BOXCOX(G498,$O$35,$O$36,1)+4.6</f>
        <v>-0.85371573897986064</v>
      </c>
      <c r="I498">
        <f>_xll.WMA($H$2:H498,1,20)</f>
        <v>-0.22026499463500682</v>
      </c>
      <c r="J498">
        <v>-0.10454205829978969</v>
      </c>
      <c r="K498" s="5">
        <f t="shared" si="30"/>
        <v>9.0540595000828412E-3</v>
      </c>
      <c r="L498" s="5">
        <f t="shared" si="31"/>
        <v>4.2803703661724235E-3</v>
      </c>
    </row>
    <row r="499" spans="1:12" x14ac:dyDescent="0.25">
      <c r="A499" s="2">
        <v>41008</v>
      </c>
      <c r="B499" s="3">
        <v>1.3098000000000001</v>
      </c>
      <c r="C499" s="3">
        <v>1.3131999999999999</v>
      </c>
      <c r="D499" s="3">
        <v>1.3038000000000001</v>
      </c>
      <c r="E499" s="3">
        <v>1.3104</v>
      </c>
      <c r="F499" s="6">
        <f t="shared" si="28"/>
        <v>4.579803148516746E-4</v>
      </c>
      <c r="G499" s="6">
        <f t="shared" si="29"/>
        <v>7.1838291369986157E-3</v>
      </c>
      <c r="H499" s="69">
        <f>_xll.BOXCOX(G499,$O$35,$O$36,1)+4.6</f>
        <v>-0.3359227320904381</v>
      </c>
      <c r="I499">
        <f>_xll.WMA($H$2:H499,1,20)</f>
        <v>-0.27712259323002553</v>
      </c>
      <c r="J499">
        <v>-0.16653792759750469</v>
      </c>
      <c r="K499" s="5">
        <f t="shared" si="30"/>
        <v>8.5097907314555625E-3</v>
      </c>
      <c r="L499" s="5">
        <f t="shared" si="31"/>
        <v>7.1838291369986157E-3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EURUSD</vt:lpstr>
      <vt:lpstr>Stop-loss(%Fixed)</vt:lpstr>
      <vt:lpstr>Stop-loss-II</vt:lpstr>
      <vt:lpstr>HI-LO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2012-04-30T17:49:50Z</dcterms:created>
  <dcterms:modified xsi:type="dcterms:W3CDTF">2012-05-01T18:19:20Z</dcterms:modified>
</cp:coreProperties>
</file>