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NumXL\My Box Files\white-papers\Financial Markets\CAPM\"/>
    </mc:Choice>
  </mc:AlternateContent>
  <bookViews>
    <workbookView xWindow="0" yWindow="0" windowWidth="18855" windowHeight="6450" activeTab="4"/>
  </bookViews>
  <sheets>
    <sheet name="Data" sheetId="1" r:id="rId1"/>
    <sheet name="T-Bill" sheetId="2" r:id="rId2"/>
    <sheet name="IBM" sheetId="5" r:id="rId3"/>
    <sheet name="Influential Data" sheetId="6" r:id="rId4"/>
    <sheet name="Final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0" i="7" l="1"/>
  <c r="Q40" i="7" s="1"/>
  <c r="T40" i="7" s="1"/>
  <c r="O40" i="7"/>
  <c r="N40" i="7"/>
  <c r="P39" i="7"/>
  <c r="Q39" i="7" s="1"/>
  <c r="T39" i="7" s="1"/>
  <c r="O39" i="7"/>
  <c r="N39" i="7"/>
  <c r="T37" i="7"/>
  <c r="S39" i="7" s="1"/>
  <c r="O34" i="7"/>
  <c r="N34" i="7"/>
  <c r="N33" i="7" s="1"/>
  <c r="P33" i="7"/>
  <c r="O33" i="7"/>
  <c r="Y32" i="7"/>
  <c r="X32" i="7"/>
  <c r="W32" i="7"/>
  <c r="V32" i="7"/>
  <c r="P32" i="7"/>
  <c r="O32" i="7"/>
  <c r="N32" i="7"/>
  <c r="Z30" i="7"/>
  <c r="X34" i="7" s="1"/>
  <c r="S30" i="7"/>
  <c r="N28" i="7"/>
  <c r="F60" i="7" s="1"/>
  <c r="N27" i="7"/>
  <c r="N26" i="7"/>
  <c r="N25" i="7"/>
  <c r="N24" i="7"/>
  <c r="N23" i="7"/>
  <c r="N22" i="7"/>
  <c r="C67" i="7"/>
  <c r="B67" i="7"/>
  <c r="C66" i="7"/>
  <c r="B66" i="7"/>
  <c r="C65" i="7"/>
  <c r="B65" i="7"/>
  <c r="C64" i="7"/>
  <c r="B64" i="7"/>
  <c r="C63" i="7"/>
  <c r="B63" i="7"/>
  <c r="C62" i="7"/>
  <c r="B62" i="7"/>
  <c r="C61" i="7"/>
  <c r="B61" i="7"/>
  <c r="C60" i="7"/>
  <c r="B60" i="7"/>
  <c r="C59" i="7"/>
  <c r="B59" i="7"/>
  <c r="C58" i="7"/>
  <c r="B58" i="7"/>
  <c r="C57" i="7"/>
  <c r="B57" i="7"/>
  <c r="C56" i="7"/>
  <c r="B56" i="7"/>
  <c r="C55" i="7"/>
  <c r="B55" i="7"/>
  <c r="C54" i="7"/>
  <c r="B54" i="7"/>
  <c r="C53" i="7"/>
  <c r="B53" i="7"/>
  <c r="C52" i="7"/>
  <c r="B52" i="7"/>
  <c r="C51" i="7"/>
  <c r="B51" i="7"/>
  <c r="C50" i="7"/>
  <c r="B50" i="7"/>
  <c r="C49" i="7"/>
  <c r="B49" i="7"/>
  <c r="C48" i="7"/>
  <c r="B48" i="7"/>
  <c r="B47" i="7"/>
  <c r="C46" i="7"/>
  <c r="B46" i="7"/>
  <c r="C45" i="7"/>
  <c r="B45" i="7"/>
  <c r="C44" i="7"/>
  <c r="B44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B21" i="7"/>
  <c r="C20" i="7"/>
  <c r="B20" i="7"/>
  <c r="C19" i="7"/>
  <c r="B19" i="7"/>
  <c r="C18" i="7"/>
  <c r="B18" i="7"/>
  <c r="C17" i="7"/>
  <c r="B17" i="7"/>
  <c r="B16" i="7"/>
  <c r="B15" i="7"/>
  <c r="C14" i="7"/>
  <c r="B14" i="7"/>
  <c r="B13" i="7"/>
  <c r="B12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C3" i="7"/>
  <c r="B3" i="7"/>
  <c r="I43" i="7" s="1"/>
  <c r="H12" i="6"/>
  <c r="J12" i="6" s="1"/>
  <c r="I12" i="6"/>
  <c r="H13" i="6"/>
  <c r="J13" i="6" s="1"/>
  <c r="I13" i="6"/>
  <c r="H14" i="6"/>
  <c r="J14" i="6" s="1"/>
  <c r="I14" i="6"/>
  <c r="H15" i="6"/>
  <c r="J15" i="6" s="1"/>
  <c r="I15" i="6"/>
  <c r="H16" i="6"/>
  <c r="J16" i="6" s="1"/>
  <c r="I16" i="6"/>
  <c r="H17" i="6"/>
  <c r="I17" i="6"/>
  <c r="J17" i="6"/>
  <c r="H18" i="6"/>
  <c r="J18" i="6" s="1"/>
  <c r="I18" i="6"/>
  <c r="H19" i="6"/>
  <c r="J19" i="6" s="1"/>
  <c r="I19" i="6"/>
  <c r="H20" i="6"/>
  <c r="I20" i="6"/>
  <c r="J20" i="6" s="1"/>
  <c r="H21" i="6"/>
  <c r="J21" i="6" s="1"/>
  <c r="I21" i="6"/>
  <c r="H22" i="6"/>
  <c r="J22" i="6" s="1"/>
  <c r="I22" i="6"/>
  <c r="H23" i="6"/>
  <c r="J23" i="6" s="1"/>
  <c r="I23" i="6"/>
  <c r="H24" i="6"/>
  <c r="J24" i="6" s="1"/>
  <c r="I24" i="6"/>
  <c r="H25" i="6"/>
  <c r="I25" i="6"/>
  <c r="J25" i="6"/>
  <c r="H26" i="6"/>
  <c r="I26" i="6"/>
  <c r="J26" i="6"/>
  <c r="H27" i="6"/>
  <c r="J27" i="6" s="1"/>
  <c r="I27" i="6"/>
  <c r="H28" i="6"/>
  <c r="J28" i="6" s="1"/>
  <c r="I28" i="6"/>
  <c r="H29" i="6"/>
  <c r="I29" i="6"/>
  <c r="J29" i="6" s="1"/>
  <c r="H30" i="6"/>
  <c r="I30" i="6"/>
  <c r="J30" i="6" s="1"/>
  <c r="H31" i="6"/>
  <c r="J31" i="6" s="1"/>
  <c r="I31" i="6"/>
  <c r="H32" i="6"/>
  <c r="J32" i="6" s="1"/>
  <c r="I32" i="6"/>
  <c r="H33" i="6"/>
  <c r="I33" i="6"/>
  <c r="J33" i="6"/>
  <c r="H34" i="6"/>
  <c r="I34" i="6"/>
  <c r="J34" i="6"/>
  <c r="H35" i="6"/>
  <c r="J35" i="6" s="1"/>
  <c r="I35" i="6"/>
  <c r="H36" i="6"/>
  <c r="I36" i="6"/>
  <c r="J36" i="6" s="1"/>
  <c r="H37" i="6"/>
  <c r="J37" i="6" s="1"/>
  <c r="I37" i="6"/>
  <c r="H38" i="6"/>
  <c r="J38" i="6" s="1"/>
  <c r="I38" i="6"/>
  <c r="H39" i="6"/>
  <c r="J39" i="6" s="1"/>
  <c r="I39" i="6"/>
  <c r="H40" i="6"/>
  <c r="J40" i="6" s="1"/>
  <c r="I40" i="6"/>
  <c r="H41" i="6"/>
  <c r="J41" i="6" s="1"/>
  <c r="I41" i="6"/>
  <c r="H42" i="6"/>
  <c r="I42" i="6"/>
  <c r="J42" i="6"/>
  <c r="H43" i="6"/>
  <c r="J43" i="6" s="1"/>
  <c r="I43" i="6"/>
  <c r="H44" i="6"/>
  <c r="I44" i="6"/>
  <c r="J44" i="6" s="1"/>
  <c r="H45" i="6"/>
  <c r="J45" i="6" s="1"/>
  <c r="I45" i="6"/>
  <c r="H46" i="6"/>
  <c r="I46" i="6"/>
  <c r="J46" i="6" s="1"/>
  <c r="H47" i="6"/>
  <c r="J47" i="6" s="1"/>
  <c r="I47" i="6"/>
  <c r="H48" i="6"/>
  <c r="J48" i="6" s="1"/>
  <c r="I48" i="6"/>
  <c r="H49" i="6"/>
  <c r="I49" i="6"/>
  <c r="J49" i="6"/>
  <c r="H50" i="6"/>
  <c r="I50" i="6"/>
  <c r="J50" i="6"/>
  <c r="H51" i="6"/>
  <c r="J51" i="6" s="1"/>
  <c r="I51" i="6"/>
  <c r="H52" i="6"/>
  <c r="J52" i="6" s="1"/>
  <c r="I52" i="6"/>
  <c r="H53" i="6"/>
  <c r="J53" i="6" s="1"/>
  <c r="I53" i="6"/>
  <c r="H54" i="6"/>
  <c r="I54" i="6"/>
  <c r="J54" i="6" s="1"/>
  <c r="H55" i="6"/>
  <c r="J55" i="6" s="1"/>
  <c r="I55" i="6"/>
  <c r="H56" i="6"/>
  <c r="J56" i="6" s="1"/>
  <c r="I56" i="6"/>
  <c r="H57" i="6"/>
  <c r="I57" i="6"/>
  <c r="J57" i="6"/>
  <c r="H58" i="6"/>
  <c r="J58" i="6" s="1"/>
  <c r="I58" i="6"/>
  <c r="H59" i="6"/>
  <c r="J59" i="6" s="1"/>
  <c r="I59" i="6"/>
  <c r="H60" i="6"/>
  <c r="I60" i="6"/>
  <c r="J60" i="6" s="1"/>
  <c r="H61" i="6"/>
  <c r="I61" i="6"/>
  <c r="J61" i="6" s="1"/>
  <c r="H62" i="6"/>
  <c r="J62" i="6" s="1"/>
  <c r="I62" i="6"/>
  <c r="H63" i="6"/>
  <c r="J63" i="6" s="1"/>
  <c r="I63" i="6"/>
  <c r="H64" i="6"/>
  <c r="J64" i="6" s="1"/>
  <c r="I64" i="6"/>
  <c r="H65" i="6"/>
  <c r="J65" i="6" s="1"/>
  <c r="I65" i="6"/>
  <c r="H66" i="6"/>
  <c r="J66" i="6" s="1"/>
  <c r="I66" i="6"/>
  <c r="H67" i="6"/>
  <c r="J67" i="6" s="1"/>
  <c r="I67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J7" i="6"/>
  <c r="J8" i="6"/>
  <c r="J9" i="6"/>
  <c r="J10" i="6"/>
  <c r="J11" i="6"/>
  <c r="I7" i="6"/>
  <c r="I8" i="6"/>
  <c r="I9" i="6"/>
  <c r="I10" i="6"/>
  <c r="I11" i="6"/>
  <c r="H7" i="6"/>
  <c r="H8" i="6"/>
  <c r="H9" i="6"/>
  <c r="H10" i="6"/>
  <c r="H11" i="6"/>
  <c r="G7" i="6"/>
  <c r="G8" i="6"/>
  <c r="G9" i="6"/>
  <c r="G10" i="6"/>
  <c r="G11" i="6"/>
  <c r="J6" i="6"/>
  <c r="I6" i="6"/>
  <c r="H6" i="6"/>
  <c r="J5" i="6"/>
  <c r="I5" i="6"/>
  <c r="H5" i="6"/>
  <c r="G6" i="6"/>
  <c r="G5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3" i="6"/>
  <c r="T37" i="6"/>
  <c r="Z30" i="6"/>
  <c r="S30" i="6"/>
  <c r="C67" i="6"/>
  <c r="B67" i="6"/>
  <c r="C66" i="6"/>
  <c r="B66" i="6"/>
  <c r="C65" i="6"/>
  <c r="B65" i="6"/>
  <c r="C64" i="6"/>
  <c r="B64" i="6"/>
  <c r="C63" i="6"/>
  <c r="B63" i="6"/>
  <c r="C62" i="6"/>
  <c r="B62" i="6"/>
  <c r="C61" i="6"/>
  <c r="B61" i="6"/>
  <c r="C60" i="6"/>
  <c r="B60" i="6"/>
  <c r="C59" i="6"/>
  <c r="B59" i="6"/>
  <c r="C58" i="6"/>
  <c r="B58" i="6"/>
  <c r="C57" i="6"/>
  <c r="B57" i="6"/>
  <c r="C56" i="6"/>
  <c r="B56" i="6"/>
  <c r="C55" i="6"/>
  <c r="B55" i="6"/>
  <c r="C54" i="6"/>
  <c r="B54" i="6"/>
  <c r="C53" i="6"/>
  <c r="B53" i="6"/>
  <c r="C52" i="6"/>
  <c r="B52" i="6"/>
  <c r="C51" i="6"/>
  <c r="B51" i="6"/>
  <c r="C50" i="6"/>
  <c r="B50" i="6"/>
  <c r="C49" i="6"/>
  <c r="B49" i="6"/>
  <c r="C48" i="6"/>
  <c r="B48" i="6"/>
  <c r="C47" i="6"/>
  <c r="B47" i="6"/>
  <c r="C46" i="6"/>
  <c r="B46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4" i="6"/>
  <c r="B4" i="6"/>
  <c r="C3" i="6"/>
  <c r="B3" i="6"/>
  <c r="E3" i="6" s="1" a="1"/>
  <c r="E3" i="6" s="1"/>
  <c r="P100" i="5"/>
  <c r="AB52" i="5"/>
  <c r="Q32" i="7" l="1"/>
  <c r="R32" i="7" s="1"/>
  <c r="S32" i="7" s="1"/>
  <c r="F3" i="7"/>
  <c r="F11" i="7"/>
  <c r="F19" i="7"/>
  <c r="F27" i="7"/>
  <c r="F35" i="7"/>
  <c r="F43" i="7"/>
  <c r="F51" i="7"/>
  <c r="F59" i="7"/>
  <c r="F67" i="7"/>
  <c r="F6" i="7"/>
  <c r="F14" i="7"/>
  <c r="F22" i="7"/>
  <c r="F30" i="7"/>
  <c r="F38" i="7"/>
  <c r="F46" i="7"/>
  <c r="F54" i="7"/>
  <c r="F62" i="7"/>
  <c r="F7" i="7"/>
  <c r="F15" i="7"/>
  <c r="F23" i="7"/>
  <c r="F31" i="7"/>
  <c r="F39" i="7"/>
  <c r="F47" i="7"/>
  <c r="F55" i="7"/>
  <c r="F63" i="7"/>
  <c r="F10" i="7"/>
  <c r="F18" i="7"/>
  <c r="F26" i="7"/>
  <c r="F34" i="7"/>
  <c r="F42" i="7"/>
  <c r="F50" i="7"/>
  <c r="F58" i="7"/>
  <c r="F66" i="7"/>
  <c r="Y34" i="7"/>
  <c r="V34" i="7"/>
  <c r="R40" i="7"/>
  <c r="F5" i="7"/>
  <c r="F13" i="7"/>
  <c r="F21" i="7"/>
  <c r="F29" i="7"/>
  <c r="F37" i="7"/>
  <c r="F45" i="7"/>
  <c r="F53" i="7"/>
  <c r="F61" i="7"/>
  <c r="F8" i="7"/>
  <c r="F16" i="7"/>
  <c r="F24" i="7"/>
  <c r="F32" i="7"/>
  <c r="F40" i="7"/>
  <c r="F48" i="7"/>
  <c r="F56" i="7"/>
  <c r="F64" i="7"/>
  <c r="W34" i="7"/>
  <c r="R39" i="7"/>
  <c r="S40" i="7"/>
  <c r="F9" i="7"/>
  <c r="F17" i="7"/>
  <c r="F25" i="7"/>
  <c r="F33" i="7"/>
  <c r="F41" i="7"/>
  <c r="F49" i="7"/>
  <c r="F57" i="7"/>
  <c r="F65" i="7"/>
  <c r="F4" i="7"/>
  <c r="F12" i="7"/>
  <c r="F20" i="7"/>
  <c r="F28" i="7"/>
  <c r="F36" i="7"/>
  <c r="F44" i="7"/>
  <c r="F52" i="7"/>
  <c r="Z32" i="7"/>
  <c r="H35" i="7"/>
  <c r="H28" i="7"/>
  <c r="G5" i="7"/>
  <c r="G18" i="7"/>
  <c r="G34" i="7"/>
  <c r="G50" i="7"/>
  <c r="G11" i="7"/>
  <c r="G27" i="7"/>
  <c r="G43" i="7"/>
  <c r="H60" i="7"/>
  <c r="H27" i="7"/>
  <c r="I52" i="7"/>
  <c r="I60" i="7"/>
  <c r="I11" i="7"/>
  <c r="H20" i="7"/>
  <c r="I27" i="7"/>
  <c r="H36" i="7"/>
  <c r="I62" i="7"/>
  <c r="H61" i="7"/>
  <c r="G60" i="7"/>
  <c r="I54" i="7"/>
  <c r="H53" i="7"/>
  <c r="G52" i="7"/>
  <c r="I46" i="7"/>
  <c r="H45" i="7"/>
  <c r="G44" i="7"/>
  <c r="I38" i="7"/>
  <c r="H37" i="7"/>
  <c r="G36" i="7"/>
  <c r="I30" i="7"/>
  <c r="H29" i="7"/>
  <c r="G28" i="7"/>
  <c r="I22" i="7"/>
  <c r="H21" i="7"/>
  <c r="G20" i="7"/>
  <c r="I14" i="7"/>
  <c r="H13" i="7"/>
  <c r="G12" i="7"/>
  <c r="I6" i="7"/>
  <c r="H5" i="7"/>
  <c r="I63" i="7"/>
  <c r="H62" i="7"/>
  <c r="J62" i="7" s="1"/>
  <c r="G61" i="7"/>
  <c r="I55" i="7"/>
  <c r="H54" i="7"/>
  <c r="J54" i="7" s="1"/>
  <c r="G53" i="7"/>
  <c r="I47" i="7"/>
  <c r="H46" i="7"/>
  <c r="J46" i="7" s="1"/>
  <c r="G45" i="7"/>
  <c r="I39" i="7"/>
  <c r="H38" i="7"/>
  <c r="J38" i="7" s="1"/>
  <c r="G37" i="7"/>
  <c r="I31" i="7"/>
  <c r="H30" i="7"/>
  <c r="J30" i="7" s="1"/>
  <c r="G29" i="7"/>
  <c r="I23" i="7"/>
  <c r="H22" i="7"/>
  <c r="J22" i="7" s="1"/>
  <c r="G21" i="7"/>
  <c r="I15" i="7"/>
  <c r="H14" i="7"/>
  <c r="J14" i="7" s="1"/>
  <c r="G13" i="7"/>
  <c r="I7" i="7"/>
  <c r="H6" i="7"/>
  <c r="J6" i="7" s="1"/>
  <c r="I64" i="7"/>
  <c r="H63" i="7"/>
  <c r="J63" i="7" s="1"/>
  <c r="G62" i="7"/>
  <c r="I56" i="7"/>
  <c r="H55" i="7"/>
  <c r="J55" i="7" s="1"/>
  <c r="G54" i="7"/>
  <c r="I48" i="7"/>
  <c r="H47" i="7"/>
  <c r="J47" i="7" s="1"/>
  <c r="G46" i="7"/>
  <c r="I40" i="7"/>
  <c r="H39" i="7"/>
  <c r="J39" i="7" s="1"/>
  <c r="G38" i="7"/>
  <c r="I32" i="7"/>
  <c r="H31" i="7"/>
  <c r="J31" i="7" s="1"/>
  <c r="G30" i="7"/>
  <c r="I24" i="7"/>
  <c r="H23" i="7"/>
  <c r="J23" i="7" s="1"/>
  <c r="G22" i="7"/>
  <c r="I16" i="7"/>
  <c r="H15" i="7"/>
  <c r="J15" i="7" s="1"/>
  <c r="G14" i="7"/>
  <c r="I8" i="7"/>
  <c r="H7" i="7"/>
  <c r="J7" i="7" s="1"/>
  <c r="G6" i="7"/>
  <c r="E3" i="7" a="1"/>
  <c r="I9" i="7"/>
  <c r="H65" i="7"/>
  <c r="G64" i="7"/>
  <c r="H57" i="7"/>
  <c r="I50" i="7"/>
  <c r="I42" i="7"/>
  <c r="G40" i="7"/>
  <c r="H33" i="7"/>
  <c r="I26" i="7"/>
  <c r="G24" i="7"/>
  <c r="H17" i="7"/>
  <c r="I10" i="7"/>
  <c r="D3" i="7" a="1"/>
  <c r="H66" i="7"/>
  <c r="I59" i="7"/>
  <c r="I51" i="7"/>
  <c r="I65" i="7"/>
  <c r="H64" i="7"/>
  <c r="J64" i="7" s="1"/>
  <c r="G63" i="7"/>
  <c r="I57" i="7"/>
  <c r="H56" i="7"/>
  <c r="J56" i="7" s="1"/>
  <c r="G55" i="7"/>
  <c r="I49" i="7"/>
  <c r="H48" i="7"/>
  <c r="J48" i="7" s="1"/>
  <c r="G47" i="7"/>
  <c r="I41" i="7"/>
  <c r="H40" i="7"/>
  <c r="J40" i="7" s="1"/>
  <c r="G39" i="7"/>
  <c r="I33" i="7"/>
  <c r="H32" i="7"/>
  <c r="J32" i="7" s="1"/>
  <c r="G31" i="7"/>
  <c r="I25" i="7"/>
  <c r="H24" i="7"/>
  <c r="J24" i="7" s="1"/>
  <c r="G23" i="7"/>
  <c r="I17" i="7"/>
  <c r="H16" i="7"/>
  <c r="J16" i="7" s="1"/>
  <c r="G15" i="7"/>
  <c r="H8" i="7"/>
  <c r="J8" i="7" s="1"/>
  <c r="G7" i="7"/>
  <c r="I66" i="7"/>
  <c r="I58" i="7"/>
  <c r="G56" i="7"/>
  <c r="H49" i="7"/>
  <c r="J49" i="7" s="1"/>
  <c r="G48" i="7"/>
  <c r="H41" i="7"/>
  <c r="J41" i="7" s="1"/>
  <c r="I34" i="7"/>
  <c r="G32" i="7"/>
  <c r="H25" i="7"/>
  <c r="J25" i="7" s="1"/>
  <c r="I18" i="7"/>
  <c r="G16" i="7"/>
  <c r="H9" i="7"/>
  <c r="J9" i="7" s="1"/>
  <c r="G8" i="7"/>
  <c r="I67" i="7"/>
  <c r="G65" i="7"/>
  <c r="H58" i="7"/>
  <c r="G57" i="7"/>
  <c r="H50" i="7"/>
  <c r="J50" i="7" s="1"/>
  <c r="I61" i="7"/>
  <c r="H12" i="7"/>
  <c r="H44" i="7"/>
  <c r="G9" i="7"/>
  <c r="I28" i="7"/>
  <c r="G41" i="7"/>
  <c r="G66" i="7"/>
  <c r="H18" i="7"/>
  <c r="J18" i="7" s="1"/>
  <c r="H34" i="7"/>
  <c r="J34" i="7" s="1"/>
  <c r="H11" i="7"/>
  <c r="J11" i="7" s="1"/>
  <c r="I20" i="7"/>
  <c r="G33" i="7"/>
  <c r="G49" i="7"/>
  <c r="G59" i="7"/>
  <c r="G67" i="7"/>
  <c r="H19" i="7"/>
  <c r="J19" i="7" s="1"/>
  <c r="I53" i="7"/>
  <c r="I19" i="7"/>
  <c r="I35" i="7"/>
  <c r="I12" i="7"/>
  <c r="G25" i="7"/>
  <c r="I44" i="7"/>
  <c r="G58" i="7"/>
  <c r="I5" i="7"/>
  <c r="I21" i="7"/>
  <c r="I37" i="7"/>
  <c r="H52" i="7"/>
  <c r="J52" i="7" s="1"/>
  <c r="H43" i="7"/>
  <c r="J43" i="7" s="1"/>
  <c r="G10" i="7"/>
  <c r="G17" i="7"/>
  <c r="G26" i="7"/>
  <c r="I36" i="7"/>
  <c r="G42" i="7"/>
  <c r="G51" i="7"/>
  <c r="H10" i="7"/>
  <c r="J10" i="7" s="1"/>
  <c r="I13" i="7"/>
  <c r="G19" i="7"/>
  <c r="H26" i="7"/>
  <c r="J26" i="7" s="1"/>
  <c r="I29" i="7"/>
  <c r="G35" i="7"/>
  <c r="H42" i="7"/>
  <c r="J42" i="7" s="1"/>
  <c r="I45" i="7"/>
  <c r="H51" i="7"/>
  <c r="J51" i="7" s="1"/>
  <c r="H59" i="7"/>
  <c r="J59" i="7" s="1"/>
  <c r="H67" i="7"/>
  <c r="J67" i="7" s="1"/>
  <c r="E66" i="6"/>
  <c r="E50" i="6"/>
  <c r="E26" i="6"/>
  <c r="E10" i="6"/>
  <c r="E57" i="6"/>
  <c r="E41" i="6"/>
  <c r="E33" i="6"/>
  <c r="E25" i="6"/>
  <c r="E9" i="6"/>
  <c r="E64" i="6"/>
  <c r="E56" i="6"/>
  <c r="E48" i="6"/>
  <c r="E40" i="6"/>
  <c r="E32" i="6"/>
  <c r="E24" i="6"/>
  <c r="E16" i="6"/>
  <c r="E8" i="6"/>
  <c r="E63" i="6"/>
  <c r="E55" i="6"/>
  <c r="E47" i="6"/>
  <c r="E39" i="6"/>
  <c r="E31" i="6"/>
  <c r="E23" i="6"/>
  <c r="E15" i="6"/>
  <c r="E7" i="6"/>
  <c r="E62" i="6"/>
  <c r="E54" i="6"/>
  <c r="E46" i="6"/>
  <c r="E38" i="6"/>
  <c r="E30" i="6"/>
  <c r="E22" i="6"/>
  <c r="E14" i="6"/>
  <c r="E6" i="6"/>
  <c r="E58" i="6"/>
  <c r="E42" i="6"/>
  <c r="E34" i="6"/>
  <c r="E18" i="6"/>
  <c r="E65" i="6"/>
  <c r="E49" i="6"/>
  <c r="E17" i="6"/>
  <c r="E61" i="6"/>
  <c r="E53" i="6"/>
  <c r="E45" i="6"/>
  <c r="E37" i="6"/>
  <c r="E29" i="6"/>
  <c r="E21" i="6"/>
  <c r="E13" i="6"/>
  <c r="E5" i="6"/>
  <c r="E60" i="6"/>
  <c r="E52" i="6"/>
  <c r="E44" i="6"/>
  <c r="E36" i="6"/>
  <c r="E28" i="6"/>
  <c r="E20" i="6"/>
  <c r="E12" i="6"/>
  <c r="E4" i="6"/>
  <c r="E67" i="6"/>
  <c r="E59" i="6"/>
  <c r="E51" i="6"/>
  <c r="E43" i="6"/>
  <c r="E35" i="6"/>
  <c r="E27" i="6"/>
  <c r="E19" i="6"/>
  <c r="E11" i="6"/>
  <c r="P40" i="6"/>
  <c r="Q40" i="6" s="1"/>
  <c r="T40" i="6" s="1"/>
  <c r="N40" i="6"/>
  <c r="Y34" i="6"/>
  <c r="N22" i="6"/>
  <c r="N23" i="6"/>
  <c r="N34" i="6"/>
  <c r="W32" i="6"/>
  <c r="N39" i="6"/>
  <c r="D3" i="6" a="1"/>
  <c r="D3" i="6" s="1"/>
  <c r="N32" i="6"/>
  <c r="O39" i="6"/>
  <c r="O34" i="6"/>
  <c r="S39" i="6"/>
  <c r="O32" i="6"/>
  <c r="N25" i="6"/>
  <c r="P39" i="6"/>
  <c r="Q39" i="6" s="1"/>
  <c r="T39" i="6" s="1"/>
  <c r="Z32" i="6"/>
  <c r="N27" i="6"/>
  <c r="O40" i="6"/>
  <c r="X34" i="6"/>
  <c r="V32" i="6"/>
  <c r="N24" i="6"/>
  <c r="X32" i="6"/>
  <c r="O33" i="6"/>
  <c r="Y32" i="6"/>
  <c r="N26" i="6"/>
  <c r="P32" i="6"/>
  <c r="V34" i="6"/>
  <c r="N28" i="6"/>
  <c r="P33" i="6"/>
  <c r="W34" i="6"/>
  <c r="N33" i="6"/>
  <c r="R40" i="6"/>
  <c r="R39" i="6"/>
  <c r="S40" i="6"/>
  <c r="D66" i="6"/>
  <c r="D58" i="6"/>
  <c r="D50" i="6"/>
  <c r="D42" i="6"/>
  <c r="D18" i="6"/>
  <c r="D10" i="6"/>
  <c r="D65" i="6"/>
  <c r="D57" i="6"/>
  <c r="D49" i="6"/>
  <c r="D41" i="6"/>
  <c r="D33" i="6"/>
  <c r="D25" i="6"/>
  <c r="D17" i="6"/>
  <c r="D9" i="6"/>
  <c r="D64" i="6"/>
  <c r="D56" i="6"/>
  <c r="D48" i="6"/>
  <c r="D40" i="6"/>
  <c r="D32" i="6"/>
  <c r="D24" i="6"/>
  <c r="D16" i="6"/>
  <c r="D8" i="6"/>
  <c r="D63" i="6"/>
  <c r="D55" i="6"/>
  <c r="D47" i="6"/>
  <c r="D39" i="6"/>
  <c r="D31" i="6"/>
  <c r="D23" i="6"/>
  <c r="D15" i="6"/>
  <c r="D7" i="6"/>
  <c r="D26" i="6"/>
  <c r="D62" i="6"/>
  <c r="D46" i="6"/>
  <c r="D30" i="6"/>
  <c r="D22" i="6"/>
  <c r="D6" i="6"/>
  <c r="D61" i="6"/>
  <c r="D53" i="6"/>
  <c r="D45" i="6"/>
  <c r="D29" i="6"/>
  <c r="D21" i="6"/>
  <c r="D13" i="6"/>
  <c r="D5" i="6"/>
  <c r="D60" i="6"/>
  <c r="D52" i="6"/>
  <c r="D44" i="6"/>
  <c r="D36" i="6"/>
  <c r="D28" i="6"/>
  <c r="D20" i="6"/>
  <c r="D12" i="6"/>
  <c r="D4" i="6"/>
  <c r="D34" i="6"/>
  <c r="D54" i="6"/>
  <c r="D38" i="6"/>
  <c r="D14" i="6"/>
  <c r="D37" i="6"/>
  <c r="D67" i="6"/>
  <c r="D59" i="6"/>
  <c r="D51" i="6"/>
  <c r="D43" i="6"/>
  <c r="D35" i="6"/>
  <c r="D27" i="6"/>
  <c r="D19" i="6"/>
  <c r="D11" i="6"/>
  <c r="J44" i="7" l="1"/>
  <c r="J60" i="7"/>
  <c r="J33" i="7"/>
  <c r="E60" i="7"/>
  <c r="E52" i="7"/>
  <c r="E44" i="7"/>
  <c r="E36" i="7"/>
  <c r="E28" i="7"/>
  <c r="E20" i="7"/>
  <c r="E12" i="7"/>
  <c r="E4" i="7"/>
  <c r="E66" i="7"/>
  <c r="E58" i="7"/>
  <c r="E50" i="7"/>
  <c r="E42" i="7"/>
  <c r="E34" i="7"/>
  <c r="E26" i="7"/>
  <c r="E18" i="7"/>
  <c r="E10" i="7"/>
  <c r="E9" i="7"/>
  <c r="E56" i="7"/>
  <c r="E48" i="7"/>
  <c r="E32" i="7"/>
  <c r="E16" i="7"/>
  <c r="E65" i="7"/>
  <c r="E57" i="7"/>
  <c r="E49" i="7"/>
  <c r="E41" i="7"/>
  <c r="E33" i="7"/>
  <c r="E25" i="7"/>
  <c r="E17" i="7"/>
  <c r="E64" i="7"/>
  <c r="E40" i="7"/>
  <c r="E24" i="7"/>
  <c r="E8" i="7"/>
  <c r="E61" i="7"/>
  <c r="E45" i="7"/>
  <c r="E29" i="7"/>
  <c r="E13" i="7"/>
  <c r="E59" i="7"/>
  <c r="E43" i="7"/>
  <c r="E11" i="7"/>
  <c r="E54" i="7"/>
  <c r="E38" i="7"/>
  <c r="E22" i="7"/>
  <c r="E6" i="7"/>
  <c r="E67" i="7"/>
  <c r="E51" i="7"/>
  <c r="E35" i="7"/>
  <c r="E19" i="7"/>
  <c r="E3" i="7"/>
  <c r="E27" i="7"/>
  <c r="E53" i="7"/>
  <c r="E21" i="7"/>
  <c r="E5" i="7"/>
  <c r="E46" i="7"/>
  <c r="E30" i="7"/>
  <c r="E55" i="7"/>
  <c r="E39" i="7"/>
  <c r="E23" i="7"/>
  <c r="E7" i="7"/>
  <c r="E37" i="7"/>
  <c r="E63" i="7"/>
  <c r="E47" i="7"/>
  <c r="E31" i="7"/>
  <c r="E15" i="7"/>
  <c r="E62" i="7"/>
  <c r="E14" i="7"/>
  <c r="J5" i="7"/>
  <c r="J58" i="7"/>
  <c r="J29" i="7"/>
  <c r="J20" i="7"/>
  <c r="J66" i="7"/>
  <c r="J53" i="7"/>
  <c r="D62" i="7"/>
  <c r="D54" i="7"/>
  <c r="D46" i="7"/>
  <c r="D38" i="7"/>
  <c r="D30" i="7"/>
  <c r="D22" i="7"/>
  <c r="D14" i="7"/>
  <c r="D6" i="7"/>
  <c r="D60" i="7"/>
  <c r="D52" i="7"/>
  <c r="D44" i="7"/>
  <c r="D36" i="7"/>
  <c r="D28" i="7"/>
  <c r="D20" i="7"/>
  <c r="D12" i="7"/>
  <c r="D4" i="7"/>
  <c r="D59" i="7"/>
  <c r="D43" i="7"/>
  <c r="D27" i="7"/>
  <c r="D11" i="7"/>
  <c r="D66" i="7"/>
  <c r="D50" i="7"/>
  <c r="D34" i="7"/>
  <c r="D18" i="7"/>
  <c r="D67" i="7"/>
  <c r="D51" i="7"/>
  <c r="D35" i="7"/>
  <c r="D19" i="7"/>
  <c r="D3" i="7"/>
  <c r="D58" i="7"/>
  <c r="D42" i="7"/>
  <c r="D26" i="7"/>
  <c r="D10" i="7"/>
  <c r="D63" i="7"/>
  <c r="D47" i="7"/>
  <c r="D31" i="7"/>
  <c r="D15" i="7"/>
  <c r="D61" i="7"/>
  <c r="D29" i="7"/>
  <c r="D13" i="7"/>
  <c r="D56" i="7"/>
  <c r="D40" i="7"/>
  <c r="D24" i="7"/>
  <c r="D8" i="7"/>
  <c r="D7" i="7"/>
  <c r="D53" i="7"/>
  <c r="D37" i="7"/>
  <c r="D5" i="7"/>
  <c r="D65" i="7"/>
  <c r="D17" i="7"/>
  <c r="D45" i="7"/>
  <c r="D39" i="7"/>
  <c r="D21" i="7"/>
  <c r="D64" i="7"/>
  <c r="D32" i="7"/>
  <c r="D57" i="7"/>
  <c r="D41" i="7"/>
  <c r="D25" i="7"/>
  <c r="D9" i="7"/>
  <c r="D55" i="7"/>
  <c r="D23" i="7"/>
  <c r="D49" i="7"/>
  <c r="D33" i="7"/>
  <c r="D48" i="7"/>
  <c r="D16" i="7"/>
  <c r="J13" i="7"/>
  <c r="J57" i="7"/>
  <c r="J37" i="7"/>
  <c r="J12" i="7"/>
  <c r="J17" i="7"/>
  <c r="J61" i="7"/>
  <c r="J27" i="7"/>
  <c r="J65" i="7"/>
  <c r="J21" i="7"/>
  <c r="J28" i="7"/>
  <c r="J45" i="7"/>
  <c r="J36" i="7"/>
  <c r="J35" i="7"/>
  <c r="Q32" i="6"/>
  <c r="R32" i="6" s="1"/>
  <c r="S32" i="6" s="1"/>
  <c r="K143" i="1" l="1"/>
  <c r="P143" i="1" s="1"/>
  <c r="J143" i="1"/>
  <c r="O143" i="1" s="1"/>
  <c r="I143" i="1"/>
  <c r="N143" i="1" s="1"/>
  <c r="H143" i="1"/>
  <c r="M143" i="1" s="1"/>
  <c r="O142" i="1"/>
  <c r="N142" i="1"/>
  <c r="K142" i="1"/>
  <c r="P142" i="1" s="1"/>
  <c r="J142" i="1"/>
  <c r="I142" i="1"/>
  <c r="H142" i="1"/>
  <c r="M142" i="1" s="1"/>
  <c r="N141" i="1"/>
  <c r="K141" i="1"/>
  <c r="P141" i="1" s="1"/>
  <c r="J141" i="1"/>
  <c r="O141" i="1" s="1"/>
  <c r="I141" i="1"/>
  <c r="H141" i="1"/>
  <c r="M141" i="1" s="1"/>
  <c r="K140" i="1"/>
  <c r="P140" i="1" s="1"/>
  <c r="J140" i="1"/>
  <c r="O140" i="1" s="1"/>
  <c r="I140" i="1"/>
  <c r="N140" i="1" s="1"/>
  <c r="H140" i="1"/>
  <c r="M140" i="1" s="1"/>
  <c r="K139" i="1"/>
  <c r="P139" i="1" s="1"/>
  <c r="J139" i="1"/>
  <c r="O139" i="1" s="1"/>
  <c r="I139" i="1"/>
  <c r="N139" i="1" s="1"/>
  <c r="H139" i="1"/>
  <c r="M139" i="1" s="1"/>
  <c r="O138" i="1"/>
  <c r="N138" i="1"/>
  <c r="K138" i="1"/>
  <c r="P138" i="1" s="1"/>
  <c r="J138" i="1"/>
  <c r="I138" i="1"/>
  <c r="H138" i="1"/>
  <c r="M138" i="1" s="1"/>
  <c r="N137" i="1"/>
  <c r="K137" i="1"/>
  <c r="P137" i="1" s="1"/>
  <c r="J137" i="1"/>
  <c r="O137" i="1" s="1"/>
  <c r="I137" i="1"/>
  <c r="H137" i="1"/>
  <c r="M137" i="1" s="1"/>
  <c r="K136" i="1"/>
  <c r="P136" i="1" s="1"/>
  <c r="J136" i="1"/>
  <c r="O136" i="1" s="1"/>
  <c r="I136" i="1"/>
  <c r="N136" i="1" s="1"/>
  <c r="H136" i="1"/>
  <c r="M136" i="1" s="1"/>
  <c r="K135" i="1"/>
  <c r="P135" i="1" s="1"/>
  <c r="J135" i="1"/>
  <c r="O135" i="1" s="1"/>
  <c r="I135" i="1"/>
  <c r="N135" i="1" s="1"/>
  <c r="H135" i="1"/>
  <c r="M135" i="1" s="1"/>
  <c r="O134" i="1"/>
  <c r="N134" i="1"/>
  <c r="K134" i="1"/>
  <c r="P134" i="1" s="1"/>
  <c r="J134" i="1"/>
  <c r="I134" i="1"/>
  <c r="H134" i="1"/>
  <c r="M134" i="1" s="1"/>
  <c r="N133" i="1"/>
  <c r="K133" i="1"/>
  <c r="P133" i="1" s="1"/>
  <c r="J133" i="1"/>
  <c r="O133" i="1" s="1"/>
  <c r="I133" i="1"/>
  <c r="H133" i="1"/>
  <c r="M133" i="1" s="1"/>
  <c r="K132" i="1"/>
  <c r="P132" i="1" s="1"/>
  <c r="J132" i="1"/>
  <c r="O132" i="1" s="1"/>
  <c r="I132" i="1"/>
  <c r="N132" i="1" s="1"/>
  <c r="H132" i="1"/>
  <c r="M132" i="1" s="1"/>
  <c r="K131" i="1"/>
  <c r="P131" i="1" s="1"/>
  <c r="J131" i="1"/>
  <c r="O131" i="1" s="1"/>
  <c r="I131" i="1"/>
  <c r="N131" i="1" s="1"/>
  <c r="H131" i="1"/>
  <c r="M131" i="1" s="1"/>
  <c r="O130" i="1"/>
  <c r="N130" i="1"/>
  <c r="K130" i="1"/>
  <c r="P130" i="1" s="1"/>
  <c r="J130" i="1"/>
  <c r="I130" i="1"/>
  <c r="H130" i="1"/>
  <c r="M130" i="1" s="1"/>
  <c r="N129" i="1"/>
  <c r="K129" i="1"/>
  <c r="P129" i="1" s="1"/>
  <c r="J129" i="1"/>
  <c r="O129" i="1" s="1"/>
  <c r="I129" i="1"/>
  <c r="H129" i="1"/>
  <c r="M129" i="1" s="1"/>
  <c r="K128" i="1"/>
  <c r="P128" i="1" s="1"/>
  <c r="J128" i="1"/>
  <c r="O128" i="1" s="1"/>
  <c r="I128" i="1"/>
  <c r="N128" i="1" s="1"/>
  <c r="H128" i="1"/>
  <c r="M128" i="1" s="1"/>
  <c r="O127" i="1"/>
  <c r="K127" i="1"/>
  <c r="P127" i="1" s="1"/>
  <c r="J127" i="1"/>
  <c r="I127" i="1"/>
  <c r="N127" i="1" s="1"/>
  <c r="H127" i="1"/>
  <c r="M127" i="1" s="1"/>
  <c r="O126" i="1"/>
  <c r="N126" i="1"/>
  <c r="K126" i="1"/>
  <c r="P126" i="1" s="1"/>
  <c r="J126" i="1"/>
  <c r="I126" i="1"/>
  <c r="H126" i="1"/>
  <c r="M126" i="1" s="1"/>
  <c r="N125" i="1"/>
  <c r="K125" i="1"/>
  <c r="P125" i="1" s="1"/>
  <c r="J125" i="1"/>
  <c r="O125" i="1" s="1"/>
  <c r="I125" i="1"/>
  <c r="H125" i="1"/>
  <c r="M125" i="1" s="1"/>
  <c r="K124" i="1"/>
  <c r="P124" i="1" s="1"/>
  <c r="J124" i="1"/>
  <c r="O124" i="1" s="1"/>
  <c r="I124" i="1"/>
  <c r="N124" i="1" s="1"/>
  <c r="H124" i="1"/>
  <c r="M124" i="1" s="1"/>
  <c r="O123" i="1"/>
  <c r="K123" i="1"/>
  <c r="P123" i="1" s="1"/>
  <c r="J123" i="1"/>
  <c r="I123" i="1"/>
  <c r="N123" i="1" s="1"/>
  <c r="H123" i="1"/>
  <c r="M123" i="1" s="1"/>
  <c r="O122" i="1"/>
  <c r="N122" i="1"/>
  <c r="K122" i="1"/>
  <c r="P122" i="1" s="1"/>
  <c r="J122" i="1"/>
  <c r="I122" i="1"/>
  <c r="H122" i="1"/>
  <c r="M122" i="1" s="1"/>
  <c r="N121" i="1"/>
  <c r="K121" i="1"/>
  <c r="P121" i="1" s="1"/>
  <c r="J121" i="1"/>
  <c r="O121" i="1" s="1"/>
  <c r="I121" i="1"/>
  <c r="H121" i="1"/>
  <c r="M121" i="1" s="1"/>
  <c r="K120" i="1"/>
  <c r="P120" i="1" s="1"/>
  <c r="J120" i="1"/>
  <c r="O120" i="1" s="1"/>
  <c r="I120" i="1"/>
  <c r="N120" i="1" s="1"/>
  <c r="H120" i="1"/>
  <c r="M120" i="1" s="1"/>
  <c r="O119" i="1"/>
  <c r="K119" i="1"/>
  <c r="P119" i="1" s="1"/>
  <c r="J119" i="1"/>
  <c r="I119" i="1"/>
  <c r="N119" i="1" s="1"/>
  <c r="H119" i="1"/>
  <c r="M119" i="1" s="1"/>
  <c r="O118" i="1"/>
  <c r="N118" i="1"/>
  <c r="K118" i="1"/>
  <c r="P118" i="1" s="1"/>
  <c r="J118" i="1"/>
  <c r="I118" i="1"/>
  <c r="H118" i="1"/>
  <c r="M118" i="1" s="1"/>
  <c r="N117" i="1"/>
  <c r="K117" i="1"/>
  <c r="P117" i="1" s="1"/>
  <c r="J117" i="1"/>
  <c r="O117" i="1" s="1"/>
  <c r="I117" i="1"/>
  <c r="H117" i="1"/>
  <c r="M117" i="1" s="1"/>
  <c r="K116" i="1"/>
  <c r="P116" i="1" s="1"/>
  <c r="J116" i="1"/>
  <c r="O116" i="1" s="1"/>
  <c r="I116" i="1"/>
  <c r="N116" i="1" s="1"/>
  <c r="H116" i="1"/>
  <c r="M116" i="1" s="1"/>
  <c r="O115" i="1"/>
  <c r="K115" i="1"/>
  <c r="P115" i="1" s="1"/>
  <c r="J115" i="1"/>
  <c r="I115" i="1"/>
  <c r="N115" i="1" s="1"/>
  <c r="H115" i="1"/>
  <c r="M115" i="1" s="1"/>
  <c r="O114" i="1"/>
  <c r="N114" i="1"/>
  <c r="K114" i="1"/>
  <c r="P114" i="1" s="1"/>
  <c r="J114" i="1"/>
  <c r="I114" i="1"/>
  <c r="H114" i="1"/>
  <c r="M114" i="1" s="1"/>
  <c r="N113" i="1"/>
  <c r="K113" i="1"/>
  <c r="P113" i="1" s="1"/>
  <c r="J113" i="1"/>
  <c r="O113" i="1" s="1"/>
  <c r="I113" i="1"/>
  <c r="H113" i="1"/>
  <c r="M113" i="1" s="1"/>
  <c r="K112" i="1"/>
  <c r="P112" i="1" s="1"/>
  <c r="J112" i="1"/>
  <c r="O112" i="1" s="1"/>
  <c r="I112" i="1"/>
  <c r="N112" i="1" s="1"/>
  <c r="H112" i="1"/>
  <c r="M112" i="1" s="1"/>
  <c r="O111" i="1"/>
  <c r="K111" i="1"/>
  <c r="P111" i="1" s="1"/>
  <c r="J111" i="1"/>
  <c r="I111" i="1"/>
  <c r="N111" i="1" s="1"/>
  <c r="H111" i="1"/>
  <c r="M111" i="1" s="1"/>
  <c r="O110" i="1"/>
  <c r="N110" i="1"/>
  <c r="K110" i="1"/>
  <c r="P110" i="1" s="1"/>
  <c r="J110" i="1"/>
  <c r="I110" i="1"/>
  <c r="H110" i="1"/>
  <c r="M110" i="1" s="1"/>
  <c r="O109" i="1"/>
  <c r="N109" i="1"/>
  <c r="K109" i="1"/>
  <c r="P109" i="1" s="1"/>
  <c r="J109" i="1"/>
  <c r="I109" i="1"/>
  <c r="H109" i="1"/>
  <c r="M109" i="1" s="1"/>
  <c r="K108" i="1"/>
  <c r="P108" i="1" s="1"/>
  <c r="J108" i="1"/>
  <c r="O108" i="1" s="1"/>
  <c r="I108" i="1"/>
  <c r="N108" i="1" s="1"/>
  <c r="H108" i="1"/>
  <c r="M108" i="1" s="1"/>
  <c r="O107" i="1"/>
  <c r="K107" i="1"/>
  <c r="P107" i="1" s="1"/>
  <c r="J107" i="1"/>
  <c r="I107" i="1"/>
  <c r="N107" i="1" s="1"/>
  <c r="H107" i="1"/>
  <c r="M107" i="1" s="1"/>
  <c r="O106" i="1"/>
  <c r="N106" i="1"/>
  <c r="K106" i="1"/>
  <c r="P106" i="1" s="1"/>
  <c r="J106" i="1"/>
  <c r="I106" i="1"/>
  <c r="H106" i="1"/>
  <c r="M106" i="1" s="1"/>
  <c r="O105" i="1"/>
  <c r="N105" i="1"/>
  <c r="K105" i="1"/>
  <c r="P105" i="1" s="1"/>
  <c r="J105" i="1"/>
  <c r="I105" i="1"/>
  <c r="H105" i="1"/>
  <c r="M105" i="1" s="1"/>
  <c r="K104" i="1"/>
  <c r="P104" i="1" s="1"/>
  <c r="J104" i="1"/>
  <c r="O104" i="1" s="1"/>
  <c r="I104" i="1"/>
  <c r="N104" i="1" s="1"/>
  <c r="H104" i="1"/>
  <c r="M104" i="1" s="1"/>
  <c r="O103" i="1"/>
  <c r="K103" i="1"/>
  <c r="P103" i="1" s="1"/>
  <c r="J103" i="1"/>
  <c r="I103" i="1"/>
  <c r="N103" i="1" s="1"/>
  <c r="H103" i="1"/>
  <c r="M103" i="1" s="1"/>
  <c r="O102" i="1"/>
  <c r="N102" i="1"/>
  <c r="K102" i="1"/>
  <c r="P102" i="1" s="1"/>
  <c r="J102" i="1"/>
  <c r="I102" i="1"/>
  <c r="H102" i="1"/>
  <c r="M102" i="1" s="1"/>
  <c r="N101" i="1"/>
  <c r="K101" i="1"/>
  <c r="P101" i="1" s="1"/>
  <c r="J101" i="1"/>
  <c r="O101" i="1" s="1"/>
  <c r="I101" i="1"/>
  <c r="H101" i="1"/>
  <c r="M101" i="1" s="1"/>
  <c r="K100" i="1"/>
  <c r="P100" i="1" s="1"/>
  <c r="J100" i="1"/>
  <c r="O100" i="1" s="1"/>
  <c r="I100" i="1"/>
  <c r="N100" i="1" s="1"/>
  <c r="H100" i="1"/>
  <c r="M100" i="1" s="1"/>
  <c r="O99" i="1"/>
  <c r="K99" i="1"/>
  <c r="P99" i="1" s="1"/>
  <c r="J99" i="1"/>
  <c r="I99" i="1"/>
  <c r="N99" i="1" s="1"/>
  <c r="H99" i="1"/>
  <c r="M99" i="1" s="1"/>
  <c r="O98" i="1"/>
  <c r="K98" i="1"/>
  <c r="P98" i="1" s="1"/>
  <c r="J98" i="1"/>
  <c r="I98" i="1"/>
  <c r="N98" i="1" s="1"/>
  <c r="H98" i="1"/>
  <c r="M98" i="1" s="1"/>
  <c r="N97" i="1"/>
  <c r="K97" i="1"/>
  <c r="P97" i="1" s="1"/>
  <c r="J97" i="1"/>
  <c r="O97" i="1" s="1"/>
  <c r="I97" i="1"/>
  <c r="H97" i="1"/>
  <c r="M97" i="1" s="1"/>
  <c r="O96" i="1"/>
  <c r="K96" i="1"/>
  <c r="P96" i="1" s="1"/>
  <c r="J96" i="1"/>
  <c r="I96" i="1"/>
  <c r="N96" i="1" s="1"/>
  <c r="H96" i="1"/>
  <c r="M96" i="1" s="1"/>
  <c r="O95" i="1"/>
  <c r="K95" i="1"/>
  <c r="P95" i="1" s="1"/>
  <c r="J95" i="1"/>
  <c r="I95" i="1"/>
  <c r="N95" i="1" s="1"/>
  <c r="H95" i="1"/>
  <c r="M95" i="1" s="1"/>
  <c r="O94" i="1"/>
  <c r="K94" i="1"/>
  <c r="P94" i="1" s="1"/>
  <c r="J94" i="1"/>
  <c r="I94" i="1"/>
  <c r="N94" i="1" s="1"/>
  <c r="H94" i="1"/>
  <c r="M94" i="1" s="1"/>
  <c r="O93" i="1"/>
  <c r="N93" i="1"/>
  <c r="K93" i="1"/>
  <c r="P93" i="1" s="1"/>
  <c r="J93" i="1"/>
  <c r="I93" i="1"/>
  <c r="H93" i="1"/>
  <c r="M93" i="1" s="1"/>
  <c r="K92" i="1"/>
  <c r="P92" i="1" s="1"/>
  <c r="J92" i="1"/>
  <c r="O92" i="1" s="1"/>
  <c r="I92" i="1"/>
  <c r="N92" i="1" s="1"/>
  <c r="H92" i="1"/>
  <c r="M92" i="1" s="1"/>
  <c r="O91" i="1"/>
  <c r="K91" i="1"/>
  <c r="P91" i="1" s="1"/>
  <c r="J91" i="1"/>
  <c r="I91" i="1"/>
  <c r="N91" i="1" s="1"/>
  <c r="H91" i="1"/>
  <c r="M91" i="1" s="1"/>
  <c r="O90" i="1"/>
  <c r="K90" i="1"/>
  <c r="P90" i="1" s="1"/>
  <c r="J90" i="1"/>
  <c r="I90" i="1"/>
  <c r="N90" i="1" s="1"/>
  <c r="H90" i="1"/>
  <c r="M90" i="1" s="1"/>
  <c r="O89" i="1"/>
  <c r="N89" i="1"/>
  <c r="K89" i="1"/>
  <c r="P89" i="1" s="1"/>
  <c r="J89" i="1"/>
  <c r="I89" i="1"/>
  <c r="H89" i="1"/>
  <c r="M89" i="1" s="1"/>
  <c r="K88" i="1"/>
  <c r="P88" i="1" s="1"/>
  <c r="J88" i="1"/>
  <c r="O88" i="1" s="1"/>
  <c r="I88" i="1"/>
  <c r="N88" i="1" s="1"/>
  <c r="H88" i="1"/>
  <c r="M88" i="1" s="1"/>
  <c r="O87" i="1"/>
  <c r="K87" i="1"/>
  <c r="P87" i="1" s="1"/>
  <c r="J87" i="1"/>
  <c r="I87" i="1"/>
  <c r="N87" i="1" s="1"/>
  <c r="H87" i="1"/>
  <c r="M87" i="1" s="1"/>
  <c r="O86" i="1"/>
  <c r="N86" i="1"/>
  <c r="K86" i="1"/>
  <c r="P86" i="1" s="1"/>
  <c r="J86" i="1"/>
  <c r="I86" i="1"/>
  <c r="H86" i="1"/>
  <c r="M86" i="1" s="1"/>
  <c r="N85" i="1"/>
  <c r="K85" i="1"/>
  <c r="P85" i="1" s="1"/>
  <c r="J85" i="1"/>
  <c r="O85" i="1" s="1"/>
  <c r="I85" i="1"/>
  <c r="H85" i="1"/>
  <c r="M85" i="1" s="1"/>
  <c r="K84" i="1"/>
  <c r="P84" i="1" s="1"/>
  <c r="J84" i="1"/>
  <c r="O84" i="1" s="1"/>
  <c r="I84" i="1"/>
  <c r="N84" i="1" s="1"/>
  <c r="H84" i="1"/>
  <c r="M84" i="1" s="1"/>
  <c r="O83" i="1"/>
  <c r="K83" i="1"/>
  <c r="P83" i="1" s="1"/>
  <c r="J83" i="1"/>
  <c r="I83" i="1"/>
  <c r="N83" i="1" s="1"/>
  <c r="H83" i="1"/>
  <c r="M83" i="1" s="1"/>
  <c r="O82" i="1"/>
  <c r="K82" i="1"/>
  <c r="P82" i="1" s="1"/>
  <c r="J82" i="1"/>
  <c r="I82" i="1"/>
  <c r="N82" i="1" s="1"/>
  <c r="H82" i="1"/>
  <c r="M82" i="1" s="1"/>
  <c r="N81" i="1"/>
  <c r="K81" i="1"/>
  <c r="P81" i="1" s="1"/>
  <c r="J81" i="1"/>
  <c r="O81" i="1" s="1"/>
  <c r="I81" i="1"/>
  <c r="H81" i="1"/>
  <c r="M81" i="1" s="1"/>
  <c r="O80" i="1"/>
  <c r="K80" i="1"/>
  <c r="P80" i="1" s="1"/>
  <c r="J80" i="1"/>
  <c r="I80" i="1"/>
  <c r="N80" i="1" s="1"/>
  <c r="H80" i="1"/>
  <c r="M80" i="1" s="1"/>
  <c r="O79" i="1"/>
  <c r="K79" i="1"/>
  <c r="P79" i="1" s="1"/>
  <c r="J79" i="1"/>
  <c r="I79" i="1"/>
  <c r="N79" i="1" s="1"/>
  <c r="H79" i="1"/>
  <c r="M79" i="1" s="1"/>
  <c r="O78" i="1"/>
  <c r="K78" i="1"/>
  <c r="P78" i="1" s="1"/>
  <c r="J78" i="1"/>
  <c r="I78" i="1"/>
  <c r="N78" i="1" s="1"/>
  <c r="H78" i="1"/>
  <c r="M78" i="1" s="1"/>
  <c r="O77" i="1"/>
  <c r="N77" i="1"/>
  <c r="K77" i="1"/>
  <c r="P77" i="1" s="1"/>
  <c r="J77" i="1"/>
  <c r="I77" i="1"/>
  <c r="H77" i="1"/>
  <c r="M77" i="1" s="1"/>
  <c r="K76" i="1"/>
  <c r="P76" i="1" s="1"/>
  <c r="J76" i="1"/>
  <c r="O76" i="1" s="1"/>
  <c r="I76" i="1"/>
  <c r="N76" i="1" s="1"/>
  <c r="H76" i="1"/>
  <c r="M76" i="1" s="1"/>
  <c r="O75" i="1"/>
  <c r="K75" i="1"/>
  <c r="P75" i="1" s="1"/>
  <c r="J75" i="1"/>
  <c r="I75" i="1"/>
  <c r="N75" i="1" s="1"/>
  <c r="H75" i="1"/>
  <c r="M75" i="1" s="1"/>
  <c r="O74" i="1"/>
  <c r="K74" i="1"/>
  <c r="P74" i="1" s="1"/>
  <c r="J74" i="1"/>
  <c r="I74" i="1"/>
  <c r="N74" i="1" s="1"/>
  <c r="H74" i="1"/>
  <c r="M74" i="1" s="1"/>
  <c r="O73" i="1"/>
  <c r="N73" i="1"/>
  <c r="K73" i="1"/>
  <c r="P73" i="1" s="1"/>
  <c r="J73" i="1"/>
  <c r="I73" i="1"/>
  <c r="H73" i="1"/>
  <c r="M73" i="1" s="1"/>
  <c r="K72" i="1"/>
  <c r="P72" i="1" s="1"/>
  <c r="J72" i="1"/>
  <c r="O72" i="1" s="1"/>
  <c r="I72" i="1"/>
  <c r="N72" i="1" s="1"/>
  <c r="H72" i="1"/>
  <c r="M72" i="1" s="1"/>
  <c r="O71" i="1"/>
  <c r="K71" i="1"/>
  <c r="P71" i="1" s="1"/>
  <c r="J71" i="1"/>
  <c r="I71" i="1"/>
  <c r="N71" i="1" s="1"/>
  <c r="H71" i="1"/>
  <c r="M71" i="1" s="1"/>
  <c r="O70" i="1"/>
  <c r="N70" i="1"/>
  <c r="K70" i="1"/>
  <c r="P70" i="1" s="1"/>
  <c r="J70" i="1"/>
  <c r="I70" i="1"/>
  <c r="H70" i="1"/>
  <c r="M70" i="1" s="1"/>
  <c r="N69" i="1"/>
  <c r="K69" i="1"/>
  <c r="P69" i="1" s="1"/>
  <c r="J69" i="1"/>
  <c r="O69" i="1" s="1"/>
  <c r="I69" i="1"/>
  <c r="H69" i="1"/>
  <c r="M69" i="1" s="1"/>
  <c r="K68" i="1"/>
  <c r="P68" i="1" s="1"/>
  <c r="J68" i="1"/>
  <c r="O68" i="1" s="1"/>
  <c r="I68" i="1"/>
  <c r="N68" i="1" s="1"/>
  <c r="H68" i="1"/>
  <c r="M68" i="1" s="1"/>
  <c r="O67" i="1"/>
  <c r="K67" i="1"/>
  <c r="P67" i="1" s="1"/>
  <c r="J67" i="1"/>
  <c r="I67" i="1"/>
  <c r="N67" i="1" s="1"/>
  <c r="H67" i="1"/>
  <c r="M67" i="1" s="1"/>
  <c r="O66" i="1"/>
  <c r="K66" i="1"/>
  <c r="P66" i="1" s="1"/>
  <c r="J66" i="1"/>
  <c r="I66" i="1"/>
  <c r="N66" i="1" s="1"/>
  <c r="H66" i="1"/>
  <c r="M66" i="1" s="1"/>
  <c r="N65" i="1"/>
  <c r="K65" i="1"/>
  <c r="P65" i="1" s="1"/>
  <c r="J65" i="1"/>
  <c r="O65" i="1" s="1"/>
  <c r="I65" i="1"/>
  <c r="H65" i="1"/>
  <c r="M65" i="1" s="1"/>
  <c r="O64" i="1"/>
  <c r="K64" i="1"/>
  <c r="P64" i="1" s="1"/>
  <c r="J64" i="1"/>
  <c r="I64" i="1"/>
  <c r="N64" i="1" s="1"/>
  <c r="H64" i="1"/>
  <c r="M64" i="1" s="1"/>
  <c r="O63" i="1"/>
  <c r="K63" i="1"/>
  <c r="P63" i="1" s="1"/>
  <c r="J63" i="1"/>
  <c r="I63" i="1"/>
  <c r="N63" i="1" s="1"/>
  <c r="H63" i="1"/>
  <c r="M63" i="1" s="1"/>
  <c r="O62" i="1"/>
  <c r="K62" i="1"/>
  <c r="P62" i="1" s="1"/>
  <c r="J62" i="1"/>
  <c r="I62" i="1"/>
  <c r="N62" i="1" s="1"/>
  <c r="H62" i="1"/>
  <c r="M62" i="1" s="1"/>
  <c r="P61" i="1"/>
  <c r="O61" i="1"/>
  <c r="N61" i="1"/>
  <c r="K61" i="1"/>
  <c r="J61" i="1"/>
  <c r="I61" i="1"/>
  <c r="H61" i="1"/>
  <c r="M61" i="1" s="1"/>
  <c r="O60" i="1"/>
  <c r="N60" i="1"/>
  <c r="K60" i="1"/>
  <c r="P60" i="1" s="1"/>
  <c r="J60" i="1"/>
  <c r="I60" i="1"/>
  <c r="H60" i="1"/>
  <c r="M60" i="1" s="1"/>
  <c r="N59" i="1"/>
  <c r="K59" i="1"/>
  <c r="P59" i="1" s="1"/>
  <c r="J59" i="1"/>
  <c r="O59" i="1" s="1"/>
  <c r="I59" i="1"/>
  <c r="H59" i="1"/>
  <c r="M59" i="1" s="1"/>
  <c r="M58" i="1"/>
  <c r="K58" i="1"/>
  <c r="P58" i="1" s="1"/>
  <c r="J58" i="1"/>
  <c r="O58" i="1" s="1"/>
  <c r="I58" i="1"/>
  <c r="N58" i="1" s="1"/>
  <c r="H58" i="1"/>
  <c r="M57" i="1"/>
  <c r="K57" i="1"/>
  <c r="P57" i="1" s="1"/>
  <c r="J57" i="1"/>
  <c r="O57" i="1" s="1"/>
  <c r="I57" i="1"/>
  <c r="N57" i="1" s="1"/>
  <c r="H57" i="1"/>
  <c r="O56" i="1"/>
  <c r="M56" i="1"/>
  <c r="K56" i="1"/>
  <c r="P56" i="1" s="1"/>
  <c r="J56" i="1"/>
  <c r="I56" i="1"/>
  <c r="N56" i="1" s="1"/>
  <c r="H56" i="1"/>
  <c r="M55" i="1"/>
  <c r="K55" i="1"/>
  <c r="P55" i="1" s="1"/>
  <c r="J55" i="1"/>
  <c r="O55" i="1" s="1"/>
  <c r="I55" i="1"/>
  <c r="N55" i="1" s="1"/>
  <c r="H55" i="1"/>
  <c r="M54" i="1"/>
  <c r="K54" i="1"/>
  <c r="P54" i="1" s="1"/>
  <c r="J54" i="1"/>
  <c r="O54" i="1" s="1"/>
  <c r="I54" i="1"/>
  <c r="N54" i="1" s="1"/>
  <c r="H54" i="1"/>
  <c r="M53" i="1"/>
  <c r="K53" i="1"/>
  <c r="P53" i="1" s="1"/>
  <c r="J53" i="1"/>
  <c r="O53" i="1" s="1"/>
  <c r="I53" i="1"/>
  <c r="N53" i="1" s="1"/>
  <c r="H53" i="1"/>
  <c r="O52" i="1"/>
  <c r="M52" i="1"/>
  <c r="K52" i="1"/>
  <c r="P52" i="1" s="1"/>
  <c r="J52" i="1"/>
  <c r="I52" i="1"/>
  <c r="N52" i="1" s="1"/>
  <c r="H52" i="1"/>
  <c r="M51" i="1"/>
  <c r="K51" i="1"/>
  <c r="P51" i="1" s="1"/>
  <c r="J51" i="1"/>
  <c r="O51" i="1" s="1"/>
  <c r="I51" i="1"/>
  <c r="N51" i="1" s="1"/>
  <c r="H51" i="1"/>
  <c r="M50" i="1"/>
  <c r="K50" i="1"/>
  <c r="P50" i="1" s="1"/>
  <c r="J50" i="1"/>
  <c r="O50" i="1" s="1"/>
  <c r="I50" i="1"/>
  <c r="N50" i="1" s="1"/>
  <c r="H50" i="1"/>
  <c r="M49" i="1"/>
  <c r="K49" i="1"/>
  <c r="P49" i="1" s="1"/>
  <c r="J49" i="1"/>
  <c r="O49" i="1" s="1"/>
  <c r="I49" i="1"/>
  <c r="N49" i="1" s="1"/>
  <c r="H49" i="1"/>
  <c r="O48" i="1"/>
  <c r="M48" i="1"/>
  <c r="K48" i="1"/>
  <c r="P48" i="1" s="1"/>
  <c r="J48" i="1"/>
  <c r="I48" i="1"/>
  <c r="N48" i="1" s="1"/>
  <c r="H48" i="1"/>
  <c r="M47" i="1"/>
  <c r="K47" i="1"/>
  <c r="P47" i="1" s="1"/>
  <c r="J47" i="1"/>
  <c r="O47" i="1" s="1"/>
  <c r="I47" i="1"/>
  <c r="N47" i="1" s="1"/>
  <c r="H47" i="1"/>
  <c r="M46" i="1"/>
  <c r="K46" i="1"/>
  <c r="P46" i="1" s="1"/>
  <c r="J46" i="1"/>
  <c r="O46" i="1" s="1"/>
  <c r="I46" i="1"/>
  <c r="N46" i="1" s="1"/>
  <c r="H46" i="1"/>
  <c r="M45" i="1"/>
  <c r="K45" i="1"/>
  <c r="P45" i="1" s="1"/>
  <c r="J45" i="1"/>
  <c r="O45" i="1" s="1"/>
  <c r="I45" i="1"/>
  <c r="N45" i="1" s="1"/>
  <c r="H45" i="1"/>
  <c r="O44" i="1"/>
  <c r="M44" i="1"/>
  <c r="K44" i="1"/>
  <c r="P44" i="1" s="1"/>
  <c r="J44" i="1"/>
  <c r="I44" i="1"/>
  <c r="N44" i="1" s="1"/>
  <c r="H44" i="1"/>
  <c r="M43" i="1"/>
  <c r="K43" i="1"/>
  <c r="P43" i="1" s="1"/>
  <c r="J43" i="1"/>
  <c r="O43" i="1" s="1"/>
  <c r="I43" i="1"/>
  <c r="N43" i="1" s="1"/>
  <c r="H43" i="1"/>
  <c r="M42" i="1"/>
  <c r="K42" i="1"/>
  <c r="P42" i="1" s="1"/>
  <c r="J42" i="1"/>
  <c r="O42" i="1" s="1"/>
  <c r="I42" i="1"/>
  <c r="N42" i="1" s="1"/>
  <c r="H42" i="1"/>
  <c r="M41" i="1"/>
  <c r="K41" i="1"/>
  <c r="P41" i="1" s="1"/>
  <c r="J41" i="1"/>
  <c r="O41" i="1" s="1"/>
  <c r="I41" i="1"/>
  <c r="N41" i="1" s="1"/>
  <c r="H41" i="1"/>
  <c r="O40" i="1"/>
  <c r="M40" i="1"/>
  <c r="K40" i="1"/>
  <c r="P40" i="1" s="1"/>
  <c r="J40" i="1"/>
  <c r="I40" i="1"/>
  <c r="N40" i="1" s="1"/>
  <c r="H40" i="1"/>
  <c r="M39" i="1"/>
  <c r="K39" i="1"/>
  <c r="P39" i="1" s="1"/>
  <c r="J39" i="1"/>
  <c r="O39" i="1" s="1"/>
  <c r="I39" i="1"/>
  <c r="N39" i="1" s="1"/>
  <c r="H39" i="1"/>
  <c r="M38" i="1"/>
  <c r="K38" i="1"/>
  <c r="P38" i="1" s="1"/>
  <c r="J38" i="1"/>
  <c r="O38" i="1" s="1"/>
  <c r="I38" i="1"/>
  <c r="N38" i="1" s="1"/>
  <c r="H38" i="1"/>
  <c r="O37" i="1"/>
  <c r="M37" i="1"/>
  <c r="K37" i="1"/>
  <c r="P37" i="1" s="1"/>
  <c r="J37" i="1"/>
  <c r="I37" i="1"/>
  <c r="N37" i="1" s="1"/>
  <c r="H37" i="1"/>
  <c r="O36" i="1"/>
  <c r="M36" i="1"/>
  <c r="K36" i="1"/>
  <c r="P36" i="1" s="1"/>
  <c r="J36" i="1"/>
  <c r="I36" i="1"/>
  <c r="N36" i="1" s="1"/>
  <c r="H36" i="1"/>
  <c r="M35" i="1"/>
  <c r="K35" i="1"/>
  <c r="P35" i="1" s="1"/>
  <c r="J35" i="1"/>
  <c r="O35" i="1" s="1"/>
  <c r="I35" i="1"/>
  <c r="N35" i="1" s="1"/>
  <c r="H35" i="1"/>
  <c r="M34" i="1"/>
  <c r="K34" i="1"/>
  <c r="P34" i="1" s="1"/>
  <c r="J34" i="1"/>
  <c r="O34" i="1" s="1"/>
  <c r="I34" i="1"/>
  <c r="N34" i="1" s="1"/>
  <c r="H34" i="1"/>
  <c r="O33" i="1"/>
  <c r="M33" i="1"/>
  <c r="K33" i="1"/>
  <c r="P33" i="1" s="1"/>
  <c r="J33" i="1"/>
  <c r="I33" i="1"/>
  <c r="N33" i="1" s="1"/>
  <c r="H33" i="1"/>
  <c r="O32" i="1"/>
  <c r="M32" i="1"/>
  <c r="K32" i="1"/>
  <c r="P32" i="1" s="1"/>
  <c r="J32" i="1"/>
  <c r="I32" i="1"/>
  <c r="N32" i="1" s="1"/>
  <c r="H32" i="1"/>
  <c r="M31" i="1"/>
  <c r="K31" i="1"/>
  <c r="P31" i="1" s="1"/>
  <c r="J31" i="1"/>
  <c r="O31" i="1" s="1"/>
  <c r="I31" i="1"/>
  <c r="N31" i="1" s="1"/>
  <c r="H31" i="1"/>
  <c r="M30" i="1"/>
  <c r="K30" i="1"/>
  <c r="P30" i="1" s="1"/>
  <c r="J30" i="1"/>
  <c r="O30" i="1" s="1"/>
  <c r="I30" i="1"/>
  <c r="N30" i="1" s="1"/>
  <c r="H30" i="1"/>
  <c r="O29" i="1"/>
  <c r="M29" i="1"/>
  <c r="K29" i="1"/>
  <c r="P29" i="1" s="1"/>
  <c r="J29" i="1"/>
  <c r="I29" i="1"/>
  <c r="N29" i="1" s="1"/>
  <c r="H29" i="1"/>
  <c r="O28" i="1"/>
  <c r="M28" i="1"/>
  <c r="K28" i="1"/>
  <c r="P28" i="1" s="1"/>
  <c r="J28" i="1"/>
  <c r="I28" i="1"/>
  <c r="N28" i="1" s="1"/>
  <c r="H28" i="1"/>
  <c r="M27" i="1"/>
  <c r="K27" i="1"/>
  <c r="P27" i="1" s="1"/>
  <c r="J27" i="1"/>
  <c r="O27" i="1" s="1"/>
  <c r="I27" i="1"/>
  <c r="N27" i="1" s="1"/>
  <c r="H27" i="1"/>
  <c r="M26" i="1"/>
  <c r="K26" i="1"/>
  <c r="P26" i="1" s="1"/>
  <c r="J26" i="1"/>
  <c r="O26" i="1" s="1"/>
  <c r="I26" i="1"/>
  <c r="N26" i="1" s="1"/>
  <c r="H26" i="1"/>
  <c r="O25" i="1"/>
  <c r="M25" i="1"/>
  <c r="K25" i="1"/>
  <c r="P25" i="1" s="1"/>
  <c r="J25" i="1"/>
  <c r="I25" i="1"/>
  <c r="N25" i="1" s="1"/>
  <c r="H25" i="1"/>
  <c r="O24" i="1"/>
  <c r="M24" i="1"/>
  <c r="K24" i="1"/>
  <c r="P24" i="1" s="1"/>
  <c r="J24" i="1"/>
  <c r="I24" i="1"/>
  <c r="N24" i="1" s="1"/>
  <c r="H24" i="1"/>
  <c r="M23" i="1"/>
  <c r="K23" i="1"/>
  <c r="P23" i="1" s="1"/>
  <c r="J23" i="1"/>
  <c r="O23" i="1" s="1"/>
  <c r="I23" i="1"/>
  <c r="N23" i="1" s="1"/>
  <c r="H23" i="1"/>
  <c r="M22" i="1"/>
  <c r="K22" i="1"/>
  <c r="P22" i="1" s="1"/>
  <c r="J22" i="1"/>
  <c r="O22" i="1" s="1"/>
  <c r="I22" i="1"/>
  <c r="N22" i="1" s="1"/>
  <c r="H22" i="1"/>
  <c r="O21" i="1"/>
  <c r="M21" i="1"/>
  <c r="K21" i="1"/>
  <c r="P21" i="1" s="1"/>
  <c r="J21" i="1"/>
  <c r="I21" i="1"/>
  <c r="N21" i="1" s="1"/>
  <c r="H21" i="1"/>
  <c r="O20" i="1"/>
  <c r="M20" i="1"/>
  <c r="K20" i="1"/>
  <c r="P20" i="1" s="1"/>
  <c r="J20" i="1"/>
  <c r="I20" i="1"/>
  <c r="N20" i="1" s="1"/>
  <c r="H20" i="1"/>
  <c r="M19" i="1"/>
  <c r="K19" i="1"/>
  <c r="P19" i="1" s="1"/>
  <c r="J19" i="1"/>
  <c r="O19" i="1" s="1"/>
  <c r="I19" i="1"/>
  <c r="N19" i="1" s="1"/>
  <c r="H19" i="1"/>
  <c r="M18" i="1"/>
  <c r="K18" i="1"/>
  <c r="P18" i="1" s="1"/>
  <c r="J18" i="1"/>
  <c r="O18" i="1" s="1"/>
  <c r="I18" i="1"/>
  <c r="N18" i="1" s="1"/>
  <c r="H18" i="1"/>
  <c r="O17" i="1"/>
  <c r="M17" i="1"/>
  <c r="K17" i="1"/>
  <c r="P17" i="1" s="1"/>
  <c r="J17" i="1"/>
  <c r="I17" i="1"/>
  <c r="N17" i="1" s="1"/>
  <c r="H17" i="1"/>
  <c r="O16" i="1"/>
  <c r="M16" i="1"/>
  <c r="K16" i="1"/>
  <c r="P16" i="1" s="1"/>
  <c r="J16" i="1"/>
  <c r="I16" i="1"/>
  <c r="N16" i="1" s="1"/>
  <c r="H16" i="1"/>
  <c r="M15" i="1"/>
  <c r="K15" i="1"/>
  <c r="P15" i="1" s="1"/>
  <c r="J15" i="1"/>
  <c r="O15" i="1" s="1"/>
  <c r="I15" i="1"/>
  <c r="N15" i="1" s="1"/>
  <c r="H15" i="1"/>
  <c r="M14" i="1"/>
  <c r="K14" i="1"/>
  <c r="P14" i="1" s="1"/>
  <c r="J14" i="1"/>
  <c r="O14" i="1" s="1"/>
  <c r="I14" i="1"/>
  <c r="N14" i="1" s="1"/>
  <c r="H14" i="1"/>
  <c r="O13" i="1"/>
  <c r="M13" i="1"/>
  <c r="K13" i="1"/>
  <c r="P13" i="1" s="1"/>
  <c r="J13" i="1"/>
  <c r="I13" i="1"/>
  <c r="N13" i="1" s="1"/>
  <c r="H13" i="1"/>
  <c r="O12" i="1"/>
  <c r="M12" i="1"/>
  <c r="K12" i="1"/>
  <c r="P12" i="1" s="1"/>
  <c r="J12" i="1"/>
  <c r="I12" i="1"/>
  <c r="N12" i="1" s="1"/>
  <c r="H12" i="1"/>
  <c r="M11" i="1"/>
  <c r="K11" i="1"/>
  <c r="P11" i="1" s="1"/>
  <c r="J11" i="1"/>
  <c r="O11" i="1" s="1"/>
  <c r="I11" i="1"/>
  <c r="N11" i="1" s="1"/>
  <c r="H11" i="1"/>
  <c r="M10" i="1"/>
  <c r="K10" i="1"/>
  <c r="P10" i="1" s="1"/>
  <c r="J10" i="1"/>
  <c r="O10" i="1" s="1"/>
  <c r="I10" i="1"/>
  <c r="N10" i="1" s="1"/>
  <c r="H10" i="1"/>
  <c r="O9" i="1"/>
  <c r="M9" i="1"/>
  <c r="K9" i="1"/>
  <c r="P9" i="1" s="1"/>
  <c r="J9" i="1"/>
  <c r="I9" i="1"/>
  <c r="N9" i="1" s="1"/>
  <c r="H9" i="1"/>
  <c r="O8" i="1"/>
  <c r="M8" i="1"/>
  <c r="K8" i="1"/>
  <c r="P8" i="1" s="1"/>
  <c r="J8" i="1"/>
  <c r="I8" i="1"/>
  <c r="N8" i="1" s="1"/>
  <c r="H8" i="1"/>
  <c r="M7" i="1"/>
  <c r="K7" i="1"/>
  <c r="P7" i="1" s="1"/>
  <c r="J7" i="1"/>
  <c r="O7" i="1" s="1"/>
  <c r="I7" i="1"/>
  <c r="N7" i="1" s="1"/>
  <c r="H7" i="1"/>
  <c r="M6" i="1"/>
  <c r="K6" i="1"/>
  <c r="P6" i="1" s="1"/>
  <c r="J6" i="1"/>
  <c r="O6" i="1" s="1"/>
  <c r="I6" i="1"/>
  <c r="N6" i="1" s="1"/>
  <c r="H6" i="1"/>
  <c r="O5" i="1"/>
  <c r="M5" i="1"/>
  <c r="K5" i="1"/>
  <c r="P5" i="1" s="1"/>
  <c r="J5" i="1"/>
  <c r="I5" i="1"/>
  <c r="N5" i="1" s="1"/>
  <c r="H5" i="1"/>
  <c r="O4" i="1"/>
  <c r="M4" i="1"/>
  <c r="K4" i="1"/>
  <c r="P4" i="1" s="1"/>
  <c r="J4" i="1"/>
  <c r="I4" i="1"/>
  <c r="N4" i="1" s="1"/>
  <c r="H4" i="1"/>
  <c r="P3" i="1"/>
  <c r="O3" i="1"/>
  <c r="N3" i="1"/>
  <c r="M3" i="1"/>
  <c r="AB69" i="5" l="1"/>
  <c r="AB68" i="5"/>
  <c r="AB67" i="5"/>
  <c r="AB66" i="5"/>
  <c r="AB65" i="5"/>
  <c r="AB64" i="5"/>
  <c r="AB63" i="5"/>
  <c r="AB62" i="5"/>
  <c r="AB61" i="5"/>
  <c r="AB60" i="5"/>
  <c r="AB59" i="5"/>
  <c r="AB58" i="5"/>
  <c r="AB57" i="5"/>
  <c r="AB56" i="5"/>
  <c r="AB55" i="5"/>
  <c r="AB54" i="5"/>
  <c r="AB53" i="5"/>
  <c r="AB51" i="5"/>
  <c r="AB50" i="5"/>
  <c r="R91" i="5" l="1"/>
  <c r="X84" i="5"/>
  <c r="Q84" i="5"/>
  <c r="O50" i="5"/>
  <c r="L51" i="5" s="1"/>
  <c r="R42" i="5"/>
  <c r="X35" i="5"/>
  <c r="Q35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3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3" i="1"/>
  <c r="H4" i="2"/>
  <c r="F4" i="2"/>
  <c r="G4" i="2" s="1"/>
  <c r="G10" i="5" l="1"/>
  <c r="G14" i="5"/>
  <c r="G18" i="5"/>
  <c r="G22" i="5"/>
  <c r="G26" i="5"/>
  <c r="G30" i="5"/>
  <c r="G34" i="5"/>
  <c r="G38" i="5"/>
  <c r="G42" i="5"/>
  <c r="G46" i="5"/>
  <c r="G50" i="5"/>
  <c r="G54" i="5"/>
  <c r="G58" i="5"/>
  <c r="G62" i="5"/>
  <c r="G66" i="5"/>
  <c r="G70" i="5"/>
  <c r="G74" i="5"/>
  <c r="G78" i="5"/>
  <c r="G82" i="5"/>
  <c r="G86" i="5"/>
  <c r="G90" i="5"/>
  <c r="G94" i="5"/>
  <c r="G98" i="5"/>
  <c r="G102" i="5"/>
  <c r="G106" i="5"/>
  <c r="G110" i="5"/>
  <c r="G114" i="5"/>
  <c r="G118" i="5"/>
  <c r="G122" i="5"/>
  <c r="G126" i="5"/>
  <c r="G130" i="5"/>
  <c r="G134" i="5"/>
  <c r="G138" i="5"/>
  <c r="G142" i="5"/>
  <c r="E13" i="5"/>
  <c r="E21" i="5"/>
  <c r="E29" i="5"/>
  <c r="E37" i="5"/>
  <c r="E45" i="5"/>
  <c r="E53" i="5"/>
  <c r="E61" i="5"/>
  <c r="E69" i="5"/>
  <c r="E77" i="5"/>
  <c r="E85" i="5"/>
  <c r="E93" i="5"/>
  <c r="E101" i="5"/>
  <c r="E109" i="5"/>
  <c r="E117" i="5"/>
  <c r="E125" i="5"/>
  <c r="E133" i="5"/>
  <c r="E141" i="5"/>
  <c r="F11" i="5"/>
  <c r="F15" i="5"/>
  <c r="F19" i="5"/>
  <c r="F23" i="5"/>
  <c r="F27" i="5"/>
  <c r="F31" i="5"/>
  <c r="F35" i="5"/>
  <c r="F39" i="5"/>
  <c r="F43" i="5"/>
  <c r="F47" i="5"/>
  <c r="F51" i="5"/>
  <c r="F55" i="5"/>
  <c r="F59" i="5"/>
  <c r="F63" i="5"/>
  <c r="F67" i="5"/>
  <c r="F71" i="5"/>
  <c r="F75" i="5"/>
  <c r="F79" i="5"/>
  <c r="F83" i="5"/>
  <c r="F87" i="5"/>
  <c r="F91" i="5"/>
  <c r="F95" i="5"/>
  <c r="F99" i="5"/>
  <c r="F103" i="5"/>
  <c r="F107" i="5"/>
  <c r="F111" i="5"/>
  <c r="F115" i="5"/>
  <c r="F119" i="5"/>
  <c r="F123" i="5"/>
  <c r="F127" i="5"/>
  <c r="F131" i="5"/>
  <c r="F135" i="5"/>
  <c r="F139" i="5"/>
  <c r="F143" i="5"/>
  <c r="E14" i="5"/>
  <c r="E22" i="5"/>
  <c r="E30" i="5"/>
  <c r="E38" i="5"/>
  <c r="E46" i="5"/>
  <c r="E54" i="5"/>
  <c r="E62" i="5"/>
  <c r="E70" i="5"/>
  <c r="E78" i="5"/>
  <c r="E86" i="5"/>
  <c r="E94" i="5"/>
  <c r="E102" i="5"/>
  <c r="E110" i="5"/>
  <c r="E118" i="5"/>
  <c r="E126" i="5"/>
  <c r="E134" i="5"/>
  <c r="E142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H139" i="5" s="1"/>
  <c r="G143" i="5"/>
  <c r="E15" i="5"/>
  <c r="E23" i="5"/>
  <c r="E31" i="5"/>
  <c r="E39" i="5"/>
  <c r="E47" i="5"/>
  <c r="E55" i="5"/>
  <c r="E63" i="5"/>
  <c r="E71" i="5"/>
  <c r="E79" i="5"/>
  <c r="E87" i="5"/>
  <c r="E95" i="5"/>
  <c r="E103" i="5"/>
  <c r="E111" i="5"/>
  <c r="E119" i="5"/>
  <c r="E127" i="5"/>
  <c r="E135" i="5"/>
  <c r="E143" i="5"/>
  <c r="F9" i="5"/>
  <c r="F13" i="5"/>
  <c r="F17" i="5"/>
  <c r="F21" i="5"/>
  <c r="F25" i="5"/>
  <c r="F29" i="5"/>
  <c r="F33" i="5"/>
  <c r="F37" i="5"/>
  <c r="F41" i="5"/>
  <c r="F45" i="5"/>
  <c r="F49" i="5"/>
  <c r="F53" i="5"/>
  <c r="F57" i="5"/>
  <c r="F61" i="5"/>
  <c r="F65" i="5"/>
  <c r="F69" i="5"/>
  <c r="F73" i="5"/>
  <c r="F77" i="5"/>
  <c r="F81" i="5"/>
  <c r="F85" i="5"/>
  <c r="F89" i="5"/>
  <c r="F93" i="5"/>
  <c r="F97" i="5"/>
  <c r="F101" i="5"/>
  <c r="F105" i="5"/>
  <c r="F109" i="5"/>
  <c r="F113" i="5"/>
  <c r="F117" i="5"/>
  <c r="F121" i="5"/>
  <c r="F125" i="5"/>
  <c r="F129" i="5"/>
  <c r="F133" i="5"/>
  <c r="F137" i="5"/>
  <c r="F141" i="5"/>
  <c r="E10" i="5"/>
  <c r="E18" i="5"/>
  <c r="E26" i="5"/>
  <c r="E34" i="5"/>
  <c r="E42" i="5"/>
  <c r="E50" i="5"/>
  <c r="E58" i="5"/>
  <c r="E66" i="5"/>
  <c r="E74" i="5"/>
  <c r="E82" i="5"/>
  <c r="E90" i="5"/>
  <c r="E98" i="5"/>
  <c r="E106" i="5"/>
  <c r="E114" i="5"/>
  <c r="E122" i="5"/>
  <c r="E130" i="5"/>
  <c r="E138" i="5"/>
  <c r="E7" i="5"/>
  <c r="F8" i="5"/>
  <c r="F16" i="5"/>
  <c r="F24" i="5"/>
  <c r="F32" i="5"/>
  <c r="F40" i="5"/>
  <c r="F48" i="5"/>
  <c r="F56" i="5"/>
  <c r="F64" i="5"/>
  <c r="F72" i="5"/>
  <c r="F80" i="5"/>
  <c r="F88" i="5"/>
  <c r="F96" i="5"/>
  <c r="F104" i="5"/>
  <c r="F112" i="5"/>
  <c r="F120" i="5"/>
  <c r="F128" i="5"/>
  <c r="F136" i="5"/>
  <c r="E8" i="5"/>
  <c r="E24" i="5"/>
  <c r="E40" i="5"/>
  <c r="E56" i="5"/>
  <c r="E72" i="5"/>
  <c r="E88" i="5"/>
  <c r="E104" i="5"/>
  <c r="E120" i="5"/>
  <c r="E136" i="5"/>
  <c r="E137" i="5"/>
  <c r="F18" i="5"/>
  <c r="H18" i="5" s="1"/>
  <c r="F34" i="5"/>
  <c r="H34" i="5" s="1"/>
  <c r="F58" i="5"/>
  <c r="H58" i="5" s="1"/>
  <c r="F82" i="5"/>
  <c r="H82" i="5" s="1"/>
  <c r="F106" i="5"/>
  <c r="H106" i="5" s="1"/>
  <c r="F130" i="5"/>
  <c r="H130" i="5" s="1"/>
  <c r="E44" i="5"/>
  <c r="E76" i="5"/>
  <c r="E124" i="5"/>
  <c r="F20" i="5"/>
  <c r="F44" i="5"/>
  <c r="F60" i="5"/>
  <c r="F84" i="5"/>
  <c r="F108" i="5"/>
  <c r="F132" i="5"/>
  <c r="E64" i="5"/>
  <c r="E112" i="5"/>
  <c r="E99" i="5"/>
  <c r="F22" i="5"/>
  <c r="H22" i="5" s="1"/>
  <c r="F46" i="5"/>
  <c r="H46" i="5" s="1"/>
  <c r="F78" i="5"/>
  <c r="H78" i="5" s="1"/>
  <c r="F110" i="5"/>
  <c r="H110" i="5" s="1"/>
  <c r="F142" i="5"/>
  <c r="H142" i="5" s="1"/>
  <c r="G8" i="5"/>
  <c r="G16" i="5"/>
  <c r="G24" i="5"/>
  <c r="G32" i="5"/>
  <c r="G40" i="5"/>
  <c r="G48" i="5"/>
  <c r="G56" i="5"/>
  <c r="G64" i="5"/>
  <c r="G72" i="5"/>
  <c r="G80" i="5"/>
  <c r="G88" i="5"/>
  <c r="G96" i="5"/>
  <c r="G104" i="5"/>
  <c r="G112" i="5"/>
  <c r="G120" i="5"/>
  <c r="G128" i="5"/>
  <c r="G136" i="5"/>
  <c r="E9" i="5"/>
  <c r="E25" i="5"/>
  <c r="E41" i="5"/>
  <c r="E57" i="5"/>
  <c r="E73" i="5"/>
  <c r="E89" i="5"/>
  <c r="E105" i="5"/>
  <c r="E121" i="5"/>
  <c r="F10" i="5"/>
  <c r="H10" i="5" s="1"/>
  <c r="F26" i="5"/>
  <c r="H26" i="5" s="1"/>
  <c r="F50" i="5"/>
  <c r="H50" i="5" s="1"/>
  <c r="F74" i="5"/>
  <c r="H74" i="5" s="1"/>
  <c r="F98" i="5"/>
  <c r="H98" i="5" s="1"/>
  <c r="F122" i="5"/>
  <c r="H122" i="5" s="1"/>
  <c r="E12" i="5"/>
  <c r="E28" i="5"/>
  <c r="E60" i="5"/>
  <c r="E108" i="5"/>
  <c r="F12" i="5"/>
  <c r="F28" i="5"/>
  <c r="F52" i="5"/>
  <c r="F76" i="5"/>
  <c r="F100" i="5"/>
  <c r="F124" i="5"/>
  <c r="E16" i="5"/>
  <c r="E32" i="5"/>
  <c r="E48" i="5"/>
  <c r="E96" i="5"/>
  <c r="G7" i="5"/>
  <c r="E115" i="5"/>
  <c r="F30" i="5"/>
  <c r="H30" i="5" s="1"/>
  <c r="F54" i="5"/>
  <c r="H54" i="5" s="1"/>
  <c r="F86" i="5"/>
  <c r="H86" i="5" s="1"/>
  <c r="F118" i="5"/>
  <c r="H118" i="5" s="1"/>
  <c r="E20" i="5"/>
  <c r="E36" i="5"/>
  <c r="E84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E11" i="5"/>
  <c r="E27" i="5"/>
  <c r="E43" i="5"/>
  <c r="E59" i="5"/>
  <c r="E75" i="5"/>
  <c r="E91" i="5"/>
  <c r="E107" i="5"/>
  <c r="E123" i="5"/>
  <c r="E139" i="5"/>
  <c r="F42" i="5"/>
  <c r="H42" i="5" s="1"/>
  <c r="F66" i="5"/>
  <c r="H66" i="5" s="1"/>
  <c r="F90" i="5"/>
  <c r="H90" i="5" s="1"/>
  <c r="F114" i="5"/>
  <c r="H114" i="5" s="1"/>
  <c r="F138" i="5"/>
  <c r="H138" i="5" s="1"/>
  <c r="E92" i="5"/>
  <c r="E140" i="5"/>
  <c r="F36" i="5"/>
  <c r="F68" i="5"/>
  <c r="F92" i="5"/>
  <c r="F116" i="5"/>
  <c r="F140" i="5"/>
  <c r="E80" i="5"/>
  <c r="E128" i="5"/>
  <c r="E131" i="5"/>
  <c r="F62" i="5"/>
  <c r="H62" i="5" s="1"/>
  <c r="F94" i="5"/>
  <c r="H94" i="5" s="1"/>
  <c r="F126" i="5"/>
  <c r="H126" i="5" s="1"/>
  <c r="E52" i="5"/>
  <c r="E116" i="5"/>
  <c r="G12" i="5"/>
  <c r="G20" i="5"/>
  <c r="G28" i="5"/>
  <c r="G36" i="5"/>
  <c r="G44" i="5"/>
  <c r="G52" i="5"/>
  <c r="G60" i="5"/>
  <c r="G68" i="5"/>
  <c r="G76" i="5"/>
  <c r="G84" i="5"/>
  <c r="G92" i="5"/>
  <c r="G100" i="5"/>
  <c r="G108" i="5"/>
  <c r="G116" i="5"/>
  <c r="G124" i="5"/>
  <c r="G132" i="5"/>
  <c r="G140" i="5"/>
  <c r="E17" i="5"/>
  <c r="E33" i="5"/>
  <c r="E49" i="5"/>
  <c r="E65" i="5"/>
  <c r="E81" i="5"/>
  <c r="E97" i="5"/>
  <c r="E113" i="5"/>
  <c r="E129" i="5"/>
  <c r="F7" i="5"/>
  <c r="H7" i="5" s="1"/>
  <c r="G13" i="5"/>
  <c r="G21" i="5"/>
  <c r="G29" i="5"/>
  <c r="G37" i="5"/>
  <c r="G45" i="5"/>
  <c r="G53" i="5"/>
  <c r="G61" i="5"/>
  <c r="G69" i="5"/>
  <c r="G77" i="5"/>
  <c r="G85" i="5"/>
  <c r="G93" i="5"/>
  <c r="G101" i="5"/>
  <c r="G109" i="5"/>
  <c r="G117" i="5"/>
  <c r="G125" i="5"/>
  <c r="G133" i="5"/>
  <c r="G141" i="5"/>
  <c r="E19" i="5"/>
  <c r="E35" i="5"/>
  <c r="E51" i="5"/>
  <c r="E67" i="5"/>
  <c r="E83" i="5"/>
  <c r="F14" i="5"/>
  <c r="H14" i="5" s="1"/>
  <c r="F38" i="5"/>
  <c r="H38" i="5" s="1"/>
  <c r="F70" i="5"/>
  <c r="H70" i="5" s="1"/>
  <c r="F102" i="5"/>
  <c r="H102" i="5" s="1"/>
  <c r="F134" i="5"/>
  <c r="H134" i="5" s="1"/>
  <c r="E68" i="5"/>
  <c r="E100" i="5"/>
  <c r="E132" i="5"/>
  <c r="T86" i="5"/>
  <c r="M51" i="5"/>
  <c r="N51" i="5" s="1"/>
  <c r="K51" i="5"/>
  <c r="L94" i="5"/>
  <c r="L80" i="5"/>
  <c r="L79" i="5"/>
  <c r="T88" i="5"/>
  <c r="V88" i="5"/>
  <c r="L76" i="5"/>
  <c r="Q93" i="5"/>
  <c r="L77" i="5"/>
  <c r="L88" i="5"/>
  <c r="U86" i="5"/>
  <c r="L93" i="5"/>
  <c r="L81" i="5"/>
  <c r="N87" i="5"/>
  <c r="N94" i="5"/>
  <c r="O94" i="5" s="1"/>
  <c r="R94" i="5" s="1"/>
  <c r="W88" i="5"/>
  <c r="L86" i="5"/>
  <c r="L78" i="5"/>
  <c r="M86" i="5"/>
  <c r="V86" i="5"/>
  <c r="M93" i="5"/>
  <c r="N45" i="5"/>
  <c r="O45" i="5" s="1"/>
  <c r="R45" i="5" s="1"/>
  <c r="D3" i="5" a="1"/>
  <c r="M94" i="5"/>
  <c r="M87" i="5"/>
  <c r="W86" i="5"/>
  <c r="N93" i="5"/>
  <c r="O93" i="5" s="1"/>
  <c r="R93" i="5" s="1"/>
  <c r="N86" i="5"/>
  <c r="L82" i="5"/>
  <c r="U88" i="5"/>
  <c r="M88" i="5"/>
  <c r="X86" i="5"/>
  <c r="P94" i="5"/>
  <c r="P93" i="5"/>
  <c r="Q94" i="5"/>
  <c r="W39" i="5"/>
  <c r="L37" i="5"/>
  <c r="L44" i="5"/>
  <c r="L29" i="5"/>
  <c r="L30" i="5"/>
  <c r="M38" i="5"/>
  <c r="W37" i="5"/>
  <c r="N44" i="5"/>
  <c r="O44" i="5" s="1"/>
  <c r="R44" i="5" s="1"/>
  <c r="T37" i="5"/>
  <c r="U37" i="5"/>
  <c r="V37" i="5"/>
  <c r="L31" i="5"/>
  <c r="M39" i="5"/>
  <c r="X37" i="5"/>
  <c r="L45" i="5"/>
  <c r="V39" i="5"/>
  <c r="Q44" i="5"/>
  <c r="L28" i="5"/>
  <c r="M37" i="5"/>
  <c r="L32" i="5"/>
  <c r="N37" i="5"/>
  <c r="T39" i="5"/>
  <c r="M45" i="5"/>
  <c r="L27" i="5"/>
  <c r="L39" i="5"/>
  <c r="M44" i="5"/>
  <c r="L33" i="5"/>
  <c r="N38" i="5"/>
  <c r="U39" i="5"/>
  <c r="P45" i="5"/>
  <c r="P44" i="5"/>
  <c r="Q45" i="5"/>
  <c r="I4" i="2"/>
  <c r="E5" i="2"/>
  <c r="H1" i="2"/>
  <c r="H76" i="5" l="1"/>
  <c r="H116" i="5"/>
  <c r="H104" i="5"/>
  <c r="H40" i="5"/>
  <c r="O86" i="5"/>
  <c r="H68" i="5"/>
  <c r="H124" i="5"/>
  <c r="H88" i="5"/>
  <c r="H24" i="5"/>
  <c r="H129" i="5"/>
  <c r="H97" i="5"/>
  <c r="H65" i="5"/>
  <c r="H33" i="5"/>
  <c r="H123" i="5"/>
  <c r="H91" i="5"/>
  <c r="H59" i="5"/>
  <c r="H27" i="5"/>
  <c r="H36" i="5"/>
  <c r="H100" i="5"/>
  <c r="H132" i="5"/>
  <c r="H80" i="5"/>
  <c r="H16" i="5"/>
  <c r="H125" i="5"/>
  <c r="H93" i="5"/>
  <c r="H61" i="5"/>
  <c r="H29" i="5"/>
  <c r="H119" i="5"/>
  <c r="H87" i="5"/>
  <c r="H55" i="5"/>
  <c r="H23" i="5"/>
  <c r="H108" i="5"/>
  <c r="H136" i="5"/>
  <c r="H72" i="5"/>
  <c r="H8" i="5"/>
  <c r="H121" i="5"/>
  <c r="H89" i="5"/>
  <c r="H57" i="5"/>
  <c r="H25" i="5"/>
  <c r="H115" i="5"/>
  <c r="H83" i="5"/>
  <c r="H51" i="5"/>
  <c r="H19" i="5"/>
  <c r="L38" i="5"/>
  <c r="H52" i="5"/>
  <c r="H84" i="5"/>
  <c r="H128" i="5"/>
  <c r="H64" i="5"/>
  <c r="H117" i="5"/>
  <c r="H85" i="5"/>
  <c r="H53" i="5"/>
  <c r="H21" i="5"/>
  <c r="H143" i="5"/>
  <c r="H111" i="5"/>
  <c r="H79" i="5"/>
  <c r="H47" i="5"/>
  <c r="H15" i="5"/>
  <c r="H140" i="5"/>
  <c r="H28" i="5"/>
  <c r="H60" i="5"/>
  <c r="H120" i="5"/>
  <c r="H56" i="5"/>
  <c r="H113" i="5"/>
  <c r="H81" i="5"/>
  <c r="H49" i="5"/>
  <c r="H17" i="5"/>
  <c r="H107" i="5"/>
  <c r="H75" i="5"/>
  <c r="H43" i="5"/>
  <c r="H11" i="5"/>
  <c r="H12" i="5"/>
  <c r="H44" i="5"/>
  <c r="H112" i="5"/>
  <c r="H48" i="5"/>
  <c r="H141" i="5"/>
  <c r="H109" i="5"/>
  <c r="H77" i="5"/>
  <c r="H45" i="5"/>
  <c r="H13" i="5"/>
  <c r="H135" i="5"/>
  <c r="H103" i="5"/>
  <c r="H71" i="5"/>
  <c r="H39" i="5"/>
  <c r="H20" i="5"/>
  <c r="H137" i="5"/>
  <c r="H105" i="5"/>
  <c r="H73" i="5"/>
  <c r="H41" i="5"/>
  <c r="H9" i="5"/>
  <c r="H131" i="5"/>
  <c r="H99" i="5"/>
  <c r="H67" i="5"/>
  <c r="H35" i="5"/>
  <c r="H92" i="5"/>
  <c r="H96" i="5"/>
  <c r="H32" i="5"/>
  <c r="H133" i="5"/>
  <c r="H101" i="5"/>
  <c r="H69" i="5"/>
  <c r="H37" i="5"/>
  <c r="H127" i="5"/>
  <c r="H95" i="5"/>
  <c r="H63" i="5"/>
  <c r="H31" i="5"/>
  <c r="D3" i="5"/>
  <c r="D66" i="5"/>
  <c r="D73" i="5"/>
  <c r="D88" i="5"/>
  <c r="D8" i="5"/>
  <c r="D87" i="5"/>
  <c r="D23" i="5"/>
  <c r="D102" i="5"/>
  <c r="D38" i="5"/>
  <c r="D117" i="5"/>
  <c r="D53" i="5"/>
  <c r="D114" i="5"/>
  <c r="D113" i="5"/>
  <c r="D120" i="5"/>
  <c r="D108" i="5"/>
  <c r="D44" i="5"/>
  <c r="D123" i="5"/>
  <c r="D59" i="5"/>
  <c r="D122" i="5"/>
  <c r="D105" i="5"/>
  <c r="D112" i="5"/>
  <c r="D32" i="5"/>
  <c r="D39" i="5"/>
  <c r="D118" i="5"/>
  <c r="D133" i="5"/>
  <c r="D5" i="5"/>
  <c r="D9" i="5"/>
  <c r="D60" i="5"/>
  <c r="D75" i="5"/>
  <c r="D50" i="5"/>
  <c r="D57" i="5"/>
  <c r="D72" i="5"/>
  <c r="D143" i="5"/>
  <c r="D79" i="5"/>
  <c r="D15" i="5"/>
  <c r="D94" i="5"/>
  <c r="D30" i="5"/>
  <c r="D109" i="5"/>
  <c r="D45" i="5"/>
  <c r="D98" i="5"/>
  <c r="D97" i="5"/>
  <c r="D104" i="5"/>
  <c r="D100" i="5"/>
  <c r="D36" i="5"/>
  <c r="D115" i="5"/>
  <c r="D51" i="5"/>
  <c r="D137" i="5"/>
  <c r="D89" i="5"/>
  <c r="D52" i="5"/>
  <c r="D34" i="5"/>
  <c r="D41" i="5"/>
  <c r="D64" i="5"/>
  <c r="D135" i="5"/>
  <c r="D71" i="5"/>
  <c r="D7" i="5"/>
  <c r="D86" i="5"/>
  <c r="D22" i="5"/>
  <c r="D101" i="5"/>
  <c r="D37" i="5"/>
  <c r="D74" i="5"/>
  <c r="D81" i="5"/>
  <c r="D80" i="5"/>
  <c r="D92" i="5"/>
  <c r="D28" i="5"/>
  <c r="D107" i="5"/>
  <c r="D43" i="5"/>
  <c r="D121" i="5"/>
  <c r="D40" i="5"/>
  <c r="D47" i="5"/>
  <c r="D62" i="5"/>
  <c r="D77" i="5"/>
  <c r="D26" i="5"/>
  <c r="D132" i="5"/>
  <c r="D4" i="5"/>
  <c r="D19" i="5"/>
  <c r="D90" i="5"/>
  <c r="D103" i="5"/>
  <c r="D54" i="5"/>
  <c r="D69" i="5"/>
  <c r="D10" i="5"/>
  <c r="D124" i="5"/>
  <c r="D139" i="5"/>
  <c r="D11" i="5"/>
  <c r="D138" i="5"/>
  <c r="D18" i="5"/>
  <c r="D25" i="5"/>
  <c r="D56" i="5"/>
  <c r="D127" i="5"/>
  <c r="D63" i="5"/>
  <c r="D142" i="5"/>
  <c r="D78" i="5"/>
  <c r="D14" i="5"/>
  <c r="D93" i="5"/>
  <c r="D29" i="5"/>
  <c r="D58" i="5"/>
  <c r="D65" i="5"/>
  <c r="D24" i="5"/>
  <c r="D84" i="5"/>
  <c r="D20" i="5"/>
  <c r="D99" i="5"/>
  <c r="D35" i="5"/>
  <c r="D17" i="5"/>
  <c r="D48" i="5"/>
  <c r="D119" i="5"/>
  <c r="D55" i="5"/>
  <c r="D134" i="5"/>
  <c r="D70" i="5"/>
  <c r="D6" i="5"/>
  <c r="D85" i="5"/>
  <c r="D21" i="5"/>
  <c r="D42" i="5"/>
  <c r="D49" i="5"/>
  <c r="D140" i="5"/>
  <c r="D76" i="5"/>
  <c r="D12" i="5"/>
  <c r="D91" i="5"/>
  <c r="D27" i="5"/>
  <c r="D106" i="5"/>
  <c r="D128" i="5"/>
  <c r="D111" i="5"/>
  <c r="D126" i="5"/>
  <c r="D141" i="5"/>
  <c r="D13" i="5"/>
  <c r="D33" i="5"/>
  <c r="D68" i="5"/>
  <c r="D83" i="5"/>
  <c r="D82" i="5"/>
  <c r="D96" i="5"/>
  <c r="D16" i="5"/>
  <c r="D95" i="5"/>
  <c r="D31" i="5"/>
  <c r="D110" i="5"/>
  <c r="D46" i="5"/>
  <c r="D125" i="5"/>
  <c r="D61" i="5"/>
  <c r="D130" i="5"/>
  <c r="D129" i="5"/>
  <c r="D136" i="5"/>
  <c r="D116" i="5"/>
  <c r="D131" i="5"/>
  <c r="D67" i="5"/>
  <c r="L87" i="5"/>
  <c r="P86" i="5" s="1"/>
  <c r="Q86" i="5" s="1"/>
  <c r="O37" i="5"/>
  <c r="H5" i="2"/>
  <c r="F5" i="2"/>
  <c r="G5" i="2" s="1"/>
  <c r="E6" i="2"/>
  <c r="N112" i="5" l="1"/>
  <c r="O112" i="5" s="1"/>
  <c r="N109" i="5"/>
  <c r="O109" i="5" s="1"/>
  <c r="M106" i="5"/>
  <c r="L103" i="5"/>
  <c r="N108" i="5"/>
  <c r="O108" i="5" s="1"/>
  <c r="M102" i="5"/>
  <c r="N107" i="5"/>
  <c r="O107" i="5" s="1"/>
  <c r="L107" i="5"/>
  <c r="N106" i="5"/>
  <c r="O106" i="5" s="1"/>
  <c r="M112" i="5"/>
  <c r="L109" i="5"/>
  <c r="L106" i="5"/>
  <c r="N102" i="5"/>
  <c r="O102" i="5" s="1"/>
  <c r="L112" i="5"/>
  <c r="N105" i="5"/>
  <c r="O105" i="5" s="1"/>
  <c r="N110" i="5"/>
  <c r="O110" i="5" s="1"/>
  <c r="M110" i="5"/>
  <c r="L110" i="5"/>
  <c r="N111" i="5"/>
  <c r="O111" i="5" s="1"/>
  <c r="M108" i="5"/>
  <c r="L105" i="5"/>
  <c r="L102" i="5"/>
  <c r="L101" i="5"/>
  <c r="L111" i="5"/>
  <c r="L108" i="5"/>
  <c r="N104" i="5"/>
  <c r="O104" i="5" s="1"/>
  <c r="N101" i="5"/>
  <c r="O101" i="5" s="1"/>
  <c r="M104" i="5"/>
  <c r="L104" i="5"/>
  <c r="N103" i="5"/>
  <c r="O103" i="5" s="1"/>
  <c r="M111" i="5"/>
  <c r="M103" i="5"/>
  <c r="M107" i="5"/>
  <c r="M101" i="5"/>
  <c r="M105" i="5"/>
  <c r="M109" i="5"/>
  <c r="P37" i="5"/>
  <c r="Q37" i="5" s="1"/>
  <c r="AB48" i="5"/>
  <c r="AC48" i="5"/>
  <c r="H6" i="2"/>
  <c r="F6" i="2"/>
  <c r="G6" i="2" s="1"/>
  <c r="E7" i="2"/>
  <c r="I5" i="2"/>
  <c r="AC69" i="5" l="1"/>
  <c r="AC55" i="5"/>
  <c r="AC51" i="5"/>
  <c r="AC65" i="5"/>
  <c r="AC60" i="5"/>
  <c r="AC67" i="5"/>
  <c r="AC63" i="5"/>
  <c r="AC68" i="5"/>
  <c r="AC50" i="5"/>
  <c r="AC64" i="5"/>
  <c r="AC53" i="5"/>
  <c r="AC59" i="5"/>
  <c r="AC54" i="5"/>
  <c r="AC66" i="5"/>
  <c r="AC57" i="5"/>
  <c r="AC61" i="5"/>
  <c r="AC58" i="5"/>
  <c r="AC62" i="5"/>
  <c r="AC52" i="5"/>
  <c r="AC56" i="5"/>
  <c r="H7" i="2"/>
  <c r="F7" i="2"/>
  <c r="G7" i="2" s="1"/>
  <c r="E8" i="2"/>
  <c r="I6" i="2"/>
  <c r="H8" i="2" l="1"/>
  <c r="F8" i="2"/>
  <c r="G8" i="2" s="1"/>
  <c r="E9" i="2"/>
  <c r="I7" i="2"/>
  <c r="F9" i="2" l="1"/>
  <c r="G9" i="2" s="1"/>
  <c r="H9" i="2"/>
  <c r="E10" i="2"/>
  <c r="I8" i="2"/>
  <c r="F10" i="2" l="1"/>
  <c r="G10" i="2" s="1"/>
  <c r="H10" i="2"/>
  <c r="E11" i="2"/>
  <c r="I9" i="2"/>
  <c r="I10" i="2" l="1"/>
  <c r="H11" i="2"/>
  <c r="F11" i="2"/>
  <c r="G11" i="2" s="1"/>
  <c r="E12" i="2"/>
  <c r="H12" i="2" l="1"/>
  <c r="F12" i="2"/>
  <c r="G12" i="2" s="1"/>
  <c r="E13" i="2"/>
  <c r="I11" i="2"/>
  <c r="E14" i="2" l="1"/>
  <c r="H13" i="2"/>
  <c r="F13" i="2"/>
  <c r="G13" i="2" s="1"/>
  <c r="I12" i="2"/>
  <c r="I13" i="2" l="1"/>
  <c r="E15" i="2"/>
  <c r="H14" i="2"/>
  <c r="F14" i="2"/>
  <c r="G14" i="2" s="1"/>
  <c r="I14" i="2" l="1"/>
  <c r="E16" i="2"/>
  <c r="H15" i="2"/>
  <c r="F15" i="2"/>
  <c r="G15" i="2" s="1"/>
  <c r="E17" i="2" l="1"/>
  <c r="H16" i="2"/>
  <c r="F16" i="2"/>
  <c r="G16" i="2" s="1"/>
  <c r="I15" i="2"/>
  <c r="I16" i="2" l="1"/>
  <c r="E18" i="2"/>
  <c r="H17" i="2"/>
  <c r="F17" i="2"/>
  <c r="G17" i="2" s="1"/>
  <c r="I17" i="2" l="1"/>
  <c r="E19" i="2"/>
  <c r="F18" i="2"/>
  <c r="G18" i="2" s="1"/>
  <c r="H18" i="2"/>
  <c r="I18" i="2" l="1"/>
  <c r="E20" i="2"/>
  <c r="F19" i="2"/>
  <c r="G19" i="2" s="1"/>
  <c r="H19" i="2"/>
  <c r="E21" i="2" l="1"/>
  <c r="H20" i="2"/>
  <c r="F20" i="2"/>
  <c r="G20" i="2" s="1"/>
  <c r="I19" i="2"/>
  <c r="I20" i="2" l="1"/>
  <c r="E22" i="2"/>
  <c r="H21" i="2"/>
  <c r="F21" i="2"/>
  <c r="G21" i="2" s="1"/>
  <c r="E23" i="2" l="1"/>
  <c r="F22" i="2"/>
  <c r="G22" i="2" s="1"/>
  <c r="H22" i="2"/>
  <c r="I21" i="2"/>
  <c r="I22" i="2" l="1"/>
  <c r="E24" i="2"/>
  <c r="F23" i="2"/>
  <c r="G23" i="2" s="1"/>
  <c r="H23" i="2"/>
  <c r="I23" i="2" l="1"/>
  <c r="E25" i="2"/>
  <c r="H24" i="2"/>
  <c r="F24" i="2"/>
  <c r="G24" i="2" s="1"/>
  <c r="I24" i="2" l="1"/>
  <c r="E26" i="2"/>
  <c r="H25" i="2"/>
  <c r="F25" i="2"/>
  <c r="G25" i="2" s="1"/>
  <c r="I25" i="2" l="1"/>
  <c r="E27" i="2"/>
  <c r="F26" i="2"/>
  <c r="G26" i="2" s="1"/>
  <c r="H26" i="2"/>
  <c r="I26" i="2" l="1"/>
  <c r="E28" i="2"/>
  <c r="H27" i="2"/>
  <c r="F27" i="2"/>
  <c r="G27" i="2" s="1"/>
  <c r="I27" i="2" l="1"/>
  <c r="E29" i="2"/>
  <c r="H28" i="2"/>
  <c r="F28" i="2"/>
  <c r="G28" i="2" s="1"/>
  <c r="I28" i="2" l="1"/>
  <c r="E30" i="2"/>
  <c r="H29" i="2"/>
  <c r="F29" i="2"/>
  <c r="G29" i="2" s="1"/>
  <c r="E31" i="2" l="1"/>
  <c r="H30" i="2"/>
  <c r="F30" i="2"/>
  <c r="G30" i="2" s="1"/>
  <c r="I29" i="2"/>
  <c r="I30" i="2" l="1"/>
  <c r="E32" i="2"/>
  <c r="F31" i="2"/>
  <c r="G31" i="2" s="1"/>
  <c r="H31" i="2"/>
  <c r="E33" i="2" l="1"/>
  <c r="F32" i="2"/>
  <c r="G32" i="2" s="1"/>
  <c r="H32" i="2"/>
  <c r="I31" i="2"/>
  <c r="I32" i="2" l="1"/>
  <c r="E34" i="2"/>
  <c r="H33" i="2"/>
  <c r="F33" i="2"/>
  <c r="G33" i="2" s="1"/>
  <c r="E35" i="2" l="1"/>
  <c r="F34" i="2"/>
  <c r="G34" i="2" s="1"/>
  <c r="H34" i="2"/>
  <c r="I33" i="2"/>
  <c r="I34" i="2" l="1"/>
  <c r="E36" i="2"/>
  <c r="F35" i="2"/>
  <c r="G35" i="2" s="1"/>
  <c r="H35" i="2"/>
  <c r="I35" i="2" l="1"/>
  <c r="E37" i="2"/>
  <c r="H36" i="2"/>
  <c r="F36" i="2"/>
  <c r="G36" i="2" s="1"/>
  <c r="E38" i="2" l="1"/>
  <c r="F37" i="2"/>
  <c r="G37" i="2" s="1"/>
  <c r="H37" i="2"/>
  <c r="I36" i="2"/>
  <c r="I37" i="2" l="1"/>
  <c r="E39" i="2"/>
  <c r="H38" i="2"/>
  <c r="F38" i="2"/>
  <c r="G38" i="2" s="1"/>
  <c r="I38" i="2" l="1"/>
  <c r="E40" i="2"/>
  <c r="H39" i="2"/>
  <c r="F39" i="2"/>
  <c r="G39" i="2" s="1"/>
  <c r="I39" i="2" l="1"/>
  <c r="E41" i="2"/>
  <c r="H40" i="2"/>
  <c r="F40" i="2"/>
  <c r="G40" i="2" s="1"/>
  <c r="I40" i="2" l="1"/>
  <c r="E42" i="2"/>
  <c r="F41" i="2"/>
  <c r="G41" i="2" s="1"/>
  <c r="H41" i="2"/>
  <c r="I41" i="2" l="1"/>
  <c r="E43" i="2"/>
  <c r="F42" i="2"/>
  <c r="G42" i="2" s="1"/>
  <c r="H42" i="2"/>
  <c r="I42" i="2" l="1"/>
  <c r="E44" i="2"/>
  <c r="F43" i="2"/>
  <c r="G43" i="2" s="1"/>
  <c r="H43" i="2"/>
  <c r="I43" i="2" l="1"/>
  <c r="E45" i="2"/>
  <c r="H44" i="2"/>
  <c r="F44" i="2"/>
  <c r="G44" i="2" s="1"/>
  <c r="I44" i="2" l="1"/>
  <c r="E46" i="2"/>
  <c r="F45" i="2"/>
  <c r="G45" i="2" s="1"/>
  <c r="H45" i="2"/>
  <c r="I45" i="2" l="1"/>
  <c r="E47" i="2"/>
  <c r="F46" i="2"/>
  <c r="G46" i="2" s="1"/>
  <c r="H46" i="2"/>
  <c r="I46" i="2" l="1"/>
  <c r="E48" i="2"/>
  <c r="F47" i="2"/>
  <c r="G47" i="2" s="1"/>
  <c r="H47" i="2"/>
  <c r="I47" i="2" l="1"/>
  <c r="E49" i="2"/>
  <c r="H48" i="2"/>
  <c r="F48" i="2"/>
  <c r="G48" i="2" s="1"/>
  <c r="E50" i="2" l="1"/>
  <c r="F49" i="2"/>
  <c r="G49" i="2" s="1"/>
  <c r="H49" i="2"/>
  <c r="I48" i="2"/>
  <c r="I49" i="2" l="1"/>
  <c r="E51" i="2"/>
  <c r="F50" i="2"/>
  <c r="G50" i="2" s="1"/>
  <c r="H50" i="2"/>
  <c r="I50" i="2" l="1"/>
  <c r="E52" i="2"/>
  <c r="H51" i="2"/>
  <c r="F51" i="2"/>
  <c r="G51" i="2" s="1"/>
  <c r="E53" i="2" l="1"/>
  <c r="H52" i="2"/>
  <c r="F52" i="2"/>
  <c r="G52" i="2" s="1"/>
  <c r="I51" i="2"/>
  <c r="I52" i="2" l="1"/>
  <c r="E54" i="2"/>
  <c r="H53" i="2"/>
  <c r="F53" i="2"/>
  <c r="G53" i="2" s="1"/>
  <c r="I53" i="2" l="1"/>
  <c r="E55" i="2"/>
  <c r="H54" i="2"/>
  <c r="F54" i="2"/>
  <c r="G54" i="2" s="1"/>
  <c r="E56" i="2" l="1"/>
  <c r="F55" i="2"/>
  <c r="G55" i="2" s="1"/>
  <c r="H55" i="2"/>
  <c r="I54" i="2"/>
  <c r="I55" i="2" l="1"/>
  <c r="E57" i="2"/>
  <c r="F56" i="2"/>
  <c r="G56" i="2" s="1"/>
  <c r="H56" i="2"/>
  <c r="I56" i="2" l="1"/>
  <c r="E58" i="2"/>
  <c r="H57" i="2"/>
  <c r="F57" i="2"/>
  <c r="G57" i="2" s="1"/>
  <c r="I57" i="2" l="1"/>
  <c r="E59" i="2"/>
  <c r="F58" i="2"/>
  <c r="G58" i="2" s="1"/>
  <c r="H58" i="2"/>
  <c r="I58" i="2" l="1"/>
  <c r="E60" i="2"/>
  <c r="H59" i="2"/>
  <c r="F59" i="2"/>
  <c r="G59" i="2" s="1"/>
  <c r="E61" i="2" l="1"/>
  <c r="H60" i="2"/>
  <c r="F60" i="2"/>
  <c r="G60" i="2" s="1"/>
  <c r="I59" i="2"/>
  <c r="I60" i="2" l="1"/>
  <c r="E62" i="2"/>
  <c r="H61" i="2"/>
  <c r="F61" i="2"/>
  <c r="G61" i="2" s="1"/>
  <c r="E63" i="2" l="1"/>
  <c r="F62" i="2"/>
  <c r="G62" i="2" s="1"/>
  <c r="H62" i="2"/>
  <c r="I61" i="2"/>
  <c r="I62" i="2" l="1"/>
  <c r="E64" i="2"/>
  <c r="H63" i="2"/>
  <c r="F63" i="2"/>
  <c r="G63" i="2" s="1"/>
  <c r="I63" i="2" l="1"/>
  <c r="E65" i="2"/>
  <c r="F64" i="2"/>
  <c r="G64" i="2" s="1"/>
  <c r="H64" i="2"/>
  <c r="I64" i="2" l="1"/>
  <c r="E66" i="2"/>
  <c r="H65" i="2"/>
  <c r="F65" i="2"/>
  <c r="G65" i="2" s="1"/>
  <c r="I65" i="2" l="1"/>
  <c r="E67" i="2"/>
  <c r="F66" i="2"/>
  <c r="G66" i="2" s="1"/>
  <c r="H66" i="2"/>
  <c r="I66" i="2" l="1"/>
  <c r="E68" i="2"/>
  <c r="H67" i="2"/>
  <c r="F67" i="2"/>
  <c r="G67" i="2" s="1"/>
  <c r="I67" i="2" l="1"/>
  <c r="E69" i="2"/>
  <c r="H68" i="2"/>
  <c r="F68" i="2"/>
  <c r="G68" i="2" s="1"/>
  <c r="E70" i="2" l="1"/>
  <c r="H69" i="2"/>
  <c r="F69" i="2"/>
  <c r="G69" i="2" s="1"/>
  <c r="I68" i="2"/>
  <c r="I69" i="2" l="1"/>
  <c r="E71" i="2"/>
  <c r="H70" i="2"/>
  <c r="F70" i="2"/>
  <c r="G70" i="2" s="1"/>
  <c r="I70" i="2" l="1"/>
  <c r="E72" i="2"/>
  <c r="H71" i="2"/>
  <c r="F71" i="2"/>
  <c r="G71" i="2" s="1"/>
  <c r="E73" i="2" l="1"/>
  <c r="F72" i="2"/>
  <c r="G72" i="2" s="1"/>
  <c r="H72" i="2"/>
  <c r="I71" i="2"/>
  <c r="I72" i="2" l="1"/>
  <c r="E74" i="2"/>
  <c r="F73" i="2"/>
  <c r="G73" i="2" s="1"/>
  <c r="H73" i="2"/>
  <c r="I73" i="2" l="1"/>
  <c r="E75" i="2"/>
  <c r="F74" i="2"/>
  <c r="G74" i="2" s="1"/>
  <c r="H74" i="2"/>
  <c r="I74" i="2" l="1"/>
  <c r="E76" i="2"/>
  <c r="H75" i="2"/>
  <c r="F75" i="2"/>
  <c r="G75" i="2" s="1"/>
  <c r="I75" i="2" l="1"/>
  <c r="E77" i="2"/>
  <c r="H76" i="2"/>
  <c r="F76" i="2"/>
  <c r="G76" i="2" s="1"/>
  <c r="I76" i="2" l="1"/>
  <c r="E78" i="2"/>
  <c r="H77" i="2"/>
  <c r="F77" i="2"/>
  <c r="G77" i="2" s="1"/>
  <c r="E79" i="2" l="1"/>
  <c r="H78" i="2"/>
  <c r="F78" i="2"/>
  <c r="G78" i="2" s="1"/>
  <c r="I77" i="2"/>
  <c r="I78" i="2" l="1"/>
  <c r="E80" i="2"/>
  <c r="H79" i="2"/>
  <c r="F79" i="2"/>
  <c r="G79" i="2" s="1"/>
  <c r="I79" i="2" l="1"/>
  <c r="E81" i="2"/>
  <c r="H80" i="2"/>
  <c r="F80" i="2"/>
  <c r="G80" i="2" s="1"/>
  <c r="I80" i="2" l="1"/>
  <c r="E82" i="2"/>
  <c r="F81" i="2"/>
  <c r="G81" i="2" s="1"/>
  <c r="H81" i="2"/>
  <c r="I81" i="2" l="1"/>
  <c r="E83" i="2"/>
  <c r="F82" i="2"/>
  <c r="G82" i="2" s="1"/>
  <c r="H82" i="2"/>
  <c r="I82" i="2" l="1"/>
  <c r="E84" i="2"/>
  <c r="F83" i="2"/>
  <c r="G83" i="2" s="1"/>
  <c r="H83" i="2"/>
  <c r="I83" i="2" l="1"/>
  <c r="E85" i="2"/>
  <c r="H84" i="2"/>
  <c r="F84" i="2"/>
  <c r="G84" i="2" s="1"/>
  <c r="E86" i="2" l="1"/>
  <c r="H85" i="2"/>
  <c r="F85" i="2"/>
  <c r="G85" i="2" s="1"/>
  <c r="I84" i="2"/>
  <c r="I85" i="2" l="1"/>
  <c r="E87" i="2"/>
  <c r="H86" i="2"/>
  <c r="F86" i="2"/>
  <c r="G86" i="2" s="1"/>
  <c r="I86" i="2" l="1"/>
  <c r="E88" i="2"/>
  <c r="H87" i="2"/>
  <c r="F87" i="2"/>
  <c r="G87" i="2" s="1"/>
  <c r="E89" i="2" l="1"/>
  <c r="H88" i="2"/>
  <c r="F88" i="2"/>
  <c r="G88" i="2" s="1"/>
  <c r="I87" i="2"/>
  <c r="I88" i="2" l="1"/>
  <c r="E90" i="2"/>
  <c r="H89" i="2"/>
  <c r="F89" i="2"/>
  <c r="G89" i="2" s="1"/>
  <c r="I89" i="2" l="1"/>
  <c r="E91" i="2"/>
  <c r="F90" i="2"/>
  <c r="G90" i="2" s="1"/>
  <c r="H90" i="2"/>
  <c r="I90" i="2" l="1"/>
  <c r="E92" i="2"/>
  <c r="H91" i="2"/>
  <c r="F91" i="2"/>
  <c r="G91" i="2" s="1"/>
  <c r="E93" i="2" l="1"/>
  <c r="H92" i="2"/>
  <c r="F92" i="2"/>
  <c r="G92" i="2" s="1"/>
  <c r="I91" i="2"/>
  <c r="I92" i="2" l="1"/>
  <c r="E94" i="2"/>
  <c r="H93" i="2"/>
  <c r="F93" i="2"/>
  <c r="G93" i="2" s="1"/>
  <c r="I93" i="2" l="1"/>
  <c r="E95" i="2"/>
  <c r="H94" i="2"/>
  <c r="F94" i="2"/>
  <c r="G94" i="2" s="1"/>
  <c r="I94" i="2" l="1"/>
  <c r="E96" i="2"/>
  <c r="F95" i="2"/>
  <c r="G95" i="2" s="1"/>
  <c r="H95" i="2"/>
  <c r="I95" i="2" l="1"/>
  <c r="E97" i="2"/>
  <c r="H96" i="2"/>
  <c r="F96" i="2"/>
  <c r="G96" i="2" s="1"/>
  <c r="E98" i="2" l="1"/>
  <c r="H97" i="2"/>
  <c r="F97" i="2"/>
  <c r="G97" i="2" s="1"/>
  <c r="I96" i="2"/>
  <c r="I97" i="2" l="1"/>
  <c r="E99" i="2"/>
  <c r="F98" i="2"/>
  <c r="G98" i="2" s="1"/>
  <c r="H98" i="2"/>
  <c r="I98" i="2" l="1"/>
  <c r="E100" i="2"/>
  <c r="H99" i="2"/>
  <c r="F99" i="2"/>
  <c r="G99" i="2" s="1"/>
  <c r="E101" i="2" l="1"/>
  <c r="H100" i="2"/>
  <c r="F100" i="2"/>
  <c r="G100" i="2" s="1"/>
  <c r="I99" i="2"/>
  <c r="I100" i="2" l="1"/>
  <c r="E102" i="2"/>
  <c r="F101" i="2"/>
  <c r="G101" i="2" s="1"/>
  <c r="H101" i="2"/>
  <c r="I101" i="2" l="1"/>
  <c r="E103" i="2"/>
  <c r="H102" i="2"/>
  <c r="F102" i="2"/>
  <c r="G102" i="2" s="1"/>
  <c r="E104" i="2" l="1"/>
  <c r="H103" i="2"/>
  <c r="F103" i="2"/>
  <c r="G103" i="2" s="1"/>
  <c r="I102" i="2"/>
  <c r="I103" i="2" l="1"/>
  <c r="E105" i="2"/>
  <c r="F104" i="2"/>
  <c r="G104" i="2" s="1"/>
  <c r="H104" i="2"/>
  <c r="I104" i="2" l="1"/>
  <c r="E106" i="2"/>
  <c r="F105" i="2"/>
  <c r="G105" i="2" s="1"/>
  <c r="H105" i="2"/>
  <c r="I105" i="2" l="1"/>
  <c r="E107" i="2"/>
  <c r="F106" i="2"/>
  <c r="G106" i="2" s="1"/>
  <c r="H106" i="2"/>
  <c r="I106" i="2" l="1"/>
  <c r="E108" i="2"/>
  <c r="F107" i="2"/>
  <c r="G107" i="2" s="1"/>
  <c r="H107" i="2"/>
  <c r="I107" i="2" l="1"/>
  <c r="E109" i="2"/>
  <c r="H108" i="2"/>
  <c r="F108" i="2"/>
  <c r="G108" i="2" s="1"/>
  <c r="I108" i="2" l="1"/>
  <c r="E110" i="2"/>
  <c r="H109" i="2"/>
  <c r="F109" i="2"/>
  <c r="G109" i="2" s="1"/>
  <c r="E111" i="2" l="1"/>
  <c r="F110" i="2"/>
  <c r="G110" i="2" s="1"/>
  <c r="H110" i="2"/>
  <c r="I109" i="2"/>
  <c r="I110" i="2" l="1"/>
  <c r="E112" i="2"/>
  <c r="H111" i="2"/>
  <c r="F111" i="2"/>
  <c r="G111" i="2" s="1"/>
  <c r="I111" i="2" l="1"/>
  <c r="E113" i="2"/>
  <c r="H112" i="2"/>
  <c r="F112" i="2"/>
  <c r="G112" i="2" s="1"/>
  <c r="E114" i="2" l="1"/>
  <c r="H113" i="2"/>
  <c r="F113" i="2"/>
  <c r="G113" i="2" s="1"/>
  <c r="I112" i="2"/>
  <c r="I113" i="2" l="1"/>
  <c r="E115" i="2"/>
  <c r="F114" i="2"/>
  <c r="G114" i="2" s="1"/>
  <c r="H114" i="2"/>
  <c r="I114" i="2" l="1"/>
  <c r="E116" i="2"/>
  <c r="H115" i="2"/>
  <c r="F115" i="2"/>
  <c r="G115" i="2" s="1"/>
  <c r="E117" i="2" l="1"/>
  <c r="H116" i="2"/>
  <c r="F116" i="2"/>
  <c r="G116" i="2" s="1"/>
  <c r="I115" i="2"/>
  <c r="I116" i="2" l="1"/>
  <c r="E118" i="2"/>
  <c r="H117" i="2"/>
  <c r="F117" i="2"/>
  <c r="G117" i="2" s="1"/>
  <c r="E119" i="2" l="1"/>
  <c r="F118" i="2"/>
  <c r="G118" i="2" s="1"/>
  <c r="H118" i="2"/>
  <c r="I117" i="2"/>
  <c r="I118" i="2" l="1"/>
  <c r="E120" i="2"/>
  <c r="F119" i="2"/>
  <c r="G119" i="2" s="1"/>
  <c r="H119" i="2"/>
  <c r="I119" i="2" l="1"/>
  <c r="E121" i="2"/>
  <c r="F120" i="2"/>
  <c r="G120" i="2" s="1"/>
  <c r="H120" i="2"/>
  <c r="I120" i="2" l="1"/>
  <c r="E122" i="2"/>
  <c r="H121" i="2"/>
  <c r="F121" i="2"/>
  <c r="G121" i="2" s="1"/>
  <c r="I121" i="2" l="1"/>
  <c r="E123" i="2"/>
  <c r="F122" i="2"/>
  <c r="G122" i="2" s="1"/>
  <c r="H122" i="2"/>
  <c r="I122" i="2" l="1"/>
  <c r="E124" i="2"/>
  <c r="H123" i="2"/>
  <c r="F123" i="2"/>
  <c r="G123" i="2" s="1"/>
  <c r="E125" i="2" l="1"/>
  <c r="H124" i="2"/>
  <c r="F124" i="2"/>
  <c r="G124" i="2" s="1"/>
  <c r="I123" i="2"/>
  <c r="I124" i="2" l="1"/>
  <c r="E126" i="2"/>
  <c r="H125" i="2"/>
  <c r="F125" i="2"/>
  <c r="G125" i="2" s="1"/>
  <c r="I125" i="2" l="1"/>
  <c r="E127" i="2"/>
  <c r="H126" i="2"/>
  <c r="F126" i="2"/>
  <c r="G126" i="2" s="1"/>
  <c r="I126" i="2" l="1"/>
  <c r="E128" i="2"/>
  <c r="H127" i="2"/>
  <c r="F127" i="2"/>
  <c r="G127" i="2" s="1"/>
  <c r="I127" i="2" l="1"/>
  <c r="E129" i="2"/>
  <c r="F128" i="2"/>
  <c r="G128" i="2" s="1"/>
  <c r="H128" i="2"/>
  <c r="I128" i="2" l="1"/>
  <c r="E130" i="2"/>
  <c r="F129" i="2"/>
  <c r="G129" i="2" s="1"/>
  <c r="H129" i="2"/>
  <c r="I129" i="2" l="1"/>
  <c r="E131" i="2"/>
  <c r="F130" i="2"/>
  <c r="G130" i="2" s="1"/>
  <c r="H130" i="2"/>
  <c r="E132" i="2" l="1"/>
  <c r="F131" i="2"/>
  <c r="G131" i="2" s="1"/>
  <c r="H131" i="2"/>
  <c r="I130" i="2"/>
  <c r="I131" i="2" l="1"/>
  <c r="E133" i="2"/>
  <c r="H132" i="2"/>
  <c r="F132" i="2"/>
  <c r="G132" i="2" s="1"/>
  <c r="I132" i="2" l="1"/>
  <c r="E134" i="2"/>
  <c r="F133" i="2"/>
  <c r="G133" i="2" s="1"/>
  <c r="H133" i="2"/>
  <c r="I133" i="2" l="1"/>
  <c r="E135" i="2"/>
  <c r="H134" i="2"/>
  <c r="F134" i="2"/>
  <c r="G134" i="2" s="1"/>
  <c r="E136" i="2" l="1"/>
  <c r="F135" i="2"/>
  <c r="G135" i="2" s="1"/>
  <c r="H135" i="2"/>
  <c r="I134" i="2"/>
  <c r="I135" i="2" l="1"/>
  <c r="E137" i="2"/>
  <c r="H136" i="2"/>
  <c r="F136" i="2"/>
  <c r="G136" i="2" s="1"/>
  <c r="E138" i="2" l="1"/>
  <c r="F137" i="2"/>
  <c r="G137" i="2" s="1"/>
  <c r="H137" i="2"/>
  <c r="I136" i="2"/>
  <c r="I137" i="2" l="1"/>
  <c r="E139" i="2"/>
  <c r="F138" i="2"/>
  <c r="G138" i="2" s="1"/>
  <c r="H138" i="2"/>
  <c r="I138" i="2" l="1"/>
  <c r="E140" i="2"/>
  <c r="H139" i="2"/>
  <c r="F139" i="2"/>
  <c r="G139" i="2" s="1"/>
  <c r="E141" i="2" l="1"/>
  <c r="H140" i="2"/>
  <c r="F140" i="2"/>
  <c r="G140" i="2" s="1"/>
  <c r="I139" i="2"/>
  <c r="I140" i="2" l="1"/>
  <c r="E142" i="2"/>
  <c r="H141" i="2"/>
  <c r="F141" i="2"/>
  <c r="G141" i="2" s="1"/>
  <c r="E143" i="2" l="1"/>
  <c r="H142" i="2"/>
  <c r="F142" i="2"/>
  <c r="G142" i="2" s="1"/>
  <c r="I141" i="2"/>
  <c r="I142" i="2" l="1"/>
  <c r="E144" i="2"/>
  <c r="H143" i="2"/>
  <c r="F143" i="2"/>
  <c r="G143" i="2" s="1"/>
  <c r="I143" i="2" l="1"/>
  <c r="E145" i="2"/>
  <c r="H144" i="2"/>
  <c r="F144" i="2"/>
  <c r="G144" i="2" s="1"/>
  <c r="E146" i="2" l="1"/>
  <c r="F145" i="2"/>
  <c r="G145" i="2" s="1"/>
  <c r="H145" i="2"/>
  <c r="I144" i="2"/>
  <c r="I145" i="2" l="1"/>
  <c r="E147" i="2"/>
  <c r="F146" i="2"/>
  <c r="G146" i="2" s="1"/>
  <c r="H146" i="2"/>
  <c r="I146" i="2" l="1"/>
  <c r="E148" i="2"/>
  <c r="F147" i="2"/>
  <c r="G147" i="2" s="1"/>
  <c r="H147" i="2"/>
  <c r="I147" i="2" l="1"/>
  <c r="E149" i="2"/>
  <c r="H148" i="2"/>
  <c r="F148" i="2"/>
  <c r="G148" i="2" s="1"/>
  <c r="I148" i="2" l="1"/>
  <c r="E150" i="2"/>
  <c r="H149" i="2"/>
  <c r="F149" i="2"/>
  <c r="G149" i="2" s="1"/>
  <c r="I149" i="2" l="1"/>
  <c r="E151" i="2"/>
  <c r="H150" i="2"/>
  <c r="F150" i="2"/>
  <c r="G150" i="2" s="1"/>
  <c r="I150" i="2" l="1"/>
  <c r="E152" i="2"/>
  <c r="H151" i="2"/>
  <c r="F151" i="2"/>
  <c r="G151" i="2" s="1"/>
  <c r="I151" i="2" l="1"/>
  <c r="E153" i="2"/>
  <c r="H152" i="2"/>
  <c r="F152" i="2"/>
  <c r="G152" i="2" s="1"/>
  <c r="E154" i="2" l="1"/>
  <c r="H153" i="2"/>
  <c r="F153" i="2"/>
  <c r="G153" i="2" s="1"/>
  <c r="I152" i="2"/>
  <c r="I153" i="2" l="1"/>
  <c r="E155" i="2"/>
  <c r="H154" i="2"/>
  <c r="F154" i="2"/>
  <c r="G154" i="2" s="1"/>
  <c r="I154" i="2" l="1"/>
  <c r="E156" i="2"/>
  <c r="F155" i="2"/>
  <c r="G155" i="2" s="1"/>
  <c r="H155" i="2"/>
  <c r="I155" i="2" l="1"/>
  <c r="E157" i="2"/>
  <c r="H156" i="2"/>
  <c r="F156" i="2"/>
  <c r="G156" i="2" s="1"/>
  <c r="E158" i="2" l="1"/>
  <c r="F157" i="2"/>
  <c r="G157" i="2" s="1"/>
  <c r="H157" i="2"/>
  <c r="I156" i="2"/>
  <c r="I157" i="2" l="1"/>
  <c r="E159" i="2"/>
  <c r="H158" i="2"/>
  <c r="F158" i="2"/>
  <c r="G158" i="2" s="1"/>
  <c r="E160" i="2" l="1"/>
  <c r="F159" i="2"/>
  <c r="G159" i="2" s="1"/>
  <c r="H159" i="2"/>
  <c r="I158" i="2"/>
  <c r="I159" i="2" l="1"/>
  <c r="E161" i="2"/>
  <c r="H160" i="2"/>
  <c r="F160" i="2"/>
  <c r="G160" i="2" s="1"/>
  <c r="E162" i="2" l="1"/>
  <c r="H161" i="2"/>
  <c r="F161" i="2"/>
  <c r="G161" i="2" s="1"/>
  <c r="I160" i="2"/>
  <c r="I161" i="2" l="1"/>
  <c r="E163" i="2"/>
  <c r="H162" i="2"/>
  <c r="F162" i="2"/>
  <c r="G162" i="2" s="1"/>
  <c r="I162" i="2" l="1"/>
  <c r="E164" i="2"/>
  <c r="F163" i="2"/>
  <c r="G163" i="2" s="1"/>
  <c r="H163" i="2"/>
  <c r="I163" i="2" l="1"/>
  <c r="E165" i="2"/>
  <c r="H164" i="2"/>
  <c r="F164" i="2"/>
  <c r="G164" i="2" s="1"/>
  <c r="I164" i="2" l="1"/>
  <c r="E166" i="2"/>
  <c r="F165" i="2"/>
  <c r="G165" i="2" s="1"/>
  <c r="H165" i="2"/>
  <c r="I165" i="2" l="1"/>
  <c r="E167" i="2"/>
  <c r="F166" i="2"/>
  <c r="G166" i="2" s="1"/>
  <c r="H166" i="2"/>
  <c r="I166" i="2" l="1"/>
  <c r="E168" i="2"/>
  <c r="H167" i="2"/>
  <c r="F167" i="2"/>
  <c r="G167" i="2" s="1"/>
  <c r="E169" i="2" l="1"/>
  <c r="F168" i="2"/>
  <c r="G168" i="2" s="1"/>
  <c r="H168" i="2"/>
  <c r="I167" i="2"/>
  <c r="I168" i="2" l="1"/>
  <c r="E170" i="2"/>
  <c r="H169" i="2"/>
  <c r="F169" i="2"/>
  <c r="G169" i="2" s="1"/>
  <c r="E171" i="2" l="1"/>
  <c r="H170" i="2"/>
  <c r="F170" i="2"/>
  <c r="G170" i="2" s="1"/>
  <c r="I169" i="2"/>
  <c r="I170" i="2" l="1"/>
  <c r="E172" i="2"/>
  <c r="F171" i="2"/>
  <c r="G171" i="2" s="1"/>
  <c r="H171" i="2"/>
  <c r="I171" i="2" l="1"/>
  <c r="E173" i="2"/>
  <c r="H172" i="2"/>
  <c r="F172" i="2"/>
  <c r="G172" i="2" s="1"/>
  <c r="E174" i="2" l="1"/>
  <c r="H173" i="2"/>
  <c r="F173" i="2"/>
  <c r="G173" i="2" s="1"/>
  <c r="I172" i="2"/>
  <c r="I173" i="2" l="1"/>
  <c r="E175" i="2"/>
  <c r="F174" i="2"/>
  <c r="G174" i="2" s="1"/>
  <c r="H174" i="2"/>
  <c r="I174" i="2" l="1"/>
  <c r="E176" i="2"/>
  <c r="F175" i="2"/>
  <c r="G175" i="2" s="1"/>
  <c r="H175" i="2"/>
  <c r="I175" i="2" l="1"/>
  <c r="E177" i="2"/>
  <c r="H176" i="2"/>
  <c r="F176" i="2"/>
  <c r="G176" i="2" s="1"/>
  <c r="I176" i="2" l="1"/>
  <c r="E178" i="2"/>
  <c r="H177" i="2"/>
  <c r="F177" i="2"/>
  <c r="G177" i="2" s="1"/>
  <c r="E179" i="2" l="1"/>
  <c r="F178" i="2"/>
  <c r="G178" i="2" s="1"/>
  <c r="H178" i="2"/>
  <c r="I177" i="2"/>
  <c r="I178" i="2" l="1"/>
  <c r="E180" i="2"/>
  <c r="F179" i="2"/>
  <c r="G179" i="2" s="1"/>
  <c r="H179" i="2"/>
  <c r="I179" i="2" l="1"/>
  <c r="E181" i="2"/>
  <c r="H180" i="2"/>
  <c r="F180" i="2"/>
  <c r="G180" i="2" s="1"/>
  <c r="E182" i="2" l="1"/>
  <c r="F181" i="2"/>
  <c r="G181" i="2" s="1"/>
  <c r="H181" i="2"/>
  <c r="I180" i="2"/>
  <c r="I181" i="2" l="1"/>
  <c r="E183" i="2"/>
  <c r="H182" i="2"/>
  <c r="F182" i="2"/>
  <c r="G182" i="2" s="1"/>
  <c r="I182" i="2" l="1"/>
  <c r="E184" i="2"/>
  <c r="F183" i="2"/>
  <c r="G183" i="2" s="1"/>
  <c r="H183" i="2"/>
  <c r="I183" i="2" l="1"/>
  <c r="E185" i="2"/>
  <c r="H184" i="2"/>
  <c r="F184" i="2"/>
  <c r="G184" i="2" s="1"/>
  <c r="E186" i="2" l="1"/>
  <c r="H185" i="2"/>
  <c r="F185" i="2"/>
  <c r="G185" i="2" s="1"/>
  <c r="I184" i="2"/>
  <c r="I185" i="2" l="1"/>
  <c r="E187" i="2"/>
  <c r="H186" i="2"/>
  <c r="F186" i="2"/>
  <c r="G186" i="2" s="1"/>
  <c r="E188" i="2" l="1"/>
  <c r="F187" i="2"/>
  <c r="G187" i="2" s="1"/>
  <c r="H187" i="2"/>
  <c r="I186" i="2"/>
  <c r="I187" i="2" l="1"/>
  <c r="E189" i="2"/>
  <c r="H188" i="2"/>
  <c r="F188" i="2"/>
  <c r="G188" i="2" s="1"/>
  <c r="I188" i="2" l="1"/>
  <c r="E190" i="2"/>
  <c r="H189" i="2"/>
  <c r="F189" i="2"/>
  <c r="G189" i="2" s="1"/>
  <c r="E191" i="2" l="1"/>
  <c r="H190" i="2"/>
  <c r="F190" i="2"/>
  <c r="G190" i="2" s="1"/>
  <c r="I189" i="2"/>
  <c r="I190" i="2" l="1"/>
  <c r="E192" i="2"/>
  <c r="H191" i="2"/>
  <c r="F191" i="2"/>
  <c r="G191" i="2" s="1"/>
  <c r="I191" i="2" l="1"/>
  <c r="E193" i="2"/>
  <c r="F192" i="2"/>
  <c r="G192" i="2" s="1"/>
  <c r="H192" i="2"/>
  <c r="I192" i="2" l="1"/>
  <c r="E194" i="2"/>
  <c r="F193" i="2"/>
  <c r="G193" i="2" s="1"/>
  <c r="H193" i="2"/>
  <c r="I193" i="2" l="1"/>
  <c r="E195" i="2"/>
  <c r="H194" i="2"/>
  <c r="F194" i="2"/>
  <c r="G194" i="2" s="1"/>
  <c r="E196" i="2" l="1"/>
  <c r="F195" i="2"/>
  <c r="G195" i="2" s="1"/>
  <c r="H195" i="2"/>
  <c r="I194" i="2"/>
  <c r="I195" i="2" l="1"/>
  <c r="E197" i="2"/>
  <c r="H196" i="2"/>
  <c r="F196" i="2"/>
  <c r="G196" i="2" s="1"/>
  <c r="I196" i="2" l="1"/>
  <c r="E198" i="2"/>
  <c r="H197" i="2"/>
  <c r="F197" i="2"/>
  <c r="G197" i="2" s="1"/>
  <c r="I197" i="2" l="1"/>
  <c r="E199" i="2"/>
  <c r="H198" i="2"/>
  <c r="F198" i="2"/>
  <c r="G198" i="2" s="1"/>
  <c r="E200" i="2" l="1"/>
  <c r="H199" i="2"/>
  <c r="F199" i="2"/>
  <c r="G199" i="2" s="1"/>
  <c r="I198" i="2"/>
  <c r="I199" i="2" l="1"/>
  <c r="E201" i="2"/>
  <c r="H200" i="2"/>
  <c r="F200" i="2"/>
  <c r="G200" i="2" s="1"/>
  <c r="E202" i="2" l="1"/>
  <c r="F201" i="2"/>
  <c r="G201" i="2" s="1"/>
  <c r="H201" i="2"/>
  <c r="I200" i="2"/>
  <c r="I201" i="2" l="1"/>
  <c r="E203" i="2"/>
  <c r="F202" i="2"/>
  <c r="G202" i="2" s="1"/>
  <c r="H202" i="2"/>
  <c r="I202" i="2" l="1"/>
  <c r="E204" i="2"/>
  <c r="H203" i="2"/>
  <c r="F203" i="2"/>
  <c r="G203" i="2" s="1"/>
  <c r="I203" i="2" l="1"/>
  <c r="E205" i="2"/>
  <c r="H204" i="2"/>
  <c r="F204" i="2"/>
  <c r="G204" i="2" s="1"/>
  <c r="I204" i="2" l="1"/>
  <c r="E206" i="2"/>
  <c r="F205" i="2"/>
  <c r="G205" i="2" s="1"/>
  <c r="H205" i="2"/>
  <c r="I205" i="2" l="1"/>
  <c r="E207" i="2"/>
  <c r="H206" i="2"/>
  <c r="F206" i="2"/>
  <c r="G206" i="2" s="1"/>
  <c r="E208" i="2" l="1"/>
  <c r="H207" i="2"/>
  <c r="F207" i="2"/>
  <c r="G207" i="2" s="1"/>
  <c r="I206" i="2"/>
  <c r="I207" i="2" l="1"/>
  <c r="E209" i="2"/>
  <c r="F208" i="2"/>
  <c r="G208" i="2" s="1"/>
  <c r="H208" i="2"/>
  <c r="I208" i="2" l="1"/>
  <c r="E210" i="2"/>
  <c r="H209" i="2"/>
  <c r="F209" i="2"/>
  <c r="G209" i="2" s="1"/>
  <c r="F210" i="2" l="1"/>
  <c r="G210" i="2" s="1"/>
  <c r="H210" i="2"/>
  <c r="E211" i="2"/>
  <c r="I209" i="2"/>
  <c r="F211" i="2" l="1"/>
  <c r="G211" i="2" s="1"/>
  <c r="H211" i="2"/>
  <c r="E212" i="2"/>
  <c r="I210" i="2"/>
  <c r="H212" i="2" l="1"/>
  <c r="F212" i="2"/>
  <c r="G212" i="2" s="1"/>
  <c r="E213" i="2"/>
  <c r="I211" i="2"/>
  <c r="H213" i="2" l="1"/>
  <c r="F213" i="2"/>
  <c r="G213" i="2" s="1"/>
  <c r="E214" i="2"/>
  <c r="I212" i="2"/>
  <c r="E215" i="2" l="1"/>
  <c r="H214" i="2"/>
  <c r="F214" i="2"/>
  <c r="G214" i="2" s="1"/>
  <c r="I213" i="2"/>
  <c r="I214" i="2" l="1"/>
  <c r="H215" i="2"/>
  <c r="F215" i="2"/>
  <c r="G215" i="2" s="1"/>
  <c r="E216" i="2"/>
  <c r="H216" i="2" l="1"/>
  <c r="F216" i="2"/>
  <c r="G216" i="2" s="1"/>
  <c r="E217" i="2"/>
  <c r="I215" i="2"/>
  <c r="H217" i="2" l="1"/>
  <c r="F217" i="2"/>
  <c r="G217" i="2" s="1"/>
  <c r="E218" i="2"/>
  <c r="I216" i="2"/>
  <c r="E219" i="2" l="1"/>
  <c r="F218" i="2"/>
  <c r="G218" i="2" s="1"/>
  <c r="H218" i="2"/>
  <c r="I217" i="2"/>
  <c r="I218" i="2" l="1"/>
  <c r="E220" i="2"/>
  <c r="F219" i="2"/>
  <c r="G219" i="2" s="1"/>
  <c r="H219" i="2"/>
  <c r="I219" i="2" l="1"/>
  <c r="E221" i="2"/>
  <c r="H220" i="2"/>
  <c r="F220" i="2"/>
  <c r="G220" i="2" s="1"/>
  <c r="I220" i="2" l="1"/>
  <c r="E222" i="2"/>
  <c r="H221" i="2"/>
  <c r="F221" i="2"/>
  <c r="G221" i="2" s="1"/>
  <c r="H222" i="2" l="1"/>
  <c r="F222" i="2"/>
  <c r="G222" i="2" s="1"/>
  <c r="E223" i="2"/>
  <c r="I221" i="2"/>
  <c r="E224" i="2" l="1"/>
  <c r="H223" i="2"/>
  <c r="F223" i="2"/>
  <c r="G223" i="2" s="1"/>
  <c r="I222" i="2"/>
  <c r="I223" i="2" l="1"/>
  <c r="E225" i="2"/>
  <c r="H224" i="2"/>
  <c r="F224" i="2"/>
  <c r="G224" i="2" s="1"/>
  <c r="I224" i="2" l="1"/>
  <c r="E226" i="2"/>
  <c r="H225" i="2"/>
  <c r="F225" i="2"/>
  <c r="G225" i="2" s="1"/>
  <c r="I225" i="2" l="1"/>
  <c r="E227" i="2"/>
  <c r="H226" i="2"/>
  <c r="F226" i="2"/>
  <c r="G226" i="2" s="1"/>
  <c r="E228" i="2" l="1"/>
  <c r="F227" i="2"/>
  <c r="G227" i="2" s="1"/>
  <c r="H227" i="2"/>
  <c r="I226" i="2"/>
  <c r="I227" i="2" l="1"/>
  <c r="E229" i="2"/>
  <c r="H228" i="2"/>
  <c r="F228" i="2"/>
  <c r="G228" i="2" s="1"/>
  <c r="E230" i="2" l="1"/>
  <c r="F229" i="2"/>
  <c r="G229" i="2" s="1"/>
  <c r="H229" i="2"/>
  <c r="I228" i="2"/>
  <c r="I229" i="2" l="1"/>
  <c r="E231" i="2"/>
  <c r="F230" i="2"/>
  <c r="G230" i="2" s="1"/>
  <c r="H230" i="2"/>
  <c r="I230" i="2" l="1"/>
  <c r="E232" i="2"/>
  <c r="H231" i="2"/>
  <c r="F231" i="2"/>
  <c r="G231" i="2" s="1"/>
  <c r="E233" i="2" l="1"/>
  <c r="F232" i="2"/>
  <c r="G232" i="2" s="1"/>
  <c r="H232" i="2"/>
  <c r="I231" i="2"/>
  <c r="I232" i="2" l="1"/>
  <c r="E234" i="2"/>
  <c r="H233" i="2"/>
  <c r="F233" i="2"/>
  <c r="G233" i="2" s="1"/>
  <c r="I233" i="2" l="1"/>
  <c r="E235" i="2"/>
  <c r="H234" i="2"/>
  <c r="F234" i="2"/>
  <c r="G234" i="2" s="1"/>
  <c r="E236" i="2" l="1"/>
  <c r="F235" i="2"/>
  <c r="G235" i="2" s="1"/>
  <c r="H235" i="2"/>
  <c r="I234" i="2"/>
  <c r="I235" i="2" l="1"/>
  <c r="E237" i="2"/>
  <c r="H236" i="2"/>
  <c r="F236" i="2"/>
  <c r="G236" i="2" s="1"/>
  <c r="I236" i="2" l="1"/>
  <c r="E238" i="2"/>
  <c r="H237" i="2"/>
  <c r="F237" i="2"/>
  <c r="G237" i="2" s="1"/>
  <c r="E239" i="2" l="1"/>
  <c r="F238" i="2"/>
  <c r="G238" i="2" s="1"/>
  <c r="H238" i="2"/>
  <c r="I237" i="2"/>
  <c r="I238" i="2" l="1"/>
  <c r="E240" i="2"/>
  <c r="F239" i="2"/>
  <c r="G239" i="2" s="1"/>
  <c r="H239" i="2"/>
  <c r="I239" i="2" l="1"/>
  <c r="E241" i="2"/>
  <c r="H240" i="2"/>
  <c r="F240" i="2"/>
  <c r="G240" i="2" s="1"/>
  <c r="I240" i="2" l="1"/>
  <c r="E242" i="2"/>
  <c r="F241" i="2"/>
  <c r="G241" i="2" s="1"/>
  <c r="H241" i="2"/>
  <c r="I241" i="2" l="1"/>
  <c r="E243" i="2"/>
  <c r="H242" i="2"/>
  <c r="F242" i="2"/>
  <c r="G242" i="2" s="1"/>
  <c r="I242" i="2" l="1"/>
  <c r="E244" i="2"/>
  <c r="F243" i="2"/>
  <c r="G243" i="2" s="1"/>
  <c r="H243" i="2"/>
  <c r="I243" i="2" l="1"/>
  <c r="E245" i="2"/>
  <c r="H244" i="2"/>
  <c r="F244" i="2"/>
  <c r="G244" i="2" s="1"/>
  <c r="E246" i="2" l="1"/>
  <c r="H245" i="2"/>
  <c r="F245" i="2"/>
  <c r="G245" i="2" s="1"/>
  <c r="I244" i="2"/>
  <c r="I245" i="2" l="1"/>
  <c r="E247" i="2"/>
  <c r="H246" i="2"/>
  <c r="F246" i="2"/>
  <c r="G246" i="2" s="1"/>
  <c r="E248" i="2" l="1"/>
  <c r="F247" i="2"/>
  <c r="G247" i="2" s="1"/>
  <c r="H247" i="2"/>
  <c r="I246" i="2"/>
  <c r="I247" i="2" l="1"/>
  <c r="E249" i="2"/>
  <c r="F248" i="2"/>
  <c r="G248" i="2" s="1"/>
  <c r="H248" i="2"/>
  <c r="I248" i="2" l="1"/>
  <c r="E250" i="2"/>
  <c r="H249" i="2"/>
  <c r="F249" i="2"/>
  <c r="G249" i="2" s="1"/>
  <c r="E251" i="2" l="1"/>
  <c r="F250" i="2"/>
  <c r="G250" i="2" s="1"/>
  <c r="H250" i="2"/>
  <c r="I249" i="2"/>
  <c r="I250" i="2" l="1"/>
  <c r="E252" i="2"/>
  <c r="F251" i="2"/>
  <c r="G251" i="2" s="1"/>
  <c r="H251" i="2"/>
  <c r="I251" i="2" l="1"/>
  <c r="E253" i="2"/>
  <c r="H252" i="2"/>
  <c r="F252" i="2"/>
  <c r="G252" i="2" s="1"/>
  <c r="I252" i="2" l="1"/>
  <c r="E254" i="2"/>
  <c r="F253" i="2"/>
  <c r="G253" i="2" s="1"/>
  <c r="H253" i="2"/>
  <c r="I253" i="2" l="1"/>
  <c r="E255" i="2"/>
  <c r="H254" i="2"/>
  <c r="F254" i="2"/>
  <c r="G254" i="2" s="1"/>
  <c r="E256" i="2" l="1"/>
  <c r="H255" i="2"/>
  <c r="F255" i="2"/>
  <c r="G255" i="2" s="1"/>
  <c r="I254" i="2"/>
  <c r="I255" i="2" l="1"/>
  <c r="E257" i="2"/>
  <c r="F256" i="2"/>
  <c r="G256" i="2" s="1"/>
  <c r="H256" i="2"/>
  <c r="I256" i="2" l="1"/>
  <c r="E258" i="2"/>
  <c r="F257" i="2"/>
  <c r="G257" i="2" s="1"/>
  <c r="H257" i="2"/>
  <c r="I257" i="2" l="1"/>
  <c r="E259" i="2"/>
  <c r="H258" i="2"/>
  <c r="F258" i="2"/>
  <c r="G258" i="2" s="1"/>
  <c r="E260" i="2" l="1"/>
  <c r="F259" i="2"/>
  <c r="G259" i="2" s="1"/>
  <c r="H259" i="2"/>
  <c r="I258" i="2"/>
  <c r="I259" i="2" l="1"/>
  <c r="E261" i="2"/>
  <c r="H260" i="2"/>
  <c r="F260" i="2"/>
  <c r="G260" i="2" s="1"/>
  <c r="I260" i="2" l="1"/>
  <c r="E262" i="2"/>
  <c r="H261" i="2"/>
  <c r="F261" i="2"/>
  <c r="G261" i="2" s="1"/>
  <c r="I261" i="2" l="1"/>
  <c r="E263" i="2"/>
  <c r="H262" i="2"/>
  <c r="F262" i="2"/>
  <c r="G262" i="2" s="1"/>
  <c r="E264" i="2" l="1"/>
  <c r="H263" i="2"/>
  <c r="F263" i="2"/>
  <c r="G263" i="2" s="1"/>
  <c r="I262" i="2"/>
  <c r="I263" i="2" l="1"/>
  <c r="E265" i="2"/>
  <c r="F264" i="2"/>
  <c r="G264" i="2" s="1"/>
  <c r="H264" i="2"/>
  <c r="I264" i="2" l="1"/>
  <c r="E266" i="2"/>
  <c r="H265" i="2"/>
  <c r="F265" i="2"/>
  <c r="G265" i="2" s="1"/>
  <c r="E267" i="2" l="1"/>
  <c r="H266" i="2"/>
  <c r="F266" i="2"/>
  <c r="G266" i="2" s="1"/>
  <c r="I265" i="2"/>
  <c r="I266" i="2" l="1"/>
  <c r="E268" i="2"/>
  <c r="H267" i="2"/>
  <c r="F267" i="2"/>
  <c r="G267" i="2" s="1"/>
  <c r="E269" i="2" l="1"/>
  <c r="H268" i="2"/>
  <c r="F268" i="2"/>
  <c r="G268" i="2" s="1"/>
  <c r="I267" i="2"/>
  <c r="I268" i="2" l="1"/>
  <c r="E270" i="2"/>
  <c r="H269" i="2"/>
  <c r="F269" i="2"/>
  <c r="G269" i="2" s="1"/>
  <c r="E271" i="2" l="1"/>
  <c r="H270" i="2"/>
  <c r="F270" i="2"/>
  <c r="G270" i="2" s="1"/>
  <c r="I269" i="2"/>
  <c r="I270" i="2" l="1"/>
  <c r="E272" i="2"/>
  <c r="H271" i="2"/>
  <c r="F271" i="2"/>
  <c r="G271" i="2" s="1"/>
  <c r="E273" i="2" l="1"/>
  <c r="F272" i="2"/>
  <c r="G272" i="2" s="1"/>
  <c r="H272" i="2"/>
  <c r="I271" i="2"/>
  <c r="I272" i="2" l="1"/>
  <c r="E274" i="2"/>
  <c r="F273" i="2"/>
  <c r="G273" i="2" s="1"/>
  <c r="H273" i="2"/>
  <c r="I273" i="2" l="1"/>
  <c r="E275" i="2"/>
  <c r="F274" i="2"/>
  <c r="G274" i="2" s="1"/>
  <c r="H274" i="2"/>
  <c r="I274" i="2" l="1"/>
  <c r="E276" i="2"/>
  <c r="F275" i="2"/>
  <c r="G275" i="2" s="1"/>
  <c r="H275" i="2"/>
  <c r="I275" i="2" l="1"/>
  <c r="E277" i="2"/>
  <c r="H276" i="2"/>
  <c r="F276" i="2"/>
  <c r="G276" i="2" s="1"/>
  <c r="I276" i="2" l="1"/>
  <c r="E278" i="2"/>
  <c r="H277" i="2"/>
  <c r="F277" i="2"/>
  <c r="G277" i="2" s="1"/>
  <c r="E279" i="2" l="1"/>
  <c r="H278" i="2"/>
  <c r="F278" i="2"/>
  <c r="G278" i="2" s="1"/>
  <c r="I277" i="2"/>
  <c r="I278" i="2" l="1"/>
  <c r="E280" i="2"/>
  <c r="H279" i="2"/>
  <c r="F279" i="2"/>
  <c r="G279" i="2" s="1"/>
  <c r="E281" i="2" l="1"/>
  <c r="H280" i="2"/>
  <c r="F280" i="2"/>
  <c r="G280" i="2" s="1"/>
  <c r="I279" i="2"/>
  <c r="I280" i="2" l="1"/>
  <c r="E282" i="2"/>
  <c r="H281" i="2"/>
  <c r="F281" i="2"/>
  <c r="G281" i="2" s="1"/>
  <c r="E283" i="2" l="1"/>
  <c r="H282" i="2"/>
  <c r="F282" i="2"/>
  <c r="G282" i="2" s="1"/>
  <c r="I281" i="2"/>
  <c r="I282" i="2" l="1"/>
  <c r="E284" i="2"/>
  <c r="F283" i="2"/>
  <c r="G283" i="2" s="1"/>
  <c r="H283" i="2"/>
  <c r="I283" i="2" l="1"/>
  <c r="E285" i="2"/>
  <c r="H284" i="2"/>
  <c r="F284" i="2"/>
  <c r="G284" i="2" s="1"/>
  <c r="E286" i="2" l="1"/>
  <c r="F285" i="2"/>
  <c r="G285" i="2" s="1"/>
  <c r="H285" i="2"/>
  <c r="I284" i="2"/>
  <c r="I285" i="2" l="1"/>
  <c r="E287" i="2"/>
  <c r="H286" i="2"/>
  <c r="F286" i="2"/>
  <c r="G286" i="2" s="1"/>
  <c r="I286" i="2" l="1"/>
  <c r="E288" i="2"/>
  <c r="H287" i="2"/>
  <c r="F287" i="2"/>
  <c r="G287" i="2" s="1"/>
  <c r="E289" i="2" l="1"/>
  <c r="H288" i="2"/>
  <c r="F288" i="2"/>
  <c r="G288" i="2" s="1"/>
  <c r="I287" i="2"/>
  <c r="I288" i="2" l="1"/>
  <c r="E290" i="2"/>
  <c r="H289" i="2"/>
  <c r="F289" i="2"/>
  <c r="G289" i="2" s="1"/>
  <c r="E291" i="2" l="1"/>
  <c r="H290" i="2"/>
  <c r="F290" i="2"/>
  <c r="G290" i="2" s="1"/>
  <c r="I289" i="2"/>
  <c r="I290" i="2" l="1"/>
  <c r="E292" i="2"/>
  <c r="F291" i="2"/>
  <c r="G291" i="2" s="1"/>
  <c r="H291" i="2"/>
  <c r="I291" i="2" l="1"/>
  <c r="E293" i="2"/>
  <c r="H292" i="2"/>
  <c r="F292" i="2"/>
  <c r="G292" i="2" s="1"/>
  <c r="E294" i="2" l="1"/>
  <c r="F293" i="2"/>
  <c r="G293" i="2" s="1"/>
  <c r="H293" i="2"/>
  <c r="I292" i="2"/>
  <c r="I293" i="2" l="1"/>
  <c r="E295" i="2"/>
  <c r="F294" i="2"/>
  <c r="G294" i="2" s="1"/>
  <c r="H294" i="2"/>
  <c r="I294" i="2" l="1"/>
  <c r="E296" i="2"/>
  <c r="H295" i="2"/>
  <c r="F295" i="2"/>
  <c r="G295" i="2" s="1"/>
  <c r="I295" i="2" l="1"/>
  <c r="E297" i="2"/>
  <c r="F296" i="2"/>
  <c r="G296" i="2" s="1"/>
  <c r="H296" i="2"/>
  <c r="I296" i="2" l="1"/>
  <c r="E298" i="2"/>
  <c r="H297" i="2"/>
  <c r="F297" i="2"/>
  <c r="G297" i="2" s="1"/>
  <c r="I297" i="2" l="1"/>
  <c r="E299" i="2"/>
  <c r="H298" i="2"/>
  <c r="F298" i="2"/>
  <c r="G298" i="2" s="1"/>
  <c r="E300" i="2" l="1"/>
  <c r="F299" i="2"/>
  <c r="G299" i="2" s="1"/>
  <c r="H299" i="2"/>
  <c r="I298" i="2"/>
  <c r="I299" i="2" l="1"/>
  <c r="E301" i="2"/>
  <c r="H300" i="2"/>
  <c r="F300" i="2"/>
  <c r="G300" i="2" s="1"/>
  <c r="I300" i="2" l="1"/>
  <c r="E302" i="2"/>
  <c r="H301" i="2"/>
  <c r="F301" i="2"/>
  <c r="G301" i="2" s="1"/>
  <c r="E303" i="2" l="1"/>
  <c r="F302" i="2"/>
  <c r="G302" i="2" s="1"/>
  <c r="H302" i="2"/>
  <c r="I301" i="2"/>
  <c r="I302" i="2" l="1"/>
  <c r="E304" i="2"/>
  <c r="F303" i="2"/>
  <c r="G303" i="2" s="1"/>
  <c r="H303" i="2"/>
  <c r="I303" i="2" l="1"/>
  <c r="E305" i="2"/>
  <c r="H304" i="2"/>
  <c r="F304" i="2"/>
  <c r="G304" i="2" s="1"/>
  <c r="E306" i="2" l="1"/>
  <c r="F305" i="2"/>
  <c r="G305" i="2" s="1"/>
  <c r="H305" i="2"/>
  <c r="I304" i="2"/>
  <c r="I305" i="2" l="1"/>
  <c r="E307" i="2"/>
  <c r="H306" i="2"/>
  <c r="F306" i="2"/>
  <c r="G306" i="2" s="1"/>
  <c r="I306" i="2" l="1"/>
  <c r="E308" i="2"/>
  <c r="F307" i="2"/>
  <c r="G307" i="2" s="1"/>
  <c r="H307" i="2"/>
  <c r="I307" i="2" l="1"/>
  <c r="E309" i="2"/>
  <c r="H308" i="2"/>
  <c r="F308" i="2"/>
  <c r="G308" i="2" s="1"/>
  <c r="E310" i="2" l="1"/>
  <c r="H309" i="2"/>
  <c r="F309" i="2"/>
  <c r="G309" i="2" s="1"/>
  <c r="I308" i="2"/>
  <c r="I309" i="2" l="1"/>
  <c r="E311" i="2"/>
  <c r="H310" i="2"/>
  <c r="F310" i="2"/>
  <c r="G310" i="2" s="1"/>
  <c r="E312" i="2" l="1"/>
  <c r="F311" i="2"/>
  <c r="G311" i="2" s="1"/>
  <c r="H311" i="2"/>
  <c r="I310" i="2"/>
  <c r="I311" i="2" l="1"/>
  <c r="E313" i="2"/>
  <c r="F312" i="2"/>
  <c r="G312" i="2" s="1"/>
  <c r="H312" i="2"/>
  <c r="I312" i="2" l="1"/>
  <c r="E314" i="2"/>
  <c r="H313" i="2"/>
  <c r="F313" i="2"/>
  <c r="G313" i="2" s="1"/>
  <c r="I313" i="2" l="1"/>
  <c r="E315" i="2"/>
  <c r="F314" i="2"/>
  <c r="G314" i="2" s="1"/>
  <c r="H314" i="2"/>
  <c r="I314" i="2" l="1"/>
  <c r="E316" i="2"/>
  <c r="F315" i="2"/>
  <c r="G315" i="2" s="1"/>
  <c r="H315" i="2"/>
  <c r="I315" i="2" l="1"/>
  <c r="E317" i="2"/>
  <c r="H316" i="2"/>
  <c r="F316" i="2"/>
  <c r="G316" i="2" s="1"/>
  <c r="E318" i="2" l="1"/>
  <c r="F317" i="2"/>
  <c r="G317" i="2" s="1"/>
  <c r="H317" i="2"/>
  <c r="I316" i="2"/>
  <c r="I317" i="2" l="1"/>
  <c r="E319" i="2"/>
  <c r="H318" i="2"/>
  <c r="F318" i="2"/>
  <c r="G318" i="2" s="1"/>
  <c r="I318" i="2" l="1"/>
  <c r="E320" i="2"/>
  <c r="H319" i="2"/>
  <c r="F319" i="2"/>
  <c r="G319" i="2" s="1"/>
  <c r="E321" i="2" l="1"/>
  <c r="F320" i="2"/>
  <c r="G320" i="2" s="1"/>
  <c r="H320" i="2"/>
  <c r="I319" i="2"/>
  <c r="I320" i="2" l="1"/>
  <c r="E322" i="2"/>
  <c r="F321" i="2"/>
  <c r="G321" i="2" s="1"/>
  <c r="H321" i="2"/>
  <c r="I321" i="2" l="1"/>
  <c r="E323" i="2"/>
  <c r="H322" i="2"/>
  <c r="F322" i="2"/>
  <c r="G322" i="2" s="1"/>
  <c r="I322" i="2" l="1"/>
  <c r="E324" i="2"/>
  <c r="F323" i="2"/>
  <c r="G323" i="2" s="1"/>
  <c r="H323" i="2"/>
  <c r="I323" i="2" l="1"/>
  <c r="E325" i="2"/>
  <c r="H324" i="2"/>
  <c r="F324" i="2"/>
  <c r="G324" i="2" s="1"/>
  <c r="E326" i="2" l="1"/>
  <c r="F325" i="2"/>
  <c r="G325" i="2" s="1"/>
  <c r="H325" i="2"/>
  <c r="I324" i="2"/>
  <c r="I325" i="2" l="1"/>
  <c r="E327" i="2"/>
  <c r="F326" i="2"/>
  <c r="G326" i="2" s="1"/>
  <c r="H326" i="2"/>
  <c r="I326" i="2" l="1"/>
  <c r="E328" i="2"/>
  <c r="H327" i="2"/>
  <c r="F327" i="2"/>
  <c r="G327" i="2" s="1"/>
  <c r="I327" i="2" l="1"/>
  <c r="E329" i="2"/>
  <c r="H328" i="2"/>
  <c r="F328" i="2"/>
  <c r="G328" i="2" s="1"/>
  <c r="E330" i="2" l="1"/>
  <c r="F329" i="2"/>
  <c r="G329" i="2" s="1"/>
  <c r="H329" i="2"/>
  <c r="I328" i="2"/>
  <c r="I329" i="2" l="1"/>
  <c r="E331" i="2"/>
  <c r="F330" i="2"/>
  <c r="G330" i="2" s="1"/>
  <c r="H330" i="2"/>
  <c r="I330" i="2" l="1"/>
  <c r="E332" i="2"/>
  <c r="H331" i="2"/>
  <c r="F331" i="2"/>
  <c r="G331" i="2" s="1"/>
  <c r="I331" i="2" l="1"/>
  <c r="E333" i="2"/>
  <c r="H332" i="2"/>
  <c r="F332" i="2"/>
  <c r="G332" i="2" s="1"/>
  <c r="E334" i="2" l="1"/>
  <c r="H333" i="2"/>
  <c r="F333" i="2"/>
  <c r="G333" i="2" s="1"/>
  <c r="I332" i="2"/>
  <c r="I333" i="2" l="1"/>
  <c r="E335" i="2"/>
  <c r="H334" i="2"/>
  <c r="F334" i="2"/>
  <c r="G334" i="2" s="1"/>
  <c r="I334" i="2" l="1"/>
  <c r="E336" i="2"/>
  <c r="H335" i="2"/>
  <c r="F335" i="2"/>
  <c r="G335" i="2" s="1"/>
  <c r="E337" i="2" l="1"/>
  <c r="H336" i="2"/>
  <c r="F336" i="2"/>
  <c r="G336" i="2" s="1"/>
  <c r="I335" i="2"/>
  <c r="I336" i="2" l="1"/>
  <c r="E338" i="2"/>
  <c r="F337" i="2"/>
  <c r="G337" i="2" s="1"/>
  <c r="H337" i="2"/>
  <c r="I337" i="2" l="1"/>
  <c r="E339" i="2"/>
  <c r="H338" i="2"/>
  <c r="F338" i="2"/>
  <c r="G338" i="2" s="1"/>
  <c r="E340" i="2" l="1"/>
  <c r="F339" i="2"/>
  <c r="G339" i="2" s="1"/>
  <c r="H339" i="2"/>
  <c r="I338" i="2"/>
  <c r="I339" i="2" l="1"/>
  <c r="E341" i="2"/>
  <c r="H340" i="2"/>
  <c r="F340" i="2"/>
  <c r="G340" i="2" s="1"/>
  <c r="E342" i="2" l="1"/>
  <c r="H341" i="2"/>
  <c r="F341" i="2"/>
  <c r="G341" i="2" s="1"/>
  <c r="I340" i="2"/>
  <c r="I341" i="2" l="1"/>
  <c r="E343" i="2"/>
  <c r="H342" i="2"/>
  <c r="F342" i="2"/>
  <c r="G342" i="2" s="1"/>
  <c r="E344" i="2" l="1"/>
  <c r="H343" i="2"/>
  <c r="F343" i="2"/>
  <c r="G343" i="2" s="1"/>
  <c r="I342" i="2"/>
  <c r="I343" i="2" l="1"/>
  <c r="E345" i="2"/>
  <c r="H344" i="2"/>
  <c r="F344" i="2"/>
  <c r="G344" i="2" s="1"/>
  <c r="E346" i="2" l="1"/>
  <c r="H345" i="2"/>
  <c r="F345" i="2"/>
  <c r="G345" i="2" s="1"/>
  <c r="I344" i="2"/>
  <c r="I345" i="2" l="1"/>
  <c r="E347" i="2"/>
  <c r="H346" i="2"/>
  <c r="F346" i="2"/>
  <c r="G346" i="2" s="1"/>
  <c r="E348" i="2" l="1"/>
  <c r="F347" i="2"/>
  <c r="G347" i="2" s="1"/>
  <c r="H347" i="2"/>
  <c r="I346" i="2"/>
  <c r="I347" i="2" l="1"/>
  <c r="E349" i="2"/>
  <c r="H348" i="2"/>
  <c r="F348" i="2"/>
  <c r="G348" i="2" s="1"/>
  <c r="E350" i="2" l="1"/>
  <c r="H349" i="2"/>
  <c r="F349" i="2"/>
  <c r="G349" i="2" s="1"/>
  <c r="I348" i="2"/>
  <c r="I349" i="2" l="1"/>
  <c r="E351" i="2"/>
  <c r="H350" i="2"/>
  <c r="F350" i="2"/>
  <c r="G350" i="2" s="1"/>
  <c r="E352" i="2" l="1"/>
  <c r="H351" i="2"/>
  <c r="F351" i="2"/>
  <c r="G351" i="2" s="1"/>
  <c r="I350" i="2"/>
  <c r="I351" i="2" l="1"/>
  <c r="E353" i="2"/>
  <c r="H352" i="2"/>
  <c r="F352" i="2"/>
  <c r="G352" i="2" s="1"/>
  <c r="E354" i="2" l="1"/>
  <c r="H353" i="2"/>
  <c r="F353" i="2"/>
  <c r="G353" i="2" s="1"/>
  <c r="I352" i="2"/>
  <c r="I353" i="2" l="1"/>
  <c r="E355" i="2"/>
  <c r="F354" i="2"/>
  <c r="G354" i="2" s="1"/>
  <c r="H354" i="2"/>
  <c r="I354" i="2" l="1"/>
  <c r="E356" i="2"/>
  <c r="F355" i="2"/>
  <c r="G355" i="2" s="1"/>
  <c r="H355" i="2"/>
  <c r="E357" i="2" l="1"/>
  <c r="H356" i="2"/>
  <c r="F356" i="2"/>
  <c r="G356" i="2" s="1"/>
  <c r="I355" i="2"/>
  <c r="I356" i="2" l="1"/>
  <c r="E358" i="2"/>
  <c r="F357" i="2"/>
  <c r="G357" i="2" s="1"/>
  <c r="H357" i="2"/>
  <c r="I357" i="2" l="1"/>
  <c r="E359" i="2"/>
  <c r="F358" i="2"/>
  <c r="G358" i="2" s="1"/>
  <c r="H358" i="2"/>
  <c r="I358" i="2" l="1"/>
  <c r="E360" i="2"/>
  <c r="H359" i="2"/>
  <c r="F359" i="2"/>
  <c r="G359" i="2" s="1"/>
  <c r="E361" i="2" l="1"/>
  <c r="H360" i="2"/>
  <c r="F360" i="2"/>
  <c r="G360" i="2" s="1"/>
  <c r="I359" i="2"/>
  <c r="I360" i="2" l="1"/>
  <c r="E362" i="2"/>
  <c r="H361" i="2"/>
  <c r="F361" i="2"/>
  <c r="G361" i="2" s="1"/>
  <c r="I361" i="2" l="1"/>
  <c r="E363" i="2"/>
  <c r="H362" i="2"/>
  <c r="F362" i="2"/>
  <c r="G362" i="2" s="1"/>
  <c r="E364" i="2" l="1"/>
  <c r="F363" i="2"/>
  <c r="G363" i="2" s="1"/>
  <c r="H363" i="2"/>
  <c r="I362" i="2"/>
  <c r="I363" i="2" l="1"/>
  <c r="E365" i="2"/>
  <c r="H364" i="2"/>
  <c r="F364" i="2"/>
  <c r="G364" i="2" s="1"/>
  <c r="E366" i="2" l="1"/>
  <c r="H365" i="2"/>
  <c r="F365" i="2"/>
  <c r="G365" i="2" s="1"/>
  <c r="I364" i="2"/>
  <c r="I365" i="2" l="1"/>
  <c r="E367" i="2"/>
  <c r="F366" i="2"/>
  <c r="G366" i="2" s="1"/>
  <c r="H366" i="2"/>
  <c r="I366" i="2" l="1"/>
  <c r="E368" i="2"/>
  <c r="F367" i="2"/>
  <c r="G367" i="2" s="1"/>
  <c r="H367" i="2"/>
  <c r="I367" i="2" l="1"/>
  <c r="E369" i="2"/>
  <c r="H368" i="2"/>
  <c r="F368" i="2"/>
  <c r="G368" i="2" s="1"/>
  <c r="E370" i="2" l="1"/>
  <c r="F369" i="2"/>
  <c r="G369" i="2" s="1"/>
  <c r="H369" i="2"/>
  <c r="I368" i="2"/>
  <c r="I369" i="2" l="1"/>
  <c r="E371" i="2"/>
  <c r="H370" i="2"/>
  <c r="F370" i="2"/>
  <c r="G370" i="2" s="1"/>
  <c r="E372" i="2" l="1"/>
  <c r="F371" i="2"/>
  <c r="G371" i="2" s="1"/>
  <c r="H371" i="2"/>
  <c r="I370" i="2"/>
  <c r="I371" i="2" l="1"/>
  <c r="E373" i="2"/>
  <c r="H372" i="2"/>
  <c r="F372" i="2"/>
  <c r="G372" i="2" s="1"/>
  <c r="E374" i="2" l="1"/>
  <c r="H373" i="2"/>
  <c r="F373" i="2"/>
  <c r="G373" i="2" s="1"/>
  <c r="I372" i="2"/>
  <c r="I373" i="2" l="1"/>
  <c r="E375" i="2"/>
  <c r="H374" i="2"/>
  <c r="F374" i="2"/>
  <c r="G374" i="2" s="1"/>
  <c r="E376" i="2" l="1"/>
  <c r="F375" i="2"/>
  <c r="G375" i="2" s="1"/>
  <c r="H375" i="2"/>
  <c r="I374" i="2"/>
  <c r="I375" i="2" l="1"/>
  <c r="E377" i="2"/>
  <c r="F376" i="2"/>
  <c r="G376" i="2" s="1"/>
  <c r="H376" i="2"/>
  <c r="I376" i="2" l="1"/>
  <c r="E378" i="2"/>
  <c r="H377" i="2"/>
  <c r="F377" i="2"/>
  <c r="G377" i="2" s="1"/>
  <c r="E379" i="2" l="1"/>
  <c r="F378" i="2"/>
  <c r="G378" i="2" s="1"/>
  <c r="H378" i="2"/>
  <c r="I377" i="2"/>
  <c r="I378" i="2" l="1"/>
  <c r="E380" i="2"/>
  <c r="F379" i="2"/>
  <c r="G379" i="2" s="1"/>
  <c r="H379" i="2"/>
  <c r="I379" i="2" l="1"/>
  <c r="E381" i="2"/>
  <c r="H380" i="2"/>
  <c r="F380" i="2"/>
  <c r="G380" i="2" s="1"/>
  <c r="E382" i="2" l="1"/>
  <c r="H381" i="2"/>
  <c r="F381" i="2"/>
  <c r="G381" i="2" s="1"/>
  <c r="I380" i="2"/>
  <c r="I381" i="2" l="1"/>
  <c r="E383" i="2"/>
  <c r="H382" i="2"/>
  <c r="F382" i="2"/>
  <c r="G382" i="2" s="1"/>
  <c r="E384" i="2" l="1"/>
  <c r="H383" i="2"/>
  <c r="F383" i="2"/>
  <c r="G383" i="2" s="1"/>
  <c r="I382" i="2"/>
  <c r="I383" i="2" l="1"/>
  <c r="E385" i="2"/>
  <c r="F384" i="2"/>
  <c r="G384" i="2" s="1"/>
  <c r="H384" i="2"/>
  <c r="I384" i="2" l="1"/>
  <c r="E386" i="2"/>
  <c r="F385" i="2"/>
  <c r="G385" i="2" s="1"/>
  <c r="H385" i="2"/>
  <c r="I385" i="2" l="1"/>
  <c r="E387" i="2"/>
  <c r="H386" i="2"/>
  <c r="F386" i="2"/>
  <c r="G386" i="2" s="1"/>
  <c r="E388" i="2" l="1"/>
  <c r="F387" i="2"/>
  <c r="G387" i="2" s="1"/>
  <c r="H387" i="2"/>
  <c r="I386" i="2"/>
  <c r="I387" i="2" l="1"/>
  <c r="E389" i="2"/>
  <c r="H388" i="2"/>
  <c r="F388" i="2"/>
  <c r="G388" i="2" s="1"/>
  <c r="E390" i="2" l="1"/>
  <c r="F389" i="2"/>
  <c r="G389" i="2" s="1"/>
  <c r="H389" i="2"/>
  <c r="I388" i="2"/>
  <c r="I389" i="2" l="1"/>
  <c r="E391" i="2"/>
  <c r="F390" i="2"/>
  <c r="G390" i="2" s="1"/>
  <c r="H390" i="2"/>
  <c r="I390" i="2" l="1"/>
  <c r="E392" i="2"/>
  <c r="H391" i="2"/>
  <c r="F391" i="2"/>
  <c r="G391" i="2" s="1"/>
  <c r="I391" i="2" l="1"/>
  <c r="E393" i="2"/>
  <c r="H392" i="2"/>
  <c r="F392" i="2"/>
  <c r="G392" i="2" s="1"/>
  <c r="E394" i="2" l="1"/>
  <c r="F393" i="2"/>
  <c r="G393" i="2" s="1"/>
  <c r="H393" i="2"/>
  <c r="I392" i="2"/>
  <c r="I393" i="2" l="1"/>
  <c r="E395" i="2"/>
  <c r="F394" i="2"/>
  <c r="G394" i="2" s="1"/>
  <c r="H394" i="2"/>
  <c r="I394" i="2" l="1"/>
  <c r="E396" i="2"/>
  <c r="H395" i="2"/>
  <c r="F395" i="2"/>
  <c r="G395" i="2" s="1"/>
  <c r="E397" i="2" l="1"/>
  <c r="H396" i="2"/>
  <c r="F396" i="2"/>
  <c r="G396" i="2" s="1"/>
  <c r="I395" i="2"/>
  <c r="I396" i="2" l="1"/>
  <c r="E398" i="2"/>
  <c r="F397" i="2"/>
  <c r="G397" i="2" s="1"/>
  <c r="H397" i="2"/>
  <c r="I397" i="2" l="1"/>
  <c r="E399" i="2"/>
  <c r="F398" i="2"/>
  <c r="G398" i="2" s="1"/>
  <c r="H398" i="2"/>
  <c r="I398" i="2" l="1"/>
  <c r="E400" i="2"/>
  <c r="F399" i="2"/>
  <c r="G399" i="2" s="1"/>
  <c r="H399" i="2"/>
  <c r="I399" i="2" l="1"/>
  <c r="E401" i="2"/>
  <c r="F400" i="2"/>
  <c r="G400" i="2" s="1"/>
  <c r="H400" i="2"/>
  <c r="I400" i="2" l="1"/>
  <c r="E402" i="2"/>
  <c r="H401" i="2"/>
  <c r="F401" i="2"/>
  <c r="G401" i="2" s="1"/>
  <c r="E403" i="2" l="1"/>
  <c r="F402" i="2"/>
  <c r="G402" i="2" s="1"/>
  <c r="H402" i="2"/>
  <c r="I401" i="2"/>
  <c r="I402" i="2" l="1"/>
  <c r="E404" i="2"/>
  <c r="F403" i="2"/>
  <c r="G403" i="2" s="1"/>
  <c r="H403" i="2"/>
  <c r="I403" i="2" l="1"/>
  <c r="E405" i="2"/>
  <c r="H404" i="2"/>
  <c r="F404" i="2"/>
  <c r="G404" i="2" s="1"/>
  <c r="E406" i="2" l="1"/>
  <c r="H405" i="2"/>
  <c r="F405" i="2"/>
  <c r="G405" i="2" s="1"/>
  <c r="I404" i="2"/>
  <c r="I405" i="2" l="1"/>
  <c r="E407" i="2"/>
  <c r="H406" i="2"/>
  <c r="F406" i="2"/>
  <c r="G406" i="2" s="1"/>
  <c r="E408" i="2" l="1"/>
  <c r="H407" i="2"/>
  <c r="F407" i="2"/>
  <c r="G407" i="2" s="1"/>
  <c r="I406" i="2"/>
  <c r="I407" i="2" l="1"/>
  <c r="E409" i="2"/>
  <c r="H408" i="2"/>
  <c r="F408" i="2"/>
  <c r="G408" i="2" s="1"/>
  <c r="E410" i="2" l="1"/>
  <c r="F409" i="2"/>
  <c r="G409" i="2" s="1"/>
  <c r="H409" i="2"/>
  <c r="I408" i="2"/>
  <c r="I409" i="2" l="1"/>
  <c r="E411" i="2"/>
  <c r="F410" i="2"/>
  <c r="G410" i="2" s="1"/>
  <c r="H410" i="2"/>
  <c r="I410" i="2" l="1"/>
  <c r="E412" i="2"/>
  <c r="F411" i="2"/>
  <c r="G411" i="2" s="1"/>
  <c r="H411" i="2"/>
  <c r="I411" i="2" l="1"/>
  <c r="E413" i="2"/>
  <c r="H412" i="2"/>
  <c r="F412" i="2"/>
  <c r="G412" i="2" s="1"/>
  <c r="E414" i="2" l="1"/>
  <c r="H413" i="2"/>
  <c r="F413" i="2"/>
  <c r="G413" i="2" s="1"/>
  <c r="I412" i="2"/>
  <c r="I413" i="2" l="1"/>
  <c r="E415" i="2"/>
  <c r="H414" i="2"/>
  <c r="F414" i="2"/>
  <c r="G414" i="2" s="1"/>
  <c r="E416" i="2" l="1"/>
  <c r="F415" i="2"/>
  <c r="G415" i="2" s="1"/>
  <c r="H415" i="2"/>
  <c r="I414" i="2"/>
  <c r="I415" i="2" l="1"/>
  <c r="E417" i="2"/>
  <c r="H416" i="2"/>
  <c r="F416" i="2"/>
  <c r="G416" i="2" s="1"/>
  <c r="E418" i="2" l="1"/>
  <c r="F417" i="2"/>
  <c r="G417" i="2" s="1"/>
  <c r="H417" i="2"/>
  <c r="I416" i="2"/>
  <c r="I417" i="2" l="1"/>
  <c r="E419" i="2"/>
  <c r="F418" i="2"/>
  <c r="G418" i="2" s="1"/>
  <c r="H418" i="2"/>
  <c r="E420" i="2" l="1"/>
  <c r="F419" i="2"/>
  <c r="G419" i="2" s="1"/>
  <c r="H419" i="2"/>
  <c r="I418" i="2"/>
  <c r="I419" i="2" l="1"/>
  <c r="E421" i="2"/>
  <c r="H420" i="2"/>
  <c r="F420" i="2"/>
  <c r="G420" i="2" s="1"/>
  <c r="I420" i="2" l="1"/>
  <c r="E422" i="2"/>
  <c r="F421" i="2"/>
  <c r="G421" i="2" s="1"/>
  <c r="H421" i="2"/>
  <c r="I421" i="2" l="1"/>
  <c r="E423" i="2"/>
  <c r="H422" i="2"/>
  <c r="F422" i="2"/>
  <c r="G422" i="2" s="1"/>
  <c r="I422" i="2" l="1"/>
  <c r="E424" i="2"/>
  <c r="H423" i="2"/>
  <c r="F423" i="2"/>
  <c r="G423" i="2" s="1"/>
  <c r="E425" i="2" l="1"/>
  <c r="H424" i="2"/>
  <c r="F424" i="2"/>
  <c r="G424" i="2" s="1"/>
  <c r="I423" i="2"/>
  <c r="I424" i="2" l="1"/>
  <c r="E426" i="2"/>
  <c r="H425" i="2"/>
  <c r="F425" i="2"/>
  <c r="G425" i="2" s="1"/>
  <c r="E427" i="2" l="1"/>
  <c r="H426" i="2"/>
  <c r="F426" i="2"/>
  <c r="G426" i="2" s="1"/>
  <c r="I425" i="2"/>
  <c r="I426" i="2" l="1"/>
  <c r="E428" i="2"/>
  <c r="F427" i="2"/>
  <c r="G427" i="2" s="1"/>
  <c r="H427" i="2"/>
  <c r="I427" i="2" l="1"/>
  <c r="E429" i="2"/>
  <c r="H428" i="2"/>
  <c r="F428" i="2"/>
  <c r="G428" i="2" s="1"/>
  <c r="I428" i="2" l="1"/>
  <c r="E430" i="2"/>
  <c r="H429" i="2"/>
  <c r="F429" i="2"/>
  <c r="G429" i="2" s="1"/>
  <c r="E431" i="2" l="1"/>
  <c r="F430" i="2"/>
  <c r="G430" i="2" s="1"/>
  <c r="H430" i="2"/>
  <c r="I429" i="2"/>
  <c r="I430" i="2" l="1"/>
  <c r="E432" i="2"/>
  <c r="F431" i="2"/>
  <c r="G431" i="2" s="1"/>
  <c r="H431" i="2"/>
  <c r="I431" i="2" l="1"/>
  <c r="E433" i="2"/>
  <c r="H432" i="2"/>
  <c r="F432" i="2"/>
  <c r="G432" i="2" s="1"/>
  <c r="E434" i="2" l="1"/>
  <c r="H433" i="2"/>
  <c r="F433" i="2"/>
  <c r="G433" i="2" s="1"/>
  <c r="I432" i="2"/>
  <c r="I433" i="2" l="1"/>
  <c r="E435" i="2"/>
  <c r="H434" i="2"/>
  <c r="F434" i="2"/>
  <c r="G434" i="2" s="1"/>
  <c r="E436" i="2" l="1"/>
  <c r="F435" i="2"/>
  <c r="G435" i="2" s="1"/>
  <c r="H435" i="2"/>
  <c r="I434" i="2"/>
  <c r="I435" i="2" l="1"/>
  <c r="E437" i="2"/>
  <c r="H436" i="2"/>
  <c r="F436" i="2"/>
  <c r="G436" i="2" s="1"/>
  <c r="E438" i="2" l="1"/>
  <c r="H437" i="2"/>
  <c r="F437" i="2"/>
  <c r="G437" i="2" s="1"/>
  <c r="I436" i="2"/>
  <c r="I437" i="2" l="1"/>
  <c r="E439" i="2"/>
  <c r="H438" i="2"/>
  <c r="F438" i="2"/>
  <c r="G438" i="2" s="1"/>
  <c r="I438" i="2" l="1"/>
  <c r="E440" i="2"/>
  <c r="F439" i="2"/>
  <c r="G439" i="2" s="1"/>
  <c r="H439" i="2"/>
  <c r="I439" i="2" l="1"/>
  <c r="E441" i="2"/>
  <c r="F440" i="2"/>
  <c r="G440" i="2" s="1"/>
  <c r="H440" i="2"/>
  <c r="I440" i="2" l="1"/>
  <c r="E442" i="2"/>
  <c r="H441" i="2"/>
  <c r="F441" i="2"/>
  <c r="G441" i="2" s="1"/>
  <c r="E443" i="2" l="1"/>
  <c r="F442" i="2"/>
  <c r="G442" i="2" s="1"/>
  <c r="H442" i="2"/>
  <c r="I441" i="2"/>
  <c r="I442" i="2" l="1"/>
  <c r="E444" i="2"/>
  <c r="H443" i="2"/>
  <c r="F443" i="2"/>
  <c r="G443" i="2" s="1"/>
  <c r="E445" i="2" l="1"/>
  <c r="H444" i="2"/>
  <c r="F444" i="2"/>
  <c r="G444" i="2" s="1"/>
  <c r="I443" i="2"/>
  <c r="I444" i="2" l="1"/>
  <c r="E446" i="2"/>
  <c r="H445" i="2"/>
  <c r="F445" i="2"/>
  <c r="G445" i="2" s="1"/>
  <c r="E447" i="2" l="1"/>
  <c r="F446" i="2"/>
  <c r="G446" i="2" s="1"/>
  <c r="H446" i="2"/>
  <c r="I445" i="2"/>
  <c r="I446" i="2" l="1"/>
  <c r="E448" i="2"/>
  <c r="F447" i="2"/>
  <c r="G447" i="2" s="1"/>
  <c r="H447" i="2"/>
  <c r="I447" i="2" l="1"/>
  <c r="E449" i="2"/>
  <c r="F448" i="2"/>
  <c r="G448" i="2" s="1"/>
  <c r="H448" i="2"/>
  <c r="I448" i="2" l="1"/>
  <c r="E450" i="2"/>
  <c r="H449" i="2"/>
  <c r="F449" i="2"/>
  <c r="G449" i="2" s="1"/>
  <c r="E451" i="2" l="1"/>
  <c r="H450" i="2"/>
  <c r="F450" i="2"/>
  <c r="G450" i="2" s="1"/>
  <c r="I449" i="2"/>
  <c r="I450" i="2" l="1"/>
  <c r="E452" i="2"/>
  <c r="H451" i="2"/>
  <c r="F451" i="2"/>
  <c r="G451" i="2" s="1"/>
  <c r="E453" i="2" l="1"/>
  <c r="H452" i="2"/>
  <c r="F452" i="2"/>
  <c r="G452" i="2" s="1"/>
  <c r="I451" i="2"/>
  <c r="I452" i="2" l="1"/>
  <c r="E454" i="2"/>
  <c r="F453" i="2"/>
  <c r="G453" i="2" s="1"/>
  <c r="H453" i="2"/>
  <c r="I453" i="2" l="1"/>
  <c r="E455" i="2"/>
  <c r="H454" i="2"/>
  <c r="F454" i="2"/>
  <c r="G454" i="2" s="1"/>
  <c r="E456" i="2" l="1"/>
  <c r="F455" i="2"/>
  <c r="G455" i="2" s="1"/>
  <c r="H455" i="2"/>
  <c r="I454" i="2"/>
  <c r="I455" i="2" l="1"/>
  <c r="E457" i="2"/>
  <c r="F456" i="2"/>
  <c r="G456" i="2" s="1"/>
  <c r="H456" i="2"/>
  <c r="I456" i="2" l="1"/>
  <c r="E458" i="2"/>
  <c r="H457" i="2"/>
  <c r="F457" i="2"/>
  <c r="G457" i="2" s="1"/>
  <c r="E459" i="2" l="1"/>
  <c r="F458" i="2"/>
  <c r="G458" i="2" s="1"/>
  <c r="H458" i="2"/>
  <c r="I457" i="2"/>
  <c r="I458" i="2" l="1"/>
  <c r="E460" i="2"/>
  <c r="H459" i="2"/>
  <c r="F459" i="2"/>
  <c r="G459" i="2" s="1"/>
  <c r="E461" i="2" l="1"/>
  <c r="H460" i="2"/>
  <c r="F460" i="2"/>
  <c r="G460" i="2" s="1"/>
  <c r="I459" i="2"/>
  <c r="I460" i="2" l="1"/>
  <c r="E462" i="2"/>
  <c r="H461" i="2"/>
  <c r="F461" i="2"/>
  <c r="G461" i="2" s="1"/>
  <c r="E463" i="2" l="1"/>
  <c r="H462" i="2"/>
  <c r="F462" i="2"/>
  <c r="G462" i="2" s="1"/>
  <c r="I461" i="2"/>
  <c r="I462" i="2" l="1"/>
  <c r="E464" i="2"/>
  <c r="F463" i="2"/>
  <c r="G463" i="2" s="1"/>
  <c r="H463" i="2"/>
  <c r="I463" i="2" l="1"/>
  <c r="E465" i="2"/>
  <c r="H464" i="2"/>
  <c r="F464" i="2"/>
  <c r="G464" i="2" s="1"/>
  <c r="I464" i="2" l="1"/>
  <c r="E466" i="2"/>
  <c r="H465" i="2"/>
  <c r="F465" i="2"/>
  <c r="G465" i="2" s="1"/>
  <c r="E467" i="2" l="1"/>
  <c r="F466" i="2"/>
  <c r="G466" i="2" s="1"/>
  <c r="H466" i="2"/>
  <c r="I465" i="2"/>
  <c r="I466" i="2" l="1"/>
  <c r="E468" i="2"/>
  <c r="H467" i="2"/>
  <c r="F467" i="2"/>
  <c r="G467" i="2" s="1"/>
  <c r="E469" i="2" l="1"/>
  <c r="H468" i="2"/>
  <c r="F468" i="2"/>
  <c r="G468" i="2" s="1"/>
  <c r="I467" i="2"/>
  <c r="I468" i="2" l="1"/>
  <c r="E470" i="2"/>
  <c r="H469" i="2"/>
  <c r="F469" i="2"/>
  <c r="G469" i="2" s="1"/>
  <c r="E471" i="2" l="1"/>
  <c r="H470" i="2"/>
  <c r="F470" i="2"/>
  <c r="G470" i="2" s="1"/>
  <c r="I469" i="2"/>
  <c r="I470" i="2" l="1"/>
  <c r="E472" i="2"/>
  <c r="F471" i="2"/>
  <c r="G471" i="2" s="1"/>
  <c r="H471" i="2"/>
  <c r="I471" i="2" l="1"/>
  <c r="E473" i="2"/>
  <c r="F472" i="2"/>
  <c r="G472" i="2" s="1"/>
  <c r="H472" i="2"/>
  <c r="E474" i="2" l="1"/>
  <c r="H473" i="2"/>
  <c r="F473" i="2"/>
  <c r="G473" i="2" s="1"/>
  <c r="I472" i="2"/>
  <c r="I473" i="2" l="1"/>
  <c r="E475" i="2"/>
  <c r="H474" i="2"/>
  <c r="F474" i="2"/>
  <c r="G474" i="2" s="1"/>
  <c r="E476" i="2" l="1"/>
  <c r="H475" i="2"/>
  <c r="F475" i="2"/>
  <c r="G475" i="2" s="1"/>
  <c r="I474" i="2"/>
  <c r="I475" i="2" l="1"/>
  <c r="E477" i="2"/>
  <c r="H476" i="2"/>
  <c r="F476" i="2"/>
  <c r="G476" i="2" s="1"/>
  <c r="I476" i="2" l="1"/>
  <c r="E478" i="2"/>
  <c r="H477" i="2"/>
  <c r="F477" i="2"/>
  <c r="G477" i="2" s="1"/>
  <c r="E479" i="2" l="1"/>
  <c r="H478" i="2"/>
  <c r="F478" i="2"/>
  <c r="G478" i="2" s="1"/>
  <c r="I477" i="2"/>
  <c r="I478" i="2" l="1"/>
  <c r="E480" i="2"/>
  <c r="F479" i="2"/>
  <c r="G479" i="2" s="1"/>
  <c r="H479" i="2"/>
  <c r="I479" i="2" l="1"/>
  <c r="E481" i="2"/>
  <c r="F480" i="2"/>
  <c r="G480" i="2" s="1"/>
  <c r="H480" i="2"/>
  <c r="E482" i="2" l="1"/>
  <c r="F481" i="2"/>
  <c r="G481" i="2" s="1"/>
  <c r="H481" i="2"/>
  <c r="I480" i="2"/>
  <c r="I481" i="2" l="1"/>
  <c r="E483" i="2"/>
  <c r="F482" i="2"/>
  <c r="G482" i="2" s="1"/>
  <c r="H482" i="2"/>
  <c r="I482" i="2" l="1"/>
  <c r="E484" i="2"/>
  <c r="F483" i="2"/>
  <c r="G483" i="2" s="1"/>
  <c r="H483" i="2"/>
  <c r="I483" i="2" l="1"/>
  <c r="E485" i="2"/>
  <c r="H484" i="2"/>
  <c r="F484" i="2"/>
  <c r="G484" i="2" s="1"/>
  <c r="E486" i="2" l="1"/>
  <c r="H485" i="2"/>
  <c r="F485" i="2"/>
  <c r="G485" i="2" s="1"/>
  <c r="I484" i="2"/>
  <c r="I485" i="2" l="1"/>
  <c r="E487" i="2"/>
  <c r="H486" i="2"/>
  <c r="F486" i="2"/>
  <c r="G486" i="2" s="1"/>
  <c r="E488" i="2" l="1"/>
  <c r="H487" i="2"/>
  <c r="F487" i="2"/>
  <c r="G487" i="2" s="1"/>
  <c r="I486" i="2"/>
  <c r="I487" i="2" l="1"/>
  <c r="E489" i="2"/>
  <c r="F488" i="2"/>
  <c r="G488" i="2" s="1"/>
  <c r="H488" i="2"/>
  <c r="I488" i="2" l="1"/>
  <c r="E490" i="2"/>
  <c r="H489" i="2"/>
  <c r="F489" i="2"/>
  <c r="G489" i="2" s="1"/>
  <c r="I489" i="2" l="1"/>
  <c r="E491" i="2"/>
  <c r="F490" i="2"/>
  <c r="G490" i="2" s="1"/>
  <c r="H490" i="2"/>
  <c r="I490" i="2" l="1"/>
  <c r="E492" i="2"/>
  <c r="H491" i="2"/>
  <c r="F491" i="2"/>
  <c r="G491" i="2" s="1"/>
  <c r="I491" i="2" l="1"/>
  <c r="E493" i="2"/>
  <c r="H492" i="2"/>
  <c r="F492" i="2"/>
  <c r="G492" i="2" s="1"/>
  <c r="E494" i="2" l="1"/>
  <c r="H493" i="2"/>
  <c r="F493" i="2"/>
  <c r="G493" i="2" s="1"/>
  <c r="I492" i="2"/>
  <c r="I493" i="2" l="1"/>
  <c r="E495" i="2"/>
  <c r="H494" i="2"/>
  <c r="F494" i="2"/>
  <c r="G494" i="2" s="1"/>
  <c r="I494" i="2" l="1"/>
  <c r="E496" i="2"/>
  <c r="H495" i="2"/>
  <c r="F495" i="2"/>
  <c r="G495" i="2" s="1"/>
  <c r="E497" i="2" l="1"/>
  <c r="H496" i="2"/>
  <c r="F496" i="2"/>
  <c r="G496" i="2" s="1"/>
  <c r="I495" i="2"/>
  <c r="I496" i="2" l="1"/>
  <c r="E498" i="2"/>
  <c r="H497" i="2"/>
  <c r="F497" i="2"/>
  <c r="G497" i="2" s="1"/>
  <c r="I497" i="2" l="1"/>
  <c r="E499" i="2"/>
  <c r="F498" i="2"/>
  <c r="G498" i="2" s="1"/>
  <c r="H498" i="2"/>
  <c r="I498" i="2" l="1"/>
  <c r="E500" i="2"/>
  <c r="H499" i="2"/>
  <c r="F499" i="2"/>
  <c r="G499" i="2" s="1"/>
  <c r="E501" i="2" l="1"/>
  <c r="H500" i="2"/>
  <c r="F500" i="2"/>
  <c r="G500" i="2" s="1"/>
  <c r="I499" i="2"/>
  <c r="I500" i="2" l="1"/>
  <c r="E502" i="2"/>
  <c r="H501" i="2"/>
  <c r="F501" i="2"/>
  <c r="G501" i="2" s="1"/>
  <c r="E503" i="2" l="1"/>
  <c r="H502" i="2"/>
  <c r="F502" i="2"/>
  <c r="G502" i="2" s="1"/>
  <c r="I501" i="2"/>
  <c r="I502" i="2" l="1"/>
  <c r="E504" i="2"/>
  <c r="F503" i="2"/>
  <c r="G503" i="2" s="1"/>
  <c r="H503" i="2"/>
  <c r="I503" i="2" l="1"/>
  <c r="E505" i="2"/>
  <c r="F504" i="2"/>
  <c r="G504" i="2" s="1"/>
  <c r="H504" i="2"/>
  <c r="I504" i="2" l="1"/>
  <c r="E506" i="2"/>
  <c r="H505" i="2"/>
  <c r="F505" i="2"/>
  <c r="G505" i="2" s="1"/>
  <c r="E507" i="2" l="1"/>
  <c r="H506" i="2"/>
  <c r="F506" i="2"/>
  <c r="G506" i="2" s="1"/>
  <c r="I505" i="2"/>
  <c r="I506" i="2" l="1"/>
  <c r="E508" i="2"/>
  <c r="H507" i="2"/>
  <c r="F507" i="2"/>
  <c r="G507" i="2" s="1"/>
  <c r="E509" i="2" l="1"/>
  <c r="H508" i="2"/>
  <c r="F508" i="2"/>
  <c r="G508" i="2" s="1"/>
  <c r="I507" i="2"/>
  <c r="I508" i="2" l="1"/>
  <c r="E510" i="2"/>
  <c r="H509" i="2"/>
  <c r="F509" i="2"/>
  <c r="G509" i="2" s="1"/>
  <c r="E511" i="2" l="1"/>
  <c r="H510" i="2"/>
  <c r="F510" i="2"/>
  <c r="G510" i="2" s="1"/>
  <c r="I509" i="2"/>
  <c r="I510" i="2" l="1"/>
  <c r="E512" i="2"/>
  <c r="F511" i="2"/>
  <c r="G511" i="2" s="1"/>
  <c r="H511" i="2"/>
  <c r="I511" i="2" l="1"/>
  <c r="E513" i="2"/>
  <c r="F512" i="2"/>
  <c r="G512" i="2" s="1"/>
  <c r="H512" i="2"/>
  <c r="I512" i="2" l="1"/>
  <c r="E514" i="2"/>
  <c r="H513" i="2"/>
  <c r="F513" i="2"/>
  <c r="G513" i="2" s="1"/>
  <c r="I513" i="2" l="1"/>
  <c r="E515" i="2"/>
  <c r="H514" i="2"/>
  <c r="F514" i="2"/>
  <c r="G514" i="2" s="1"/>
  <c r="E516" i="2" l="1"/>
  <c r="H515" i="2"/>
  <c r="F515" i="2"/>
  <c r="G515" i="2" s="1"/>
  <c r="I514" i="2"/>
  <c r="I515" i="2" l="1"/>
  <c r="E517" i="2"/>
  <c r="H516" i="2"/>
  <c r="F516" i="2"/>
  <c r="G516" i="2" s="1"/>
  <c r="E518" i="2" l="1"/>
  <c r="H517" i="2"/>
  <c r="F517" i="2"/>
  <c r="G517" i="2" s="1"/>
  <c r="I516" i="2"/>
  <c r="I517" i="2" l="1"/>
  <c r="E519" i="2"/>
  <c r="H518" i="2"/>
  <c r="F518" i="2"/>
  <c r="G518" i="2" s="1"/>
  <c r="E520" i="2" l="1"/>
  <c r="F519" i="2"/>
  <c r="G519" i="2" s="1"/>
  <c r="H519" i="2"/>
  <c r="I518" i="2"/>
  <c r="I519" i="2" l="1"/>
  <c r="E521" i="2"/>
  <c r="F520" i="2"/>
  <c r="G520" i="2" s="1"/>
  <c r="H520" i="2"/>
  <c r="I520" i="2" l="1"/>
  <c r="E522" i="2"/>
  <c r="H521" i="2"/>
  <c r="F521" i="2"/>
  <c r="G521" i="2" s="1"/>
  <c r="E523" i="2" l="1"/>
  <c r="F522" i="2"/>
  <c r="G522" i="2" s="1"/>
  <c r="H522" i="2"/>
  <c r="I521" i="2"/>
  <c r="I522" i="2" l="1"/>
  <c r="E524" i="2"/>
  <c r="H523" i="2"/>
  <c r="F523" i="2"/>
  <c r="G523" i="2" s="1"/>
  <c r="E525" i="2" l="1"/>
  <c r="H524" i="2"/>
  <c r="F524" i="2"/>
  <c r="G524" i="2" s="1"/>
  <c r="I523" i="2"/>
  <c r="I524" i="2" l="1"/>
  <c r="E526" i="2"/>
  <c r="H525" i="2"/>
  <c r="F525" i="2"/>
  <c r="G525" i="2" s="1"/>
  <c r="E527" i="2" l="1"/>
  <c r="H526" i="2"/>
  <c r="F526" i="2"/>
  <c r="G526" i="2" s="1"/>
  <c r="I525" i="2"/>
  <c r="I526" i="2" l="1"/>
  <c r="E528" i="2"/>
  <c r="H527" i="2"/>
  <c r="F527" i="2"/>
  <c r="G527" i="2" s="1"/>
  <c r="E529" i="2" l="1"/>
  <c r="F528" i="2"/>
  <c r="G528" i="2" s="1"/>
  <c r="H528" i="2"/>
  <c r="I527" i="2"/>
  <c r="I528" i="2" l="1"/>
  <c r="E530" i="2"/>
  <c r="F529" i="2"/>
  <c r="G529" i="2" s="1"/>
  <c r="H529" i="2"/>
  <c r="I529" i="2" l="1"/>
  <c r="E531" i="2"/>
  <c r="H530" i="2"/>
  <c r="F530" i="2"/>
  <c r="G530" i="2" s="1"/>
  <c r="E532" i="2" l="1"/>
  <c r="F531" i="2"/>
  <c r="G531" i="2" s="1"/>
  <c r="H531" i="2"/>
  <c r="I530" i="2"/>
  <c r="I531" i="2" l="1"/>
  <c r="E533" i="2"/>
  <c r="H532" i="2"/>
  <c r="F532" i="2"/>
  <c r="G532" i="2" s="1"/>
  <c r="I532" i="2" l="1"/>
  <c r="E534" i="2"/>
  <c r="H533" i="2"/>
  <c r="F533" i="2"/>
  <c r="G533" i="2" s="1"/>
  <c r="E535" i="2" l="1"/>
  <c r="H534" i="2"/>
  <c r="F534" i="2"/>
  <c r="G534" i="2" s="1"/>
  <c r="I533" i="2"/>
  <c r="I534" i="2" l="1"/>
  <c r="E536" i="2"/>
  <c r="F535" i="2"/>
  <c r="G535" i="2" s="1"/>
  <c r="H535" i="2"/>
  <c r="I535" i="2" l="1"/>
  <c r="E537" i="2"/>
  <c r="F536" i="2"/>
  <c r="G536" i="2" s="1"/>
  <c r="H536" i="2"/>
  <c r="I536" i="2" l="1"/>
  <c r="E538" i="2"/>
  <c r="H537" i="2"/>
  <c r="F537" i="2"/>
  <c r="G537" i="2" s="1"/>
  <c r="E539" i="2" l="1"/>
  <c r="H538" i="2"/>
  <c r="F538" i="2"/>
  <c r="G538" i="2" s="1"/>
  <c r="I537" i="2"/>
  <c r="I538" i="2" l="1"/>
  <c r="E540" i="2"/>
  <c r="F539" i="2"/>
  <c r="G539" i="2" s="1"/>
  <c r="H539" i="2"/>
  <c r="I539" i="2" l="1"/>
  <c r="E541" i="2"/>
  <c r="H540" i="2"/>
  <c r="F540" i="2"/>
  <c r="G540" i="2" s="1"/>
  <c r="E542" i="2" l="1"/>
  <c r="H541" i="2"/>
  <c r="F541" i="2"/>
  <c r="G541" i="2" s="1"/>
  <c r="I540" i="2"/>
  <c r="I541" i="2" l="1"/>
  <c r="E543" i="2"/>
  <c r="H542" i="2"/>
  <c r="F542" i="2"/>
  <c r="G542" i="2" s="1"/>
  <c r="E544" i="2" l="1"/>
  <c r="F543" i="2"/>
  <c r="G543" i="2" s="1"/>
  <c r="H543" i="2"/>
  <c r="I542" i="2"/>
  <c r="I543" i="2" l="1"/>
  <c r="E545" i="2"/>
  <c r="F544" i="2"/>
  <c r="G544" i="2" s="1"/>
  <c r="H544" i="2"/>
  <c r="I544" i="2" l="1"/>
  <c r="E546" i="2"/>
  <c r="F545" i="2"/>
  <c r="G545" i="2" s="1"/>
  <c r="H545" i="2"/>
  <c r="I545" i="2" l="1"/>
  <c r="E547" i="2"/>
  <c r="F546" i="2"/>
  <c r="G546" i="2" s="1"/>
  <c r="H546" i="2"/>
  <c r="I546" i="2" l="1"/>
  <c r="E548" i="2"/>
  <c r="H547" i="2"/>
  <c r="F547" i="2"/>
  <c r="G547" i="2" s="1"/>
  <c r="I547" i="2" l="1"/>
  <c r="E549" i="2"/>
  <c r="H548" i="2"/>
  <c r="F548" i="2"/>
  <c r="G548" i="2" s="1"/>
  <c r="E550" i="2" l="1"/>
  <c r="H549" i="2"/>
  <c r="F549" i="2"/>
  <c r="G549" i="2" s="1"/>
  <c r="I548" i="2"/>
  <c r="I549" i="2" l="1"/>
  <c r="E551" i="2"/>
  <c r="H550" i="2"/>
  <c r="F550" i="2"/>
  <c r="G550" i="2" s="1"/>
  <c r="E552" i="2" l="1"/>
  <c r="H551" i="2"/>
  <c r="F551" i="2"/>
  <c r="G551" i="2" s="1"/>
  <c r="I550" i="2"/>
  <c r="I551" i="2" l="1"/>
  <c r="E553" i="2"/>
  <c r="F552" i="2"/>
  <c r="G552" i="2" s="1"/>
  <c r="H552" i="2"/>
  <c r="I552" i="2" l="1"/>
  <c r="E554" i="2"/>
  <c r="F553" i="2"/>
  <c r="G553" i="2" s="1"/>
  <c r="H553" i="2"/>
  <c r="I553" i="2" l="1"/>
  <c r="E555" i="2"/>
  <c r="F554" i="2"/>
  <c r="G554" i="2" s="1"/>
  <c r="H554" i="2"/>
  <c r="I554" i="2" l="1"/>
  <c r="E556" i="2"/>
  <c r="H555" i="2"/>
  <c r="F555" i="2"/>
  <c r="G555" i="2" s="1"/>
  <c r="E557" i="2" l="1"/>
  <c r="H556" i="2"/>
  <c r="F556" i="2"/>
  <c r="G556" i="2" s="1"/>
  <c r="I555" i="2"/>
  <c r="I556" i="2" l="1"/>
  <c r="E558" i="2"/>
  <c r="H557" i="2"/>
  <c r="F557" i="2"/>
  <c r="G557" i="2" s="1"/>
  <c r="E559" i="2" l="1"/>
  <c r="H558" i="2"/>
  <c r="F558" i="2"/>
  <c r="G558" i="2" s="1"/>
  <c r="I557" i="2"/>
  <c r="I558" i="2" l="1"/>
  <c r="E560" i="2"/>
  <c r="F559" i="2"/>
  <c r="G559" i="2" s="1"/>
  <c r="H559" i="2"/>
  <c r="I559" i="2" l="1"/>
  <c r="E561" i="2"/>
  <c r="H560" i="2"/>
  <c r="F560" i="2"/>
  <c r="G560" i="2" s="1"/>
  <c r="I560" i="2" l="1"/>
  <c r="E562" i="2"/>
  <c r="H561" i="2"/>
  <c r="F561" i="2"/>
  <c r="G561" i="2" s="1"/>
  <c r="E563" i="2" l="1"/>
  <c r="H562" i="2"/>
  <c r="F562" i="2"/>
  <c r="G562" i="2" s="1"/>
  <c r="I561" i="2"/>
  <c r="I562" i="2" l="1"/>
  <c r="E564" i="2"/>
  <c r="H563" i="2"/>
  <c r="F563" i="2"/>
  <c r="G563" i="2" s="1"/>
  <c r="E565" i="2" l="1"/>
  <c r="H564" i="2"/>
  <c r="F564" i="2"/>
  <c r="G564" i="2" s="1"/>
  <c r="I563" i="2"/>
  <c r="I564" i="2" l="1"/>
  <c r="E566" i="2"/>
  <c r="F565" i="2"/>
  <c r="G565" i="2" s="1"/>
  <c r="H565" i="2"/>
  <c r="I565" i="2" l="1"/>
  <c r="E567" i="2"/>
  <c r="H566" i="2"/>
  <c r="F566" i="2"/>
  <c r="G566" i="2" s="1"/>
  <c r="E568" i="2" l="1"/>
  <c r="F567" i="2"/>
  <c r="G567" i="2" s="1"/>
  <c r="H567" i="2"/>
  <c r="I566" i="2"/>
  <c r="I567" i="2" l="1"/>
  <c r="E569" i="2"/>
  <c r="H568" i="2"/>
  <c r="F568" i="2"/>
  <c r="G568" i="2" s="1"/>
  <c r="E570" i="2" l="1"/>
  <c r="H569" i="2"/>
  <c r="F569" i="2"/>
  <c r="G569" i="2" s="1"/>
  <c r="I568" i="2"/>
  <c r="I569" i="2" l="1"/>
  <c r="E571" i="2"/>
  <c r="H570" i="2"/>
  <c r="F570" i="2"/>
  <c r="G570" i="2" s="1"/>
  <c r="E572" i="2" l="1"/>
  <c r="H571" i="2"/>
  <c r="F571" i="2"/>
  <c r="G571" i="2" s="1"/>
  <c r="I570" i="2"/>
  <c r="I571" i="2" l="1"/>
  <c r="E573" i="2"/>
  <c r="H572" i="2"/>
  <c r="F572" i="2"/>
  <c r="G572" i="2" s="1"/>
  <c r="E574" i="2" l="1"/>
  <c r="H573" i="2"/>
  <c r="F573" i="2"/>
  <c r="G573" i="2" s="1"/>
  <c r="I572" i="2"/>
  <c r="I573" i="2" l="1"/>
  <c r="E575" i="2"/>
  <c r="F574" i="2"/>
  <c r="G574" i="2" s="1"/>
  <c r="H574" i="2"/>
  <c r="I574" i="2" l="1"/>
  <c r="E576" i="2"/>
  <c r="F575" i="2"/>
  <c r="G575" i="2" s="1"/>
  <c r="H575" i="2"/>
  <c r="I575" i="2" l="1"/>
  <c r="E577" i="2"/>
  <c r="F576" i="2"/>
  <c r="G576" i="2" s="1"/>
  <c r="H576" i="2"/>
  <c r="I576" i="2" l="1"/>
  <c r="E578" i="2"/>
  <c r="H577" i="2"/>
  <c r="F577" i="2"/>
  <c r="G577" i="2" s="1"/>
  <c r="E579" i="2" l="1"/>
  <c r="H578" i="2"/>
  <c r="F578" i="2"/>
  <c r="G578" i="2" s="1"/>
  <c r="I577" i="2"/>
  <c r="I578" i="2" l="1"/>
  <c r="E580" i="2"/>
  <c r="H579" i="2"/>
  <c r="F579" i="2"/>
  <c r="G579" i="2" s="1"/>
  <c r="E581" i="2" l="1"/>
  <c r="H580" i="2"/>
  <c r="F580" i="2"/>
  <c r="G580" i="2" s="1"/>
  <c r="I579" i="2"/>
  <c r="I580" i="2" l="1"/>
  <c r="E582" i="2"/>
  <c r="H581" i="2"/>
  <c r="F581" i="2"/>
  <c r="G581" i="2" s="1"/>
  <c r="E583" i="2" l="1"/>
  <c r="F582" i="2"/>
  <c r="G582" i="2" s="1"/>
  <c r="H582" i="2"/>
  <c r="I581" i="2"/>
  <c r="I582" i="2" l="1"/>
  <c r="E584" i="2"/>
  <c r="F583" i="2"/>
  <c r="G583" i="2" s="1"/>
  <c r="H583" i="2"/>
  <c r="I583" i="2" l="1"/>
  <c r="E585" i="2"/>
  <c r="F584" i="2"/>
  <c r="G584" i="2" s="1"/>
  <c r="H584" i="2"/>
  <c r="I584" i="2" l="1"/>
  <c r="E586" i="2"/>
  <c r="H585" i="2"/>
  <c r="F585" i="2"/>
  <c r="G585" i="2" s="1"/>
  <c r="E587" i="2" l="1"/>
  <c r="F586" i="2"/>
  <c r="G586" i="2" s="1"/>
  <c r="H586" i="2"/>
  <c r="I585" i="2"/>
  <c r="I586" i="2" l="1"/>
  <c r="E588" i="2"/>
  <c r="H587" i="2"/>
  <c r="F587" i="2"/>
  <c r="G587" i="2" s="1"/>
  <c r="E589" i="2" l="1"/>
  <c r="H588" i="2"/>
  <c r="F588" i="2"/>
  <c r="G588" i="2" s="1"/>
  <c r="I587" i="2"/>
  <c r="I588" i="2" l="1"/>
  <c r="E590" i="2"/>
  <c r="F589" i="2"/>
  <c r="G589" i="2" s="1"/>
  <c r="H589" i="2"/>
  <c r="I589" i="2" l="1"/>
  <c r="E591" i="2"/>
  <c r="H590" i="2"/>
  <c r="F590" i="2"/>
  <c r="G590" i="2" s="1"/>
  <c r="I590" i="2" l="1"/>
  <c r="E592" i="2"/>
  <c r="F591" i="2"/>
  <c r="G591" i="2" s="1"/>
  <c r="H591" i="2"/>
  <c r="I591" i="2" l="1"/>
  <c r="E593" i="2"/>
  <c r="F592" i="2"/>
  <c r="G592" i="2" s="1"/>
  <c r="H592" i="2"/>
  <c r="I592" i="2" l="1"/>
  <c r="E594" i="2"/>
  <c r="H593" i="2"/>
  <c r="F593" i="2"/>
  <c r="G593" i="2" s="1"/>
  <c r="E595" i="2" l="1"/>
  <c r="F594" i="2"/>
  <c r="G594" i="2" s="1"/>
  <c r="H594" i="2"/>
  <c r="I593" i="2"/>
  <c r="I594" i="2" l="1"/>
  <c r="E596" i="2"/>
  <c r="F595" i="2"/>
  <c r="G595" i="2" s="1"/>
  <c r="H595" i="2"/>
  <c r="I595" i="2" l="1"/>
  <c r="E597" i="2"/>
  <c r="H596" i="2"/>
  <c r="F596" i="2"/>
  <c r="G596" i="2" s="1"/>
  <c r="I596" i="2" l="1"/>
  <c r="E598" i="2"/>
  <c r="H597" i="2"/>
  <c r="F597" i="2"/>
  <c r="G597" i="2" s="1"/>
  <c r="I597" i="2" l="1"/>
  <c r="E599" i="2"/>
  <c r="H598" i="2"/>
  <c r="F598" i="2"/>
  <c r="G598" i="2" s="1"/>
  <c r="E600" i="2" l="1"/>
  <c r="F599" i="2"/>
  <c r="G599" i="2" s="1"/>
  <c r="H599" i="2"/>
  <c r="I598" i="2"/>
  <c r="I599" i="2" l="1"/>
  <c r="E601" i="2"/>
  <c r="H600" i="2"/>
  <c r="F600" i="2"/>
  <c r="G600" i="2" s="1"/>
  <c r="E602" i="2" l="1"/>
  <c r="H601" i="2"/>
  <c r="F601" i="2"/>
  <c r="G601" i="2" s="1"/>
  <c r="I600" i="2"/>
  <c r="I601" i="2" l="1"/>
  <c r="E603" i="2"/>
  <c r="F602" i="2"/>
  <c r="G602" i="2" s="1"/>
  <c r="H602" i="2"/>
  <c r="I602" i="2" l="1"/>
  <c r="E604" i="2"/>
  <c r="H603" i="2"/>
  <c r="F603" i="2"/>
  <c r="G603" i="2" s="1"/>
  <c r="E605" i="2" l="1"/>
  <c r="H604" i="2"/>
  <c r="F604" i="2"/>
  <c r="G604" i="2" s="1"/>
  <c r="I603" i="2"/>
  <c r="I604" i="2" l="1"/>
  <c r="E606" i="2"/>
  <c r="F605" i="2"/>
  <c r="G605" i="2" s="1"/>
  <c r="H605" i="2"/>
  <c r="I605" i="2" l="1"/>
  <c r="E607" i="2"/>
  <c r="H606" i="2"/>
  <c r="F606" i="2"/>
  <c r="G606" i="2" s="1"/>
  <c r="E608" i="2" l="1"/>
  <c r="F607" i="2"/>
  <c r="G607" i="2" s="1"/>
  <c r="H607" i="2"/>
  <c r="I606" i="2"/>
  <c r="I607" i="2" l="1"/>
  <c r="E609" i="2"/>
  <c r="F608" i="2"/>
  <c r="G608" i="2" s="1"/>
  <c r="H608" i="2"/>
  <c r="I608" i="2" l="1"/>
  <c r="E610" i="2"/>
  <c r="H609" i="2"/>
  <c r="F609" i="2"/>
  <c r="G609" i="2" s="1"/>
  <c r="I609" i="2" l="1"/>
  <c r="E611" i="2"/>
  <c r="H610" i="2"/>
  <c r="F610" i="2"/>
  <c r="G610" i="2" s="1"/>
  <c r="E612" i="2" l="1"/>
  <c r="H611" i="2"/>
  <c r="F611" i="2"/>
  <c r="G611" i="2" s="1"/>
  <c r="I610" i="2"/>
  <c r="I611" i="2" l="1"/>
  <c r="E613" i="2"/>
  <c r="H612" i="2"/>
  <c r="F612" i="2"/>
  <c r="G612" i="2" s="1"/>
  <c r="E614" i="2" l="1"/>
  <c r="H613" i="2"/>
  <c r="F613" i="2"/>
  <c r="G613" i="2" s="1"/>
  <c r="I612" i="2"/>
  <c r="I613" i="2" l="1"/>
  <c r="E615" i="2"/>
  <c r="H614" i="2"/>
  <c r="F614" i="2"/>
  <c r="G614" i="2" s="1"/>
  <c r="E616" i="2" l="1"/>
  <c r="H615" i="2"/>
  <c r="F615" i="2"/>
  <c r="G615" i="2" s="1"/>
  <c r="I614" i="2"/>
  <c r="I615" i="2" l="1"/>
  <c r="E617" i="2"/>
  <c r="F616" i="2"/>
  <c r="G616" i="2" s="1"/>
  <c r="H616" i="2"/>
  <c r="I616" i="2" l="1"/>
  <c r="E618" i="2"/>
  <c r="H617" i="2"/>
  <c r="F617" i="2"/>
  <c r="G617" i="2" s="1"/>
  <c r="E619" i="2" l="1"/>
  <c r="F618" i="2"/>
  <c r="G618" i="2" s="1"/>
  <c r="H618" i="2"/>
  <c r="I617" i="2"/>
  <c r="I618" i="2" l="1"/>
  <c r="E620" i="2"/>
  <c r="F619" i="2"/>
  <c r="G619" i="2" s="1"/>
  <c r="H619" i="2"/>
  <c r="I619" i="2" l="1"/>
  <c r="H620" i="2"/>
  <c r="F620" i="2"/>
  <c r="G620" i="2" s="1"/>
  <c r="I620" i="2" l="1"/>
</calcChain>
</file>

<file path=xl/sharedStrings.xml><?xml version="1.0" encoding="utf-8"?>
<sst xmlns="http://schemas.openxmlformats.org/spreadsheetml/2006/main" count="217" uniqueCount="67">
  <si>
    <t>Date</t>
  </si>
  <si>
    <t>Russell3000</t>
  </si>
  <si>
    <t>IBM</t>
  </si>
  <si>
    <t>MSFT</t>
  </si>
  <si>
    <t>ORCL</t>
  </si>
  <si>
    <t>DATE</t>
  </si>
  <si>
    <t>Discount</t>
  </si>
  <si>
    <t>Issue Date</t>
  </si>
  <si>
    <t>Maturity</t>
  </si>
  <si>
    <t>BEY</t>
  </si>
  <si>
    <t>Days</t>
  </si>
  <si>
    <t>risk-free</t>
  </si>
  <si>
    <t>%Discount</t>
  </si>
  <si>
    <t>Excess Return</t>
  </si>
  <si>
    <t>Linear Regression Analysis</t>
  </si>
  <si>
    <t>Regression Statistics</t>
  </si>
  <si>
    <t>R Square</t>
  </si>
  <si>
    <t>Adjusted R Square</t>
  </si>
  <si>
    <t>Standard Error</t>
  </si>
  <si>
    <t>LLF</t>
  </si>
  <si>
    <t>AIC</t>
  </si>
  <si>
    <t>SBIC</t>
  </si>
  <si>
    <t>Observations</t>
  </si>
  <si>
    <t>ANOVA</t>
  </si>
  <si>
    <t>df</t>
  </si>
  <si>
    <t>SS</t>
  </si>
  <si>
    <t>MS</t>
  </si>
  <si>
    <t>F</t>
  </si>
  <si>
    <t>P-Value</t>
  </si>
  <si>
    <t>SIG?</t>
  </si>
  <si>
    <t>Regression</t>
  </si>
  <si>
    <t>Residuals</t>
  </si>
  <si>
    <t>Total</t>
  </si>
  <si>
    <t>Residuals (standardized) Analysis</t>
  </si>
  <si>
    <t>AVG</t>
  </si>
  <si>
    <t>STDEV</t>
  </si>
  <si>
    <t>SKEW</t>
  </si>
  <si>
    <t>KURTOSIS</t>
  </si>
  <si>
    <t>Normal?</t>
  </si>
  <si>
    <t>Target</t>
  </si>
  <si>
    <t>Regression Coefficients</t>
  </si>
  <si>
    <t>Value</t>
  </si>
  <si>
    <t>std. Error</t>
  </si>
  <si>
    <t>t-stat</t>
  </si>
  <si>
    <t>LL</t>
  </si>
  <si>
    <t>UL</t>
  </si>
  <si>
    <t>Intercept</t>
  </si>
  <si>
    <t>Regression stability test (Chow test)</t>
  </si>
  <si>
    <t>Score</t>
  </si>
  <si>
    <t>C.V.</t>
  </si>
  <si>
    <t>Stable?</t>
  </si>
  <si>
    <t>Resid</t>
  </si>
  <si>
    <t>Mean</t>
  </si>
  <si>
    <t>QQ-Plot</t>
  </si>
  <si>
    <t>Q</t>
  </si>
  <si>
    <t>Normal</t>
  </si>
  <si>
    <t>Empirical</t>
  </si>
  <si>
    <t>Pass?</t>
  </si>
  <si>
    <t>Post 2008</t>
  </si>
  <si>
    <t>White-noise Test</t>
  </si>
  <si>
    <t>Lag</t>
  </si>
  <si>
    <t>Beta</t>
  </si>
  <si>
    <t>Range</t>
  </si>
  <si>
    <t>Russell 3000</t>
  </si>
  <si>
    <t>Cook's</t>
  </si>
  <si>
    <t>beta</t>
  </si>
  <si>
    <t>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</si>
</sst>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yyyy\-mm\-dd"/>
    <numFmt numFmtId="165" formatCode="[$-F800]dddd\,\ mmmm\ dd\,\ yyyy"/>
    <numFmt numFmtId="166" formatCode="0.0%"/>
    <numFmt numFmtId="167" formatCode="#0.0%"/>
    <numFmt numFmtId="168" formatCode="#0.00"/>
    <numFmt numFmtId="169" formatCode="#0"/>
    <numFmt numFmtId="170" formatCode="#0.0"/>
    <numFmt numFmtId="171" formatCode="#0.000"/>
    <numFmt numFmtId="172" formatCode="#0.00%"/>
    <numFmt numFmtId="173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A023"/>
        <bgColor indexed="64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4" borderId="0" applyNumberFormat="0" applyBorder="0" applyAlignment="0" applyProtection="0"/>
  </cellStyleXfs>
  <cellXfs count="7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center"/>
    </xf>
    <xf numFmtId="2" fontId="3" fillId="0" borderId="0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center"/>
    </xf>
    <xf numFmtId="166" fontId="0" fillId="0" borderId="0" xfId="1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10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5" fontId="3" fillId="0" borderId="0" xfId="2" applyNumberFormat="1" applyFont="1" applyFill="1" applyBorder="1" applyAlignment="1" applyProtection="1">
      <alignment horizontal="center"/>
    </xf>
    <xf numFmtId="164" fontId="3" fillId="2" borderId="0" xfId="2" applyNumberFormat="1" applyFont="1" applyFill="1" applyBorder="1" applyAlignment="1" applyProtection="1">
      <alignment horizontal="center"/>
    </xf>
    <xf numFmtId="2" fontId="3" fillId="2" borderId="0" xfId="2" applyNumberFormat="1" applyFont="1" applyFill="1" applyBorder="1" applyAlignment="1" applyProtection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2" fillId="0" borderId="3" xfId="0" applyFont="1" applyBorder="1" applyAlignment="1">
      <alignment horizontal="left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167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center"/>
    </xf>
    <xf numFmtId="169" fontId="0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right"/>
    </xf>
    <xf numFmtId="167" fontId="0" fillId="0" borderId="0" xfId="0" applyNumberFormat="1" applyFont="1" applyBorder="1" applyAlignment="1">
      <alignment horizontal="center"/>
    </xf>
    <xf numFmtId="168" fontId="0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169" fontId="0" fillId="0" borderId="2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3" borderId="0" xfId="0" applyNumberFormat="1" applyFont="1" applyFill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70" fontId="0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168" fontId="0" fillId="0" borderId="2" xfId="0" applyNumberFormat="1" applyFont="1" applyBorder="1" applyAlignment="1">
      <alignment horizontal="center"/>
    </xf>
    <xf numFmtId="167" fontId="0" fillId="0" borderId="2" xfId="0" applyNumberFormat="1" applyFont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66" fontId="0" fillId="2" borderId="2" xfId="0" applyNumberForma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67" fontId="2" fillId="3" borderId="5" xfId="0" applyNumberFormat="1" applyFont="1" applyFill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17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73" fontId="0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0" applyNumberFormat="1"/>
    <xf numFmtId="2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0" applyNumberFormat="1" applyFill="1"/>
    <xf numFmtId="0" fontId="5" fillId="4" borderId="1" xfId="3" applyBorder="1" applyAlignment="1">
      <alignment horizontal="center"/>
    </xf>
    <xf numFmtId="9" fontId="5" fillId="4" borderId="0" xfId="3" applyNumberFormat="1" applyAlignment="1">
      <alignment horizontal="center"/>
    </xf>
    <xf numFmtId="173" fontId="5" fillId="4" borderId="0" xfId="3" applyNumberFormat="1" applyAlignment="1">
      <alignment horizontal="center"/>
    </xf>
    <xf numFmtId="173" fontId="5" fillId="4" borderId="2" xfId="3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/>
    <xf numFmtId="2" fontId="5" fillId="4" borderId="0" xfId="3" applyNumberFormat="1" applyAlignment="1">
      <alignment horizontal="center"/>
    </xf>
    <xf numFmtId="14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</cellXfs>
  <cellStyles count="4">
    <cellStyle name="Good" xfId="3" builtinId="26"/>
    <cellStyle name="Normal" xfId="0" builtinId="0"/>
    <cellStyle name="Normal 2" xfId="2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4WK T-Bill BEY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61001749781277E-2"/>
          <c:y val="2.8194444444444459E-2"/>
          <c:w val="0.86637051618547678"/>
          <c:h val="0.79402340332458443"/>
        </c:manualLayout>
      </c:layout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'T-Bill'!$E$4:$E$620</c:f>
              <c:numCache>
                <c:formatCode>m/d/yyyy</c:formatCode>
                <c:ptCount val="617"/>
                <c:pt idx="0">
                  <c:v>37105</c:v>
                </c:pt>
                <c:pt idx="1">
                  <c:v>37112</c:v>
                </c:pt>
                <c:pt idx="2">
                  <c:v>37119</c:v>
                </c:pt>
                <c:pt idx="3">
                  <c:v>37126</c:v>
                </c:pt>
                <c:pt idx="4">
                  <c:v>37133</c:v>
                </c:pt>
                <c:pt idx="5">
                  <c:v>37140</c:v>
                </c:pt>
                <c:pt idx="6">
                  <c:v>37147</c:v>
                </c:pt>
                <c:pt idx="7">
                  <c:v>37154</c:v>
                </c:pt>
                <c:pt idx="8">
                  <c:v>37161</c:v>
                </c:pt>
                <c:pt idx="9">
                  <c:v>37168</c:v>
                </c:pt>
                <c:pt idx="10">
                  <c:v>37175</c:v>
                </c:pt>
                <c:pt idx="11">
                  <c:v>37182</c:v>
                </c:pt>
                <c:pt idx="12">
                  <c:v>37189</c:v>
                </c:pt>
                <c:pt idx="13">
                  <c:v>37196</c:v>
                </c:pt>
                <c:pt idx="14">
                  <c:v>37203</c:v>
                </c:pt>
                <c:pt idx="15">
                  <c:v>37210</c:v>
                </c:pt>
                <c:pt idx="16">
                  <c:v>37217</c:v>
                </c:pt>
                <c:pt idx="17">
                  <c:v>37224</c:v>
                </c:pt>
                <c:pt idx="18">
                  <c:v>37231</c:v>
                </c:pt>
                <c:pt idx="19">
                  <c:v>37238</c:v>
                </c:pt>
                <c:pt idx="20">
                  <c:v>37245</c:v>
                </c:pt>
                <c:pt idx="21">
                  <c:v>37252</c:v>
                </c:pt>
                <c:pt idx="22">
                  <c:v>37259</c:v>
                </c:pt>
                <c:pt idx="23">
                  <c:v>37266</c:v>
                </c:pt>
                <c:pt idx="24">
                  <c:v>37273</c:v>
                </c:pt>
                <c:pt idx="25">
                  <c:v>37280</c:v>
                </c:pt>
                <c:pt idx="26">
                  <c:v>37287</c:v>
                </c:pt>
                <c:pt idx="27">
                  <c:v>37294</c:v>
                </c:pt>
                <c:pt idx="28">
                  <c:v>37301</c:v>
                </c:pt>
                <c:pt idx="29">
                  <c:v>37308</c:v>
                </c:pt>
                <c:pt idx="30">
                  <c:v>37315</c:v>
                </c:pt>
                <c:pt idx="31">
                  <c:v>37322</c:v>
                </c:pt>
                <c:pt idx="32">
                  <c:v>37329</c:v>
                </c:pt>
                <c:pt idx="33">
                  <c:v>37336</c:v>
                </c:pt>
                <c:pt idx="34">
                  <c:v>37343</c:v>
                </c:pt>
                <c:pt idx="35">
                  <c:v>37350</c:v>
                </c:pt>
                <c:pt idx="36">
                  <c:v>37357</c:v>
                </c:pt>
                <c:pt idx="37">
                  <c:v>37364</c:v>
                </c:pt>
                <c:pt idx="38">
                  <c:v>37371</c:v>
                </c:pt>
                <c:pt idx="39">
                  <c:v>37378</c:v>
                </c:pt>
                <c:pt idx="40">
                  <c:v>37385</c:v>
                </c:pt>
                <c:pt idx="41">
                  <c:v>37392</c:v>
                </c:pt>
                <c:pt idx="42">
                  <c:v>37399</c:v>
                </c:pt>
                <c:pt idx="43">
                  <c:v>37406</c:v>
                </c:pt>
                <c:pt idx="44">
                  <c:v>37413</c:v>
                </c:pt>
                <c:pt idx="45">
                  <c:v>37420</c:v>
                </c:pt>
                <c:pt idx="46">
                  <c:v>37427</c:v>
                </c:pt>
                <c:pt idx="47">
                  <c:v>37434</c:v>
                </c:pt>
                <c:pt idx="48">
                  <c:v>37441</c:v>
                </c:pt>
                <c:pt idx="49">
                  <c:v>37448</c:v>
                </c:pt>
                <c:pt idx="50">
                  <c:v>37455</c:v>
                </c:pt>
                <c:pt idx="51">
                  <c:v>37462</c:v>
                </c:pt>
                <c:pt idx="52">
                  <c:v>37469</c:v>
                </c:pt>
                <c:pt idx="53">
                  <c:v>37476</c:v>
                </c:pt>
                <c:pt idx="54">
                  <c:v>37483</c:v>
                </c:pt>
                <c:pt idx="55">
                  <c:v>37490</c:v>
                </c:pt>
                <c:pt idx="56">
                  <c:v>37497</c:v>
                </c:pt>
                <c:pt idx="57">
                  <c:v>37504</c:v>
                </c:pt>
                <c:pt idx="58">
                  <c:v>37511</c:v>
                </c:pt>
                <c:pt idx="59">
                  <c:v>37518</c:v>
                </c:pt>
                <c:pt idx="60">
                  <c:v>37525</c:v>
                </c:pt>
                <c:pt idx="61">
                  <c:v>37532</c:v>
                </c:pt>
                <c:pt idx="62">
                  <c:v>37539</c:v>
                </c:pt>
                <c:pt idx="63">
                  <c:v>37546</c:v>
                </c:pt>
                <c:pt idx="64">
                  <c:v>37553</c:v>
                </c:pt>
                <c:pt idx="65">
                  <c:v>37560</c:v>
                </c:pt>
                <c:pt idx="66">
                  <c:v>37567</c:v>
                </c:pt>
                <c:pt idx="67">
                  <c:v>37574</c:v>
                </c:pt>
                <c:pt idx="68">
                  <c:v>37581</c:v>
                </c:pt>
                <c:pt idx="69">
                  <c:v>37588</c:v>
                </c:pt>
                <c:pt idx="70">
                  <c:v>37595</c:v>
                </c:pt>
                <c:pt idx="71">
                  <c:v>37602</c:v>
                </c:pt>
                <c:pt idx="72">
                  <c:v>37609</c:v>
                </c:pt>
                <c:pt idx="73">
                  <c:v>37616</c:v>
                </c:pt>
                <c:pt idx="74">
                  <c:v>37623</c:v>
                </c:pt>
                <c:pt idx="75">
                  <c:v>37630</c:v>
                </c:pt>
                <c:pt idx="76">
                  <c:v>37637</c:v>
                </c:pt>
                <c:pt idx="77">
                  <c:v>37644</c:v>
                </c:pt>
                <c:pt idx="78">
                  <c:v>37651</c:v>
                </c:pt>
                <c:pt idx="79">
                  <c:v>37658</c:v>
                </c:pt>
                <c:pt idx="80">
                  <c:v>37665</c:v>
                </c:pt>
                <c:pt idx="81">
                  <c:v>37672</c:v>
                </c:pt>
                <c:pt idx="82">
                  <c:v>37679</c:v>
                </c:pt>
                <c:pt idx="83">
                  <c:v>37686</c:v>
                </c:pt>
                <c:pt idx="84">
                  <c:v>37693</c:v>
                </c:pt>
                <c:pt idx="85">
                  <c:v>37700</c:v>
                </c:pt>
                <c:pt idx="86">
                  <c:v>37707</c:v>
                </c:pt>
                <c:pt idx="87">
                  <c:v>37714</c:v>
                </c:pt>
                <c:pt idx="88">
                  <c:v>37721</c:v>
                </c:pt>
                <c:pt idx="89">
                  <c:v>37728</c:v>
                </c:pt>
                <c:pt idx="90">
                  <c:v>37735</c:v>
                </c:pt>
                <c:pt idx="91">
                  <c:v>37742</c:v>
                </c:pt>
                <c:pt idx="92">
                  <c:v>37749</c:v>
                </c:pt>
                <c:pt idx="93">
                  <c:v>37756</c:v>
                </c:pt>
                <c:pt idx="94">
                  <c:v>37763</c:v>
                </c:pt>
                <c:pt idx="95">
                  <c:v>37770</c:v>
                </c:pt>
                <c:pt idx="96">
                  <c:v>37777</c:v>
                </c:pt>
                <c:pt idx="97">
                  <c:v>37784</c:v>
                </c:pt>
                <c:pt idx="98">
                  <c:v>37791</c:v>
                </c:pt>
                <c:pt idx="99">
                  <c:v>37798</c:v>
                </c:pt>
                <c:pt idx="100">
                  <c:v>37805</c:v>
                </c:pt>
                <c:pt idx="101">
                  <c:v>37812</c:v>
                </c:pt>
                <c:pt idx="102">
                  <c:v>37819</c:v>
                </c:pt>
                <c:pt idx="103">
                  <c:v>37826</c:v>
                </c:pt>
                <c:pt idx="104">
                  <c:v>37833</c:v>
                </c:pt>
                <c:pt idx="105">
                  <c:v>37840</c:v>
                </c:pt>
                <c:pt idx="106">
                  <c:v>37847</c:v>
                </c:pt>
                <c:pt idx="107">
                  <c:v>37854</c:v>
                </c:pt>
                <c:pt idx="108">
                  <c:v>37861</c:v>
                </c:pt>
                <c:pt idx="109">
                  <c:v>37868</c:v>
                </c:pt>
                <c:pt idx="110">
                  <c:v>37875</c:v>
                </c:pt>
                <c:pt idx="111">
                  <c:v>37882</c:v>
                </c:pt>
                <c:pt idx="112">
                  <c:v>37889</c:v>
                </c:pt>
                <c:pt idx="113">
                  <c:v>37896</c:v>
                </c:pt>
                <c:pt idx="114">
                  <c:v>37903</c:v>
                </c:pt>
                <c:pt idx="115">
                  <c:v>37910</c:v>
                </c:pt>
                <c:pt idx="116">
                  <c:v>37917</c:v>
                </c:pt>
                <c:pt idx="117">
                  <c:v>37924</c:v>
                </c:pt>
                <c:pt idx="118">
                  <c:v>37931</c:v>
                </c:pt>
                <c:pt idx="119">
                  <c:v>37938</c:v>
                </c:pt>
                <c:pt idx="120">
                  <c:v>37945</c:v>
                </c:pt>
                <c:pt idx="121">
                  <c:v>37952</c:v>
                </c:pt>
                <c:pt idx="122">
                  <c:v>37959</c:v>
                </c:pt>
                <c:pt idx="123">
                  <c:v>37966</c:v>
                </c:pt>
                <c:pt idx="124">
                  <c:v>37973</c:v>
                </c:pt>
                <c:pt idx="125">
                  <c:v>37980</c:v>
                </c:pt>
                <c:pt idx="126">
                  <c:v>37987</c:v>
                </c:pt>
                <c:pt idx="127">
                  <c:v>37994</c:v>
                </c:pt>
                <c:pt idx="128">
                  <c:v>38001</c:v>
                </c:pt>
                <c:pt idx="129">
                  <c:v>38008</c:v>
                </c:pt>
                <c:pt idx="130">
                  <c:v>38015</c:v>
                </c:pt>
                <c:pt idx="131">
                  <c:v>38022</c:v>
                </c:pt>
                <c:pt idx="132">
                  <c:v>38029</c:v>
                </c:pt>
                <c:pt idx="133">
                  <c:v>38036</c:v>
                </c:pt>
                <c:pt idx="134">
                  <c:v>38043</c:v>
                </c:pt>
                <c:pt idx="135">
                  <c:v>38050</c:v>
                </c:pt>
                <c:pt idx="136">
                  <c:v>38057</c:v>
                </c:pt>
                <c:pt idx="137">
                  <c:v>38064</c:v>
                </c:pt>
                <c:pt idx="138">
                  <c:v>38071</c:v>
                </c:pt>
                <c:pt idx="139">
                  <c:v>38078</c:v>
                </c:pt>
                <c:pt idx="140">
                  <c:v>38085</c:v>
                </c:pt>
                <c:pt idx="141">
                  <c:v>38092</c:v>
                </c:pt>
                <c:pt idx="142">
                  <c:v>38099</c:v>
                </c:pt>
                <c:pt idx="143">
                  <c:v>38106</c:v>
                </c:pt>
                <c:pt idx="144">
                  <c:v>38113</c:v>
                </c:pt>
                <c:pt idx="145">
                  <c:v>38120</c:v>
                </c:pt>
                <c:pt idx="146">
                  <c:v>38127</c:v>
                </c:pt>
                <c:pt idx="147">
                  <c:v>38134</c:v>
                </c:pt>
                <c:pt idx="148">
                  <c:v>38141</c:v>
                </c:pt>
                <c:pt idx="149">
                  <c:v>38148</c:v>
                </c:pt>
                <c:pt idx="150">
                  <c:v>38155</c:v>
                </c:pt>
                <c:pt idx="151">
                  <c:v>38162</c:v>
                </c:pt>
                <c:pt idx="152">
                  <c:v>38169</c:v>
                </c:pt>
                <c:pt idx="153">
                  <c:v>38176</c:v>
                </c:pt>
                <c:pt idx="154">
                  <c:v>38183</c:v>
                </c:pt>
                <c:pt idx="155">
                  <c:v>38190</c:v>
                </c:pt>
                <c:pt idx="156">
                  <c:v>38197</c:v>
                </c:pt>
                <c:pt idx="157">
                  <c:v>38204</c:v>
                </c:pt>
                <c:pt idx="158">
                  <c:v>38211</c:v>
                </c:pt>
                <c:pt idx="159">
                  <c:v>38218</c:v>
                </c:pt>
                <c:pt idx="160">
                  <c:v>38225</c:v>
                </c:pt>
                <c:pt idx="161">
                  <c:v>38232</c:v>
                </c:pt>
                <c:pt idx="162">
                  <c:v>38239</c:v>
                </c:pt>
                <c:pt idx="163">
                  <c:v>38246</c:v>
                </c:pt>
                <c:pt idx="164">
                  <c:v>38253</c:v>
                </c:pt>
                <c:pt idx="165">
                  <c:v>38260</c:v>
                </c:pt>
                <c:pt idx="166">
                  <c:v>38267</c:v>
                </c:pt>
                <c:pt idx="167">
                  <c:v>38274</c:v>
                </c:pt>
                <c:pt idx="168">
                  <c:v>38281</c:v>
                </c:pt>
                <c:pt idx="169">
                  <c:v>38288</c:v>
                </c:pt>
                <c:pt idx="170">
                  <c:v>38295</c:v>
                </c:pt>
                <c:pt idx="171">
                  <c:v>38302</c:v>
                </c:pt>
                <c:pt idx="172">
                  <c:v>38309</c:v>
                </c:pt>
                <c:pt idx="173">
                  <c:v>38316</c:v>
                </c:pt>
                <c:pt idx="174">
                  <c:v>38323</c:v>
                </c:pt>
                <c:pt idx="175">
                  <c:v>38330</c:v>
                </c:pt>
                <c:pt idx="176">
                  <c:v>38337</c:v>
                </c:pt>
                <c:pt idx="177">
                  <c:v>38344</c:v>
                </c:pt>
                <c:pt idx="178">
                  <c:v>38351</c:v>
                </c:pt>
                <c:pt idx="179">
                  <c:v>38358</c:v>
                </c:pt>
                <c:pt idx="180">
                  <c:v>38365</c:v>
                </c:pt>
                <c:pt idx="181">
                  <c:v>38372</c:v>
                </c:pt>
                <c:pt idx="182">
                  <c:v>38379</c:v>
                </c:pt>
                <c:pt idx="183">
                  <c:v>38386</c:v>
                </c:pt>
                <c:pt idx="184">
                  <c:v>38393</c:v>
                </c:pt>
                <c:pt idx="185">
                  <c:v>38400</c:v>
                </c:pt>
                <c:pt idx="186">
                  <c:v>38407</c:v>
                </c:pt>
                <c:pt idx="187">
                  <c:v>38414</c:v>
                </c:pt>
                <c:pt idx="188">
                  <c:v>38421</c:v>
                </c:pt>
                <c:pt idx="189">
                  <c:v>38428</c:v>
                </c:pt>
                <c:pt idx="190">
                  <c:v>38435</c:v>
                </c:pt>
                <c:pt idx="191">
                  <c:v>38442</c:v>
                </c:pt>
                <c:pt idx="192">
                  <c:v>38449</c:v>
                </c:pt>
                <c:pt idx="193">
                  <c:v>38456</c:v>
                </c:pt>
                <c:pt idx="194">
                  <c:v>38463</c:v>
                </c:pt>
                <c:pt idx="195">
                  <c:v>38470</c:v>
                </c:pt>
                <c:pt idx="196">
                  <c:v>38477</c:v>
                </c:pt>
                <c:pt idx="197">
                  <c:v>38484</c:v>
                </c:pt>
                <c:pt idx="198">
                  <c:v>38491</c:v>
                </c:pt>
                <c:pt idx="199">
                  <c:v>38498</c:v>
                </c:pt>
                <c:pt idx="200">
                  <c:v>38505</c:v>
                </c:pt>
                <c:pt idx="201">
                  <c:v>38512</c:v>
                </c:pt>
                <c:pt idx="202">
                  <c:v>38519</c:v>
                </c:pt>
                <c:pt idx="203">
                  <c:v>38526</c:v>
                </c:pt>
                <c:pt idx="204">
                  <c:v>38533</c:v>
                </c:pt>
                <c:pt idx="205">
                  <c:v>38540</c:v>
                </c:pt>
                <c:pt idx="206">
                  <c:v>38547</c:v>
                </c:pt>
                <c:pt idx="207">
                  <c:v>38554</c:v>
                </c:pt>
                <c:pt idx="208">
                  <c:v>38561</c:v>
                </c:pt>
                <c:pt idx="209">
                  <c:v>38568</c:v>
                </c:pt>
                <c:pt idx="210">
                  <c:v>38575</c:v>
                </c:pt>
                <c:pt idx="211">
                  <c:v>38582</c:v>
                </c:pt>
                <c:pt idx="212">
                  <c:v>38589</c:v>
                </c:pt>
                <c:pt idx="213">
                  <c:v>38596</c:v>
                </c:pt>
                <c:pt idx="214">
                  <c:v>38603</c:v>
                </c:pt>
                <c:pt idx="215">
                  <c:v>38610</c:v>
                </c:pt>
                <c:pt idx="216">
                  <c:v>38617</c:v>
                </c:pt>
                <c:pt idx="217">
                  <c:v>38624</c:v>
                </c:pt>
                <c:pt idx="218">
                  <c:v>38631</c:v>
                </c:pt>
                <c:pt idx="219">
                  <c:v>38638</c:v>
                </c:pt>
                <c:pt idx="220">
                  <c:v>38645</c:v>
                </c:pt>
                <c:pt idx="221">
                  <c:v>38652</c:v>
                </c:pt>
                <c:pt idx="222">
                  <c:v>38659</c:v>
                </c:pt>
                <c:pt idx="223">
                  <c:v>38666</c:v>
                </c:pt>
                <c:pt idx="224">
                  <c:v>38673</c:v>
                </c:pt>
                <c:pt idx="225">
                  <c:v>38680</c:v>
                </c:pt>
                <c:pt idx="226">
                  <c:v>38687</c:v>
                </c:pt>
                <c:pt idx="227">
                  <c:v>38694</c:v>
                </c:pt>
                <c:pt idx="228">
                  <c:v>38701</c:v>
                </c:pt>
                <c:pt idx="229">
                  <c:v>38708</c:v>
                </c:pt>
                <c:pt idx="230">
                  <c:v>38715</c:v>
                </c:pt>
                <c:pt idx="231">
                  <c:v>38722</c:v>
                </c:pt>
                <c:pt idx="232">
                  <c:v>38729</c:v>
                </c:pt>
                <c:pt idx="233">
                  <c:v>38736</c:v>
                </c:pt>
                <c:pt idx="234">
                  <c:v>38743</c:v>
                </c:pt>
                <c:pt idx="235">
                  <c:v>38750</c:v>
                </c:pt>
                <c:pt idx="236">
                  <c:v>38757</c:v>
                </c:pt>
                <c:pt idx="237">
                  <c:v>38764</c:v>
                </c:pt>
                <c:pt idx="238">
                  <c:v>38771</c:v>
                </c:pt>
                <c:pt idx="239">
                  <c:v>38778</c:v>
                </c:pt>
                <c:pt idx="240">
                  <c:v>38785</c:v>
                </c:pt>
                <c:pt idx="241">
                  <c:v>38792</c:v>
                </c:pt>
                <c:pt idx="242">
                  <c:v>38799</c:v>
                </c:pt>
                <c:pt idx="243">
                  <c:v>38806</c:v>
                </c:pt>
                <c:pt idx="244">
                  <c:v>38813</c:v>
                </c:pt>
                <c:pt idx="245">
                  <c:v>38820</c:v>
                </c:pt>
                <c:pt idx="246">
                  <c:v>38827</c:v>
                </c:pt>
                <c:pt idx="247">
                  <c:v>38834</c:v>
                </c:pt>
                <c:pt idx="248">
                  <c:v>38841</c:v>
                </c:pt>
                <c:pt idx="249">
                  <c:v>38848</c:v>
                </c:pt>
                <c:pt idx="250">
                  <c:v>38855</c:v>
                </c:pt>
                <c:pt idx="251">
                  <c:v>38862</c:v>
                </c:pt>
                <c:pt idx="252">
                  <c:v>38869</c:v>
                </c:pt>
                <c:pt idx="253">
                  <c:v>38876</c:v>
                </c:pt>
                <c:pt idx="254">
                  <c:v>38883</c:v>
                </c:pt>
                <c:pt idx="255">
                  <c:v>38890</c:v>
                </c:pt>
                <c:pt idx="256">
                  <c:v>38897</c:v>
                </c:pt>
                <c:pt idx="257">
                  <c:v>38904</c:v>
                </c:pt>
                <c:pt idx="258">
                  <c:v>38911</c:v>
                </c:pt>
                <c:pt idx="259">
                  <c:v>38918</c:v>
                </c:pt>
                <c:pt idx="260">
                  <c:v>38925</c:v>
                </c:pt>
                <c:pt idx="261">
                  <c:v>38932</c:v>
                </c:pt>
                <c:pt idx="262">
                  <c:v>38939</c:v>
                </c:pt>
                <c:pt idx="263">
                  <c:v>38946</c:v>
                </c:pt>
                <c:pt idx="264">
                  <c:v>38953</c:v>
                </c:pt>
                <c:pt idx="265">
                  <c:v>38960</c:v>
                </c:pt>
                <c:pt idx="266">
                  <c:v>38967</c:v>
                </c:pt>
                <c:pt idx="267">
                  <c:v>38974</c:v>
                </c:pt>
                <c:pt idx="268">
                  <c:v>38981</c:v>
                </c:pt>
                <c:pt idx="269">
                  <c:v>38988</c:v>
                </c:pt>
                <c:pt idx="270">
                  <c:v>38995</c:v>
                </c:pt>
                <c:pt idx="271">
                  <c:v>39002</c:v>
                </c:pt>
                <c:pt idx="272">
                  <c:v>39009</c:v>
                </c:pt>
                <c:pt idx="273">
                  <c:v>39016</c:v>
                </c:pt>
                <c:pt idx="274">
                  <c:v>39023</c:v>
                </c:pt>
                <c:pt idx="275">
                  <c:v>39030</c:v>
                </c:pt>
                <c:pt idx="276">
                  <c:v>39037</c:v>
                </c:pt>
                <c:pt idx="277">
                  <c:v>39044</c:v>
                </c:pt>
                <c:pt idx="278">
                  <c:v>39051</c:v>
                </c:pt>
                <c:pt idx="279">
                  <c:v>39058</c:v>
                </c:pt>
                <c:pt idx="280">
                  <c:v>39065</c:v>
                </c:pt>
                <c:pt idx="281">
                  <c:v>39072</c:v>
                </c:pt>
                <c:pt idx="282">
                  <c:v>39079</c:v>
                </c:pt>
                <c:pt idx="283">
                  <c:v>39086</c:v>
                </c:pt>
                <c:pt idx="284">
                  <c:v>39093</c:v>
                </c:pt>
                <c:pt idx="285">
                  <c:v>39100</c:v>
                </c:pt>
                <c:pt idx="286">
                  <c:v>39107</c:v>
                </c:pt>
                <c:pt idx="287">
                  <c:v>39114</c:v>
                </c:pt>
                <c:pt idx="288">
                  <c:v>39121</c:v>
                </c:pt>
                <c:pt idx="289">
                  <c:v>39128</c:v>
                </c:pt>
                <c:pt idx="290">
                  <c:v>39135</c:v>
                </c:pt>
                <c:pt idx="291">
                  <c:v>39142</c:v>
                </c:pt>
                <c:pt idx="292">
                  <c:v>39149</c:v>
                </c:pt>
                <c:pt idx="293">
                  <c:v>39156</c:v>
                </c:pt>
                <c:pt idx="294">
                  <c:v>39163</c:v>
                </c:pt>
                <c:pt idx="295">
                  <c:v>39170</c:v>
                </c:pt>
                <c:pt idx="296">
                  <c:v>39177</c:v>
                </c:pt>
                <c:pt idx="297">
                  <c:v>39184</c:v>
                </c:pt>
                <c:pt idx="298">
                  <c:v>39191</c:v>
                </c:pt>
                <c:pt idx="299">
                  <c:v>39198</c:v>
                </c:pt>
                <c:pt idx="300">
                  <c:v>39205</c:v>
                </c:pt>
                <c:pt idx="301">
                  <c:v>39212</c:v>
                </c:pt>
                <c:pt idx="302">
                  <c:v>39219</c:v>
                </c:pt>
                <c:pt idx="303">
                  <c:v>39226</c:v>
                </c:pt>
                <c:pt idx="304">
                  <c:v>39233</c:v>
                </c:pt>
                <c:pt idx="305">
                  <c:v>39240</c:v>
                </c:pt>
                <c:pt idx="306">
                  <c:v>39247</c:v>
                </c:pt>
                <c:pt idx="307">
                  <c:v>39254</c:v>
                </c:pt>
                <c:pt idx="308">
                  <c:v>39261</c:v>
                </c:pt>
                <c:pt idx="309">
                  <c:v>39268</c:v>
                </c:pt>
                <c:pt idx="310">
                  <c:v>39275</c:v>
                </c:pt>
                <c:pt idx="311">
                  <c:v>39282</c:v>
                </c:pt>
                <c:pt idx="312">
                  <c:v>39289</c:v>
                </c:pt>
                <c:pt idx="313">
                  <c:v>39296</c:v>
                </c:pt>
                <c:pt idx="314">
                  <c:v>39303</c:v>
                </c:pt>
                <c:pt idx="315">
                  <c:v>39310</c:v>
                </c:pt>
                <c:pt idx="316">
                  <c:v>39317</c:v>
                </c:pt>
                <c:pt idx="317">
                  <c:v>39324</c:v>
                </c:pt>
                <c:pt idx="318">
                  <c:v>39331</c:v>
                </c:pt>
                <c:pt idx="319">
                  <c:v>39338</c:v>
                </c:pt>
                <c:pt idx="320">
                  <c:v>39345</c:v>
                </c:pt>
                <c:pt idx="321">
                  <c:v>39352</c:v>
                </c:pt>
                <c:pt idx="322">
                  <c:v>39359</c:v>
                </c:pt>
                <c:pt idx="323">
                  <c:v>39366</c:v>
                </c:pt>
                <c:pt idx="324">
                  <c:v>39373</c:v>
                </c:pt>
                <c:pt idx="325">
                  <c:v>39380</c:v>
                </c:pt>
                <c:pt idx="326">
                  <c:v>39387</c:v>
                </c:pt>
                <c:pt idx="327">
                  <c:v>39394</c:v>
                </c:pt>
                <c:pt idx="328">
                  <c:v>39401</c:v>
                </c:pt>
                <c:pt idx="329">
                  <c:v>39408</c:v>
                </c:pt>
                <c:pt idx="330">
                  <c:v>39415</c:v>
                </c:pt>
                <c:pt idx="331">
                  <c:v>39422</c:v>
                </c:pt>
                <c:pt idx="332">
                  <c:v>39429</c:v>
                </c:pt>
                <c:pt idx="333">
                  <c:v>39436</c:v>
                </c:pt>
                <c:pt idx="334">
                  <c:v>39443</c:v>
                </c:pt>
                <c:pt idx="335">
                  <c:v>39450</c:v>
                </c:pt>
                <c:pt idx="336">
                  <c:v>39457</c:v>
                </c:pt>
                <c:pt idx="337">
                  <c:v>39464</c:v>
                </c:pt>
                <c:pt idx="338">
                  <c:v>39471</c:v>
                </c:pt>
                <c:pt idx="339">
                  <c:v>39478</c:v>
                </c:pt>
                <c:pt idx="340">
                  <c:v>39485</c:v>
                </c:pt>
                <c:pt idx="341">
                  <c:v>39492</c:v>
                </c:pt>
                <c:pt idx="342">
                  <c:v>39499</c:v>
                </c:pt>
                <c:pt idx="343">
                  <c:v>39506</c:v>
                </c:pt>
                <c:pt idx="344">
                  <c:v>39513</c:v>
                </c:pt>
                <c:pt idx="345">
                  <c:v>39520</c:v>
                </c:pt>
                <c:pt idx="346">
                  <c:v>39527</c:v>
                </c:pt>
                <c:pt idx="347">
                  <c:v>39534</c:v>
                </c:pt>
                <c:pt idx="348">
                  <c:v>39541</c:v>
                </c:pt>
                <c:pt idx="349">
                  <c:v>39548</c:v>
                </c:pt>
                <c:pt idx="350">
                  <c:v>39555</c:v>
                </c:pt>
                <c:pt idx="351">
                  <c:v>39562</c:v>
                </c:pt>
                <c:pt idx="352">
                  <c:v>39569</c:v>
                </c:pt>
                <c:pt idx="353">
                  <c:v>39576</c:v>
                </c:pt>
                <c:pt idx="354">
                  <c:v>39583</c:v>
                </c:pt>
                <c:pt idx="355">
                  <c:v>39590</c:v>
                </c:pt>
                <c:pt idx="356">
                  <c:v>39597</c:v>
                </c:pt>
                <c:pt idx="357">
                  <c:v>39604</c:v>
                </c:pt>
                <c:pt idx="358">
                  <c:v>39611</c:v>
                </c:pt>
                <c:pt idx="359">
                  <c:v>39618</c:v>
                </c:pt>
                <c:pt idx="360">
                  <c:v>39625</c:v>
                </c:pt>
                <c:pt idx="361">
                  <c:v>39632</c:v>
                </c:pt>
                <c:pt idx="362">
                  <c:v>39639</c:v>
                </c:pt>
                <c:pt idx="363">
                  <c:v>39646</c:v>
                </c:pt>
                <c:pt idx="364">
                  <c:v>39653</c:v>
                </c:pt>
                <c:pt idx="365">
                  <c:v>39660</c:v>
                </c:pt>
                <c:pt idx="366">
                  <c:v>39667</c:v>
                </c:pt>
                <c:pt idx="367">
                  <c:v>39674</c:v>
                </c:pt>
                <c:pt idx="368">
                  <c:v>39681</c:v>
                </c:pt>
                <c:pt idx="369">
                  <c:v>39688</c:v>
                </c:pt>
                <c:pt idx="370">
                  <c:v>39695</c:v>
                </c:pt>
                <c:pt idx="371">
                  <c:v>39702</c:v>
                </c:pt>
                <c:pt idx="372">
                  <c:v>39709</c:v>
                </c:pt>
                <c:pt idx="373">
                  <c:v>39716</c:v>
                </c:pt>
                <c:pt idx="374">
                  <c:v>39723</c:v>
                </c:pt>
                <c:pt idx="375">
                  <c:v>39730</c:v>
                </c:pt>
                <c:pt idx="376">
                  <c:v>39737</c:v>
                </c:pt>
                <c:pt idx="377">
                  <c:v>39744</c:v>
                </c:pt>
                <c:pt idx="378">
                  <c:v>39751</c:v>
                </c:pt>
                <c:pt idx="379">
                  <c:v>39758</c:v>
                </c:pt>
                <c:pt idx="380">
                  <c:v>39765</c:v>
                </c:pt>
                <c:pt idx="381">
                  <c:v>39772</c:v>
                </c:pt>
                <c:pt idx="382">
                  <c:v>39779</c:v>
                </c:pt>
                <c:pt idx="383">
                  <c:v>39786</c:v>
                </c:pt>
                <c:pt idx="384">
                  <c:v>39793</c:v>
                </c:pt>
                <c:pt idx="385">
                  <c:v>39800</c:v>
                </c:pt>
                <c:pt idx="386">
                  <c:v>39807</c:v>
                </c:pt>
                <c:pt idx="387">
                  <c:v>39814</c:v>
                </c:pt>
                <c:pt idx="388">
                  <c:v>39821</c:v>
                </c:pt>
                <c:pt idx="389">
                  <c:v>39828</c:v>
                </c:pt>
                <c:pt idx="390">
                  <c:v>39835</c:v>
                </c:pt>
                <c:pt idx="391">
                  <c:v>39842</c:v>
                </c:pt>
                <c:pt idx="392">
                  <c:v>39849</c:v>
                </c:pt>
                <c:pt idx="393">
                  <c:v>39856</c:v>
                </c:pt>
                <c:pt idx="394">
                  <c:v>39863</c:v>
                </c:pt>
                <c:pt idx="395">
                  <c:v>39870</c:v>
                </c:pt>
                <c:pt idx="396">
                  <c:v>39877</c:v>
                </c:pt>
                <c:pt idx="397">
                  <c:v>39884</c:v>
                </c:pt>
                <c:pt idx="398">
                  <c:v>39891</c:v>
                </c:pt>
                <c:pt idx="399">
                  <c:v>39898</c:v>
                </c:pt>
                <c:pt idx="400">
                  <c:v>39905</c:v>
                </c:pt>
                <c:pt idx="401">
                  <c:v>39912</c:v>
                </c:pt>
                <c:pt idx="402">
                  <c:v>39919</c:v>
                </c:pt>
                <c:pt idx="403">
                  <c:v>39926</c:v>
                </c:pt>
                <c:pt idx="404">
                  <c:v>39933</c:v>
                </c:pt>
                <c:pt idx="405">
                  <c:v>39940</c:v>
                </c:pt>
                <c:pt idx="406">
                  <c:v>39947</c:v>
                </c:pt>
                <c:pt idx="407">
                  <c:v>39954</c:v>
                </c:pt>
                <c:pt idx="408">
                  <c:v>39961</c:v>
                </c:pt>
                <c:pt idx="409">
                  <c:v>39968</c:v>
                </c:pt>
                <c:pt idx="410">
                  <c:v>39975</c:v>
                </c:pt>
                <c:pt idx="411">
                  <c:v>39982</c:v>
                </c:pt>
                <c:pt idx="412">
                  <c:v>39989</c:v>
                </c:pt>
                <c:pt idx="413">
                  <c:v>39996</c:v>
                </c:pt>
                <c:pt idx="414">
                  <c:v>40003</c:v>
                </c:pt>
                <c:pt idx="415">
                  <c:v>40010</c:v>
                </c:pt>
                <c:pt idx="416">
                  <c:v>40017</c:v>
                </c:pt>
                <c:pt idx="417">
                  <c:v>40024</c:v>
                </c:pt>
                <c:pt idx="418">
                  <c:v>40031</c:v>
                </c:pt>
                <c:pt idx="419">
                  <c:v>40038</c:v>
                </c:pt>
                <c:pt idx="420">
                  <c:v>40045</c:v>
                </c:pt>
                <c:pt idx="421">
                  <c:v>40052</c:v>
                </c:pt>
                <c:pt idx="422">
                  <c:v>40059</c:v>
                </c:pt>
                <c:pt idx="423">
                  <c:v>40066</c:v>
                </c:pt>
                <c:pt idx="424">
                  <c:v>40073</c:v>
                </c:pt>
                <c:pt idx="425">
                  <c:v>40080</c:v>
                </c:pt>
                <c:pt idx="426">
                  <c:v>40087</c:v>
                </c:pt>
                <c:pt idx="427">
                  <c:v>40094</c:v>
                </c:pt>
                <c:pt idx="428">
                  <c:v>40101</c:v>
                </c:pt>
                <c:pt idx="429">
                  <c:v>40108</c:v>
                </c:pt>
                <c:pt idx="430">
                  <c:v>40115</c:v>
                </c:pt>
                <c:pt idx="431">
                  <c:v>40122</c:v>
                </c:pt>
                <c:pt idx="432">
                  <c:v>40129</c:v>
                </c:pt>
                <c:pt idx="433">
                  <c:v>40136</c:v>
                </c:pt>
                <c:pt idx="434">
                  <c:v>40143</c:v>
                </c:pt>
                <c:pt idx="435">
                  <c:v>40150</c:v>
                </c:pt>
                <c:pt idx="436">
                  <c:v>40157</c:v>
                </c:pt>
                <c:pt idx="437">
                  <c:v>40164</c:v>
                </c:pt>
                <c:pt idx="438">
                  <c:v>40171</c:v>
                </c:pt>
                <c:pt idx="439">
                  <c:v>40178</c:v>
                </c:pt>
                <c:pt idx="440">
                  <c:v>40185</c:v>
                </c:pt>
                <c:pt idx="441">
                  <c:v>40192</c:v>
                </c:pt>
                <c:pt idx="442">
                  <c:v>40199</c:v>
                </c:pt>
                <c:pt idx="443">
                  <c:v>40206</c:v>
                </c:pt>
                <c:pt idx="444">
                  <c:v>40213</c:v>
                </c:pt>
                <c:pt idx="445">
                  <c:v>40220</c:v>
                </c:pt>
                <c:pt idx="446">
                  <c:v>40227</c:v>
                </c:pt>
                <c:pt idx="447">
                  <c:v>40234</c:v>
                </c:pt>
                <c:pt idx="448">
                  <c:v>40241</c:v>
                </c:pt>
                <c:pt idx="449">
                  <c:v>40248</c:v>
                </c:pt>
                <c:pt idx="450">
                  <c:v>40255</c:v>
                </c:pt>
                <c:pt idx="451">
                  <c:v>40262</c:v>
                </c:pt>
                <c:pt idx="452">
                  <c:v>40269</c:v>
                </c:pt>
                <c:pt idx="453">
                  <c:v>40276</c:v>
                </c:pt>
                <c:pt idx="454">
                  <c:v>40283</c:v>
                </c:pt>
                <c:pt idx="455">
                  <c:v>40290</c:v>
                </c:pt>
                <c:pt idx="456">
                  <c:v>40297</c:v>
                </c:pt>
                <c:pt idx="457">
                  <c:v>40304</c:v>
                </c:pt>
                <c:pt idx="458">
                  <c:v>40311</c:v>
                </c:pt>
                <c:pt idx="459">
                  <c:v>40318</c:v>
                </c:pt>
                <c:pt idx="460">
                  <c:v>40325</c:v>
                </c:pt>
                <c:pt idx="461">
                  <c:v>40332</c:v>
                </c:pt>
                <c:pt idx="462">
                  <c:v>40339</c:v>
                </c:pt>
                <c:pt idx="463">
                  <c:v>40346</c:v>
                </c:pt>
                <c:pt idx="464">
                  <c:v>40353</c:v>
                </c:pt>
                <c:pt idx="465">
                  <c:v>40360</c:v>
                </c:pt>
                <c:pt idx="466">
                  <c:v>40367</c:v>
                </c:pt>
                <c:pt idx="467">
                  <c:v>40374</c:v>
                </c:pt>
                <c:pt idx="468">
                  <c:v>40381</c:v>
                </c:pt>
                <c:pt idx="469">
                  <c:v>40388</c:v>
                </c:pt>
                <c:pt idx="470">
                  <c:v>40395</c:v>
                </c:pt>
                <c:pt idx="471">
                  <c:v>40402</c:v>
                </c:pt>
                <c:pt idx="472">
                  <c:v>40409</c:v>
                </c:pt>
                <c:pt idx="473">
                  <c:v>40416</c:v>
                </c:pt>
                <c:pt idx="474">
                  <c:v>40423</c:v>
                </c:pt>
                <c:pt idx="475">
                  <c:v>40430</c:v>
                </c:pt>
                <c:pt idx="476">
                  <c:v>40437</c:v>
                </c:pt>
                <c:pt idx="477">
                  <c:v>40444</c:v>
                </c:pt>
                <c:pt idx="478">
                  <c:v>40451</c:v>
                </c:pt>
                <c:pt idx="479">
                  <c:v>40458</c:v>
                </c:pt>
                <c:pt idx="480">
                  <c:v>40465</c:v>
                </c:pt>
                <c:pt idx="481">
                  <c:v>40472</c:v>
                </c:pt>
                <c:pt idx="482">
                  <c:v>40479</c:v>
                </c:pt>
                <c:pt idx="483">
                  <c:v>40486</c:v>
                </c:pt>
                <c:pt idx="484">
                  <c:v>40493</c:v>
                </c:pt>
                <c:pt idx="485">
                  <c:v>40500</c:v>
                </c:pt>
                <c:pt idx="486">
                  <c:v>40507</c:v>
                </c:pt>
                <c:pt idx="487">
                  <c:v>40514</c:v>
                </c:pt>
                <c:pt idx="488">
                  <c:v>40521</c:v>
                </c:pt>
                <c:pt idx="489">
                  <c:v>40528</c:v>
                </c:pt>
                <c:pt idx="490">
                  <c:v>40535</c:v>
                </c:pt>
                <c:pt idx="491">
                  <c:v>40542</c:v>
                </c:pt>
                <c:pt idx="492">
                  <c:v>40549</c:v>
                </c:pt>
                <c:pt idx="493">
                  <c:v>40556</c:v>
                </c:pt>
                <c:pt idx="494">
                  <c:v>40563</c:v>
                </c:pt>
                <c:pt idx="495">
                  <c:v>40570</c:v>
                </c:pt>
                <c:pt idx="496">
                  <c:v>40577</c:v>
                </c:pt>
                <c:pt idx="497">
                  <c:v>40584</c:v>
                </c:pt>
                <c:pt idx="498">
                  <c:v>40591</c:v>
                </c:pt>
                <c:pt idx="499">
                  <c:v>40598</c:v>
                </c:pt>
                <c:pt idx="500">
                  <c:v>40605</c:v>
                </c:pt>
                <c:pt idx="501">
                  <c:v>40612</c:v>
                </c:pt>
                <c:pt idx="502">
                  <c:v>40619</c:v>
                </c:pt>
                <c:pt idx="503">
                  <c:v>40626</c:v>
                </c:pt>
                <c:pt idx="504">
                  <c:v>40633</c:v>
                </c:pt>
                <c:pt idx="505">
                  <c:v>40640</c:v>
                </c:pt>
                <c:pt idx="506">
                  <c:v>40647</c:v>
                </c:pt>
                <c:pt idx="507">
                  <c:v>40654</c:v>
                </c:pt>
                <c:pt idx="508">
                  <c:v>40661</c:v>
                </c:pt>
                <c:pt idx="509">
                  <c:v>40668</c:v>
                </c:pt>
                <c:pt idx="510">
                  <c:v>40675</c:v>
                </c:pt>
                <c:pt idx="511">
                  <c:v>40682</c:v>
                </c:pt>
                <c:pt idx="512">
                  <c:v>40689</c:v>
                </c:pt>
                <c:pt idx="513">
                  <c:v>40696</c:v>
                </c:pt>
                <c:pt idx="514">
                  <c:v>40703</c:v>
                </c:pt>
                <c:pt idx="515">
                  <c:v>40710</c:v>
                </c:pt>
                <c:pt idx="516">
                  <c:v>40717</c:v>
                </c:pt>
                <c:pt idx="517">
                  <c:v>40724</c:v>
                </c:pt>
                <c:pt idx="518">
                  <c:v>40731</c:v>
                </c:pt>
                <c:pt idx="519">
                  <c:v>40738</c:v>
                </c:pt>
                <c:pt idx="520">
                  <c:v>40745</c:v>
                </c:pt>
                <c:pt idx="521">
                  <c:v>40752</c:v>
                </c:pt>
                <c:pt idx="522">
                  <c:v>40759</c:v>
                </c:pt>
                <c:pt idx="523">
                  <c:v>40766</c:v>
                </c:pt>
                <c:pt idx="524">
                  <c:v>40773</c:v>
                </c:pt>
                <c:pt idx="525">
                  <c:v>40780</c:v>
                </c:pt>
                <c:pt idx="526">
                  <c:v>40787</c:v>
                </c:pt>
                <c:pt idx="527">
                  <c:v>40794</c:v>
                </c:pt>
                <c:pt idx="528">
                  <c:v>40801</c:v>
                </c:pt>
                <c:pt idx="529">
                  <c:v>40808</c:v>
                </c:pt>
                <c:pt idx="530">
                  <c:v>40815</c:v>
                </c:pt>
                <c:pt idx="531">
                  <c:v>40822</c:v>
                </c:pt>
                <c:pt idx="532">
                  <c:v>40829</c:v>
                </c:pt>
                <c:pt idx="533">
                  <c:v>40836</c:v>
                </c:pt>
                <c:pt idx="534">
                  <c:v>40843</c:v>
                </c:pt>
                <c:pt idx="535">
                  <c:v>40850</c:v>
                </c:pt>
                <c:pt idx="536">
                  <c:v>40857</c:v>
                </c:pt>
                <c:pt idx="537">
                  <c:v>40864</c:v>
                </c:pt>
                <c:pt idx="538">
                  <c:v>40871</c:v>
                </c:pt>
                <c:pt idx="539">
                  <c:v>40878</c:v>
                </c:pt>
                <c:pt idx="540">
                  <c:v>40885</c:v>
                </c:pt>
                <c:pt idx="541">
                  <c:v>40892</c:v>
                </c:pt>
                <c:pt idx="542">
                  <c:v>40899</c:v>
                </c:pt>
                <c:pt idx="543">
                  <c:v>40906</c:v>
                </c:pt>
                <c:pt idx="544">
                  <c:v>40913</c:v>
                </c:pt>
                <c:pt idx="545">
                  <c:v>40920</c:v>
                </c:pt>
                <c:pt idx="546">
                  <c:v>40927</c:v>
                </c:pt>
                <c:pt idx="547">
                  <c:v>40934</c:v>
                </c:pt>
                <c:pt idx="548">
                  <c:v>40941</c:v>
                </c:pt>
                <c:pt idx="549">
                  <c:v>40948</c:v>
                </c:pt>
                <c:pt idx="550">
                  <c:v>40955</c:v>
                </c:pt>
                <c:pt idx="551">
                  <c:v>40962</c:v>
                </c:pt>
                <c:pt idx="552">
                  <c:v>40969</c:v>
                </c:pt>
                <c:pt idx="553">
                  <c:v>40976</c:v>
                </c:pt>
                <c:pt idx="554">
                  <c:v>40983</c:v>
                </c:pt>
                <c:pt idx="555">
                  <c:v>40990</c:v>
                </c:pt>
                <c:pt idx="556">
                  <c:v>40997</c:v>
                </c:pt>
                <c:pt idx="557">
                  <c:v>41004</c:v>
                </c:pt>
                <c:pt idx="558">
                  <c:v>41011</c:v>
                </c:pt>
                <c:pt idx="559">
                  <c:v>41018</c:v>
                </c:pt>
                <c:pt idx="560">
                  <c:v>41025</c:v>
                </c:pt>
                <c:pt idx="561">
                  <c:v>41032</c:v>
                </c:pt>
                <c:pt idx="562">
                  <c:v>41039</c:v>
                </c:pt>
                <c:pt idx="563">
                  <c:v>41046</c:v>
                </c:pt>
                <c:pt idx="564">
                  <c:v>41053</c:v>
                </c:pt>
                <c:pt idx="565">
                  <c:v>41060</c:v>
                </c:pt>
                <c:pt idx="566">
                  <c:v>41067</c:v>
                </c:pt>
                <c:pt idx="567">
                  <c:v>41074</c:v>
                </c:pt>
                <c:pt idx="568">
                  <c:v>41081</c:v>
                </c:pt>
                <c:pt idx="569">
                  <c:v>41088</c:v>
                </c:pt>
                <c:pt idx="570">
                  <c:v>41095</c:v>
                </c:pt>
                <c:pt idx="571">
                  <c:v>41102</c:v>
                </c:pt>
                <c:pt idx="572">
                  <c:v>41109</c:v>
                </c:pt>
                <c:pt idx="573">
                  <c:v>41116</c:v>
                </c:pt>
                <c:pt idx="574">
                  <c:v>41123</c:v>
                </c:pt>
                <c:pt idx="575">
                  <c:v>41130</c:v>
                </c:pt>
                <c:pt idx="576">
                  <c:v>41137</c:v>
                </c:pt>
                <c:pt idx="577">
                  <c:v>41144</c:v>
                </c:pt>
                <c:pt idx="578">
                  <c:v>41151</c:v>
                </c:pt>
                <c:pt idx="579">
                  <c:v>41158</c:v>
                </c:pt>
                <c:pt idx="580">
                  <c:v>41165</c:v>
                </c:pt>
                <c:pt idx="581">
                  <c:v>41172</c:v>
                </c:pt>
                <c:pt idx="582">
                  <c:v>41179</c:v>
                </c:pt>
                <c:pt idx="583">
                  <c:v>41186</c:v>
                </c:pt>
                <c:pt idx="584">
                  <c:v>41193</c:v>
                </c:pt>
                <c:pt idx="585">
                  <c:v>41200</c:v>
                </c:pt>
                <c:pt idx="586">
                  <c:v>41207</c:v>
                </c:pt>
                <c:pt idx="587">
                  <c:v>41214</c:v>
                </c:pt>
                <c:pt idx="588">
                  <c:v>41221</c:v>
                </c:pt>
                <c:pt idx="589">
                  <c:v>41228</c:v>
                </c:pt>
                <c:pt idx="590">
                  <c:v>41235</c:v>
                </c:pt>
                <c:pt idx="591">
                  <c:v>41242</c:v>
                </c:pt>
                <c:pt idx="592">
                  <c:v>41249</c:v>
                </c:pt>
                <c:pt idx="593">
                  <c:v>41256</c:v>
                </c:pt>
                <c:pt idx="594">
                  <c:v>41263</c:v>
                </c:pt>
                <c:pt idx="595">
                  <c:v>41270</c:v>
                </c:pt>
                <c:pt idx="596">
                  <c:v>41277</c:v>
                </c:pt>
                <c:pt idx="597">
                  <c:v>41284</c:v>
                </c:pt>
                <c:pt idx="598">
                  <c:v>41291</c:v>
                </c:pt>
                <c:pt idx="599">
                  <c:v>41298</c:v>
                </c:pt>
                <c:pt idx="600">
                  <c:v>41305</c:v>
                </c:pt>
                <c:pt idx="601">
                  <c:v>41312</c:v>
                </c:pt>
                <c:pt idx="602">
                  <c:v>41319</c:v>
                </c:pt>
                <c:pt idx="603">
                  <c:v>41326</c:v>
                </c:pt>
                <c:pt idx="604">
                  <c:v>41333</c:v>
                </c:pt>
                <c:pt idx="605">
                  <c:v>41340</c:v>
                </c:pt>
                <c:pt idx="606">
                  <c:v>41347</c:v>
                </c:pt>
                <c:pt idx="607">
                  <c:v>41354</c:v>
                </c:pt>
                <c:pt idx="608">
                  <c:v>41361</c:v>
                </c:pt>
                <c:pt idx="609">
                  <c:v>41368</c:v>
                </c:pt>
                <c:pt idx="610">
                  <c:v>41375</c:v>
                </c:pt>
                <c:pt idx="611">
                  <c:v>41382</c:v>
                </c:pt>
                <c:pt idx="612">
                  <c:v>41389</c:v>
                </c:pt>
                <c:pt idx="613">
                  <c:v>41396</c:v>
                </c:pt>
                <c:pt idx="614">
                  <c:v>41403</c:v>
                </c:pt>
                <c:pt idx="615">
                  <c:v>41410</c:v>
                </c:pt>
                <c:pt idx="616">
                  <c:v>41417</c:v>
                </c:pt>
              </c:numCache>
            </c:numRef>
          </c:cat>
          <c:val>
            <c:numRef>
              <c:f>'T-Bill'!$I$4:$I$651</c:f>
              <c:numCache>
                <c:formatCode>0.00%</c:formatCode>
                <c:ptCount val="648"/>
                <c:pt idx="0">
                  <c:v>3.6602486963497799E-2</c:v>
                </c:pt>
                <c:pt idx="1">
                  <c:v>3.6194663445896863E-2</c:v>
                </c:pt>
                <c:pt idx="2">
                  <c:v>3.4869412733302955E-2</c:v>
                </c:pt>
                <c:pt idx="3">
                  <c:v>3.4971345555664481E-2</c:v>
                </c:pt>
                <c:pt idx="4">
                  <c:v>3.4155927490508532E-2</c:v>
                </c:pt>
                <c:pt idx="5">
                  <c:v>3.4461697341991719E-2</c:v>
                </c:pt>
                <c:pt idx="6">
                  <c:v>2.7330793204003487E-2</c:v>
                </c:pt>
                <c:pt idx="7">
                  <c:v>2.0309370131315379E-2</c:v>
                </c:pt>
                <c:pt idx="8">
                  <c:v>2.3361235098342589E-2</c:v>
                </c:pt>
                <c:pt idx="9">
                  <c:v>2.2242052295743751E-2</c:v>
                </c:pt>
                <c:pt idx="10">
                  <c:v>2.3055984399122452E-2</c:v>
                </c:pt>
                <c:pt idx="11">
                  <c:v>2.2852491860756323E-2</c:v>
                </c:pt>
                <c:pt idx="12">
                  <c:v>2.2752166130885071E-2</c:v>
                </c:pt>
                <c:pt idx="13">
                  <c:v>2.1835124291175796E-2</c:v>
                </c:pt>
                <c:pt idx="14">
                  <c:v>1.9292398767066885E-2</c:v>
                </c:pt>
                <c:pt idx="15">
                  <c:v>1.9902562573167096E-2</c:v>
                </c:pt>
                <c:pt idx="16">
                  <c:v>#N/A</c:v>
                </c:pt>
                <c:pt idx="17">
                  <c:v>1.9089023505481348E-2</c:v>
                </c:pt>
                <c:pt idx="18">
                  <c:v>1.7258931253546356E-2</c:v>
                </c:pt>
                <c:pt idx="19">
                  <c:v>1.6953965762195562E-2</c:v>
                </c:pt>
                <c:pt idx="20">
                  <c:v>1.6649014520744236E-2</c:v>
                </c:pt>
                <c:pt idx="21">
                  <c:v>1.7462249498217616E-2</c:v>
                </c:pt>
                <c:pt idx="22">
                  <c:v>1.7258931253546356E-2</c:v>
                </c:pt>
                <c:pt idx="23">
                  <c:v>1.6649014520744236E-2</c:v>
                </c:pt>
                <c:pt idx="24">
                  <c:v>1.5937517034690141E-2</c:v>
                </c:pt>
                <c:pt idx="25">
                  <c:v>1.6852313765105615E-2</c:v>
                </c:pt>
                <c:pt idx="26">
                  <c:v>1.6852313765105615E-2</c:v>
                </c:pt>
                <c:pt idx="27">
                  <c:v>1.7055619342607672E-2</c:v>
                </c:pt>
                <c:pt idx="28">
                  <c:v>1.7462249498217616E-2</c:v>
                </c:pt>
                <c:pt idx="29">
                  <c:v>1.7563910995795452E-2</c:v>
                </c:pt>
                <c:pt idx="30">
                  <c:v>1.7563910995795452E-2</c:v>
                </c:pt>
                <c:pt idx="31">
                  <c:v>1.7665574076917427E-2</c:v>
                </c:pt>
                <c:pt idx="32">
                  <c:v>1.7868904989941786E-2</c:v>
                </c:pt>
                <c:pt idx="33">
                  <c:v>1.776723874162054E-2</c:v>
                </c:pt>
                <c:pt idx="34">
                  <c:v>1.7563910995795452E-2</c:v>
                </c:pt>
                <c:pt idx="35">
                  <c:v>1.7665574076917427E-2</c:v>
                </c:pt>
                <c:pt idx="36">
                  <c:v>1.7157274506378939E-2</c:v>
                </c:pt>
                <c:pt idx="37">
                  <c:v>1.6953965762195562E-2</c:v>
                </c:pt>
                <c:pt idx="38">
                  <c:v>1.6750663351300835E-2</c:v>
                </c:pt>
                <c:pt idx="39">
                  <c:v>1.7360589584146914E-2</c:v>
                </c:pt>
                <c:pt idx="40">
                  <c:v>1.7360589584146914E-2</c:v>
                </c:pt>
                <c:pt idx="41">
                  <c:v>1.7360589584146914E-2</c:v>
                </c:pt>
                <c:pt idx="42">
                  <c:v>1.7258931253546356E-2</c:v>
                </c:pt>
                <c:pt idx="43">
                  <c:v>1.7258931253546356E-2</c:v>
                </c:pt>
                <c:pt idx="44">
                  <c:v>1.7361415349644135E-2</c:v>
                </c:pt>
                <c:pt idx="45">
                  <c:v>1.7055619342607672E-2</c:v>
                </c:pt>
                <c:pt idx="46">
                  <c:v>1.6750663351300835E-2</c:v>
                </c:pt>
                <c:pt idx="47">
                  <c:v>1.6953965762195562E-2</c:v>
                </c:pt>
                <c:pt idx="48">
                  <c:v>#N/A</c:v>
                </c:pt>
                <c:pt idx="49">
                  <c:v>1.7157274506378939E-2</c:v>
                </c:pt>
                <c:pt idx="50">
                  <c:v>1.7157274506378939E-2</c:v>
                </c:pt>
                <c:pt idx="51">
                  <c:v>1.7055619342607672E-2</c:v>
                </c:pt>
                <c:pt idx="52">
                  <c:v>1.7055619342607672E-2</c:v>
                </c:pt>
                <c:pt idx="53">
                  <c:v>1.6750663351300835E-2</c:v>
                </c:pt>
                <c:pt idx="54">
                  <c:v>1.6649014520744236E-2</c:v>
                </c:pt>
                <c:pt idx="55">
                  <c:v>1.6649014520744236E-2</c:v>
                </c:pt>
                <c:pt idx="56">
                  <c:v>1.7157274506378939E-2</c:v>
                </c:pt>
                <c:pt idx="57">
                  <c:v>1.6649014520744236E-2</c:v>
                </c:pt>
                <c:pt idx="58">
                  <c:v>1.6953965762195562E-2</c:v>
                </c:pt>
                <c:pt idx="59">
                  <c:v>1.634407752819364E-2</c:v>
                </c:pt>
                <c:pt idx="60">
                  <c:v>1.6649014520744236E-2</c:v>
                </c:pt>
                <c:pt idx="61">
                  <c:v>1.5835880868787462E-2</c:v>
                </c:pt>
                <c:pt idx="62">
                  <c:v>1.5937517034690141E-2</c:v>
                </c:pt>
                <c:pt idx="63">
                  <c:v>1.6547367273398828E-2</c:v>
                </c:pt>
                <c:pt idx="64">
                  <c:v>1.644572160922763E-2</c:v>
                </c:pt>
                <c:pt idx="65">
                  <c:v>1.4820207989062691E-2</c:v>
                </c:pt>
                <c:pt idx="66">
                  <c:v>1.1974879166879823E-2</c:v>
                </c:pt>
                <c:pt idx="67">
                  <c:v>1.2178032830641932E-2</c:v>
                </c:pt>
                <c:pt idx="68">
                  <c:v>1.2279612034881716E-2</c:v>
                </c:pt>
                <c:pt idx="69">
                  <c:v>#N/A</c:v>
                </c:pt>
                <c:pt idx="70">
                  <c:v>1.2279612034881716E-2</c:v>
                </c:pt>
                <c:pt idx="71">
                  <c:v>1.1974879166879823E-2</c:v>
                </c:pt>
                <c:pt idx="72">
                  <c:v>1.1873304707283627E-2</c:v>
                </c:pt>
                <c:pt idx="73">
                  <c:v>1.1365456130673834E-2</c:v>
                </c:pt>
                <c:pt idx="74">
                  <c:v>1.1771731829161421E-2</c:v>
                </c:pt>
                <c:pt idx="75">
                  <c:v>1.1771731829161421E-2</c:v>
                </c:pt>
                <c:pt idx="76">
                  <c:v>1.167016053247627E-2</c:v>
                </c:pt>
                <c:pt idx="77">
                  <c:v>1.1568590817191242E-2</c:v>
                </c:pt>
                <c:pt idx="78">
                  <c:v>1.167016053247627E-2</c:v>
                </c:pt>
                <c:pt idx="79">
                  <c:v>1.167016053247627E-2</c:v>
                </c:pt>
                <c:pt idx="80">
                  <c:v>1.1771731829161421E-2</c:v>
                </c:pt>
                <c:pt idx="81">
                  <c:v>1.1873304707283627E-2</c:v>
                </c:pt>
                <c:pt idx="82">
                  <c:v>1.2381192820743238E-2</c:v>
                </c:pt>
                <c:pt idx="83">
                  <c:v>1.1974879166879823E-2</c:v>
                </c:pt>
                <c:pt idx="84">
                  <c:v>1.1467022683269405E-2</c:v>
                </c:pt>
                <c:pt idx="85">
                  <c:v>1.1873304707283627E-2</c:v>
                </c:pt>
                <c:pt idx="86">
                  <c:v>1.1771731829161421E-2</c:v>
                </c:pt>
                <c:pt idx="87">
                  <c:v>1.167016053247627E-2</c:v>
                </c:pt>
                <c:pt idx="88">
                  <c:v>1.1771731829161421E-2</c:v>
                </c:pt>
                <c:pt idx="89">
                  <c:v>1.1365456130673834E-2</c:v>
                </c:pt>
                <c:pt idx="90">
                  <c:v>1.1263891159367587E-2</c:v>
                </c:pt>
                <c:pt idx="91">
                  <c:v>1.0857647086297375E-2</c:v>
                </c:pt>
                <c:pt idx="92">
                  <c:v>1.0552980633223318E-2</c:v>
                </c:pt>
                <c:pt idx="93">
                  <c:v>9.7406063193851405E-3</c:v>
                </c:pt>
                <c:pt idx="94">
                  <c:v>1.1263891159367587E-2</c:v>
                </c:pt>
                <c:pt idx="95">
                  <c:v>1.1873304707283627E-2</c:v>
                </c:pt>
                <c:pt idx="96">
                  <c:v>1.1162327769313748E-2</c:v>
                </c:pt>
                <c:pt idx="97">
                  <c:v>1.02483284090947E-2</c:v>
                </c:pt>
                <c:pt idx="98">
                  <c:v>8.3191946863888731E-3</c:v>
                </c:pt>
                <c:pt idx="99">
                  <c:v>8.5222345265573516E-3</c:v>
                </c:pt>
                <c:pt idx="100">
                  <c:v>8.7252806877489153E-3</c:v>
                </c:pt>
                <c:pt idx="101">
                  <c:v>8.8268061388206021E-3</c:v>
                </c:pt>
                <c:pt idx="102">
                  <c:v>8.3191946863888731E-3</c:v>
                </c:pt>
                <c:pt idx="103">
                  <c:v>9.0298617821002753E-3</c:v>
                </c:pt>
                <c:pt idx="104">
                  <c:v>9.0298617821002753E-3</c:v>
                </c:pt>
                <c:pt idx="105">
                  <c:v>9.0298617821002753E-3</c:v>
                </c:pt>
                <c:pt idx="106">
                  <c:v>9.5375285486500108E-3</c:v>
                </c:pt>
                <c:pt idx="107">
                  <c:v>9.4359920342380992E-3</c:v>
                </c:pt>
                <c:pt idx="108">
                  <c:v>9.8421475757821727E-3</c:v>
                </c:pt>
                <c:pt idx="109">
                  <c:v>9.5375285486500108E-3</c:v>
                </c:pt>
                <c:pt idx="110">
                  <c:v>9.2329237471410319E-3</c:v>
                </c:pt>
                <c:pt idx="111">
                  <c:v>8.8268061388206021E-3</c:v>
                </c:pt>
                <c:pt idx="112">
                  <c:v>8.7252806877489153E-3</c:v>
                </c:pt>
                <c:pt idx="113">
                  <c:v>8.5222345265573516E-3</c:v>
                </c:pt>
                <c:pt idx="114">
                  <c:v>8.9283331702587551E-3</c:v>
                </c:pt>
                <c:pt idx="115">
                  <c:v>8.9283331702587551E-3</c:v>
                </c:pt>
                <c:pt idx="116">
                  <c:v>9.1313919743820689E-3</c:v>
                </c:pt>
                <c:pt idx="117">
                  <c:v>9.6393212027537749E-3</c:v>
                </c:pt>
                <c:pt idx="118">
                  <c:v>9.4359920342380992E-3</c:v>
                </c:pt>
                <c:pt idx="119">
                  <c:v>9.0298617821002753E-3</c:v>
                </c:pt>
                <c:pt idx="120">
                  <c:v>9.2329237471410319E-3</c:v>
                </c:pt>
                <c:pt idx="121">
                  <c:v>#N/A</c:v>
                </c:pt>
                <c:pt idx="122">
                  <c:v>9.3346958245722114E-3</c:v>
                </c:pt>
                <c:pt idx="123">
                  <c:v>8.7252806877489153E-3</c:v>
                </c:pt>
                <c:pt idx="124">
                  <c:v>8.5222345265573516E-3</c:v>
                </c:pt>
                <c:pt idx="125">
                  <c:v>#N/A</c:v>
                </c:pt>
                <c:pt idx="126">
                  <c:v>#N/A</c:v>
                </c:pt>
                <c:pt idx="127">
                  <c:v>8.7252806877489153E-3</c:v>
                </c:pt>
                <c:pt idx="128">
                  <c:v>8.1161611669483234E-3</c:v>
                </c:pt>
                <c:pt idx="129">
                  <c:v>7.3040902905627154E-3</c:v>
                </c:pt>
                <c:pt idx="130">
                  <c:v>8.6237568170067988E-3</c:v>
                </c:pt>
                <c:pt idx="131">
                  <c:v>8.8268061388206021E-3</c:v>
                </c:pt>
                <c:pt idx="132">
                  <c:v>8.9283331702587551E-3</c:v>
                </c:pt>
                <c:pt idx="133">
                  <c:v>9.2329237471410319E-3</c:v>
                </c:pt>
                <c:pt idx="134">
                  <c:v>9.6390666436867237E-3</c:v>
                </c:pt>
                <c:pt idx="135">
                  <c:v>9.7406063193851405E-3</c:v>
                </c:pt>
                <c:pt idx="136">
                  <c:v>9.6390666436867237E-3</c:v>
                </c:pt>
                <c:pt idx="137">
                  <c:v>9.3344571004140755E-3</c:v>
                </c:pt>
                <c:pt idx="138">
                  <c:v>9.5375285486500108E-3</c:v>
                </c:pt>
                <c:pt idx="139">
                  <c:v>9.5375285486500108E-3</c:v>
                </c:pt>
                <c:pt idx="140">
                  <c:v>9.3344571004140755E-3</c:v>
                </c:pt>
                <c:pt idx="141">
                  <c:v>9.2329237471410319E-3</c:v>
                </c:pt>
                <c:pt idx="142">
                  <c:v>8.0146467774087869E-3</c:v>
                </c:pt>
                <c:pt idx="143">
                  <c:v>8.4207138163636744E-3</c:v>
                </c:pt>
                <c:pt idx="144">
                  <c:v>8.8268061388206021E-3</c:v>
                </c:pt>
                <c:pt idx="145">
                  <c:v>8.7252806877489153E-3</c:v>
                </c:pt>
                <c:pt idx="146">
                  <c:v>8.9283331702587551E-3</c:v>
                </c:pt>
                <c:pt idx="147">
                  <c:v>9.3344571004140755E-3</c:v>
                </c:pt>
                <c:pt idx="148">
                  <c:v>9.5375285486500108E-3</c:v>
                </c:pt>
                <c:pt idx="149">
                  <c:v>1.0146780829534081E-2</c:v>
                </c:pt>
                <c:pt idx="150">
                  <c:v>1.0146780829534081E-2</c:v>
                </c:pt>
                <c:pt idx="151">
                  <c:v>1.0959205732815565E-2</c:v>
                </c:pt>
                <c:pt idx="152">
                  <c:v>1.0045234830819731E-2</c:v>
                </c:pt>
                <c:pt idx="153">
                  <c:v>1.1365456130673834E-2</c:v>
                </c:pt>
                <c:pt idx="154">
                  <c:v>1.1365456130673834E-2</c:v>
                </c:pt>
                <c:pt idx="155">
                  <c:v>1.2076455207986947E-2</c:v>
                </c:pt>
                <c:pt idx="156">
                  <c:v>1.2787531781145523E-2</c:v>
                </c:pt>
                <c:pt idx="157">
                  <c:v>1.3295491072570609E-2</c:v>
                </c:pt>
                <c:pt idx="158">
                  <c:v>1.3092302610285654E-2</c:v>
                </c:pt>
                <c:pt idx="159">
                  <c:v>1.3397087676681392E-2</c:v>
                </c:pt>
                <c:pt idx="160">
                  <c:v>1.390509442839648E-2</c:v>
                </c:pt>
                <c:pt idx="161">
                  <c:v>1.4514754743887368E-2</c:v>
                </c:pt>
                <c:pt idx="162">
                  <c:v>1.5734246285800103E-2</c:v>
                </c:pt>
                <c:pt idx="163">
                  <c:v>1.5429352033960148E-2</c:v>
                </c:pt>
                <c:pt idx="164">
                  <c:v>1.5226097113298849E-2</c:v>
                </c:pt>
                <c:pt idx="165">
                  <c:v>1.4616370334774949E-2</c:v>
                </c:pt>
                <c:pt idx="166">
                  <c:v>1.5530981868423424E-2</c:v>
                </c:pt>
                <c:pt idx="167">
                  <c:v>1.5938212967678292E-2</c:v>
                </c:pt>
                <c:pt idx="168">
                  <c:v>1.6242435030259877E-2</c:v>
                </c:pt>
                <c:pt idx="169">
                  <c:v>1.7056416350127172E-2</c:v>
                </c:pt>
                <c:pt idx="170">
                  <c:v>1.847893573792235E-2</c:v>
                </c:pt>
                <c:pt idx="171">
                  <c:v>#N/A</c:v>
                </c:pt>
                <c:pt idx="172">
                  <c:v>1.8682291991205191E-2</c:v>
                </c:pt>
                <c:pt idx="173">
                  <c:v>#N/A</c:v>
                </c:pt>
                <c:pt idx="174">
                  <c:v>2.0512783417502609E-2</c:v>
                </c:pt>
                <c:pt idx="175">
                  <c:v>2.0614492437504101E-2</c:v>
                </c:pt>
                <c:pt idx="176">
                  <c:v>1.9190710344205983E-2</c:v>
                </c:pt>
                <c:pt idx="177">
                  <c:v>1.8072242237586703E-2</c:v>
                </c:pt>
                <c:pt idx="178">
                  <c:v>1.644572160922763E-2</c:v>
                </c:pt>
                <c:pt idx="179">
                  <c:v>2.0207665865055582E-2</c:v>
                </c:pt>
                <c:pt idx="180">
                  <c:v>2.0411075982118707E-2</c:v>
                </c:pt>
                <c:pt idx="181">
                  <c:v>1.8580613072606677E-2</c:v>
                </c:pt>
                <c:pt idx="182">
                  <c:v>2.1428221648193756E-2</c:v>
                </c:pt>
                <c:pt idx="183">
                  <c:v>2.1835124291175796E-2</c:v>
                </c:pt>
                <c:pt idx="184">
                  <c:v>2.3462988502676474E-2</c:v>
                </c:pt>
                <c:pt idx="185">
                  <c:v>2.3971779310467654E-2</c:v>
                </c:pt>
                <c:pt idx="186">
                  <c:v>2.4785927070484871E-2</c:v>
                </c:pt>
                <c:pt idx="187">
                  <c:v>2.5396604508767046E-2</c:v>
                </c:pt>
                <c:pt idx="188">
                  <c:v>2.5905545999565804E-2</c:v>
                </c:pt>
                <c:pt idx="189">
                  <c:v>2.6719934889034128E-2</c:v>
                </c:pt>
                <c:pt idx="190">
                  <c:v>2.6923547979446526E-2</c:v>
                </c:pt>
                <c:pt idx="191">
                  <c:v>2.6210929932731681E-2</c:v>
                </c:pt>
                <c:pt idx="192">
                  <c:v>2.6109133701699285E-2</c:v>
                </c:pt>
                <c:pt idx="193">
                  <c:v>2.6210929932731681E-2</c:v>
                </c:pt>
                <c:pt idx="194">
                  <c:v>2.5803754528390531E-2</c:v>
                </c:pt>
                <c:pt idx="195">
                  <c:v>2.5905545999565804E-2</c:v>
                </c:pt>
                <c:pt idx="196">
                  <c:v>2.5905545999565804E-2</c:v>
                </c:pt>
                <c:pt idx="197">
                  <c:v>2.5600176345637451E-2</c:v>
                </c:pt>
                <c:pt idx="198">
                  <c:v>2.6210929932731681E-2</c:v>
                </c:pt>
                <c:pt idx="199">
                  <c:v>2.7636243786855749E-2</c:v>
                </c:pt>
                <c:pt idx="200">
                  <c:v>2.7941708654622383E-2</c:v>
                </c:pt>
                <c:pt idx="201">
                  <c:v>2.8043533451809887E-2</c:v>
                </c:pt>
                <c:pt idx="202">
                  <c:v>2.7534425338741769E-2</c:v>
                </c:pt>
                <c:pt idx="203">
                  <c:v>2.7738063822182437E-2</c:v>
                </c:pt>
                <c:pt idx="204">
                  <c:v>2.9876651275917598E-2</c:v>
                </c:pt>
                <c:pt idx="205">
                  <c:v>2.9876651275917598E-2</c:v>
                </c:pt>
                <c:pt idx="206">
                  <c:v>3.0284080658058571E-2</c:v>
                </c:pt>
                <c:pt idx="207">
                  <c:v>3.1200889679913479E-2</c:v>
                </c:pt>
                <c:pt idx="208">
                  <c:v>3.2423501866297152E-2</c:v>
                </c:pt>
                <c:pt idx="209">
                  <c:v>3.3340611159134857E-2</c:v>
                </c:pt>
                <c:pt idx="210">
                  <c:v>3.3034893759224714E-2</c:v>
                </c:pt>
                <c:pt idx="211">
                  <c:v>3.2932991137666928E-2</c:v>
                </c:pt>
                <c:pt idx="212">
                  <c:v>3.3340611159134857E-2</c:v>
                </c:pt>
                <c:pt idx="213">
                  <c:v>3.3442520137641096E-2</c:v>
                </c:pt>
                <c:pt idx="214">
                  <c:v>3.3034893759224714E-2</c:v>
                </c:pt>
                <c:pt idx="215">
                  <c:v>3.221971728071768E-2</c:v>
                </c:pt>
                <c:pt idx="216">
                  <c:v>2.9672946113172585E-2</c:v>
                </c:pt>
                <c:pt idx="217">
                  <c:v>3.069153545104835E-2</c:v>
                </c:pt>
                <c:pt idx="218">
                  <c:v>3.3238703769921496E-2</c:v>
                </c:pt>
                <c:pt idx="219">
                  <c:v>3.4869412733302955E-2</c:v>
                </c:pt>
                <c:pt idx="220">
                  <c:v>3.4359772468511657E-2</c:v>
                </c:pt>
                <c:pt idx="221">
                  <c:v>3.7116076017958355E-2</c:v>
                </c:pt>
                <c:pt idx="222">
                  <c:v>3.803006969161405E-2</c:v>
                </c:pt>
                <c:pt idx="223">
                  <c:v>3.8947966107928174E-2</c:v>
                </c:pt>
                <c:pt idx="224">
                  <c:v>3.9763982243779146E-2</c:v>
                </c:pt>
                <c:pt idx="225">
                  <c:v>#N/A</c:v>
                </c:pt>
                <c:pt idx="226">
                  <c:v>3.9968002193371072E-2</c:v>
                </c:pt>
                <c:pt idx="227">
                  <c:v>3.6602486963497799E-2</c:v>
                </c:pt>
                <c:pt idx="228">
                  <c:v>3.5786865373645178E-2</c:v>
                </c:pt>
                <c:pt idx="229">
                  <c:v>3.5277153562225161E-2</c:v>
                </c:pt>
                <c:pt idx="230">
                  <c:v>3.6500528698465831E-2</c:v>
                </c:pt>
                <c:pt idx="231">
                  <c:v>4.0376061193396054E-2</c:v>
                </c:pt>
                <c:pt idx="232">
                  <c:v>4.1498354779165893E-2</c:v>
                </c:pt>
                <c:pt idx="233">
                  <c:v>3.9559968660736876E-2</c:v>
                </c:pt>
                <c:pt idx="234">
                  <c:v>4.1498354779165893E-2</c:v>
                </c:pt>
                <c:pt idx="235">
                  <c:v>4.3233187480839444E-2</c:v>
                </c:pt>
                <c:pt idx="236">
                  <c:v>4.3233187480839444E-2</c:v>
                </c:pt>
                <c:pt idx="237">
                  <c:v>4.3845591276534784E-2</c:v>
                </c:pt>
                <c:pt idx="238">
                  <c:v>4.4355971583636952E-2</c:v>
                </c:pt>
                <c:pt idx="239">
                  <c:v>4.4458052424852922E-2</c:v>
                </c:pt>
                <c:pt idx="240">
                  <c:v>4.4355971583636952E-2</c:v>
                </c:pt>
                <c:pt idx="241">
                  <c:v>4.4866391723611988E-2</c:v>
                </c:pt>
                <c:pt idx="242">
                  <c:v>4.6602118212209269E-2</c:v>
                </c:pt>
                <c:pt idx="243">
                  <c:v>4.6704234115793379E-2</c:v>
                </c:pt>
                <c:pt idx="244">
                  <c:v>4.6500003902761045E-2</c:v>
                </c:pt>
                <c:pt idx="245">
                  <c:v>4.5376851701123232E-2</c:v>
                </c:pt>
                <c:pt idx="246">
                  <c:v>4.5478948477540249E-2</c:v>
                </c:pt>
                <c:pt idx="247">
                  <c:v>4.6397891187411347E-2</c:v>
                </c:pt>
                <c:pt idx="248">
                  <c:v>4.5989456266251574E-2</c:v>
                </c:pt>
                <c:pt idx="249">
                  <c:v>4.6295780066122887E-2</c:v>
                </c:pt>
                <c:pt idx="250">
                  <c:v>4.7521218737837767E-2</c:v>
                </c:pt>
                <c:pt idx="251">
                  <c:v>4.7419090079822646E-2</c:v>
                </c:pt>
                <c:pt idx="252">
                  <c:v>4.7521218737837767E-2</c:v>
                </c:pt>
                <c:pt idx="253">
                  <c:v>4.7827614278863846E-2</c:v>
                </c:pt>
                <c:pt idx="254">
                  <c:v>4.5887351520834757E-2</c:v>
                </c:pt>
                <c:pt idx="255">
                  <c:v>4.5376851701123232E-2</c:v>
                </c:pt>
                <c:pt idx="256">
                  <c:v>4.6704234115793379E-2</c:v>
                </c:pt>
                <c:pt idx="257">
                  <c:v>4.792974931499059E-2</c:v>
                </c:pt>
                <c:pt idx="258">
                  <c:v>4.874688701350699E-2</c:v>
                </c:pt>
                <c:pt idx="259">
                  <c:v>4.8542593020104587E-2</c:v>
                </c:pt>
                <c:pt idx="260">
                  <c:v>5.0177123615106366E-2</c:v>
                </c:pt>
                <c:pt idx="261">
                  <c:v>5.1914259897593781E-2</c:v>
                </c:pt>
                <c:pt idx="262">
                  <c:v>5.1301100313227856E-2</c:v>
                </c:pt>
                <c:pt idx="263">
                  <c:v>5.1607672923561915E-2</c:v>
                </c:pt>
                <c:pt idx="264">
                  <c:v>5.1709866985556255E-2</c:v>
                </c:pt>
                <c:pt idx="265">
                  <c:v>5.1198912634874881E-2</c:v>
                </c:pt>
                <c:pt idx="266">
                  <c:v>4.8849036402569594E-2</c:v>
                </c:pt>
                <c:pt idx="267">
                  <c:v>4.8031885945738574E-2</c:v>
                </c:pt>
                <c:pt idx="268">
                  <c:v>4.711271367223524E-2</c:v>
                </c:pt>
                <c:pt idx="269">
                  <c:v>4.5172662929315904E-2</c:v>
                </c:pt>
                <c:pt idx="270">
                  <c:v>4.8031885945738574E-2</c:v>
                </c:pt>
                <c:pt idx="271">
                  <c:v>4.925764990876768E-2</c:v>
                </c:pt>
                <c:pt idx="272">
                  <c:v>5.0177123615106366E-2</c:v>
                </c:pt>
                <c:pt idx="273">
                  <c:v>5.1614970809949638E-2</c:v>
                </c:pt>
                <c:pt idx="274">
                  <c:v>5.1914259897593781E-2</c:v>
                </c:pt>
                <c:pt idx="275">
                  <c:v>5.2016458747711741E-2</c:v>
                </c:pt>
                <c:pt idx="276">
                  <c:v>5.2323064874911035E-2</c:v>
                </c:pt>
                <c:pt idx="277">
                  <c:v>#N/A</c:v>
                </c:pt>
                <c:pt idx="278">
                  <c:v>5.2323064874911035E-2</c:v>
                </c:pt>
                <c:pt idx="279">
                  <c:v>4.9155494139651291E-2</c:v>
                </c:pt>
                <c:pt idx="280">
                  <c:v>4.8644739219364429E-2</c:v>
                </c:pt>
                <c:pt idx="281">
                  <c:v>4.8338305406083582E-2</c:v>
                </c:pt>
                <c:pt idx="282">
                  <c:v>4.7214837547058713E-2</c:v>
                </c:pt>
                <c:pt idx="283">
                  <c:v>4.7827614278863846E-2</c:v>
                </c:pt>
                <c:pt idx="284">
                  <c:v>4.9768452681699396E-2</c:v>
                </c:pt>
                <c:pt idx="285">
                  <c:v>4.9564126786907303E-2</c:v>
                </c:pt>
                <c:pt idx="286">
                  <c:v>4.9564126786907303E-2</c:v>
                </c:pt>
                <c:pt idx="287">
                  <c:v>4.9870618022017248E-2</c:v>
                </c:pt>
                <c:pt idx="288">
                  <c:v>5.1505480457533989E-2</c:v>
                </c:pt>
                <c:pt idx="289">
                  <c:v>5.2323064874911035E-2</c:v>
                </c:pt>
                <c:pt idx="290">
                  <c:v>5.2629685368163766E-2</c:v>
                </c:pt>
                <c:pt idx="291">
                  <c:v>5.2425270109717266E-2</c:v>
                </c:pt>
                <c:pt idx="292">
                  <c:v>5.2323064874911035E-2</c:v>
                </c:pt>
                <c:pt idx="293">
                  <c:v>5.2118659193945677E-2</c:v>
                </c:pt>
                <c:pt idx="294">
                  <c:v>5.2323064874911035E-2</c:v>
                </c:pt>
                <c:pt idx="295">
                  <c:v>5.0381468654319139E-2</c:v>
                </c:pt>
                <c:pt idx="296">
                  <c:v>5.0892359174567761E-2</c:v>
                </c:pt>
                <c:pt idx="297">
                  <c:v>4.9870618022017248E-2</c:v>
                </c:pt>
                <c:pt idx="298">
                  <c:v>4.9155494139651291E-2</c:v>
                </c:pt>
                <c:pt idx="299">
                  <c:v>4.8951187386589601E-2</c:v>
                </c:pt>
                <c:pt idx="300">
                  <c:v>4.7214837547058713E-2</c:v>
                </c:pt>
                <c:pt idx="301">
                  <c:v>4.7521218737837767E-2</c:v>
                </c:pt>
                <c:pt idx="302">
                  <c:v>4.7827614278863846E-2</c:v>
                </c:pt>
                <c:pt idx="303">
                  <c:v>4.9870618022017248E-2</c:v>
                </c:pt>
                <c:pt idx="304">
                  <c:v>4.7725480837321033E-2</c:v>
                </c:pt>
                <c:pt idx="305">
                  <c:v>4.7827614278863846E-2</c:v>
                </c:pt>
                <c:pt idx="306">
                  <c:v>4.4968480531962098E-2</c:v>
                </c:pt>
                <c:pt idx="307">
                  <c:v>4.1396320128941497E-2</c:v>
                </c:pt>
                <c:pt idx="308">
                  <c:v>4.0376061193396054E-2</c:v>
                </c:pt>
                <c:pt idx="309">
                  <c:v>4.7316963016242088E-2</c:v>
                </c:pt>
                <c:pt idx="310">
                  <c:v>4.7010591391734302E-2</c:v>
                </c:pt>
                <c:pt idx="311">
                  <c:v>4.7521218737837767E-2</c:v>
                </c:pt>
                <c:pt idx="312">
                  <c:v>4.9768452681699396E-2</c:v>
                </c:pt>
                <c:pt idx="313">
                  <c:v>5.0177123615106366E-2</c:v>
                </c:pt>
                <c:pt idx="314">
                  <c:v>4.6806351613550699E-2</c:v>
                </c:pt>
                <c:pt idx="315">
                  <c:v>3.0793403120019509E-2</c:v>
                </c:pt>
                <c:pt idx="316">
                  <c:v>3.7724132858927374E-2</c:v>
                </c:pt>
                <c:pt idx="317">
                  <c:v>3.6806408265048482E-2</c:v>
                </c:pt>
                <c:pt idx="318">
                  <c:v>4.2722894789646179E-2</c:v>
                </c:pt>
                <c:pt idx="319">
                  <c:v>4.0274044055691523E-2</c:v>
                </c:pt>
                <c:pt idx="320">
                  <c:v>3.4359772468511657E-2</c:v>
                </c:pt>
                <c:pt idx="321">
                  <c:v>3.2729190661946697E-2</c:v>
                </c:pt>
                <c:pt idx="322">
                  <c:v>3.5990761229251204E-2</c:v>
                </c:pt>
                <c:pt idx="323">
                  <c:v>3.9661974656457918E-2</c:v>
                </c:pt>
                <c:pt idx="324">
                  <c:v>3.1710283621588391E-2</c:v>
                </c:pt>
                <c:pt idx="325">
                  <c:v>3.9054140808902203E-2</c:v>
                </c:pt>
                <c:pt idx="326">
                  <c:v>3.8947966107928174E-2</c:v>
                </c:pt>
                <c:pt idx="327">
                  <c:v>3.5582975878781127E-2</c:v>
                </c:pt>
                <c:pt idx="328">
                  <c:v>3.752018292499474E-2</c:v>
                </c:pt>
                <c:pt idx="329">
                  <c:v>#N/A</c:v>
                </c:pt>
                <c:pt idx="330">
                  <c:v>3.3952088870866759E-2</c:v>
                </c:pt>
                <c:pt idx="331">
                  <c:v>3.0793403120019509E-2</c:v>
                </c:pt>
                <c:pt idx="332">
                  <c:v>2.6821740640782403E-2</c:v>
                </c:pt>
                <c:pt idx="333">
                  <c:v>2.3768258229978554E-2</c:v>
                </c:pt>
                <c:pt idx="334">
                  <c:v>2.8247187808305513E-2</c:v>
                </c:pt>
                <c:pt idx="335">
                  <c:v>3.1812167175869252E-2</c:v>
                </c:pt>
                <c:pt idx="336">
                  <c:v>3.3748256609288874E-2</c:v>
                </c:pt>
                <c:pt idx="337">
                  <c:v>3.0589669370403822E-2</c:v>
                </c:pt>
                <c:pt idx="338">
                  <c:v>2.1733396252874231E-2</c:v>
                </c:pt>
                <c:pt idx="339">
                  <c:v>1.6242435030259877E-2</c:v>
                </c:pt>
                <c:pt idx="340">
                  <c:v>2.1835124291175796E-2</c:v>
                </c:pt>
                <c:pt idx="341">
                  <c:v>2.498947987148745E-2</c:v>
                </c:pt>
                <c:pt idx="342">
                  <c:v>2.3462988502676474E-2</c:v>
                </c:pt>
                <c:pt idx="343">
                  <c:v>2.0817915231508013E-2</c:v>
                </c:pt>
                <c:pt idx="344">
                  <c:v>1.7563910995795452E-2</c:v>
                </c:pt>
                <c:pt idx="345">
                  <c:v>1.5734246285800103E-2</c:v>
                </c:pt>
                <c:pt idx="346">
                  <c:v>3.5495773849547928E-3</c:v>
                </c:pt>
                <c:pt idx="347">
                  <c:v>1.3193896050451012E-2</c:v>
                </c:pt>
                <c:pt idx="348">
                  <c:v>1.5734246285800103E-2</c:v>
                </c:pt>
                <c:pt idx="349">
                  <c:v>9.6390666436867237E-3</c:v>
                </c:pt>
                <c:pt idx="350">
                  <c:v>8.5222345265573516E-3</c:v>
                </c:pt>
                <c:pt idx="351">
                  <c:v>7.9131339679405499E-3</c:v>
                </c:pt>
                <c:pt idx="352">
                  <c:v>1.2178032830641932E-2</c:v>
                </c:pt>
                <c:pt idx="353">
                  <c:v>1.5429352033960148E-2</c:v>
                </c:pt>
                <c:pt idx="354">
                  <c:v>1.8377259987115195E-2</c:v>
                </c:pt>
                <c:pt idx="355">
                  <c:v>1.9800864644711143E-2</c:v>
                </c:pt>
                <c:pt idx="356">
                  <c:v>2.0309370131315379E-2</c:v>
                </c:pt>
                <c:pt idx="357">
                  <c:v>1.7868904989941786E-2</c:v>
                </c:pt>
                <c:pt idx="358">
                  <c:v>1.9190710344205983E-2</c:v>
                </c:pt>
                <c:pt idx="359">
                  <c:v>1.5835880868787462E-2</c:v>
                </c:pt>
                <c:pt idx="360">
                  <c:v>1.410830820431422E-2</c:v>
                </c:pt>
                <c:pt idx="361">
                  <c:v>1.8580613072606677E-2</c:v>
                </c:pt>
                <c:pt idx="362">
                  <c:v>1.4717987508134172E-2</c:v>
                </c:pt>
                <c:pt idx="363">
                  <c:v>1.3092302610285654E-2</c:v>
                </c:pt>
                <c:pt idx="364">
                  <c:v>1.6953965762195562E-2</c:v>
                </c:pt>
                <c:pt idx="365">
                  <c:v>1.5429352033960148E-2</c:v>
                </c:pt>
                <c:pt idx="366">
                  <c:v>1.5226097113298849E-2</c:v>
                </c:pt>
                <c:pt idx="367">
                  <c:v>1.7563910995795452E-2</c:v>
                </c:pt>
                <c:pt idx="368">
                  <c:v>1.7360589584146914E-2</c:v>
                </c:pt>
                <c:pt idx="369">
                  <c:v>1.6242435030259877E-2</c:v>
                </c:pt>
                <c:pt idx="370">
                  <c:v>1.5530981868423424E-2</c:v>
                </c:pt>
                <c:pt idx="371">
                  <c:v>1.5327723782264281E-2</c:v>
                </c:pt>
                <c:pt idx="372">
                  <c:v>2.6366442991805007E-3</c:v>
                </c:pt>
                <c:pt idx="373">
                  <c:v>3.8539168243058503E-3</c:v>
                </c:pt>
                <c:pt idx="374">
                  <c:v>1.9266736084332463E-3</c:v>
                </c:pt>
                <c:pt idx="375">
                  <c:v>1.7238390409398576E-3</c:v>
                </c:pt>
                <c:pt idx="376">
                  <c:v>1.0139677530474592E-3</c:v>
                </c:pt>
                <c:pt idx="377">
                  <c:v>3.5495773849547928E-3</c:v>
                </c:pt>
                <c:pt idx="378">
                  <c:v>1.318193599718637E-3</c:v>
                </c:pt>
                <c:pt idx="379">
                  <c:v>1.3181888390937306E-3</c:v>
                </c:pt>
                <c:pt idx="380">
                  <c:v>8.1116158338741088E-4</c:v>
                </c:pt>
                <c:pt idx="381">
                  <c:v>5.0696415971732231E-4</c:v>
                </c:pt>
                <c:pt idx="382">
                  <c:v>#N/A</c:v>
                </c:pt>
                <c:pt idx="383">
                  <c:v>1.0138970563929545E-4</c:v>
                </c:pt>
                <c:pt idx="384">
                  <c:v>-1.0138810031477535E-4</c:v>
                </c:pt>
                <c:pt idx="385">
                  <c:v>3.0417376405449456E-4</c:v>
                </c:pt>
                <c:pt idx="386">
                  <c:v>#N/A</c:v>
                </c:pt>
                <c:pt idx="387">
                  <c:v>#N/A</c:v>
                </c:pt>
                <c:pt idx="388">
                  <c:v>4.0556817323205612E-4</c:v>
                </c:pt>
                <c:pt idx="389">
                  <c:v>3.0417376405449456E-4</c:v>
                </c:pt>
                <c:pt idx="390">
                  <c:v>3.0417376405449456E-4</c:v>
                </c:pt>
                <c:pt idx="391">
                  <c:v>1.4195990230047276E-3</c:v>
                </c:pt>
                <c:pt idx="392">
                  <c:v>2.1295144873662696E-3</c:v>
                </c:pt>
                <c:pt idx="393">
                  <c:v>2.5352151807295862E-3</c:v>
                </c:pt>
                <c:pt idx="394">
                  <c:v>2.2309372937147024E-3</c:v>
                </c:pt>
                <c:pt idx="395">
                  <c:v>1.8252555357750088E-3</c:v>
                </c:pt>
                <c:pt idx="396">
                  <c:v>1.0139677530474592E-3</c:v>
                </c:pt>
                <c:pt idx="397">
                  <c:v>1.0139677530474592E-3</c:v>
                </c:pt>
                <c:pt idx="398">
                  <c:v>9.1256387947156298E-4</c:v>
                </c:pt>
                <c:pt idx="399">
                  <c:v>1.0138967747526926E-4</c:v>
                </c:pt>
                <c:pt idx="400">
                  <c:v>1.7238390409398576E-3</c:v>
                </c:pt>
                <c:pt idx="401">
                  <c:v>1.3181888390937306E-3</c:v>
                </c:pt>
                <c:pt idx="402">
                  <c:v>2.0278093214783346E-4</c:v>
                </c:pt>
                <c:pt idx="403">
                  <c:v>8.1116158338741088E-4</c:v>
                </c:pt>
                <c:pt idx="404">
                  <c:v>4.0556817323205612E-4</c:v>
                </c:pt>
                <c:pt idx="405">
                  <c:v>1.5210107845915356E-3</c:v>
                </c:pt>
                <c:pt idx="406">
                  <c:v>1.0139677530474592E-3</c:v>
                </c:pt>
                <c:pt idx="407">
                  <c:v>1.3181888390937306E-3</c:v>
                </c:pt>
                <c:pt idx="408">
                  <c:v>1.4195990230047276E-3</c:v>
                </c:pt>
                <c:pt idx="409">
                  <c:v>8.1116158338741088E-4</c:v>
                </c:pt>
                <c:pt idx="410">
                  <c:v>9.1256387947156298E-4</c:v>
                </c:pt>
                <c:pt idx="411">
                  <c:v>1.2167802328217298E-3</c:v>
                </c:pt>
                <c:pt idx="412">
                  <c:v>6.0836172354709873E-4</c:v>
                </c:pt>
                <c:pt idx="413">
                  <c:v>1.5210107845915356E-3</c:v>
                </c:pt>
                <c:pt idx="414">
                  <c:v>1.6224241238909733E-3</c:v>
                </c:pt>
                <c:pt idx="415">
                  <c:v>1.5210107845915356E-3</c:v>
                </c:pt>
                <c:pt idx="416">
                  <c:v>1.5210107845915356E-3</c:v>
                </c:pt>
                <c:pt idx="417">
                  <c:v>1.4195990230047276E-3</c:v>
                </c:pt>
                <c:pt idx="418">
                  <c:v>1.5210107845915356E-3</c:v>
                </c:pt>
                <c:pt idx="419">
                  <c:v>1.0139677530474592E-3</c:v>
                </c:pt>
                <c:pt idx="420">
                  <c:v>1.1153732041519109E-3</c:v>
                </c:pt>
                <c:pt idx="421">
                  <c:v>1.1153732041519109E-3</c:v>
                </c:pt>
                <c:pt idx="422">
                  <c:v>9.1256387947156298E-4</c:v>
                </c:pt>
                <c:pt idx="423">
                  <c:v>8.1116158338741088E-4</c:v>
                </c:pt>
                <c:pt idx="424">
                  <c:v>3.0417376405449456E-4</c:v>
                </c:pt>
                <c:pt idx="425">
                  <c:v>3.0417376405449456E-4</c:v>
                </c:pt>
                <c:pt idx="426">
                  <c:v>3.0417376405449456E-4</c:v>
                </c:pt>
                <c:pt idx="427">
                  <c:v>3.0417376405449456E-4</c:v>
                </c:pt>
                <c:pt idx="428">
                  <c:v>6.0836172354709873E-4</c:v>
                </c:pt>
                <c:pt idx="429">
                  <c:v>2.0278093214783346E-4</c:v>
                </c:pt>
                <c:pt idx="430">
                  <c:v>2.027810448057219E-4</c:v>
                </c:pt>
                <c:pt idx="431">
                  <c:v>6.0836172354709873E-4</c:v>
                </c:pt>
                <c:pt idx="432">
                  <c:v>6.0836172354709873E-4</c:v>
                </c:pt>
                <c:pt idx="433">
                  <c:v>3.0417376405449456E-4</c:v>
                </c:pt>
                <c:pt idx="434">
                  <c:v>#N/A</c:v>
                </c:pt>
                <c:pt idx="435">
                  <c:v>9.1256387947156298E-4</c:v>
                </c:pt>
                <c:pt idx="436">
                  <c:v>1.0138967747526926E-4</c:v>
                </c:pt>
                <c:pt idx="437">
                  <c:v>1.0138967747526926E-4</c:v>
                </c:pt>
                <c:pt idx="438">
                  <c:v>2.0278093214783346E-4</c:v>
                </c:pt>
                <c:pt idx="439">
                  <c:v>4.0556817323205612E-4</c:v>
                </c:pt>
                <c:pt idx="440">
                  <c:v>2.0278093214783346E-4</c:v>
                </c:pt>
                <c:pt idx="441">
                  <c:v>2.0278093214783346E-4</c:v>
                </c:pt>
                <c:pt idx="442">
                  <c:v>2.0278093214783346E-4</c:v>
                </c:pt>
                <c:pt idx="443">
                  <c:v>1.0138967747526926E-4</c:v>
                </c:pt>
                <c:pt idx="444">
                  <c:v>4.0556817323205612E-4</c:v>
                </c:pt>
                <c:pt idx="445">
                  <c:v>5.0696415971732231E-4</c:v>
                </c:pt>
                <c:pt idx="446">
                  <c:v>7.0976086475819261E-4</c:v>
                </c:pt>
                <c:pt idx="447">
                  <c:v>9.1256387947156298E-4</c:v>
                </c:pt>
                <c:pt idx="448">
                  <c:v>9.1256387947156298E-4</c:v>
                </c:pt>
                <c:pt idx="449">
                  <c:v>1.2167802328217298E-3</c:v>
                </c:pt>
                <c:pt idx="450">
                  <c:v>1.4195990230047276E-3</c:v>
                </c:pt>
                <c:pt idx="451">
                  <c:v>1.2167802328217298E-3</c:v>
                </c:pt>
                <c:pt idx="452">
                  <c:v>1.6224241238909733E-3</c:v>
                </c:pt>
                <c:pt idx="453">
                  <c:v>1.6224241238909733E-3</c:v>
                </c:pt>
                <c:pt idx="454">
                  <c:v>1.6224241238909733E-3</c:v>
                </c:pt>
                <c:pt idx="455">
                  <c:v>1.5210107845915356E-3</c:v>
                </c:pt>
                <c:pt idx="456">
                  <c:v>1.5210107845915356E-3</c:v>
                </c:pt>
                <c:pt idx="457">
                  <c:v>6.0836172354709873E-4</c:v>
                </c:pt>
                <c:pt idx="458">
                  <c:v>1.5210107845915356E-3</c:v>
                </c:pt>
                <c:pt idx="459">
                  <c:v>1.7238390409398576E-3</c:v>
                </c:pt>
                <c:pt idx="460">
                  <c:v>1.6224241238909733E-3</c:v>
                </c:pt>
                <c:pt idx="461">
                  <c:v>1.3181888390937306E-3</c:v>
                </c:pt>
                <c:pt idx="462">
                  <c:v>6.0836172354709873E-4</c:v>
                </c:pt>
                <c:pt idx="463">
                  <c:v>5.0696415971732231E-4</c:v>
                </c:pt>
                <c:pt idx="464">
                  <c:v>7.0976086475819261E-4</c:v>
                </c:pt>
                <c:pt idx="465">
                  <c:v>1.6224241238909733E-3</c:v>
                </c:pt>
                <c:pt idx="466">
                  <c:v>1.7238390409398576E-3</c:v>
                </c:pt>
                <c:pt idx="467">
                  <c:v>1.6224241238909733E-3</c:v>
                </c:pt>
                <c:pt idx="468">
                  <c:v>1.5210107845915356E-3</c:v>
                </c:pt>
                <c:pt idx="469">
                  <c:v>1.5210107845915356E-3</c:v>
                </c:pt>
                <c:pt idx="470">
                  <c:v>1.5210107845915356E-3</c:v>
                </c:pt>
                <c:pt idx="471">
                  <c:v>1.5210107845915356E-3</c:v>
                </c:pt>
                <c:pt idx="472">
                  <c:v>1.6224241238909733E-3</c:v>
                </c:pt>
                <c:pt idx="473">
                  <c:v>1.7238390409398576E-3</c:v>
                </c:pt>
                <c:pt idx="474">
                  <c:v>1.5210107845915356E-3</c:v>
                </c:pt>
                <c:pt idx="475">
                  <c:v>1.0139677530474592E-3</c:v>
                </c:pt>
                <c:pt idx="476">
                  <c:v>1.2167802328217298E-3</c:v>
                </c:pt>
                <c:pt idx="477">
                  <c:v>1.3181888390937306E-3</c:v>
                </c:pt>
                <c:pt idx="478">
                  <c:v>1.4195990230047276E-3</c:v>
                </c:pt>
                <c:pt idx="479">
                  <c:v>1.5210107845915356E-3</c:v>
                </c:pt>
                <c:pt idx="480">
                  <c:v>1.5210171229023506E-3</c:v>
                </c:pt>
                <c:pt idx="481">
                  <c:v>1.3181888390937306E-3</c:v>
                </c:pt>
                <c:pt idx="482">
                  <c:v>1.4196045442902731E-3</c:v>
                </c:pt>
                <c:pt idx="483">
                  <c:v>1.3181888390937306E-3</c:v>
                </c:pt>
                <c:pt idx="484">
                  <c:v>#N/A</c:v>
                </c:pt>
                <c:pt idx="485">
                  <c:v>1.3181888390937306E-3</c:v>
                </c:pt>
                <c:pt idx="486">
                  <c:v>#N/A</c:v>
                </c:pt>
                <c:pt idx="487">
                  <c:v>1.6224241238909733E-3</c:v>
                </c:pt>
                <c:pt idx="488">
                  <c:v>9.1256387947156298E-4</c:v>
                </c:pt>
                <c:pt idx="489">
                  <c:v>8.1116158338741088E-4</c:v>
                </c:pt>
                <c:pt idx="490">
                  <c:v>6.0836172354709873E-4</c:v>
                </c:pt>
                <c:pt idx="491">
                  <c:v>5.0696415971732231E-4</c:v>
                </c:pt>
                <c:pt idx="492">
                  <c:v>1.3181888390937306E-3</c:v>
                </c:pt>
                <c:pt idx="493">
                  <c:v>1.5210107845915356E-3</c:v>
                </c:pt>
                <c:pt idx="494">
                  <c:v>1.5210107845915356E-3</c:v>
                </c:pt>
                <c:pt idx="495">
                  <c:v>1.3181888390937306E-3</c:v>
                </c:pt>
                <c:pt idx="496">
                  <c:v>1.4195990230047276E-3</c:v>
                </c:pt>
                <c:pt idx="497">
                  <c:v>8.1116158338741088E-4</c:v>
                </c:pt>
                <c:pt idx="498">
                  <c:v>8.1116158338741088E-4</c:v>
                </c:pt>
                <c:pt idx="499">
                  <c:v>1.3181888390937306E-3</c:v>
                </c:pt>
                <c:pt idx="500">
                  <c:v>1.2167802328217298E-3</c:v>
                </c:pt>
                <c:pt idx="501">
                  <c:v>4.0556817323205612E-4</c:v>
                </c:pt>
                <c:pt idx="502">
                  <c:v>6.0836172354709873E-4</c:v>
                </c:pt>
                <c:pt idx="503">
                  <c:v>4.0556817323205612E-4</c:v>
                </c:pt>
                <c:pt idx="504">
                  <c:v>5.0696415971732231E-4</c:v>
                </c:pt>
                <c:pt idx="505">
                  <c:v>3.0417376405449456E-4</c:v>
                </c:pt>
                <c:pt idx="506">
                  <c:v>4.0556817323205612E-4</c:v>
                </c:pt>
                <c:pt idx="507">
                  <c:v>3.0417376405449456E-4</c:v>
                </c:pt>
                <c:pt idx="508">
                  <c:v>2.0278093214783346E-4</c:v>
                </c:pt>
                <c:pt idx="509">
                  <c:v>1.0138967747526926E-4</c:v>
                </c:pt>
                <c:pt idx="510">
                  <c:v>1.0138967747526926E-4</c:v>
                </c:pt>
                <c:pt idx="511">
                  <c:v>2.0278093214783346E-4</c:v>
                </c:pt>
                <c:pt idx="512">
                  <c:v>4.0556817323205612E-4</c:v>
                </c:pt>
                <c:pt idx="513">
                  <c:v>4.0556817323205612E-4</c:v>
                </c:pt>
                <c:pt idx="514">
                  <c:v>2.0278093214783346E-4</c:v>
                </c:pt>
                <c:pt idx="515">
                  <c:v>2.0278093214783346E-4</c:v>
                </c:pt>
                <c:pt idx="516">
                  <c:v>1.0138967747526926E-4</c:v>
                </c:pt>
                <c:pt idx="517">
                  <c:v>1.0138967747526926E-4</c:v>
                </c:pt>
                <c:pt idx="518">
                  <c:v>3.0417376405449456E-4</c:v>
                </c:pt>
                <c:pt idx="519">
                  <c:v>1.0138967747526926E-4</c:v>
                </c:pt>
                <c:pt idx="520">
                  <c:v>4.0556817323205612E-4</c:v>
                </c:pt>
                <c:pt idx="521">
                  <c:v>1.0139677530474592E-3</c:v>
                </c:pt>
                <c:pt idx="522">
                  <c:v>1.0138967747526926E-4</c:v>
                </c:pt>
                <c:pt idx="523">
                  <c:v>1.0138967747526926E-4</c:v>
                </c:pt>
                <c:pt idx="524">
                  <c:v>1.0138967747526926E-4</c:v>
                </c:pt>
                <c:pt idx="525">
                  <c:v>1.0138967747526926E-4</c:v>
                </c:pt>
                <c:pt idx="526">
                  <c:v>2.0278093214783346E-4</c:v>
                </c:pt>
                <c:pt idx="527">
                  <c:v>1.0138967747526926E-4</c:v>
                </c:pt>
                <c:pt idx="528">
                  <c:v>0</c:v>
                </c:pt>
                <c:pt idx="529">
                  <c:v>0</c:v>
                </c:pt>
                <c:pt idx="530">
                  <c:v>-1.0138810031477535E-4</c:v>
                </c:pt>
                <c:pt idx="531">
                  <c:v>1.0138967747526926E-4</c:v>
                </c:pt>
                <c:pt idx="532">
                  <c:v>2.0278093214783346E-4</c:v>
                </c:pt>
                <c:pt idx="533">
                  <c:v>2.0278093214783346E-4</c:v>
                </c:pt>
                <c:pt idx="534">
                  <c:v>2.027810448057219E-4</c:v>
                </c:pt>
                <c:pt idx="535">
                  <c:v>1.0138967747526926E-4</c:v>
                </c:pt>
                <c:pt idx="536">
                  <c:v>1.0138967747526926E-4</c:v>
                </c:pt>
                <c:pt idx="537">
                  <c:v>1.0138967747526926E-4</c:v>
                </c:pt>
                <c:pt idx="538">
                  <c:v>#N/A</c:v>
                </c:pt>
                <c:pt idx="539">
                  <c:v>2.0278093214783346E-4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-1.0138810031477535E-4</c:v>
                </c:pt>
                <c:pt idx="544">
                  <c:v>1.0138967747526926E-4</c:v>
                </c:pt>
                <c:pt idx="545">
                  <c:v>2.0278093214783346E-4</c:v>
                </c:pt>
                <c:pt idx="546">
                  <c:v>4.0556817323205612E-4</c:v>
                </c:pt>
                <c:pt idx="547">
                  <c:v>4.0556817323205612E-4</c:v>
                </c:pt>
                <c:pt idx="548">
                  <c:v>7.0976086475819261E-4</c:v>
                </c:pt>
                <c:pt idx="549">
                  <c:v>6.0836172354709873E-4</c:v>
                </c:pt>
                <c:pt idx="550">
                  <c:v>4.0556817323205612E-4</c:v>
                </c:pt>
                <c:pt idx="551">
                  <c:v>7.0976086475819261E-4</c:v>
                </c:pt>
                <c:pt idx="552">
                  <c:v>7.0976086475819261E-4</c:v>
                </c:pt>
                <c:pt idx="553">
                  <c:v>7.0976086475819261E-4</c:v>
                </c:pt>
                <c:pt idx="554">
                  <c:v>8.1116158338741088E-4</c:v>
                </c:pt>
                <c:pt idx="555">
                  <c:v>6.0836172354709873E-4</c:v>
                </c:pt>
                <c:pt idx="556">
                  <c:v>2.0278093214783346E-4</c:v>
                </c:pt>
                <c:pt idx="557">
                  <c:v>7.0976086475819261E-4</c:v>
                </c:pt>
                <c:pt idx="558">
                  <c:v>8.1116158338741088E-4</c:v>
                </c:pt>
                <c:pt idx="559">
                  <c:v>4.0556817323205612E-4</c:v>
                </c:pt>
                <c:pt idx="560">
                  <c:v>9.1256387947156298E-4</c:v>
                </c:pt>
                <c:pt idx="561">
                  <c:v>5.0696415971732231E-4</c:v>
                </c:pt>
                <c:pt idx="562">
                  <c:v>8.1116158338741088E-4</c:v>
                </c:pt>
                <c:pt idx="563">
                  <c:v>8.1116158338741088E-4</c:v>
                </c:pt>
                <c:pt idx="564">
                  <c:v>8.1116158338741088E-4</c:v>
                </c:pt>
                <c:pt idx="565">
                  <c:v>3.0417376405449456E-4</c:v>
                </c:pt>
                <c:pt idx="566">
                  <c:v>4.0556817323205612E-4</c:v>
                </c:pt>
                <c:pt idx="567">
                  <c:v>8.1116158338741088E-4</c:v>
                </c:pt>
                <c:pt idx="568">
                  <c:v>5.0696415971732231E-4</c:v>
                </c:pt>
                <c:pt idx="569">
                  <c:v>2.0278093214783346E-4</c:v>
                </c:pt>
                <c:pt idx="570">
                  <c:v>7.0976086475819261E-4</c:v>
                </c:pt>
                <c:pt idx="571">
                  <c:v>8.1116158338741088E-4</c:v>
                </c:pt>
                <c:pt idx="572">
                  <c:v>6.0836172354709873E-4</c:v>
                </c:pt>
                <c:pt idx="573">
                  <c:v>8.1116158338741088E-4</c:v>
                </c:pt>
                <c:pt idx="574">
                  <c:v>4.0556817323205612E-4</c:v>
                </c:pt>
                <c:pt idx="575">
                  <c:v>1.0139677530474592E-3</c:v>
                </c:pt>
                <c:pt idx="576">
                  <c:v>1.0139677530474592E-3</c:v>
                </c:pt>
                <c:pt idx="577">
                  <c:v>1.0139677530474592E-3</c:v>
                </c:pt>
                <c:pt idx="578">
                  <c:v>1.2167802328217298E-3</c:v>
                </c:pt>
                <c:pt idx="579">
                  <c:v>1.0139677530474592E-3</c:v>
                </c:pt>
                <c:pt idx="580">
                  <c:v>1.0139677530474592E-3</c:v>
                </c:pt>
                <c:pt idx="581">
                  <c:v>6.0836172354709873E-4</c:v>
                </c:pt>
                <c:pt idx="582">
                  <c:v>5.0696415971732231E-4</c:v>
                </c:pt>
                <c:pt idx="583">
                  <c:v>1.0139677530474592E-3</c:v>
                </c:pt>
                <c:pt idx="584">
                  <c:v>1.2167802328217298E-3</c:v>
                </c:pt>
                <c:pt idx="585">
                  <c:v>1.2167802328217298E-3</c:v>
                </c:pt>
                <c:pt idx="586">
                  <c:v>1.318193599718637E-3</c:v>
                </c:pt>
                <c:pt idx="587">
                  <c:v>6.0836172354709873E-4</c:v>
                </c:pt>
                <c:pt idx="588">
                  <c:v>1.3181888390937306E-3</c:v>
                </c:pt>
                <c:pt idx="589">
                  <c:v>1.3181888390937306E-3</c:v>
                </c:pt>
                <c:pt idx="590">
                  <c:v>#N/A</c:v>
                </c:pt>
                <c:pt idx="591">
                  <c:v>1.6224241238909733E-3</c:v>
                </c:pt>
                <c:pt idx="592">
                  <c:v>7.0976086475819261E-4</c:v>
                </c:pt>
                <c:pt idx="593">
                  <c:v>2.0278093214783346E-4</c:v>
                </c:pt>
                <c:pt idx="594">
                  <c:v>2.0278093214783346E-4</c:v>
                </c:pt>
                <c:pt idx="595">
                  <c:v>1.0138967747526926E-4</c:v>
                </c:pt>
                <c:pt idx="596">
                  <c:v>6.0836172354709873E-4</c:v>
                </c:pt>
                <c:pt idx="597">
                  <c:v>5.0696415971732231E-4</c:v>
                </c:pt>
                <c:pt idx="598">
                  <c:v>5.0696415971732231E-4</c:v>
                </c:pt>
                <c:pt idx="599">
                  <c:v>6.0836172354709873E-4</c:v>
                </c:pt>
                <c:pt idx="600">
                  <c:v>4.0556817323205612E-4</c:v>
                </c:pt>
                <c:pt idx="601">
                  <c:v>3.0417376405449456E-4</c:v>
                </c:pt>
                <c:pt idx="602">
                  <c:v>1.0139677530474592E-3</c:v>
                </c:pt>
                <c:pt idx="603">
                  <c:v>1.2167802328217298E-3</c:v>
                </c:pt>
                <c:pt idx="604">
                  <c:v>7.0976086475819261E-4</c:v>
                </c:pt>
                <c:pt idx="605">
                  <c:v>1.0139677530474592E-3</c:v>
                </c:pt>
                <c:pt idx="606">
                  <c:v>8.1116158338741088E-4</c:v>
                </c:pt>
                <c:pt idx="607">
                  <c:v>8.1116158338741088E-4</c:v>
                </c:pt>
                <c:pt idx="608">
                  <c:v>4.0556817323205612E-4</c:v>
                </c:pt>
                <c:pt idx="609">
                  <c:v>7.0976086475819261E-4</c:v>
                </c:pt>
                <c:pt idx="610">
                  <c:v>6.0836172354709873E-4</c:v>
                </c:pt>
                <c:pt idx="611">
                  <c:v>3.0417376405449456E-4</c:v>
                </c:pt>
                <c:pt idx="612">
                  <c:v>4.0556817323205612E-4</c:v>
                </c:pt>
                <c:pt idx="613">
                  <c:v>2.0278093214783346E-4</c:v>
                </c:pt>
                <c:pt idx="614">
                  <c:v>2.0278093214783346E-4</c:v>
                </c:pt>
                <c:pt idx="615">
                  <c:v>0</c:v>
                </c:pt>
                <c:pt idx="616">
                  <c:v>3.0417376405449456E-4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384832"/>
        <c:axId val="395385392"/>
      </c:lineChart>
      <c:dateAx>
        <c:axId val="39538483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385392"/>
        <c:crosses val="autoZero"/>
        <c:auto val="1"/>
        <c:lblOffset val="100"/>
        <c:baseTimeUnit val="days"/>
      </c:dateAx>
      <c:valAx>
        <c:axId val="395385392"/>
        <c:scaling>
          <c:orientation val="minMax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38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IBM</a:t>
            </a:r>
            <a:r>
              <a:rPr lang="en-US" baseline="0"/>
              <a:t> vs. Russell 300</a:t>
            </a:r>
          </a:p>
          <a:p>
            <a:pPr>
              <a:defRPr/>
            </a:pPr>
            <a:r>
              <a:rPr lang="en-US" baseline="0"/>
              <a:t>Monthly returns</a:t>
            </a:r>
            <a:endParaRPr lang="en-US"/>
          </a:p>
        </c:rich>
      </c:tx>
      <c:layout>
        <c:manualLayout>
          <c:xMode val="edge"/>
          <c:yMode val="edge"/>
          <c:x val="0.39120199498625341"/>
          <c:y val="0.568995518142766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114510660371068E-2"/>
          <c:y val="2.2008585099283943E-2"/>
          <c:w val="0.92803862159529038"/>
          <c:h val="0.76437515085448715"/>
        </c:manualLayout>
      </c:layout>
      <c:lineChart>
        <c:grouping val="standard"/>
        <c:varyColors val="0"/>
        <c:ser>
          <c:idx val="0"/>
          <c:order val="0"/>
          <c:tx>
            <c:strRef>
              <c:f>Final!$B$2</c:f>
              <c:strCache>
                <c:ptCount val="1"/>
                <c:pt idx="0">
                  <c:v>Russell3000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Final!$A$3:$A$67</c:f>
              <c:numCache>
                <c:formatCode>m/d/yyyy</c:formatCode>
                <c:ptCount val="65"/>
                <c:pt idx="0">
                  <c:v>39449</c:v>
                </c:pt>
                <c:pt idx="1">
                  <c:v>39479</c:v>
                </c:pt>
                <c:pt idx="2">
                  <c:v>39510</c:v>
                </c:pt>
                <c:pt idx="3">
                  <c:v>39539</c:v>
                </c:pt>
                <c:pt idx="4">
                  <c:v>39569</c:v>
                </c:pt>
                <c:pt idx="5">
                  <c:v>39601</c:v>
                </c:pt>
                <c:pt idx="6">
                  <c:v>39630</c:v>
                </c:pt>
                <c:pt idx="7">
                  <c:v>39661</c:v>
                </c:pt>
                <c:pt idx="8">
                  <c:v>39693</c:v>
                </c:pt>
                <c:pt idx="9">
                  <c:v>39722</c:v>
                </c:pt>
                <c:pt idx="10">
                  <c:v>39755</c:v>
                </c:pt>
                <c:pt idx="11">
                  <c:v>39783</c:v>
                </c:pt>
                <c:pt idx="12">
                  <c:v>39815</c:v>
                </c:pt>
                <c:pt idx="13">
                  <c:v>39846</c:v>
                </c:pt>
                <c:pt idx="14">
                  <c:v>39874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40028</c:v>
                </c:pt>
                <c:pt idx="20">
                  <c:v>40057</c:v>
                </c:pt>
                <c:pt idx="21">
                  <c:v>40087</c:v>
                </c:pt>
                <c:pt idx="22">
                  <c:v>40119</c:v>
                </c:pt>
                <c:pt idx="23">
                  <c:v>40148</c:v>
                </c:pt>
                <c:pt idx="24">
                  <c:v>40182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40301</c:v>
                </c:pt>
                <c:pt idx="29">
                  <c:v>40330</c:v>
                </c:pt>
                <c:pt idx="30">
                  <c:v>40360</c:v>
                </c:pt>
                <c:pt idx="31">
                  <c:v>40392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40546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40665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40819</c:v>
                </c:pt>
                <c:pt idx="46">
                  <c:v>40848</c:v>
                </c:pt>
                <c:pt idx="47">
                  <c:v>40878</c:v>
                </c:pt>
                <c:pt idx="48">
                  <c:v>40911</c:v>
                </c:pt>
                <c:pt idx="49">
                  <c:v>40940</c:v>
                </c:pt>
                <c:pt idx="50">
                  <c:v>40969</c:v>
                </c:pt>
                <c:pt idx="51">
                  <c:v>41001</c:v>
                </c:pt>
                <c:pt idx="52">
                  <c:v>41030</c:v>
                </c:pt>
                <c:pt idx="53">
                  <c:v>41061</c:v>
                </c:pt>
                <c:pt idx="54">
                  <c:v>41092</c:v>
                </c:pt>
                <c:pt idx="55">
                  <c:v>41122</c:v>
                </c:pt>
                <c:pt idx="56">
                  <c:v>41156</c:v>
                </c:pt>
                <c:pt idx="57">
                  <c:v>41183</c:v>
                </c:pt>
                <c:pt idx="58">
                  <c:v>41214</c:v>
                </c:pt>
                <c:pt idx="59">
                  <c:v>41246</c:v>
                </c:pt>
                <c:pt idx="60">
                  <c:v>41276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</c:numCache>
            </c:numRef>
          </c:cat>
          <c:val>
            <c:numRef>
              <c:f>Final!$B$3:$B$67</c:f>
              <c:numCache>
                <c:formatCode>0.0%</c:formatCode>
                <c:ptCount val="65"/>
                <c:pt idx="0">
                  <c:v>-6.233420938409575E-2</c:v>
                </c:pt>
                <c:pt idx="1">
                  <c:v>-2.9002520539816463E-2</c:v>
                </c:pt>
                <c:pt idx="2">
                  <c:v>-1.3999359450346156E-2</c:v>
                </c:pt>
                <c:pt idx="3">
                  <c:v>4.8148749367595625E-2</c:v>
                </c:pt>
                <c:pt idx="4">
                  <c:v>1.8655085450761354E-2</c:v>
                </c:pt>
                <c:pt idx="5">
                  <c:v>-8.3073720502372397E-2</c:v>
                </c:pt>
                <c:pt idx="6">
                  <c:v>-1.3988895268766852E-2</c:v>
                </c:pt>
                <c:pt idx="7">
                  <c:v>1.5562422004197517E-2</c:v>
                </c:pt>
                <c:pt idx="8">
                  <c:v>-8.2431585062244642E-2</c:v>
                </c:pt>
                <c:pt idx="9">
                  <c:v>-0.187848021513876</c:v>
                </c:pt>
                <c:pt idx="10">
                  <c:v>-8.1205193763057154E-2</c:v>
                </c:pt>
                <c:pt idx="11">
                  <c:v>1.9244023376910682E-2</c:v>
                </c:pt>
                <c:pt idx="12">
                  <c:v>-8.3504340094009519E-2</c:v>
                </c:pt>
                <c:pt idx="13">
                  <c:v>-0.10527368140539639</c:v>
                </c:pt>
                <c:pt idx="14">
                  <c:v>8.2933056733269117E-2</c:v>
                </c:pt>
                <c:pt idx="15">
                  <c:v>0.11089889539431212</c:v>
                </c:pt>
                <c:pt idx="16">
                  <c:v>5.5505454575531805E-2</c:v>
                </c:pt>
                <c:pt idx="17">
                  <c:v>1.1095808988916213E-3</c:v>
                </c:pt>
                <c:pt idx="18">
                  <c:v>7.5930884805845755E-2</c:v>
                </c:pt>
                <c:pt idx="19">
                  <c:v>3.6325999633761756E-2</c:v>
                </c:pt>
                <c:pt idx="20">
                  <c:v>4.1333850955847032E-2</c:v>
                </c:pt>
                <c:pt idx="21">
                  <c:v>-2.6079165821605486E-2</c:v>
                </c:pt>
                <c:pt idx="22">
                  <c:v>5.7865265395284825E-2</c:v>
                </c:pt>
                <c:pt idx="23">
                  <c:v>2.7377440404310258E-2</c:v>
                </c:pt>
                <c:pt idx="24">
                  <c:v>-3.7264159579431119E-2</c:v>
                </c:pt>
                <c:pt idx="25">
                  <c:v>3.3614313000661922E-2</c:v>
                </c:pt>
                <c:pt idx="26">
                  <c:v>6.2892778674136229E-2</c:v>
                </c:pt>
                <c:pt idx="27">
                  <c:v>2.1908590987361681E-2</c:v>
                </c:pt>
                <c:pt idx="28">
                  <c:v>-7.750950837812326E-2</c:v>
                </c:pt>
                <c:pt idx="29">
                  <c:v>-5.8721571806273715E-2</c:v>
                </c:pt>
                <c:pt idx="30">
                  <c:v>6.8326729396030281E-2</c:v>
                </c:pt>
                <c:pt idx="31">
                  <c:v>-4.6445221169928365E-2</c:v>
                </c:pt>
                <c:pt idx="32">
                  <c:v>9.3796084335902016E-2</c:v>
                </c:pt>
                <c:pt idx="33">
                  <c:v>3.979535042337462E-2</c:v>
                </c:pt>
                <c:pt idx="34">
                  <c:v>3.6075063660129568E-3</c:v>
                </c:pt>
                <c:pt idx="35">
                  <c:v>6.9379390464849144E-2</c:v>
                </c:pt>
                <c:pt idx="36">
                  <c:v>2.112451426379796E-2</c:v>
                </c:pt>
                <c:pt idx="37">
                  <c:v>3.6796358608945999E-2</c:v>
                </c:pt>
                <c:pt idx="38">
                  <c:v>2.3827637826686898E-3</c:v>
                </c:pt>
                <c:pt idx="39">
                  <c:v>3.1029751093899507E-2</c:v>
                </c:pt>
                <c:pt idx="40">
                  <c:v>-1.1532642968341705E-2</c:v>
                </c:pt>
                <c:pt idx="41">
                  <c:v>-1.8478319640032423E-2</c:v>
                </c:pt>
                <c:pt idx="42">
                  <c:v>-2.5195215141631186E-2</c:v>
                </c:pt>
                <c:pt idx="43">
                  <c:v>-5.867239177370414E-2</c:v>
                </c:pt>
                <c:pt idx="44">
                  <c:v>-7.4959784104541974E-2</c:v>
                </c:pt>
                <c:pt idx="45">
                  <c:v>0.11160623791293121</c:v>
                </c:pt>
                <c:pt idx="46">
                  <c:v>-3.4673219837878877E-3</c:v>
                </c:pt>
                <c:pt idx="47">
                  <c:v>9.2811404568065962E-3</c:v>
                </c:pt>
                <c:pt idx="48">
                  <c:v>5.0594693101282305E-2</c:v>
                </c:pt>
                <c:pt idx="49">
                  <c:v>4.1691510722395582E-2</c:v>
                </c:pt>
                <c:pt idx="50">
                  <c:v>2.9841160978005186E-2</c:v>
                </c:pt>
                <c:pt idx="51">
                  <c:v>-5.6511164390429074E-3</c:v>
                </c:pt>
                <c:pt idx="52">
                  <c:v>-6.0769572587141142E-2</c:v>
                </c:pt>
                <c:pt idx="53">
                  <c:v>3.8109810861713909E-2</c:v>
                </c:pt>
                <c:pt idx="54">
                  <c:v>8.7661473625079318E-3</c:v>
                </c:pt>
                <c:pt idx="55">
                  <c:v>2.4406769426528675E-2</c:v>
                </c:pt>
                <c:pt idx="56">
                  <c:v>2.5719807094534208E-2</c:v>
                </c:pt>
                <c:pt idx="57">
                  <c:v>-1.6795538819422712E-2</c:v>
                </c:pt>
                <c:pt idx="58">
                  <c:v>7.1911272827778049E-3</c:v>
                </c:pt>
                <c:pt idx="59">
                  <c:v>1.4522423326729091E-2</c:v>
                </c:pt>
                <c:pt idx="60">
                  <c:v>5.356591009992881E-2</c:v>
                </c:pt>
                <c:pt idx="61">
                  <c:v>1.0840295315708421E-2</c:v>
                </c:pt>
                <c:pt idx="62">
                  <c:v>3.6197069716860014E-2</c:v>
                </c:pt>
                <c:pt idx="63">
                  <c:v>1.5145169861205262E-2</c:v>
                </c:pt>
                <c:pt idx="64">
                  <c:v>4.140315180799977E-2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Final!$C$2</c:f>
              <c:strCache>
                <c:ptCount val="1"/>
                <c:pt idx="0">
                  <c:v>IBM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Final!$A$3:$A$67</c:f>
              <c:numCache>
                <c:formatCode>m/d/yyyy</c:formatCode>
                <c:ptCount val="65"/>
                <c:pt idx="0">
                  <c:v>39449</c:v>
                </c:pt>
                <c:pt idx="1">
                  <c:v>39479</c:v>
                </c:pt>
                <c:pt idx="2">
                  <c:v>39510</c:v>
                </c:pt>
                <c:pt idx="3">
                  <c:v>39539</c:v>
                </c:pt>
                <c:pt idx="4">
                  <c:v>39569</c:v>
                </c:pt>
                <c:pt idx="5">
                  <c:v>39601</c:v>
                </c:pt>
                <c:pt idx="6">
                  <c:v>39630</c:v>
                </c:pt>
                <c:pt idx="7">
                  <c:v>39661</c:v>
                </c:pt>
                <c:pt idx="8">
                  <c:v>39693</c:v>
                </c:pt>
                <c:pt idx="9">
                  <c:v>39722</c:v>
                </c:pt>
                <c:pt idx="10">
                  <c:v>39755</c:v>
                </c:pt>
                <c:pt idx="11">
                  <c:v>39783</c:v>
                </c:pt>
                <c:pt idx="12">
                  <c:v>39815</c:v>
                </c:pt>
                <c:pt idx="13">
                  <c:v>39846</c:v>
                </c:pt>
                <c:pt idx="14">
                  <c:v>39874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40028</c:v>
                </c:pt>
                <c:pt idx="20">
                  <c:v>40057</c:v>
                </c:pt>
                <c:pt idx="21">
                  <c:v>40087</c:v>
                </c:pt>
                <c:pt idx="22">
                  <c:v>40119</c:v>
                </c:pt>
                <c:pt idx="23">
                  <c:v>40148</c:v>
                </c:pt>
                <c:pt idx="24">
                  <c:v>40182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40301</c:v>
                </c:pt>
                <c:pt idx="29">
                  <c:v>40330</c:v>
                </c:pt>
                <c:pt idx="30">
                  <c:v>40360</c:v>
                </c:pt>
                <c:pt idx="31">
                  <c:v>40392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40546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40665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40819</c:v>
                </c:pt>
                <c:pt idx="46">
                  <c:v>40848</c:v>
                </c:pt>
                <c:pt idx="47">
                  <c:v>40878</c:v>
                </c:pt>
                <c:pt idx="48">
                  <c:v>40911</c:v>
                </c:pt>
                <c:pt idx="49">
                  <c:v>40940</c:v>
                </c:pt>
                <c:pt idx="50">
                  <c:v>40969</c:v>
                </c:pt>
                <c:pt idx="51">
                  <c:v>41001</c:v>
                </c:pt>
                <c:pt idx="52">
                  <c:v>41030</c:v>
                </c:pt>
                <c:pt idx="53">
                  <c:v>41061</c:v>
                </c:pt>
                <c:pt idx="54">
                  <c:v>41092</c:v>
                </c:pt>
                <c:pt idx="55">
                  <c:v>41122</c:v>
                </c:pt>
                <c:pt idx="56">
                  <c:v>41156</c:v>
                </c:pt>
                <c:pt idx="57">
                  <c:v>41183</c:v>
                </c:pt>
                <c:pt idx="58">
                  <c:v>41214</c:v>
                </c:pt>
                <c:pt idx="59">
                  <c:v>41246</c:v>
                </c:pt>
                <c:pt idx="60">
                  <c:v>41276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</c:numCache>
            </c:numRef>
          </c:cat>
          <c:val>
            <c:numRef>
              <c:f>Final!$C$3:$C$67</c:f>
              <c:numCache>
                <c:formatCode>0.0%</c:formatCode>
                <c:ptCount val="65"/>
                <c:pt idx="0">
                  <c:v>-1.1769013718604858E-2</c:v>
                </c:pt>
                <c:pt idx="1">
                  <c:v>6.5710352046494877E-2</c:v>
                </c:pt>
                <c:pt idx="2">
                  <c:v>9.7449772264586003E-3</c:v>
                </c:pt>
                <c:pt idx="3">
                  <c:v>4.7034384738611226E-2</c:v>
                </c:pt>
                <c:pt idx="4">
                  <c:v>7.567696398252069E-2</c:v>
                </c:pt>
                <c:pt idx="5">
                  <c:v>-8.5790194110583542E-2</c:v>
                </c:pt>
                <c:pt idx="6">
                  <c:v>7.8253857741176255E-2</c:v>
                </c:pt>
                <c:pt idx="7">
                  <c:v>-4.6345412300835144E-2</c:v>
                </c:pt>
                <c:pt idx="8">
                  <c:v>-4.0524496854405914E-2</c:v>
                </c:pt>
                <c:pt idx="9">
                  <c:v>#N/A</c:v>
                </c:pt>
                <c:pt idx="10">
                  <c:v>#N/A</c:v>
                </c:pt>
                <c:pt idx="11">
                  <c:v>3.1346890363498817E-2</c:v>
                </c:pt>
                <c:pt idx="12">
                  <c:v>#N/A</c:v>
                </c:pt>
                <c:pt idx="13">
                  <c:v>#N/A</c:v>
                </c:pt>
                <c:pt idx="14">
                  <c:v>5.263151706671753E-2</c:v>
                </c:pt>
                <c:pt idx="15">
                  <c:v>6.5100033828517187E-2</c:v>
                </c:pt>
                <c:pt idx="16">
                  <c:v>3.5074974522968823E-2</c:v>
                </c:pt>
                <c:pt idx="17">
                  <c:v>-1.7552279225951879E-2</c:v>
                </c:pt>
                <c:pt idx="18">
                  <c:v>#N/A</c:v>
                </c:pt>
                <c:pt idx="19">
                  <c:v>5.6102285685280476E-3</c:v>
                </c:pt>
                <c:pt idx="20">
                  <c:v>1.3127958710405245E-2</c:v>
                </c:pt>
                <c:pt idx="21">
                  <c:v>8.2785708452245768E-3</c:v>
                </c:pt>
                <c:pt idx="22">
                  <c:v>5.2296422080516568E-2</c:v>
                </c:pt>
                <c:pt idx="23">
                  <c:v>3.5942574637907981E-2</c:v>
                </c:pt>
                <c:pt idx="24">
                  <c:v>-6.5081706469107978E-2</c:v>
                </c:pt>
                <c:pt idx="25">
                  <c:v>4.3588714707062881E-2</c:v>
                </c:pt>
                <c:pt idx="26">
                  <c:v>8.4990395344488549E-3</c:v>
                </c:pt>
                <c:pt idx="27">
                  <c:v>5.7266698805266527E-3</c:v>
                </c:pt>
                <c:pt idx="28">
                  <c:v>-2.4039482184170791E-2</c:v>
                </c:pt>
                <c:pt idx="29">
                  <c:v>-1.4325325975601684E-2</c:v>
                </c:pt>
                <c:pt idx="30">
                  <c:v>3.9692677702914667E-2</c:v>
                </c:pt>
                <c:pt idx="31">
                  <c:v>-3.6457336409032405E-2</c:v>
                </c:pt>
                <c:pt idx="32">
                  <c:v>8.93183709308185E-2</c:v>
                </c:pt>
                <c:pt idx="33">
                  <c:v>7.0423348042681966E-2</c:v>
                </c:pt>
                <c:pt idx="34">
                  <c:v>-1.0619505755619063E-2</c:v>
                </c:pt>
                <c:pt idx="35">
                  <c:v>3.7330141437749542E-2</c:v>
                </c:pt>
                <c:pt idx="36">
                  <c:v>0.10370326385321699</c:v>
                </c:pt>
                <c:pt idx="37">
                  <c:v>3.104962770985232E-3</c:v>
                </c:pt>
                <c:pt idx="38">
                  <c:v>7.2783839318834309E-3</c:v>
                </c:pt>
                <c:pt idx="39">
                  <c:v>4.6030751856075872E-2</c:v>
                </c:pt>
                <c:pt idx="40">
                  <c:v>-5.310446291116361E-3</c:v>
                </c:pt>
                <c:pt idx="41">
                  <c:v>1.5521812913570812E-2</c:v>
                </c:pt>
                <c:pt idx="42">
                  <c:v>5.9991949414653981E-2</c:v>
                </c:pt>
                <c:pt idx="43">
                  <c:v>-5.0555546191351879E-2</c:v>
                </c:pt>
                <c:pt idx="44">
                  <c:v>#N/A</c:v>
                </c:pt>
                <c:pt idx="45">
                  <c:v>5.5840035802982226E-2</c:v>
                </c:pt>
                <c:pt idx="46">
                  <c:v>2.2305216715717467E-2</c:v>
                </c:pt>
                <c:pt idx="47">
                  <c:v>-2.1899340868631118E-2</c:v>
                </c:pt>
                <c:pt idx="48">
                  <c:v>4.7419040876033679E-2</c:v>
                </c:pt>
                <c:pt idx="49">
                  <c:v>2.5350526906846308E-2</c:v>
                </c:pt>
                <c:pt idx="50">
                  <c:v>6.0509945657727854E-2</c:v>
                </c:pt>
                <c:pt idx="51">
                  <c:v>-7.5337469784871706E-3</c:v>
                </c:pt>
                <c:pt idx="52">
                  <c:v>-6.4645592635747692E-2</c:v>
                </c:pt>
                <c:pt idx="53">
                  <c:v>1.3902494584671264E-2</c:v>
                </c:pt>
                <c:pt idx="54">
                  <c:v>1.9892501215498411E-3</c:v>
                </c:pt>
                <c:pt idx="55">
                  <c:v>-1.5410486326968504E-3</c:v>
                </c:pt>
                <c:pt idx="56">
                  <c:v>6.4555302540760653E-2</c:v>
                </c:pt>
                <c:pt idx="57">
                  <c:v>-6.2343793320425799E-2</c:v>
                </c:pt>
                <c:pt idx="58">
                  <c:v>-1.8698749533525585E-2</c:v>
                </c:pt>
                <c:pt idx="59">
                  <c:v>7.707604294462986E-3</c:v>
                </c:pt>
                <c:pt idx="60">
                  <c:v>6.0101889847032436E-2</c:v>
                </c:pt>
                <c:pt idx="61">
                  <c:v>-6.9375093392968048E-3</c:v>
                </c:pt>
                <c:pt idx="62">
                  <c:v>6.2024424778775927E-2</c:v>
                </c:pt>
                <c:pt idx="63">
                  <c:v>-5.0448872703395736E-2</c:v>
                </c:pt>
                <c:pt idx="64">
                  <c:v>3.0637171722879684E-2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247024"/>
        <c:axId val="543249264"/>
      </c:lineChart>
      <c:dateAx>
        <c:axId val="543247024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249264"/>
        <c:crosses val="autoZero"/>
        <c:auto val="1"/>
        <c:lblOffset val="100"/>
        <c:baseTimeUnit val="days"/>
      </c:dateAx>
      <c:valAx>
        <c:axId val="54324926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24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236806721087924"/>
          <c:y val="0.59579232326164355"/>
          <c:w val="0.20253900173815576"/>
          <c:h val="6.76187786820721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IBM CAPM Beta</a:t>
            </a:r>
          </a:p>
          <a:p>
            <a:pPr>
              <a:defRPr/>
            </a:pPr>
            <a:r>
              <a:rPr lang="en-US"/>
              <a:t>Post 2008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37603839815897E-2"/>
          <c:y val="2.5106166705051322E-2"/>
          <c:w val="0.92881672467596021"/>
          <c:h val="0.80565213334890462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f>Final!$A$6:$A$67</c:f>
              <c:numCache>
                <c:formatCode>m/d/yyyy</c:formatCode>
                <c:ptCount val="62"/>
                <c:pt idx="0">
                  <c:v>39539</c:v>
                </c:pt>
                <c:pt idx="1">
                  <c:v>39569</c:v>
                </c:pt>
                <c:pt idx="2">
                  <c:v>39601</c:v>
                </c:pt>
                <c:pt idx="3">
                  <c:v>39630</c:v>
                </c:pt>
                <c:pt idx="4">
                  <c:v>39661</c:v>
                </c:pt>
                <c:pt idx="5">
                  <c:v>39693</c:v>
                </c:pt>
                <c:pt idx="6">
                  <c:v>39722</c:v>
                </c:pt>
                <c:pt idx="7">
                  <c:v>39755</c:v>
                </c:pt>
                <c:pt idx="8">
                  <c:v>39783</c:v>
                </c:pt>
                <c:pt idx="9">
                  <c:v>39815</c:v>
                </c:pt>
                <c:pt idx="10">
                  <c:v>39846</c:v>
                </c:pt>
                <c:pt idx="11">
                  <c:v>39874</c:v>
                </c:pt>
                <c:pt idx="12">
                  <c:v>39904</c:v>
                </c:pt>
                <c:pt idx="13">
                  <c:v>39934</c:v>
                </c:pt>
                <c:pt idx="14">
                  <c:v>39965</c:v>
                </c:pt>
                <c:pt idx="15">
                  <c:v>39995</c:v>
                </c:pt>
                <c:pt idx="16">
                  <c:v>40028</c:v>
                </c:pt>
                <c:pt idx="17">
                  <c:v>40057</c:v>
                </c:pt>
                <c:pt idx="18">
                  <c:v>40087</c:v>
                </c:pt>
                <c:pt idx="19">
                  <c:v>40119</c:v>
                </c:pt>
                <c:pt idx="20">
                  <c:v>40148</c:v>
                </c:pt>
                <c:pt idx="21">
                  <c:v>40182</c:v>
                </c:pt>
                <c:pt idx="22">
                  <c:v>40210</c:v>
                </c:pt>
                <c:pt idx="23">
                  <c:v>40238</c:v>
                </c:pt>
                <c:pt idx="24">
                  <c:v>40269</c:v>
                </c:pt>
                <c:pt idx="25">
                  <c:v>40301</c:v>
                </c:pt>
                <c:pt idx="26">
                  <c:v>40330</c:v>
                </c:pt>
                <c:pt idx="27">
                  <c:v>40360</c:v>
                </c:pt>
                <c:pt idx="28">
                  <c:v>40392</c:v>
                </c:pt>
                <c:pt idx="29">
                  <c:v>40422</c:v>
                </c:pt>
                <c:pt idx="30">
                  <c:v>40452</c:v>
                </c:pt>
                <c:pt idx="31">
                  <c:v>40483</c:v>
                </c:pt>
                <c:pt idx="32">
                  <c:v>40513</c:v>
                </c:pt>
                <c:pt idx="33">
                  <c:v>40546</c:v>
                </c:pt>
                <c:pt idx="34">
                  <c:v>40575</c:v>
                </c:pt>
                <c:pt idx="35">
                  <c:v>40603</c:v>
                </c:pt>
                <c:pt idx="36">
                  <c:v>40634</c:v>
                </c:pt>
                <c:pt idx="37">
                  <c:v>40665</c:v>
                </c:pt>
                <c:pt idx="38">
                  <c:v>40695</c:v>
                </c:pt>
                <c:pt idx="39">
                  <c:v>40725</c:v>
                </c:pt>
                <c:pt idx="40">
                  <c:v>40756</c:v>
                </c:pt>
                <c:pt idx="41">
                  <c:v>40787</c:v>
                </c:pt>
                <c:pt idx="42">
                  <c:v>40819</c:v>
                </c:pt>
                <c:pt idx="43">
                  <c:v>40848</c:v>
                </c:pt>
                <c:pt idx="44">
                  <c:v>40878</c:v>
                </c:pt>
                <c:pt idx="45">
                  <c:v>40911</c:v>
                </c:pt>
                <c:pt idx="46">
                  <c:v>40940</c:v>
                </c:pt>
                <c:pt idx="47">
                  <c:v>40969</c:v>
                </c:pt>
                <c:pt idx="48">
                  <c:v>41001</c:v>
                </c:pt>
                <c:pt idx="49">
                  <c:v>41030</c:v>
                </c:pt>
                <c:pt idx="50">
                  <c:v>41061</c:v>
                </c:pt>
                <c:pt idx="51">
                  <c:v>41092</c:v>
                </c:pt>
                <c:pt idx="52">
                  <c:v>41122</c:v>
                </c:pt>
                <c:pt idx="53">
                  <c:v>41156</c:v>
                </c:pt>
                <c:pt idx="54">
                  <c:v>41183</c:v>
                </c:pt>
                <c:pt idx="55">
                  <c:v>41214</c:v>
                </c:pt>
                <c:pt idx="56">
                  <c:v>41246</c:v>
                </c:pt>
                <c:pt idx="57">
                  <c:v>41276</c:v>
                </c:pt>
                <c:pt idx="58">
                  <c:v>41306</c:v>
                </c:pt>
                <c:pt idx="59">
                  <c:v>41334</c:v>
                </c:pt>
                <c:pt idx="60">
                  <c:v>41365</c:v>
                </c:pt>
                <c:pt idx="61">
                  <c:v>41395</c:v>
                </c:pt>
              </c:numCache>
            </c:numRef>
          </c:cat>
          <c:val>
            <c:numRef>
              <c:f>Final!$I$7:$I$67</c:f>
              <c:numCache>
                <c:formatCode>0.00</c:formatCode>
                <c:ptCount val="61"/>
                <c:pt idx="0">
                  <c:v>-1.6681080463947078</c:v>
                </c:pt>
                <c:pt idx="1">
                  <c:v>-0.54895196864540763</c:v>
                </c:pt>
                <c:pt idx="2">
                  <c:v>-0.68799135137907441</c:v>
                </c:pt>
                <c:pt idx="3">
                  <c:v>-0.66247490569098999</c:v>
                </c:pt>
                <c:pt idx="4">
                  <c:v>-0.37467200243736598</c:v>
                </c:pt>
                <c:pt idx="5">
                  <c:v>-0.37467200243736598</c:v>
                </c:pt>
                <c:pt idx="6">
                  <c:v>-0.37467200243736598</c:v>
                </c:pt>
                <c:pt idx="7">
                  <c:v>-0.28557676500334206</c:v>
                </c:pt>
                <c:pt idx="8">
                  <c:v>-0.28557676500334206</c:v>
                </c:pt>
                <c:pt idx="9">
                  <c:v>-0.28557676500334206</c:v>
                </c:pt>
                <c:pt idx="10">
                  <c:v>-0.1086121038139729</c:v>
                </c:pt>
                <c:pt idx="11">
                  <c:v>4.2536863306596673E-2</c:v>
                </c:pt>
                <c:pt idx="12">
                  <c:v>9.2813472382324624E-2</c:v>
                </c:pt>
                <c:pt idx="13">
                  <c:v>0.11255842026539986</c:v>
                </c:pt>
                <c:pt idx="14">
                  <c:v>0.11255842026539986</c:v>
                </c:pt>
                <c:pt idx="15">
                  <c:v>0.12533115019360896</c:v>
                </c:pt>
                <c:pt idx="16">
                  <c:v>0.14108717081050443</c:v>
                </c:pt>
                <c:pt idx="17">
                  <c:v>0.14313940305741607</c:v>
                </c:pt>
                <c:pt idx="18">
                  <c:v>0.19043083751295881</c:v>
                </c:pt>
                <c:pt idx="19">
                  <c:v>0.21308609194601164</c:v>
                </c:pt>
                <c:pt idx="20">
                  <c:v>0.24732705297393082</c:v>
                </c:pt>
                <c:pt idx="21">
                  <c:v>0.27232540032813918</c:v>
                </c:pt>
                <c:pt idx="22">
                  <c:v>0.25616145180067679</c:v>
                </c:pt>
                <c:pt idx="23">
                  <c:v>0.26304397017982029</c:v>
                </c:pt>
                <c:pt idx="24">
                  <c:v>0.25867620280585296</c:v>
                </c:pt>
                <c:pt idx="25">
                  <c:v>0.25592011594145636</c:v>
                </c:pt>
                <c:pt idx="26">
                  <c:v>0.27388518310228677</c:v>
                </c:pt>
                <c:pt idx="27">
                  <c:v>0.28985257951756965</c:v>
                </c:pt>
                <c:pt idx="28">
                  <c:v>0.34604229360490579</c:v>
                </c:pt>
                <c:pt idx="29">
                  <c:v>0.36702140370810177</c:v>
                </c:pt>
                <c:pt idx="30">
                  <c:v>0.37059119656052364</c:v>
                </c:pt>
                <c:pt idx="31">
                  <c:v>0.37738957849780674</c:v>
                </c:pt>
                <c:pt idx="32">
                  <c:v>0.37764896336378151</c:v>
                </c:pt>
                <c:pt idx="33">
                  <c:v>0.37464455917088546</c:v>
                </c:pt>
                <c:pt idx="34">
                  <c:v>0.37877366393575773</c:v>
                </c:pt>
                <c:pt idx="35">
                  <c:v>0.39083174741262372</c:v>
                </c:pt>
                <c:pt idx="36">
                  <c:v>0.39445156506958701</c:v>
                </c:pt>
                <c:pt idx="37">
                  <c:v>0.39113041165938622</c:v>
                </c:pt>
                <c:pt idx="38">
                  <c:v>0.36092278587066029</c:v>
                </c:pt>
                <c:pt idx="39">
                  <c:v>0.37715938250605108</c:v>
                </c:pt>
                <c:pt idx="40">
                  <c:v>0.37715938250605108</c:v>
                </c:pt>
                <c:pt idx="41">
                  <c:v>0.38089691850716134</c:v>
                </c:pt>
                <c:pt idx="42">
                  <c:v>0.38181911124709816</c:v>
                </c:pt>
                <c:pt idx="43">
                  <c:v>0.38086572727597245</c:v>
                </c:pt>
                <c:pt idx="44">
                  <c:v>0.39316542567638874</c:v>
                </c:pt>
                <c:pt idx="45">
                  <c:v>0.39743118652735521</c:v>
                </c:pt>
                <c:pt idx="46">
                  <c:v>0.40822391345138398</c:v>
                </c:pt>
                <c:pt idx="47">
                  <c:v>0.41087664734617313</c:v>
                </c:pt>
                <c:pt idx="48">
                  <c:v>0.42893594247184375</c:v>
                </c:pt>
                <c:pt idx="49">
                  <c:v>0.429035137235527</c:v>
                </c:pt>
                <c:pt idx="50">
                  <c:v>0.4310059971553728</c:v>
                </c:pt>
                <c:pt idx="51">
                  <c:v>0.42971757204237437</c:v>
                </c:pt>
                <c:pt idx="52">
                  <c:v>0.43848837487284098</c:v>
                </c:pt>
                <c:pt idx="53">
                  <c:v>0.44340376477651283</c:v>
                </c:pt>
                <c:pt idx="54">
                  <c:v>0.44319927119897751</c:v>
                </c:pt>
                <c:pt idx="55">
                  <c:v>0.4451246237555806</c:v>
                </c:pt>
                <c:pt idx="56">
                  <c:v>0.4592363510979533</c:v>
                </c:pt>
                <c:pt idx="57">
                  <c:v>0.45964313877622681</c:v>
                </c:pt>
                <c:pt idx="58">
                  <c:v>0.47115819809317838</c:v>
                </c:pt>
                <c:pt idx="59">
                  <c:v>0.46054595654332076</c:v>
                </c:pt>
                <c:pt idx="60">
                  <c:v>0.46469490910170191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Final!$A$6:$A$67</c:f>
              <c:numCache>
                <c:formatCode>m/d/yyyy</c:formatCode>
                <c:ptCount val="62"/>
                <c:pt idx="0">
                  <c:v>39539</c:v>
                </c:pt>
                <c:pt idx="1">
                  <c:v>39569</c:v>
                </c:pt>
                <c:pt idx="2">
                  <c:v>39601</c:v>
                </c:pt>
                <c:pt idx="3">
                  <c:v>39630</c:v>
                </c:pt>
                <c:pt idx="4">
                  <c:v>39661</c:v>
                </c:pt>
                <c:pt idx="5">
                  <c:v>39693</c:v>
                </c:pt>
                <c:pt idx="6">
                  <c:v>39722</c:v>
                </c:pt>
                <c:pt idx="7">
                  <c:v>39755</c:v>
                </c:pt>
                <c:pt idx="8">
                  <c:v>39783</c:v>
                </c:pt>
                <c:pt idx="9">
                  <c:v>39815</c:v>
                </c:pt>
                <c:pt idx="10">
                  <c:v>39846</c:v>
                </c:pt>
                <c:pt idx="11">
                  <c:v>39874</c:v>
                </c:pt>
                <c:pt idx="12">
                  <c:v>39904</c:v>
                </c:pt>
                <c:pt idx="13">
                  <c:v>39934</c:v>
                </c:pt>
                <c:pt idx="14">
                  <c:v>39965</c:v>
                </c:pt>
                <c:pt idx="15">
                  <c:v>39995</c:v>
                </c:pt>
                <c:pt idx="16">
                  <c:v>40028</c:v>
                </c:pt>
                <c:pt idx="17">
                  <c:v>40057</c:v>
                </c:pt>
                <c:pt idx="18">
                  <c:v>40087</c:v>
                </c:pt>
                <c:pt idx="19">
                  <c:v>40119</c:v>
                </c:pt>
                <c:pt idx="20">
                  <c:v>40148</c:v>
                </c:pt>
                <c:pt idx="21">
                  <c:v>40182</c:v>
                </c:pt>
                <c:pt idx="22">
                  <c:v>40210</c:v>
                </c:pt>
                <c:pt idx="23">
                  <c:v>40238</c:v>
                </c:pt>
                <c:pt idx="24">
                  <c:v>40269</c:v>
                </c:pt>
                <c:pt idx="25">
                  <c:v>40301</c:v>
                </c:pt>
                <c:pt idx="26">
                  <c:v>40330</c:v>
                </c:pt>
                <c:pt idx="27">
                  <c:v>40360</c:v>
                </c:pt>
                <c:pt idx="28">
                  <c:v>40392</c:v>
                </c:pt>
                <c:pt idx="29">
                  <c:v>40422</c:v>
                </c:pt>
                <c:pt idx="30">
                  <c:v>40452</c:v>
                </c:pt>
                <c:pt idx="31">
                  <c:v>40483</c:v>
                </c:pt>
                <c:pt idx="32">
                  <c:v>40513</c:v>
                </c:pt>
                <c:pt idx="33">
                  <c:v>40546</c:v>
                </c:pt>
                <c:pt idx="34">
                  <c:v>40575</c:v>
                </c:pt>
                <c:pt idx="35">
                  <c:v>40603</c:v>
                </c:pt>
                <c:pt idx="36">
                  <c:v>40634</c:v>
                </c:pt>
                <c:pt idx="37">
                  <c:v>40665</c:v>
                </c:pt>
                <c:pt idx="38">
                  <c:v>40695</c:v>
                </c:pt>
                <c:pt idx="39">
                  <c:v>40725</c:v>
                </c:pt>
                <c:pt idx="40">
                  <c:v>40756</c:v>
                </c:pt>
                <c:pt idx="41">
                  <c:v>40787</c:v>
                </c:pt>
                <c:pt idx="42">
                  <c:v>40819</c:v>
                </c:pt>
                <c:pt idx="43">
                  <c:v>40848</c:v>
                </c:pt>
                <c:pt idx="44">
                  <c:v>40878</c:v>
                </c:pt>
                <c:pt idx="45">
                  <c:v>40911</c:v>
                </c:pt>
                <c:pt idx="46">
                  <c:v>40940</c:v>
                </c:pt>
                <c:pt idx="47">
                  <c:v>40969</c:v>
                </c:pt>
                <c:pt idx="48">
                  <c:v>41001</c:v>
                </c:pt>
                <c:pt idx="49">
                  <c:v>41030</c:v>
                </c:pt>
                <c:pt idx="50">
                  <c:v>41061</c:v>
                </c:pt>
                <c:pt idx="51">
                  <c:v>41092</c:v>
                </c:pt>
                <c:pt idx="52">
                  <c:v>41122</c:v>
                </c:pt>
                <c:pt idx="53">
                  <c:v>41156</c:v>
                </c:pt>
                <c:pt idx="54">
                  <c:v>41183</c:v>
                </c:pt>
                <c:pt idx="55">
                  <c:v>41214</c:v>
                </c:pt>
                <c:pt idx="56">
                  <c:v>41246</c:v>
                </c:pt>
                <c:pt idx="57">
                  <c:v>41276</c:v>
                </c:pt>
                <c:pt idx="58">
                  <c:v>41306</c:v>
                </c:pt>
                <c:pt idx="59">
                  <c:v>41334</c:v>
                </c:pt>
                <c:pt idx="60">
                  <c:v>41365</c:v>
                </c:pt>
                <c:pt idx="61">
                  <c:v>41395</c:v>
                </c:pt>
              </c:numCache>
            </c:numRef>
          </c:cat>
          <c:val>
            <c:numRef>
              <c:f>Final!$J$7:$J$67</c:f>
              <c:numCache>
                <c:formatCode>0.0</c:formatCode>
                <c:ptCount val="61"/>
                <c:pt idx="0">
                  <c:v>3.9602327244750417</c:v>
                </c:pt>
                <c:pt idx="1">
                  <c:v>2.4084054927589778</c:v>
                </c:pt>
                <c:pt idx="2">
                  <c:v>2.5199424531727224</c:v>
                </c:pt>
                <c:pt idx="3">
                  <c:v>2.3537210135790221</c:v>
                </c:pt>
                <c:pt idx="4">
                  <c:v>1.7638691382803939</c:v>
                </c:pt>
                <c:pt idx="5">
                  <c:v>1.7638691382803939</c:v>
                </c:pt>
                <c:pt idx="6">
                  <c:v>1.7638691382803939</c:v>
                </c:pt>
                <c:pt idx="7">
                  <c:v>1.6232812240968124</c:v>
                </c:pt>
                <c:pt idx="8">
                  <c:v>1.6232812240968124</c:v>
                </c:pt>
                <c:pt idx="9">
                  <c:v>1.6232812240968124</c:v>
                </c:pt>
                <c:pt idx="10">
                  <c:v>1.3208982329977053</c:v>
                </c:pt>
                <c:pt idx="11">
                  <c:v>1.0395704855274728</c:v>
                </c:pt>
                <c:pt idx="12">
                  <c:v>0.9486865227107637</c:v>
                </c:pt>
                <c:pt idx="13">
                  <c:v>0.90828690660027245</c:v>
                </c:pt>
                <c:pt idx="14">
                  <c:v>0.90828690660027245</c:v>
                </c:pt>
                <c:pt idx="15">
                  <c:v>0.85891871903457373</c:v>
                </c:pt>
                <c:pt idx="16">
                  <c:v>0.81030143506188868</c:v>
                </c:pt>
                <c:pt idx="17">
                  <c:v>0.78175230538841167</c:v>
                </c:pt>
                <c:pt idx="18">
                  <c:v>0.73533476607329451</c:v>
                </c:pt>
                <c:pt idx="19">
                  <c:v>0.71171630388516038</c:v>
                </c:pt>
                <c:pt idx="20">
                  <c:v>0.70430891153129083</c:v>
                </c:pt>
                <c:pt idx="21">
                  <c:v>0.68313029693469307</c:v>
                </c:pt>
                <c:pt idx="22">
                  <c:v>0.65086160735856691</c:v>
                </c:pt>
                <c:pt idx="23">
                  <c:v>0.63189651476639863</c:v>
                </c:pt>
                <c:pt idx="24">
                  <c:v>0.59102696235578311</c:v>
                </c:pt>
                <c:pt idx="25">
                  <c:v>0.56533614349463734</c:v>
                </c:pt>
                <c:pt idx="26">
                  <c:v>0.53480356615615543</c:v>
                </c:pt>
                <c:pt idx="27">
                  <c:v>0.51681229865800371</c:v>
                </c:pt>
                <c:pt idx="28">
                  <c:v>0.48886650376237428</c:v>
                </c:pt>
                <c:pt idx="29">
                  <c:v>0.49045013207185728</c:v>
                </c:pt>
                <c:pt idx="30">
                  <c:v>0.48223166109248217</c:v>
                </c:pt>
                <c:pt idx="31">
                  <c:v>0.46080922731458029</c:v>
                </c:pt>
                <c:pt idx="32">
                  <c:v>0.50245412122543076</c:v>
                </c:pt>
                <c:pt idx="33">
                  <c:v>0.4925059056328831</c:v>
                </c:pt>
                <c:pt idx="34">
                  <c:v>0.48454675152024618</c:v>
                </c:pt>
                <c:pt idx="35">
                  <c:v>0.47821675150313525</c:v>
                </c:pt>
                <c:pt idx="36">
                  <c:v>0.47049500043813008</c:v>
                </c:pt>
                <c:pt idx="37">
                  <c:v>0.46644248752189887</c:v>
                </c:pt>
                <c:pt idx="38">
                  <c:v>0.48647129587785631</c:v>
                </c:pt>
                <c:pt idx="39">
                  <c:v>0.47210290641607044</c:v>
                </c:pt>
                <c:pt idx="40">
                  <c:v>0.47210290641607044</c:v>
                </c:pt>
                <c:pt idx="41">
                  <c:v>0.43915122831921827</c:v>
                </c:pt>
                <c:pt idx="42">
                  <c:v>0.43577484877237754</c:v>
                </c:pt>
                <c:pt idx="43">
                  <c:v>0.4330668785100984</c:v>
                </c:pt>
                <c:pt idx="44">
                  <c:v>0.42385931618942246</c:v>
                </c:pt>
                <c:pt idx="45">
                  <c:v>0.41541729791370763</c:v>
                </c:pt>
                <c:pt idx="46">
                  <c:v>0.41573676988033714</c:v>
                </c:pt>
                <c:pt idx="47">
                  <c:v>0.41082714948998889</c:v>
                </c:pt>
                <c:pt idx="48">
                  <c:v>0.40239208051586717</c:v>
                </c:pt>
                <c:pt idx="49">
                  <c:v>0.3958158444067621</c:v>
                </c:pt>
                <c:pt idx="50">
                  <c:v>0.39136569075157057</c:v>
                </c:pt>
                <c:pt idx="51">
                  <c:v>0.38717915523128088</c:v>
                </c:pt>
                <c:pt idx="52">
                  <c:v>0.3900675425599418</c:v>
                </c:pt>
                <c:pt idx="53">
                  <c:v>0.39441937117303033</c:v>
                </c:pt>
                <c:pt idx="54">
                  <c:v>0.39209236909659473</c:v>
                </c:pt>
                <c:pt idx="55">
                  <c:v>0.38786871500371056</c:v>
                </c:pt>
                <c:pt idx="56">
                  <c:v>0.38171320472163212</c:v>
                </c:pt>
                <c:pt idx="57">
                  <c:v>0.3784877064318532</c:v>
                </c:pt>
                <c:pt idx="58">
                  <c:v>0.37742165341859479</c:v>
                </c:pt>
                <c:pt idx="59">
                  <c:v>0.38425814490375432</c:v>
                </c:pt>
                <c:pt idx="60">
                  <c:v>0.37828103277668318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793712"/>
        <c:axId val="600802112"/>
      </c:areaChart>
      <c:lineChart>
        <c:grouping val="standard"/>
        <c:varyColors val="0"/>
        <c:ser>
          <c:idx val="2"/>
          <c:order val="2"/>
          <c:tx>
            <c:v>beta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Final!$G$7:$G$67</c:f>
              <c:numCache>
                <c:formatCode>0.00</c:formatCode>
                <c:ptCount val="61"/>
                <c:pt idx="0">
                  <c:v>0.31200831584281319</c:v>
                </c:pt>
                <c:pt idx="1">
                  <c:v>0.65525077773408125</c:v>
                </c:pt>
                <c:pt idx="2">
                  <c:v>0.57197987520728677</c:v>
                </c:pt>
                <c:pt idx="3">
                  <c:v>0.51438560109852105</c:v>
                </c:pt>
                <c:pt idx="4">
                  <c:v>0.50726256670283099</c:v>
                </c:pt>
                <c:pt idx="5">
                  <c:v>0.50726256670283099</c:v>
                </c:pt>
                <c:pt idx="6">
                  <c:v>0.50726256670283099</c:v>
                </c:pt>
                <c:pt idx="7">
                  <c:v>0.52606384704506415</c:v>
                </c:pt>
                <c:pt idx="8">
                  <c:v>0.52606384704506415</c:v>
                </c:pt>
                <c:pt idx="9">
                  <c:v>0.52606384704506415</c:v>
                </c:pt>
                <c:pt idx="10">
                  <c:v>0.55183701268487972</c:v>
                </c:pt>
                <c:pt idx="11">
                  <c:v>0.56232210607033306</c:v>
                </c:pt>
                <c:pt idx="12">
                  <c:v>0.56715673373770648</c:v>
                </c:pt>
                <c:pt idx="13">
                  <c:v>0.56670187356553614</c:v>
                </c:pt>
                <c:pt idx="14">
                  <c:v>0.56670187356553614</c:v>
                </c:pt>
                <c:pt idx="15">
                  <c:v>0.55479050971089583</c:v>
                </c:pt>
                <c:pt idx="16">
                  <c:v>0.54623788834144871</c:v>
                </c:pt>
                <c:pt idx="17">
                  <c:v>0.53401555575162185</c:v>
                </c:pt>
                <c:pt idx="18">
                  <c:v>0.55809822054960612</c:v>
                </c:pt>
                <c:pt idx="19">
                  <c:v>0.56894424388859177</c:v>
                </c:pt>
                <c:pt idx="20">
                  <c:v>0.59948150873957629</c:v>
                </c:pt>
                <c:pt idx="21">
                  <c:v>0.61389054879548577</c:v>
                </c:pt>
                <c:pt idx="22">
                  <c:v>0.58159225547996019</c:v>
                </c:pt>
                <c:pt idx="23">
                  <c:v>0.5789922275630196</c:v>
                </c:pt>
                <c:pt idx="24">
                  <c:v>0.55418968398374446</c:v>
                </c:pt>
                <c:pt idx="25">
                  <c:v>0.53858818768877503</c:v>
                </c:pt>
                <c:pt idx="26">
                  <c:v>0.54128696618036454</c:v>
                </c:pt>
                <c:pt idx="27">
                  <c:v>0.54825872884657156</c:v>
                </c:pt>
                <c:pt idx="28">
                  <c:v>0.59047554548609293</c:v>
                </c:pt>
                <c:pt idx="29">
                  <c:v>0.61224646974403041</c:v>
                </c:pt>
                <c:pt idx="30">
                  <c:v>0.61170702710676472</c:v>
                </c:pt>
                <c:pt idx="31">
                  <c:v>0.60779419215509689</c:v>
                </c:pt>
                <c:pt idx="32">
                  <c:v>0.62887602397649689</c:v>
                </c:pt>
                <c:pt idx="33">
                  <c:v>0.62089751198732701</c:v>
                </c:pt>
                <c:pt idx="34">
                  <c:v>0.62104703969588082</c:v>
                </c:pt>
                <c:pt idx="35">
                  <c:v>0.62994012316419135</c:v>
                </c:pt>
                <c:pt idx="36">
                  <c:v>0.62969906528865205</c:v>
                </c:pt>
                <c:pt idx="37">
                  <c:v>0.62435165542033566</c:v>
                </c:pt>
                <c:pt idx="38">
                  <c:v>0.60415843380958845</c:v>
                </c:pt>
                <c:pt idx="39">
                  <c:v>0.6132108357140863</c:v>
                </c:pt>
                <c:pt idx="40">
                  <c:v>0.6132108357140863</c:v>
                </c:pt>
                <c:pt idx="41">
                  <c:v>0.60047253266677048</c:v>
                </c:pt>
                <c:pt idx="42">
                  <c:v>0.59970653563328691</c:v>
                </c:pt>
                <c:pt idx="43">
                  <c:v>0.59739916653102165</c:v>
                </c:pt>
                <c:pt idx="44">
                  <c:v>0.6050950837711</c:v>
                </c:pt>
                <c:pt idx="45">
                  <c:v>0.60513983548420902</c:v>
                </c:pt>
                <c:pt idx="46">
                  <c:v>0.61609229839155255</c:v>
                </c:pt>
                <c:pt idx="47">
                  <c:v>0.61629022209116757</c:v>
                </c:pt>
                <c:pt idx="48">
                  <c:v>0.63013198272977733</c:v>
                </c:pt>
                <c:pt idx="49">
                  <c:v>0.62694305943890805</c:v>
                </c:pt>
                <c:pt idx="50">
                  <c:v>0.62668884253115809</c:v>
                </c:pt>
                <c:pt idx="51">
                  <c:v>0.62330714965801481</c:v>
                </c:pt>
                <c:pt idx="52">
                  <c:v>0.63352214615281188</c:v>
                </c:pt>
                <c:pt idx="53">
                  <c:v>0.64061345036302797</c:v>
                </c:pt>
                <c:pt idx="54">
                  <c:v>0.63924545574727487</c:v>
                </c:pt>
                <c:pt idx="55">
                  <c:v>0.63905898125743588</c:v>
                </c:pt>
                <c:pt idx="56">
                  <c:v>0.65009295345876938</c:v>
                </c:pt>
                <c:pt idx="57">
                  <c:v>0.64888699199215338</c:v>
                </c:pt>
                <c:pt idx="58">
                  <c:v>0.65986902480247578</c:v>
                </c:pt>
                <c:pt idx="59">
                  <c:v>0.65267502899519791</c:v>
                </c:pt>
                <c:pt idx="60">
                  <c:v>0.65383542549004348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793712"/>
        <c:axId val="600802112"/>
      </c:lineChart>
      <c:dateAx>
        <c:axId val="600793712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802112"/>
        <c:crosses val="autoZero"/>
        <c:auto val="1"/>
        <c:lblOffset val="100"/>
        <c:baseTimeUnit val="days"/>
      </c:dateAx>
      <c:valAx>
        <c:axId val="6008021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7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IBM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56227586370379E-2"/>
          <c:y val="2.2095234939170483E-2"/>
          <c:w val="0.91447923422610189"/>
          <c:h val="0.84774562497607442"/>
        </c:manualLayout>
      </c:layout>
      <c:lineChart>
        <c:grouping val="standard"/>
        <c:varyColors val="0"/>
        <c:ser>
          <c:idx val="0"/>
          <c:order val="0"/>
          <c:tx>
            <c:strRef>
              <c:f>IBM!$B$2</c:f>
              <c:strCache>
                <c:ptCount val="1"/>
                <c:pt idx="0">
                  <c:v>Russell3000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IBM!$A$3:$A$143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IBM!$B$3:$B$143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2.0910442667240858E-2</c:v>
                </c:pt>
                <c:pt idx="2">
                  <c:v>7.154547525310459E-2</c:v>
                </c:pt>
                <c:pt idx="3">
                  <c:v>1.4129143191411807E-2</c:v>
                </c:pt>
                <c:pt idx="4">
                  <c:v>-1.7351634070958348E-2</c:v>
                </c:pt>
                <c:pt idx="5">
                  <c:v>-1.8715689936765329E-2</c:v>
                </c:pt>
                <c:pt idx="6">
                  <c:v>3.8284805077123431E-2</c:v>
                </c:pt>
                <c:pt idx="7">
                  <c:v>-5.1402077901257295E-2</c:v>
                </c:pt>
                <c:pt idx="8">
                  <c:v>-1.3195751090663036E-2</c:v>
                </c:pt>
                <c:pt idx="9">
                  <c:v>-7.6468278604910858E-2</c:v>
                </c:pt>
                <c:pt idx="10">
                  <c:v>-8.210405101668812E-2</c:v>
                </c:pt>
                <c:pt idx="11">
                  <c:v>7.9374164637308932E-3</c:v>
                </c:pt>
                <c:pt idx="12">
                  <c:v>-0.10986616867875247</c:v>
                </c:pt>
                <c:pt idx="13">
                  <c:v>8.0937377241369429E-2</c:v>
                </c:pt>
                <c:pt idx="14">
                  <c:v>5.8990170627802443E-2</c:v>
                </c:pt>
                <c:pt idx="15">
                  <c:v>-5.5509509322966284E-2</c:v>
                </c:pt>
                <c:pt idx="16">
                  <c:v>-2.5602794326147107E-2</c:v>
                </c:pt>
                <c:pt idx="17">
                  <c:v>-1.6653158907833681E-2</c:v>
                </c:pt>
                <c:pt idx="18">
                  <c:v>8.9625489145836734E-3</c:v>
                </c:pt>
                <c:pt idx="19">
                  <c:v>7.9207376022164891E-2</c:v>
                </c:pt>
                <c:pt idx="20">
                  <c:v>6.0993866055785058E-2</c:v>
                </c:pt>
                <c:pt idx="21">
                  <c:v>9.5879839165234938E-3</c:v>
                </c:pt>
                <c:pt idx="22">
                  <c:v>2.3334480693753677E-2</c:v>
                </c:pt>
                <c:pt idx="23">
                  <c:v>1.9415758066669179E-2</c:v>
                </c:pt>
                <c:pt idx="24">
                  <c:v>-9.3482336928071893E-3</c:v>
                </c:pt>
                <c:pt idx="25">
                  <c:v>5.7445514831560213E-2</c:v>
                </c:pt>
                <c:pt idx="26">
                  <c:v>1.552543494910419E-2</c:v>
                </c:pt>
                <c:pt idx="27">
                  <c:v>4.6806845492225232E-2</c:v>
                </c:pt>
                <c:pt idx="28">
                  <c:v>1.8801026360881712E-2</c:v>
                </c:pt>
                <c:pt idx="29">
                  <c:v>1.4843104811418022E-2</c:v>
                </c:pt>
                <c:pt idx="30">
                  <c:v>-1.3129170732079903E-2</c:v>
                </c:pt>
                <c:pt idx="31">
                  <c:v>-2.2185725610681668E-2</c:v>
                </c:pt>
                <c:pt idx="32">
                  <c:v>1.4228557092421648E-2</c:v>
                </c:pt>
                <c:pt idx="33">
                  <c:v>1.8435257847935808E-2</c:v>
                </c:pt>
                <c:pt idx="34">
                  <c:v>-3.7118799939660267E-2</c:v>
                </c:pt>
                <c:pt idx="35">
                  <c:v>9.2950914661502613E-4</c:v>
                </c:pt>
                <c:pt idx="36">
                  <c:v>1.3411874679738428E-2</c:v>
                </c:pt>
                <c:pt idx="37">
                  <c:v>1.5339086897892333E-2</c:v>
                </c:pt>
                <c:pt idx="38">
                  <c:v>4.6105835879092477E-2</c:v>
                </c:pt>
                <c:pt idx="39">
                  <c:v>3.2428020114075008E-2</c:v>
                </c:pt>
                <c:pt idx="40">
                  <c:v>-2.8804505744704015E-2</c:v>
                </c:pt>
                <c:pt idx="41">
                  <c:v>2.1718113124054198E-2</c:v>
                </c:pt>
                <c:pt idx="42">
                  <c:v>-1.8639658215641647E-2</c:v>
                </c:pt>
                <c:pt idx="43">
                  <c:v>-2.4667332773510218E-2</c:v>
                </c:pt>
                <c:pt idx="44">
                  <c:v>3.711322713497222E-2</c:v>
                </c:pt>
                <c:pt idx="45">
                  <c:v>2.302352504174438E-3</c:v>
                </c:pt>
                <c:pt idx="46">
                  <c:v>3.9054435488509766E-2</c:v>
                </c:pt>
                <c:pt idx="47">
                  <c:v>-1.0879119352612149E-2</c:v>
                </c:pt>
                <c:pt idx="48">
                  <c:v>6.7434686753219918E-3</c:v>
                </c:pt>
                <c:pt idx="49">
                  <c:v>-2.4892793416728051E-2</c:v>
                </c:pt>
                <c:pt idx="50">
                  <c:v>3.8566940004463715E-2</c:v>
                </c:pt>
                <c:pt idx="51">
                  <c:v>-3.7466507545487384E-3</c:v>
                </c:pt>
                <c:pt idx="52">
                  <c:v>2.7544696733935791E-2</c:v>
                </c:pt>
                <c:pt idx="53">
                  <c:v>3.3476885328536082E-4</c:v>
                </c:pt>
                <c:pt idx="54">
                  <c:v>1.5239320203802918E-2</c:v>
                </c:pt>
                <c:pt idx="55">
                  <c:v>6.9719968415407445E-3</c:v>
                </c:pt>
                <c:pt idx="56">
                  <c:v>-3.6437974903588605E-2</c:v>
                </c:pt>
                <c:pt idx="57">
                  <c:v>-4.2044947775097949E-3</c:v>
                </c:pt>
                <c:pt idx="58">
                  <c:v>-3.4514068338611817E-3</c:v>
                </c:pt>
                <c:pt idx="59">
                  <c:v>1.979033573309253E-2</c:v>
                </c:pt>
                <c:pt idx="60">
                  <c:v>1.8260320103704986E-2</c:v>
                </c:pt>
                <c:pt idx="61">
                  <c:v>3.1242126093118012E-2</c:v>
                </c:pt>
                <c:pt idx="62">
                  <c:v>1.7087870220676846E-2</c:v>
                </c:pt>
                <c:pt idx="63">
                  <c:v>5.0193507356725096E-3</c:v>
                </c:pt>
                <c:pt idx="64">
                  <c:v>1.4387953631785279E-2</c:v>
                </c:pt>
                <c:pt idx="65">
                  <c:v>-2.0765621572585831E-2</c:v>
                </c:pt>
                <c:pt idx="66">
                  <c:v>1.6966789211616401E-3</c:v>
                </c:pt>
                <c:pt idx="67">
                  <c:v>3.5366626465760394E-2</c:v>
                </c:pt>
                <c:pt idx="68">
                  <c:v>3.297385185619519E-2</c:v>
                </c:pt>
                <c:pt idx="69">
                  <c:v>-2.6938491875646148E-2</c:v>
                </c:pt>
                <c:pt idx="70">
                  <c:v>-3.641830052608485E-2</c:v>
                </c:pt>
                <c:pt idx="71">
                  <c:v>7.4682794704901013E-3</c:v>
                </c:pt>
                <c:pt idx="72">
                  <c:v>3.4437423524796569E-2</c:v>
                </c:pt>
                <c:pt idx="73">
                  <c:v>1.517494635955339E-2</c:v>
                </c:pt>
                <c:pt idx="74">
                  <c:v>-4.7558989678935133E-2</c:v>
                </c:pt>
                <c:pt idx="75">
                  <c:v>-1.668098457762298E-2</c:v>
                </c:pt>
                <c:pt idx="76">
                  <c:v>-6.233420938409575E-2</c:v>
                </c:pt>
                <c:pt idx="77">
                  <c:v>-2.9002520539816463E-2</c:v>
                </c:pt>
                <c:pt idx="78">
                  <c:v>-1.3999359450346156E-2</c:v>
                </c:pt>
                <c:pt idx="79">
                  <c:v>4.8148749367595625E-2</c:v>
                </c:pt>
                <c:pt idx="80">
                  <c:v>1.8655085450761354E-2</c:v>
                </c:pt>
                <c:pt idx="81">
                  <c:v>-8.3073720502372397E-2</c:v>
                </c:pt>
                <c:pt idx="82">
                  <c:v>-1.3988895268766852E-2</c:v>
                </c:pt>
                <c:pt idx="83">
                  <c:v>1.5562422004197517E-2</c:v>
                </c:pt>
                <c:pt idx="84">
                  <c:v>-8.2431585062244642E-2</c:v>
                </c:pt>
                <c:pt idx="85">
                  <c:v>-0.187848021513876</c:v>
                </c:pt>
                <c:pt idx="86">
                  <c:v>-8.1205193763057154E-2</c:v>
                </c:pt>
                <c:pt idx="87">
                  <c:v>1.9244023376910682E-2</c:v>
                </c:pt>
                <c:pt idx="88">
                  <c:v>-8.3504340094009519E-2</c:v>
                </c:pt>
                <c:pt idx="89">
                  <c:v>-0.10527368140539639</c:v>
                </c:pt>
                <c:pt idx="90">
                  <c:v>8.2933056733269117E-2</c:v>
                </c:pt>
                <c:pt idx="91">
                  <c:v>0.11089889539431212</c:v>
                </c:pt>
                <c:pt idx="92">
                  <c:v>5.5505454575531805E-2</c:v>
                </c:pt>
                <c:pt idx="93">
                  <c:v>1.1095808988916213E-3</c:v>
                </c:pt>
                <c:pt idx="94">
                  <c:v>7.5930884805845755E-2</c:v>
                </c:pt>
                <c:pt idx="95">
                  <c:v>3.6325999633761756E-2</c:v>
                </c:pt>
                <c:pt idx="96">
                  <c:v>4.1333850955847032E-2</c:v>
                </c:pt>
                <c:pt idx="97">
                  <c:v>-2.6079165821605486E-2</c:v>
                </c:pt>
                <c:pt idx="98">
                  <c:v>5.7865265395284825E-2</c:v>
                </c:pt>
                <c:pt idx="99">
                  <c:v>2.7377440404310258E-2</c:v>
                </c:pt>
                <c:pt idx="100">
                  <c:v>-3.7264159579431119E-2</c:v>
                </c:pt>
                <c:pt idx="101">
                  <c:v>3.3614313000661922E-2</c:v>
                </c:pt>
                <c:pt idx="102">
                  <c:v>6.2892778674136229E-2</c:v>
                </c:pt>
                <c:pt idx="103">
                  <c:v>2.1908590987361681E-2</c:v>
                </c:pt>
                <c:pt idx="104">
                  <c:v>-7.750950837812326E-2</c:v>
                </c:pt>
                <c:pt idx="105">
                  <c:v>-5.8721571806273715E-2</c:v>
                </c:pt>
                <c:pt idx="106">
                  <c:v>6.8326729396030281E-2</c:v>
                </c:pt>
                <c:pt idx="107">
                  <c:v>-4.6445221169928365E-2</c:v>
                </c:pt>
                <c:pt idx="108">
                  <c:v>9.3796084335902016E-2</c:v>
                </c:pt>
                <c:pt idx="109">
                  <c:v>3.979535042337462E-2</c:v>
                </c:pt>
                <c:pt idx="110">
                  <c:v>3.6075063660129568E-3</c:v>
                </c:pt>
                <c:pt idx="111">
                  <c:v>6.9379390464849144E-2</c:v>
                </c:pt>
                <c:pt idx="112">
                  <c:v>2.112451426379796E-2</c:v>
                </c:pt>
                <c:pt idx="113">
                  <c:v>3.6796358608945999E-2</c:v>
                </c:pt>
                <c:pt idx="114">
                  <c:v>2.3827637826686898E-3</c:v>
                </c:pt>
                <c:pt idx="115">
                  <c:v>3.1029751093899507E-2</c:v>
                </c:pt>
                <c:pt idx="116">
                  <c:v>-1.1532642968341705E-2</c:v>
                </c:pt>
                <c:pt idx="117">
                  <c:v>-1.8478319640032423E-2</c:v>
                </c:pt>
                <c:pt idx="118">
                  <c:v>-2.5195215141631186E-2</c:v>
                </c:pt>
                <c:pt idx="119">
                  <c:v>-5.867239177370414E-2</c:v>
                </c:pt>
                <c:pt idx="120">
                  <c:v>-7.4959784104541974E-2</c:v>
                </c:pt>
                <c:pt idx="121">
                  <c:v>0.11160623791293121</c:v>
                </c:pt>
                <c:pt idx="122">
                  <c:v>-3.4673219837878877E-3</c:v>
                </c:pt>
                <c:pt idx="123">
                  <c:v>9.2811404568065962E-3</c:v>
                </c:pt>
                <c:pt idx="124">
                  <c:v>5.0594693101282305E-2</c:v>
                </c:pt>
                <c:pt idx="125">
                  <c:v>4.1691510722395582E-2</c:v>
                </c:pt>
                <c:pt idx="126">
                  <c:v>2.9841160978005186E-2</c:v>
                </c:pt>
                <c:pt idx="127">
                  <c:v>-5.6511164390429074E-3</c:v>
                </c:pt>
                <c:pt idx="128">
                  <c:v>-6.0769572587141142E-2</c:v>
                </c:pt>
                <c:pt idx="129">
                  <c:v>3.8109810861713909E-2</c:v>
                </c:pt>
                <c:pt idx="130">
                  <c:v>8.7661473625079318E-3</c:v>
                </c:pt>
                <c:pt idx="131">
                  <c:v>2.4406769426528675E-2</c:v>
                </c:pt>
                <c:pt idx="132">
                  <c:v>2.5719807094534208E-2</c:v>
                </c:pt>
                <c:pt idx="133">
                  <c:v>-1.6795538819422712E-2</c:v>
                </c:pt>
                <c:pt idx="134">
                  <c:v>7.1911272827778049E-3</c:v>
                </c:pt>
                <c:pt idx="135">
                  <c:v>1.4522423326729091E-2</c:v>
                </c:pt>
                <c:pt idx="136">
                  <c:v>5.356591009992881E-2</c:v>
                </c:pt>
                <c:pt idx="137">
                  <c:v>1.0840295315708421E-2</c:v>
                </c:pt>
                <c:pt idx="138">
                  <c:v>3.6197069716860014E-2</c:v>
                </c:pt>
                <c:pt idx="139">
                  <c:v>1.5145169861205262E-2</c:v>
                </c:pt>
                <c:pt idx="140">
                  <c:v>4.140315180799977E-2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IBM!$C$2</c:f>
              <c:strCache>
                <c:ptCount val="1"/>
                <c:pt idx="0">
                  <c:v>IBM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IBM!$A$3:$A$143</c:f>
              <c:numCache>
                <c:formatCode>m/d/yyyy</c:formatCode>
                <c:ptCount val="141"/>
                <c:pt idx="0">
                  <c:v>37138</c:v>
                </c:pt>
                <c:pt idx="1">
                  <c:v>37165</c:v>
                </c:pt>
                <c:pt idx="2">
                  <c:v>37196</c:v>
                </c:pt>
                <c:pt idx="3">
                  <c:v>37228</c:v>
                </c:pt>
                <c:pt idx="4">
                  <c:v>37258</c:v>
                </c:pt>
                <c:pt idx="5">
                  <c:v>37288</c:v>
                </c:pt>
                <c:pt idx="6">
                  <c:v>37316</c:v>
                </c:pt>
                <c:pt idx="7">
                  <c:v>37347</c:v>
                </c:pt>
                <c:pt idx="8">
                  <c:v>37377</c:v>
                </c:pt>
                <c:pt idx="9">
                  <c:v>37410</c:v>
                </c:pt>
                <c:pt idx="10">
                  <c:v>37438</c:v>
                </c:pt>
                <c:pt idx="11">
                  <c:v>37469</c:v>
                </c:pt>
                <c:pt idx="12">
                  <c:v>37502</c:v>
                </c:pt>
                <c:pt idx="13">
                  <c:v>37530</c:v>
                </c:pt>
                <c:pt idx="14">
                  <c:v>37561</c:v>
                </c:pt>
                <c:pt idx="15">
                  <c:v>37592</c:v>
                </c:pt>
                <c:pt idx="16">
                  <c:v>37623</c:v>
                </c:pt>
                <c:pt idx="17">
                  <c:v>37655</c:v>
                </c:pt>
                <c:pt idx="18">
                  <c:v>37683</c:v>
                </c:pt>
                <c:pt idx="19">
                  <c:v>37712</c:v>
                </c:pt>
                <c:pt idx="20">
                  <c:v>37742</c:v>
                </c:pt>
                <c:pt idx="21">
                  <c:v>37774</c:v>
                </c:pt>
                <c:pt idx="22">
                  <c:v>37803</c:v>
                </c:pt>
                <c:pt idx="23">
                  <c:v>37834</c:v>
                </c:pt>
                <c:pt idx="24">
                  <c:v>37866</c:v>
                </c:pt>
                <c:pt idx="25">
                  <c:v>37895</c:v>
                </c:pt>
                <c:pt idx="26">
                  <c:v>37928</c:v>
                </c:pt>
                <c:pt idx="27">
                  <c:v>37956</c:v>
                </c:pt>
                <c:pt idx="28">
                  <c:v>37988</c:v>
                </c:pt>
                <c:pt idx="29">
                  <c:v>38019</c:v>
                </c:pt>
                <c:pt idx="30">
                  <c:v>38047</c:v>
                </c:pt>
                <c:pt idx="31">
                  <c:v>38078</c:v>
                </c:pt>
                <c:pt idx="32">
                  <c:v>38110</c:v>
                </c:pt>
                <c:pt idx="33">
                  <c:v>38139</c:v>
                </c:pt>
                <c:pt idx="34">
                  <c:v>38169</c:v>
                </c:pt>
                <c:pt idx="35">
                  <c:v>38201</c:v>
                </c:pt>
                <c:pt idx="36">
                  <c:v>38231</c:v>
                </c:pt>
                <c:pt idx="37">
                  <c:v>38261</c:v>
                </c:pt>
                <c:pt idx="38">
                  <c:v>38292</c:v>
                </c:pt>
                <c:pt idx="39">
                  <c:v>38322</c:v>
                </c:pt>
                <c:pt idx="40">
                  <c:v>38355</c:v>
                </c:pt>
                <c:pt idx="41">
                  <c:v>38384</c:v>
                </c:pt>
                <c:pt idx="42">
                  <c:v>38412</c:v>
                </c:pt>
                <c:pt idx="43">
                  <c:v>38443</c:v>
                </c:pt>
                <c:pt idx="44">
                  <c:v>38474</c:v>
                </c:pt>
                <c:pt idx="45">
                  <c:v>38504</c:v>
                </c:pt>
                <c:pt idx="46">
                  <c:v>38534</c:v>
                </c:pt>
                <c:pt idx="47">
                  <c:v>38565</c:v>
                </c:pt>
                <c:pt idx="48">
                  <c:v>38596</c:v>
                </c:pt>
                <c:pt idx="49">
                  <c:v>38628</c:v>
                </c:pt>
                <c:pt idx="50">
                  <c:v>38657</c:v>
                </c:pt>
                <c:pt idx="51">
                  <c:v>38687</c:v>
                </c:pt>
                <c:pt idx="52">
                  <c:v>38720</c:v>
                </c:pt>
                <c:pt idx="53">
                  <c:v>38749</c:v>
                </c:pt>
                <c:pt idx="54">
                  <c:v>38777</c:v>
                </c:pt>
                <c:pt idx="55">
                  <c:v>38810</c:v>
                </c:pt>
                <c:pt idx="56">
                  <c:v>38838</c:v>
                </c:pt>
                <c:pt idx="57">
                  <c:v>38869</c:v>
                </c:pt>
                <c:pt idx="58">
                  <c:v>38901</c:v>
                </c:pt>
                <c:pt idx="59">
                  <c:v>38930</c:v>
                </c:pt>
                <c:pt idx="60">
                  <c:v>38961</c:v>
                </c:pt>
                <c:pt idx="61">
                  <c:v>38992</c:v>
                </c:pt>
                <c:pt idx="62">
                  <c:v>39022</c:v>
                </c:pt>
                <c:pt idx="63">
                  <c:v>39052</c:v>
                </c:pt>
                <c:pt idx="64">
                  <c:v>39085</c:v>
                </c:pt>
                <c:pt idx="65">
                  <c:v>39114</c:v>
                </c:pt>
                <c:pt idx="66">
                  <c:v>39142</c:v>
                </c:pt>
                <c:pt idx="67">
                  <c:v>39174</c:v>
                </c:pt>
                <c:pt idx="68">
                  <c:v>39203</c:v>
                </c:pt>
                <c:pt idx="69">
                  <c:v>39234</c:v>
                </c:pt>
                <c:pt idx="70">
                  <c:v>39265</c:v>
                </c:pt>
                <c:pt idx="71">
                  <c:v>39295</c:v>
                </c:pt>
                <c:pt idx="72">
                  <c:v>39329</c:v>
                </c:pt>
                <c:pt idx="73">
                  <c:v>39356</c:v>
                </c:pt>
                <c:pt idx="74">
                  <c:v>39387</c:v>
                </c:pt>
                <c:pt idx="75">
                  <c:v>39419</c:v>
                </c:pt>
                <c:pt idx="76">
                  <c:v>39449</c:v>
                </c:pt>
                <c:pt idx="77">
                  <c:v>39479</c:v>
                </c:pt>
                <c:pt idx="78">
                  <c:v>39510</c:v>
                </c:pt>
                <c:pt idx="79">
                  <c:v>39539</c:v>
                </c:pt>
                <c:pt idx="80">
                  <c:v>39569</c:v>
                </c:pt>
                <c:pt idx="81">
                  <c:v>39601</c:v>
                </c:pt>
                <c:pt idx="82">
                  <c:v>39630</c:v>
                </c:pt>
                <c:pt idx="83">
                  <c:v>39661</c:v>
                </c:pt>
                <c:pt idx="84">
                  <c:v>39693</c:v>
                </c:pt>
                <c:pt idx="85">
                  <c:v>39722</c:v>
                </c:pt>
                <c:pt idx="86">
                  <c:v>39755</c:v>
                </c:pt>
                <c:pt idx="87">
                  <c:v>39783</c:v>
                </c:pt>
                <c:pt idx="88">
                  <c:v>39815</c:v>
                </c:pt>
                <c:pt idx="89">
                  <c:v>39846</c:v>
                </c:pt>
                <c:pt idx="90">
                  <c:v>39874</c:v>
                </c:pt>
                <c:pt idx="91">
                  <c:v>39904</c:v>
                </c:pt>
                <c:pt idx="92">
                  <c:v>39934</c:v>
                </c:pt>
                <c:pt idx="93">
                  <c:v>39965</c:v>
                </c:pt>
                <c:pt idx="94">
                  <c:v>39995</c:v>
                </c:pt>
                <c:pt idx="95">
                  <c:v>40028</c:v>
                </c:pt>
                <c:pt idx="96">
                  <c:v>40057</c:v>
                </c:pt>
                <c:pt idx="97">
                  <c:v>40087</c:v>
                </c:pt>
                <c:pt idx="98">
                  <c:v>40119</c:v>
                </c:pt>
                <c:pt idx="99">
                  <c:v>40148</c:v>
                </c:pt>
                <c:pt idx="100">
                  <c:v>40182</c:v>
                </c:pt>
                <c:pt idx="101">
                  <c:v>40210</c:v>
                </c:pt>
                <c:pt idx="102">
                  <c:v>40238</c:v>
                </c:pt>
                <c:pt idx="103">
                  <c:v>40269</c:v>
                </c:pt>
                <c:pt idx="104">
                  <c:v>40301</c:v>
                </c:pt>
                <c:pt idx="105">
                  <c:v>40330</c:v>
                </c:pt>
                <c:pt idx="106">
                  <c:v>40360</c:v>
                </c:pt>
                <c:pt idx="107">
                  <c:v>40392</c:v>
                </c:pt>
                <c:pt idx="108">
                  <c:v>40422</c:v>
                </c:pt>
                <c:pt idx="109">
                  <c:v>40452</c:v>
                </c:pt>
                <c:pt idx="110">
                  <c:v>40483</c:v>
                </c:pt>
                <c:pt idx="111">
                  <c:v>40513</c:v>
                </c:pt>
                <c:pt idx="112">
                  <c:v>40546</c:v>
                </c:pt>
                <c:pt idx="113">
                  <c:v>40575</c:v>
                </c:pt>
                <c:pt idx="114">
                  <c:v>40603</c:v>
                </c:pt>
                <c:pt idx="115">
                  <c:v>40634</c:v>
                </c:pt>
                <c:pt idx="116">
                  <c:v>40665</c:v>
                </c:pt>
                <c:pt idx="117">
                  <c:v>40695</c:v>
                </c:pt>
                <c:pt idx="118">
                  <c:v>40725</c:v>
                </c:pt>
                <c:pt idx="119">
                  <c:v>40756</c:v>
                </c:pt>
                <c:pt idx="120">
                  <c:v>40787</c:v>
                </c:pt>
                <c:pt idx="121">
                  <c:v>40819</c:v>
                </c:pt>
                <c:pt idx="122">
                  <c:v>40848</c:v>
                </c:pt>
                <c:pt idx="123">
                  <c:v>40878</c:v>
                </c:pt>
                <c:pt idx="124">
                  <c:v>40911</c:v>
                </c:pt>
                <c:pt idx="125">
                  <c:v>40940</c:v>
                </c:pt>
                <c:pt idx="126">
                  <c:v>40969</c:v>
                </c:pt>
                <c:pt idx="127">
                  <c:v>41001</c:v>
                </c:pt>
                <c:pt idx="128">
                  <c:v>41030</c:v>
                </c:pt>
                <c:pt idx="129">
                  <c:v>41061</c:v>
                </c:pt>
                <c:pt idx="130">
                  <c:v>41092</c:v>
                </c:pt>
                <c:pt idx="131">
                  <c:v>41122</c:v>
                </c:pt>
                <c:pt idx="132">
                  <c:v>41156</c:v>
                </c:pt>
                <c:pt idx="133">
                  <c:v>41183</c:v>
                </c:pt>
                <c:pt idx="134">
                  <c:v>41214</c:v>
                </c:pt>
                <c:pt idx="135">
                  <c:v>41246</c:v>
                </c:pt>
                <c:pt idx="136">
                  <c:v>41276</c:v>
                </c:pt>
                <c:pt idx="137">
                  <c:v>41306</c:v>
                </c:pt>
                <c:pt idx="138">
                  <c:v>41334</c:v>
                </c:pt>
                <c:pt idx="139">
                  <c:v>41365</c:v>
                </c:pt>
                <c:pt idx="140">
                  <c:v>41395</c:v>
                </c:pt>
              </c:numCache>
            </c:numRef>
          </c:cat>
          <c:val>
            <c:numRef>
              <c:f>IBM!$C$3:$C$143</c:f>
              <c:numCache>
                <c:formatCode>0.0%</c:formatCode>
                <c:ptCount val="141"/>
                <c:pt idx="0">
                  <c:v>#N/A</c:v>
                </c:pt>
                <c:pt idx="1">
                  <c:v>0.17643322896367297</c:v>
                </c:pt>
                <c:pt idx="2">
                  <c:v>6.914578132260793E-2</c:v>
                </c:pt>
                <c:pt idx="3">
                  <c:v>4.4911128843914926E-2</c:v>
                </c:pt>
                <c:pt idx="4">
                  <c:v>-0.10944649144335622</c:v>
                </c:pt>
                <c:pt idx="5">
                  <c:v>-9.0696563693287283E-2</c:v>
                </c:pt>
                <c:pt idx="6">
                  <c:v>5.8494159131557123E-2</c:v>
                </c:pt>
                <c:pt idx="7">
                  <c:v>-0.19605238617312748</c:v>
                </c:pt>
                <c:pt idx="8">
                  <c:v>-3.9112562930911893E-2</c:v>
                </c:pt>
                <c:pt idx="9">
                  <c:v>-0.10644246613589355</c:v>
                </c:pt>
                <c:pt idx="10">
                  <c:v>-2.3604251218246344E-2</c:v>
                </c:pt>
                <c:pt idx="11">
                  <c:v>7.1696129486537002E-2</c:v>
                </c:pt>
                <c:pt idx="12">
                  <c:v>-0.22782093226949512</c:v>
                </c:pt>
                <c:pt idx="13">
                  <c:v>0.35251903755528752</c:v>
                </c:pt>
                <c:pt idx="14">
                  <c:v>0.10191010027265347</c:v>
                </c:pt>
                <c:pt idx="15">
                  <c:v>-0.10944623999335724</c:v>
                </c:pt>
                <c:pt idx="16">
                  <c:v>8.030660757530993E-3</c:v>
                </c:pt>
                <c:pt idx="17">
                  <c:v>-2.1482519187345614E-3</c:v>
                </c:pt>
                <c:pt idx="18">
                  <c:v>5.0986173180289354E-3</c:v>
                </c:pt>
                <c:pt idx="19">
                  <c:v>8.1571810249724611E-2</c:v>
                </c:pt>
                <c:pt idx="20">
                  <c:v>3.8047336517363146E-2</c:v>
                </c:pt>
                <c:pt idx="21">
                  <c:v>-6.3942811986029247E-2</c:v>
                </c:pt>
                <c:pt idx="22">
                  <c:v>-1.5871083760049289E-2</c:v>
                </c:pt>
                <c:pt idx="23">
                  <c:v>1.0658703148029863E-2</c:v>
                </c:pt>
                <c:pt idx="24">
                  <c:v>7.6282300648521872E-2</c:v>
                </c:pt>
                <c:pt idx="25">
                  <c:v>1.2380968490193404E-2</c:v>
                </c:pt>
                <c:pt idx="26">
                  <c:v>1.2773639634974356E-2</c:v>
                </c:pt>
                <c:pt idx="27">
                  <c:v>2.2930574262134393E-2</c:v>
                </c:pt>
                <c:pt idx="28">
                  <c:v>6.9976890300119832E-2</c:v>
                </c:pt>
                <c:pt idx="29">
                  <c:v>-2.6641591732222376E-2</c:v>
                </c:pt>
                <c:pt idx="30">
                  <c:v>-4.9128070113791319E-2</c:v>
                </c:pt>
                <c:pt idx="31">
                  <c:v>-4.078390645605335E-2</c:v>
                </c:pt>
                <c:pt idx="32">
                  <c:v>6.0762015389990067E-3</c:v>
                </c:pt>
                <c:pt idx="33">
                  <c:v>-5.7081883904755498E-3</c:v>
                </c:pt>
                <c:pt idx="34">
                  <c:v>-1.3081176808619747E-2</c:v>
                </c:pt>
                <c:pt idx="35">
                  <c:v>-2.6292653016590804E-2</c:v>
                </c:pt>
                <c:pt idx="36">
                  <c:v>1.1138272896413065E-2</c:v>
                </c:pt>
                <c:pt idx="37">
                  <c:v>4.5611779209988282E-2</c:v>
                </c:pt>
                <c:pt idx="38">
                  <c:v>5.0526616370615313E-2</c:v>
                </c:pt>
                <c:pt idx="39">
                  <c:v>4.4352174573072424E-2</c:v>
                </c:pt>
                <c:pt idx="40">
                  <c:v>-5.3787418108871402E-2</c:v>
                </c:pt>
                <c:pt idx="41">
                  <c:v>-8.8897509538672891E-3</c:v>
                </c:pt>
                <c:pt idx="42">
                  <c:v>-1.5030698846858731E-2</c:v>
                </c:pt>
                <c:pt idx="43">
                  <c:v>-0.16629784095661274</c:v>
                </c:pt>
                <c:pt idx="44">
                  <c:v>-1.035536714074093E-2</c:v>
                </c:pt>
                <c:pt idx="45">
                  <c:v>-2.0240604969764091E-2</c:v>
                </c:pt>
                <c:pt idx="46">
                  <c:v>0.1223908221730742</c:v>
                </c:pt>
                <c:pt idx="47">
                  <c:v>-3.4392051737475997E-2</c:v>
                </c:pt>
                <c:pt idx="48">
                  <c:v>-7.8241267620939338E-3</c:v>
                </c:pt>
                <c:pt idx="49">
                  <c:v>1.8049449763632833E-2</c:v>
                </c:pt>
                <c:pt idx="50">
                  <c:v>8.5328969066770025E-2</c:v>
                </c:pt>
                <c:pt idx="51">
                  <c:v>-7.8667694337392083E-2</c:v>
                </c:pt>
                <c:pt idx="52">
                  <c:v>-1.414153551009022E-2</c:v>
                </c:pt>
                <c:pt idx="53">
                  <c:v>-1.4147867379924638E-2</c:v>
                </c:pt>
                <c:pt idx="54">
                  <c:v>2.411608008578725E-2</c:v>
                </c:pt>
                <c:pt idx="55">
                  <c:v>-5.4783649300999722E-3</c:v>
                </c:pt>
                <c:pt idx="56">
                  <c:v>-2.9895654344367504E-2</c:v>
                </c:pt>
                <c:pt idx="57">
                  <c:v>-4.2416221770938248E-2</c:v>
                </c:pt>
                <c:pt idx="58">
                  <c:v>3.7296055536328418E-3</c:v>
                </c:pt>
                <c:pt idx="59">
                  <c:v>4.5986274228106423E-2</c:v>
                </c:pt>
                <c:pt idx="60">
                  <c:v>7.7309845442583023E-3</c:v>
                </c:pt>
                <c:pt idx="61">
                  <c:v>0.12303110734174812</c:v>
                </c:pt>
                <c:pt idx="62">
                  <c:v>-5.4807386668962142E-3</c:v>
                </c:pt>
                <c:pt idx="63">
                  <c:v>5.2559864389415074E-2</c:v>
                </c:pt>
                <c:pt idx="64">
                  <c:v>1.6697157727143565E-2</c:v>
                </c:pt>
                <c:pt idx="65">
                  <c:v>-6.3911617133658741E-2</c:v>
                </c:pt>
                <c:pt idx="66">
                  <c:v>9.8550396000671586E-3</c:v>
                </c:pt>
                <c:pt idx="67">
                  <c:v>8.0222278882594589E-2</c:v>
                </c:pt>
                <c:pt idx="68">
                  <c:v>4.3134920629171701E-2</c:v>
                </c:pt>
                <c:pt idx="69">
                  <c:v>-1.6640713848398853E-2</c:v>
                </c:pt>
                <c:pt idx="70">
                  <c:v>4.7650080870984109E-2</c:v>
                </c:pt>
                <c:pt idx="71">
                  <c:v>5.4227628076633602E-2</c:v>
                </c:pt>
                <c:pt idx="72">
                  <c:v>6.0744375323342299E-3</c:v>
                </c:pt>
                <c:pt idx="73">
                  <c:v>-1.7101296415065546E-2</c:v>
                </c:pt>
                <c:pt idx="74">
                  <c:v>-9.4179650147550267E-2</c:v>
                </c:pt>
                <c:pt idx="75">
                  <c:v>2.5147140403982506E-2</c:v>
                </c:pt>
                <c:pt idx="76">
                  <c:v>-1.1769013718604858E-2</c:v>
                </c:pt>
                <c:pt idx="77">
                  <c:v>6.5710352046494877E-2</c:v>
                </c:pt>
                <c:pt idx="78">
                  <c:v>9.7449772264586003E-3</c:v>
                </c:pt>
                <c:pt idx="79">
                  <c:v>4.7034384738611226E-2</c:v>
                </c:pt>
                <c:pt idx="80">
                  <c:v>7.567696398252069E-2</c:v>
                </c:pt>
                <c:pt idx="81">
                  <c:v>-8.5790194110583542E-2</c:v>
                </c:pt>
                <c:pt idx="82">
                  <c:v>7.8253857741176255E-2</c:v>
                </c:pt>
                <c:pt idx="83">
                  <c:v>-4.6345412300835144E-2</c:v>
                </c:pt>
                <c:pt idx="84">
                  <c:v>-4.0524496854405914E-2</c:v>
                </c:pt>
                <c:pt idx="85">
                  <c:v>-0.20529850152359783</c:v>
                </c:pt>
                <c:pt idx="86">
                  <c:v>-0.11741039707406845</c:v>
                </c:pt>
                <c:pt idx="87">
                  <c:v>3.1346890363498817E-2</c:v>
                </c:pt>
                <c:pt idx="88">
                  <c:v>8.8873489508898854E-2</c:v>
                </c:pt>
                <c:pt idx="89">
                  <c:v>9.5493848197579743E-3</c:v>
                </c:pt>
                <c:pt idx="90">
                  <c:v>5.263151706671753E-2</c:v>
                </c:pt>
                <c:pt idx="91">
                  <c:v>6.5100033828517187E-2</c:v>
                </c:pt>
                <c:pt idx="92">
                  <c:v>3.5074974522968823E-2</c:v>
                </c:pt>
                <c:pt idx="93">
                  <c:v>-1.7552279225951879E-2</c:v>
                </c:pt>
                <c:pt idx="94">
                  <c:v>0.12924775216461848</c:v>
                </c:pt>
                <c:pt idx="95">
                  <c:v>5.6102285685280476E-3</c:v>
                </c:pt>
                <c:pt idx="96">
                  <c:v>1.3127958710405245E-2</c:v>
                </c:pt>
                <c:pt idx="97">
                  <c:v>8.2785708452245768E-3</c:v>
                </c:pt>
                <c:pt idx="98">
                  <c:v>5.2296422080516568E-2</c:v>
                </c:pt>
                <c:pt idx="99">
                  <c:v>3.5942574637907981E-2</c:v>
                </c:pt>
                <c:pt idx="100">
                  <c:v>-6.5081706469107978E-2</c:v>
                </c:pt>
                <c:pt idx="101">
                  <c:v>4.3588714707062881E-2</c:v>
                </c:pt>
                <c:pt idx="102">
                  <c:v>8.4990395344488549E-3</c:v>
                </c:pt>
                <c:pt idx="103">
                  <c:v>5.7266698805266527E-3</c:v>
                </c:pt>
                <c:pt idx="104">
                  <c:v>-2.4039482184170791E-2</c:v>
                </c:pt>
                <c:pt idx="105">
                  <c:v>-1.4325325975601684E-2</c:v>
                </c:pt>
                <c:pt idx="106">
                  <c:v>3.9692677702914667E-2</c:v>
                </c:pt>
                <c:pt idx="107">
                  <c:v>-3.6457336409032405E-2</c:v>
                </c:pt>
                <c:pt idx="108">
                  <c:v>8.93183709308185E-2</c:v>
                </c:pt>
                <c:pt idx="109">
                  <c:v>7.0423348042681966E-2</c:v>
                </c:pt>
                <c:pt idx="110">
                  <c:v>-1.0619505755619063E-2</c:v>
                </c:pt>
                <c:pt idx="111">
                  <c:v>3.7330141437749542E-2</c:v>
                </c:pt>
                <c:pt idx="112">
                  <c:v>0.10370326385321699</c:v>
                </c:pt>
                <c:pt idx="113">
                  <c:v>3.104962770985232E-3</c:v>
                </c:pt>
                <c:pt idx="114">
                  <c:v>7.2783839318834309E-3</c:v>
                </c:pt>
                <c:pt idx="115">
                  <c:v>4.6030751856075872E-2</c:v>
                </c:pt>
                <c:pt idx="116">
                  <c:v>-5.310446291116361E-3</c:v>
                </c:pt>
                <c:pt idx="117">
                  <c:v>1.5521812913570812E-2</c:v>
                </c:pt>
                <c:pt idx="118">
                  <c:v>5.9991949414653981E-2</c:v>
                </c:pt>
                <c:pt idx="119">
                  <c:v>-5.0555546191351879E-2</c:v>
                </c:pt>
                <c:pt idx="120">
                  <c:v>1.7179258778084443E-2</c:v>
                </c:pt>
                <c:pt idx="121">
                  <c:v>5.5840035802982226E-2</c:v>
                </c:pt>
                <c:pt idx="122">
                  <c:v>2.2305216715717467E-2</c:v>
                </c:pt>
                <c:pt idx="123">
                  <c:v>-2.1899340868631118E-2</c:v>
                </c:pt>
                <c:pt idx="124">
                  <c:v>4.7419040876033679E-2</c:v>
                </c:pt>
                <c:pt idx="125">
                  <c:v>2.5350526906846308E-2</c:v>
                </c:pt>
                <c:pt idx="126">
                  <c:v>6.0509945657727854E-2</c:v>
                </c:pt>
                <c:pt idx="127">
                  <c:v>-7.5337469784871706E-3</c:v>
                </c:pt>
                <c:pt idx="128">
                  <c:v>-6.4645592635747692E-2</c:v>
                </c:pt>
                <c:pt idx="129">
                  <c:v>1.3902494584671264E-2</c:v>
                </c:pt>
                <c:pt idx="130">
                  <c:v>1.9892501215498411E-3</c:v>
                </c:pt>
                <c:pt idx="131">
                  <c:v>-1.5410486326968504E-3</c:v>
                </c:pt>
                <c:pt idx="132">
                  <c:v>6.4555302540760653E-2</c:v>
                </c:pt>
                <c:pt idx="133">
                  <c:v>-6.2343793320425799E-2</c:v>
                </c:pt>
                <c:pt idx="134">
                  <c:v>-1.8698749533525585E-2</c:v>
                </c:pt>
                <c:pt idx="135">
                  <c:v>7.707604294462986E-3</c:v>
                </c:pt>
                <c:pt idx="136">
                  <c:v>6.0101889847032436E-2</c:v>
                </c:pt>
                <c:pt idx="137">
                  <c:v>-6.9375093392968048E-3</c:v>
                </c:pt>
                <c:pt idx="138">
                  <c:v>6.2024424778775927E-2</c:v>
                </c:pt>
                <c:pt idx="139">
                  <c:v>-5.0448872703395736E-2</c:v>
                </c:pt>
                <c:pt idx="140">
                  <c:v>3.0637171722879684E-2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888848"/>
        <c:axId val="391889408"/>
      </c:lineChart>
      <c:dateAx>
        <c:axId val="39188884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89408"/>
        <c:crosses val="autoZero"/>
        <c:auto val="1"/>
        <c:lblOffset val="100"/>
        <c:baseTimeUnit val="days"/>
      </c:dateAx>
      <c:valAx>
        <c:axId val="39188940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8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989605007823194"/>
          <c:y val="0.11156432423599563"/>
          <c:w val="0.18211261895001221"/>
          <c:h val="6.12249095684597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IBM vs. Russell 3000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697861043231668E-2"/>
          <c:y val="1.6903308134064279E-2"/>
          <c:w val="0.88011061835661342"/>
          <c:h val="0.9160199645867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IBM!$C$2</c:f>
              <c:strCache>
                <c:ptCount val="1"/>
                <c:pt idx="0">
                  <c:v>IBM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IBM!$B$3:$B$143</c:f>
              <c:numCache>
                <c:formatCode>0.0%</c:formatCode>
                <c:ptCount val="141"/>
                <c:pt idx="0" formatCode="0.00%">
                  <c:v>#N/A</c:v>
                </c:pt>
                <c:pt idx="1">
                  <c:v>2.0910442667240858E-2</c:v>
                </c:pt>
                <c:pt idx="2">
                  <c:v>7.154547525310459E-2</c:v>
                </c:pt>
                <c:pt idx="3">
                  <c:v>1.4129143191411807E-2</c:v>
                </c:pt>
                <c:pt idx="4">
                  <c:v>-1.7351634070958348E-2</c:v>
                </c:pt>
                <c:pt idx="5">
                  <c:v>-1.8715689936765329E-2</c:v>
                </c:pt>
                <c:pt idx="6">
                  <c:v>3.8284805077123431E-2</c:v>
                </c:pt>
                <c:pt idx="7">
                  <c:v>-5.1402077901257295E-2</c:v>
                </c:pt>
                <c:pt idx="8">
                  <c:v>-1.3195751090663036E-2</c:v>
                </c:pt>
                <c:pt idx="9">
                  <c:v>-7.6468278604910858E-2</c:v>
                </c:pt>
                <c:pt idx="10">
                  <c:v>-8.210405101668812E-2</c:v>
                </c:pt>
                <c:pt idx="11">
                  <c:v>7.9374164637308932E-3</c:v>
                </c:pt>
                <c:pt idx="12">
                  <c:v>-0.10986616867875247</c:v>
                </c:pt>
                <c:pt idx="13">
                  <c:v>8.0937377241369429E-2</c:v>
                </c:pt>
                <c:pt idx="14">
                  <c:v>5.8990170627802443E-2</c:v>
                </c:pt>
                <c:pt idx="15">
                  <c:v>-5.5509509322966284E-2</c:v>
                </c:pt>
                <c:pt idx="16">
                  <c:v>-2.5602794326147107E-2</c:v>
                </c:pt>
                <c:pt idx="17">
                  <c:v>-1.6653158907833681E-2</c:v>
                </c:pt>
                <c:pt idx="18">
                  <c:v>8.9625489145836734E-3</c:v>
                </c:pt>
                <c:pt idx="19">
                  <c:v>7.9207376022164891E-2</c:v>
                </c:pt>
                <c:pt idx="20">
                  <c:v>6.0993866055785058E-2</c:v>
                </c:pt>
                <c:pt idx="21">
                  <c:v>9.5879839165234938E-3</c:v>
                </c:pt>
                <c:pt idx="22">
                  <c:v>2.3334480693753677E-2</c:v>
                </c:pt>
                <c:pt idx="23">
                  <c:v>1.9415758066669179E-2</c:v>
                </c:pt>
                <c:pt idx="24">
                  <c:v>-9.3482336928071893E-3</c:v>
                </c:pt>
                <c:pt idx="25">
                  <c:v>5.7445514831560213E-2</c:v>
                </c:pt>
                <c:pt idx="26">
                  <c:v>1.552543494910419E-2</c:v>
                </c:pt>
                <c:pt idx="27">
                  <c:v>4.6806845492225232E-2</c:v>
                </c:pt>
                <c:pt idx="28">
                  <c:v>1.8801026360881712E-2</c:v>
                </c:pt>
                <c:pt idx="29">
                  <c:v>1.4843104811418022E-2</c:v>
                </c:pt>
                <c:pt idx="30">
                  <c:v>-1.3129170732079903E-2</c:v>
                </c:pt>
                <c:pt idx="31">
                  <c:v>-2.2185725610681668E-2</c:v>
                </c:pt>
                <c:pt idx="32">
                  <c:v>1.4228557092421648E-2</c:v>
                </c:pt>
                <c:pt idx="33">
                  <c:v>1.8435257847935808E-2</c:v>
                </c:pt>
                <c:pt idx="34">
                  <c:v>-3.7118799939660267E-2</c:v>
                </c:pt>
                <c:pt idx="35">
                  <c:v>9.2950914661502613E-4</c:v>
                </c:pt>
                <c:pt idx="36">
                  <c:v>1.3411874679738428E-2</c:v>
                </c:pt>
                <c:pt idx="37">
                  <c:v>1.5339086897892333E-2</c:v>
                </c:pt>
                <c:pt idx="38">
                  <c:v>4.6105835879092477E-2</c:v>
                </c:pt>
                <c:pt idx="39">
                  <c:v>3.2428020114075008E-2</c:v>
                </c:pt>
                <c:pt idx="40">
                  <c:v>-2.8804505744704015E-2</c:v>
                </c:pt>
                <c:pt idx="41">
                  <c:v>2.1718113124054198E-2</c:v>
                </c:pt>
                <c:pt idx="42">
                  <c:v>-1.8639658215641647E-2</c:v>
                </c:pt>
                <c:pt idx="43">
                  <c:v>-2.4667332773510218E-2</c:v>
                </c:pt>
                <c:pt idx="44">
                  <c:v>3.711322713497222E-2</c:v>
                </c:pt>
                <c:pt idx="45">
                  <c:v>2.302352504174438E-3</c:v>
                </c:pt>
                <c:pt idx="46">
                  <c:v>3.9054435488509766E-2</c:v>
                </c:pt>
                <c:pt idx="47">
                  <c:v>-1.0879119352612149E-2</c:v>
                </c:pt>
                <c:pt idx="48">
                  <c:v>6.7434686753219918E-3</c:v>
                </c:pt>
                <c:pt idx="49">
                  <c:v>-2.4892793416728051E-2</c:v>
                </c:pt>
                <c:pt idx="50">
                  <c:v>3.8566940004463715E-2</c:v>
                </c:pt>
                <c:pt idx="51">
                  <c:v>-3.7466507545487384E-3</c:v>
                </c:pt>
                <c:pt idx="52">
                  <c:v>2.7544696733935791E-2</c:v>
                </c:pt>
                <c:pt idx="53">
                  <c:v>3.3476885328536082E-4</c:v>
                </c:pt>
                <c:pt idx="54">
                  <c:v>1.5239320203802918E-2</c:v>
                </c:pt>
                <c:pt idx="55">
                  <c:v>6.9719968415407445E-3</c:v>
                </c:pt>
                <c:pt idx="56">
                  <c:v>-3.6437974903588605E-2</c:v>
                </c:pt>
                <c:pt idx="57">
                  <c:v>-4.2044947775097949E-3</c:v>
                </c:pt>
                <c:pt idx="58">
                  <c:v>-3.4514068338611817E-3</c:v>
                </c:pt>
                <c:pt idx="59">
                  <c:v>1.979033573309253E-2</c:v>
                </c:pt>
                <c:pt idx="60">
                  <c:v>1.8260320103704986E-2</c:v>
                </c:pt>
                <c:pt idx="61">
                  <c:v>3.1242126093118012E-2</c:v>
                </c:pt>
                <c:pt idx="62">
                  <c:v>1.7087870220676846E-2</c:v>
                </c:pt>
                <c:pt idx="63">
                  <c:v>5.0193507356725096E-3</c:v>
                </c:pt>
                <c:pt idx="64">
                  <c:v>1.4387953631785279E-2</c:v>
                </c:pt>
                <c:pt idx="65">
                  <c:v>-2.0765621572585831E-2</c:v>
                </c:pt>
                <c:pt idx="66">
                  <c:v>1.6966789211616401E-3</c:v>
                </c:pt>
                <c:pt idx="67">
                  <c:v>3.5366626465760394E-2</c:v>
                </c:pt>
                <c:pt idx="68">
                  <c:v>3.297385185619519E-2</c:v>
                </c:pt>
                <c:pt idx="69">
                  <c:v>-2.6938491875646148E-2</c:v>
                </c:pt>
                <c:pt idx="70">
                  <c:v>-3.641830052608485E-2</c:v>
                </c:pt>
                <c:pt idx="71">
                  <c:v>7.4682794704901013E-3</c:v>
                </c:pt>
                <c:pt idx="72">
                  <c:v>3.4437423524796569E-2</c:v>
                </c:pt>
                <c:pt idx="73">
                  <c:v>1.517494635955339E-2</c:v>
                </c:pt>
                <c:pt idx="74">
                  <c:v>-4.7558989678935133E-2</c:v>
                </c:pt>
                <c:pt idx="75">
                  <c:v>-1.668098457762298E-2</c:v>
                </c:pt>
                <c:pt idx="76">
                  <c:v>-6.233420938409575E-2</c:v>
                </c:pt>
                <c:pt idx="77">
                  <c:v>-2.9002520539816463E-2</c:v>
                </c:pt>
                <c:pt idx="78">
                  <c:v>-1.3999359450346156E-2</c:v>
                </c:pt>
                <c:pt idx="79">
                  <c:v>4.8148749367595625E-2</c:v>
                </c:pt>
                <c:pt idx="80">
                  <c:v>1.8655085450761354E-2</c:v>
                </c:pt>
                <c:pt idx="81">
                  <c:v>-8.3073720502372397E-2</c:v>
                </c:pt>
                <c:pt idx="82">
                  <c:v>-1.3988895268766852E-2</c:v>
                </c:pt>
                <c:pt idx="83">
                  <c:v>1.5562422004197517E-2</c:v>
                </c:pt>
                <c:pt idx="84">
                  <c:v>-8.2431585062244642E-2</c:v>
                </c:pt>
                <c:pt idx="85">
                  <c:v>-0.187848021513876</c:v>
                </c:pt>
                <c:pt idx="86">
                  <c:v>-8.1205193763057154E-2</c:v>
                </c:pt>
                <c:pt idx="87">
                  <c:v>1.9244023376910682E-2</c:v>
                </c:pt>
                <c:pt idx="88">
                  <c:v>-8.3504340094009519E-2</c:v>
                </c:pt>
                <c:pt idx="89">
                  <c:v>-0.10527368140539639</c:v>
                </c:pt>
                <c:pt idx="90">
                  <c:v>8.2933056733269117E-2</c:v>
                </c:pt>
                <c:pt idx="91">
                  <c:v>0.11089889539431212</c:v>
                </c:pt>
                <c:pt idx="92">
                  <c:v>5.5505454575531805E-2</c:v>
                </c:pt>
                <c:pt idx="93">
                  <c:v>1.1095808988916213E-3</c:v>
                </c:pt>
                <c:pt idx="94">
                  <c:v>7.5930884805845755E-2</c:v>
                </c:pt>
                <c:pt idx="95">
                  <c:v>3.6325999633761756E-2</c:v>
                </c:pt>
                <c:pt idx="96">
                  <c:v>4.1333850955847032E-2</c:v>
                </c:pt>
                <c:pt idx="97">
                  <c:v>-2.6079165821605486E-2</c:v>
                </c:pt>
                <c:pt idx="98">
                  <c:v>5.7865265395284825E-2</c:v>
                </c:pt>
                <c:pt idx="99">
                  <c:v>2.7377440404310258E-2</c:v>
                </c:pt>
                <c:pt idx="100">
                  <c:v>-3.7264159579431119E-2</c:v>
                </c:pt>
                <c:pt idx="101">
                  <c:v>3.3614313000661922E-2</c:v>
                </c:pt>
                <c:pt idx="102">
                  <c:v>6.2892778674136229E-2</c:v>
                </c:pt>
                <c:pt idx="103">
                  <c:v>2.1908590987361681E-2</c:v>
                </c:pt>
                <c:pt idx="104">
                  <c:v>-7.750950837812326E-2</c:v>
                </c:pt>
                <c:pt idx="105">
                  <c:v>-5.8721571806273715E-2</c:v>
                </c:pt>
                <c:pt idx="106">
                  <c:v>6.8326729396030281E-2</c:v>
                </c:pt>
                <c:pt idx="107">
                  <c:v>-4.6445221169928365E-2</c:v>
                </c:pt>
                <c:pt idx="108">
                  <c:v>9.3796084335902016E-2</c:v>
                </c:pt>
                <c:pt idx="109">
                  <c:v>3.979535042337462E-2</c:v>
                </c:pt>
                <c:pt idx="110">
                  <c:v>3.6075063660129568E-3</c:v>
                </c:pt>
                <c:pt idx="111">
                  <c:v>6.9379390464849144E-2</c:v>
                </c:pt>
                <c:pt idx="112">
                  <c:v>2.112451426379796E-2</c:v>
                </c:pt>
                <c:pt idx="113">
                  <c:v>3.6796358608945999E-2</c:v>
                </c:pt>
                <c:pt idx="114">
                  <c:v>2.3827637826686898E-3</c:v>
                </c:pt>
                <c:pt idx="115">
                  <c:v>3.1029751093899507E-2</c:v>
                </c:pt>
                <c:pt idx="116">
                  <c:v>-1.1532642968341705E-2</c:v>
                </c:pt>
                <c:pt idx="117">
                  <c:v>-1.8478319640032423E-2</c:v>
                </c:pt>
                <c:pt idx="118">
                  <c:v>-2.5195215141631186E-2</c:v>
                </c:pt>
                <c:pt idx="119">
                  <c:v>-5.867239177370414E-2</c:v>
                </c:pt>
                <c:pt idx="120">
                  <c:v>-7.4959784104541974E-2</c:v>
                </c:pt>
                <c:pt idx="121">
                  <c:v>0.11160623791293121</c:v>
                </c:pt>
                <c:pt idx="122">
                  <c:v>-3.4673219837878877E-3</c:v>
                </c:pt>
                <c:pt idx="123">
                  <c:v>9.2811404568065962E-3</c:v>
                </c:pt>
                <c:pt idx="124">
                  <c:v>5.0594693101282305E-2</c:v>
                </c:pt>
                <c:pt idx="125">
                  <c:v>4.1691510722395582E-2</c:v>
                </c:pt>
                <c:pt idx="126">
                  <c:v>2.9841160978005186E-2</c:v>
                </c:pt>
                <c:pt idx="127">
                  <c:v>-5.6511164390429074E-3</c:v>
                </c:pt>
                <c:pt idx="128">
                  <c:v>-6.0769572587141142E-2</c:v>
                </c:pt>
                <c:pt idx="129">
                  <c:v>3.8109810861713909E-2</c:v>
                </c:pt>
                <c:pt idx="130">
                  <c:v>8.7661473625079318E-3</c:v>
                </c:pt>
                <c:pt idx="131">
                  <c:v>2.4406769426528675E-2</c:v>
                </c:pt>
                <c:pt idx="132">
                  <c:v>2.5719807094534208E-2</c:v>
                </c:pt>
                <c:pt idx="133">
                  <c:v>-1.6795538819422712E-2</c:v>
                </c:pt>
                <c:pt idx="134">
                  <c:v>7.1911272827778049E-3</c:v>
                </c:pt>
                <c:pt idx="135">
                  <c:v>1.4522423326729091E-2</c:v>
                </c:pt>
                <c:pt idx="136">
                  <c:v>5.356591009992881E-2</c:v>
                </c:pt>
                <c:pt idx="137">
                  <c:v>1.0840295315708421E-2</c:v>
                </c:pt>
                <c:pt idx="138">
                  <c:v>3.6197069716860014E-2</c:v>
                </c:pt>
                <c:pt idx="139">
                  <c:v>1.5145169861205262E-2</c:v>
                </c:pt>
                <c:pt idx="140">
                  <c:v>4.140315180799977E-2</c:v>
                </c:pt>
              </c:numCache>
            </c:numRef>
          </c:xVal>
          <c:yVal>
            <c:numRef>
              <c:f>IBM!$C$3:$C$143</c:f>
              <c:numCache>
                <c:formatCode>0.0%</c:formatCode>
                <c:ptCount val="141"/>
                <c:pt idx="0">
                  <c:v>#N/A</c:v>
                </c:pt>
                <c:pt idx="1">
                  <c:v>0.17643322896367297</c:v>
                </c:pt>
                <c:pt idx="2">
                  <c:v>6.914578132260793E-2</c:v>
                </c:pt>
                <c:pt idx="3">
                  <c:v>4.4911128843914926E-2</c:v>
                </c:pt>
                <c:pt idx="4">
                  <c:v>-0.10944649144335622</c:v>
                </c:pt>
                <c:pt idx="5">
                  <c:v>-9.0696563693287283E-2</c:v>
                </c:pt>
                <c:pt idx="6">
                  <c:v>5.8494159131557123E-2</c:v>
                </c:pt>
                <c:pt idx="7">
                  <c:v>-0.19605238617312748</c:v>
                </c:pt>
                <c:pt idx="8">
                  <c:v>-3.9112562930911893E-2</c:v>
                </c:pt>
                <c:pt idx="9">
                  <c:v>-0.10644246613589355</c:v>
                </c:pt>
                <c:pt idx="10">
                  <c:v>-2.3604251218246344E-2</c:v>
                </c:pt>
                <c:pt idx="11">
                  <c:v>7.1696129486537002E-2</c:v>
                </c:pt>
                <c:pt idx="12">
                  <c:v>-0.22782093226949512</c:v>
                </c:pt>
                <c:pt idx="13">
                  <c:v>0.35251903755528752</c:v>
                </c:pt>
                <c:pt idx="14">
                  <c:v>0.10191010027265347</c:v>
                </c:pt>
                <c:pt idx="15">
                  <c:v>-0.10944623999335724</c:v>
                </c:pt>
                <c:pt idx="16">
                  <c:v>8.030660757530993E-3</c:v>
                </c:pt>
                <c:pt idx="17">
                  <c:v>-2.1482519187345614E-3</c:v>
                </c:pt>
                <c:pt idx="18">
                  <c:v>5.0986173180289354E-3</c:v>
                </c:pt>
                <c:pt idx="19">
                  <c:v>8.1571810249724611E-2</c:v>
                </c:pt>
                <c:pt idx="20">
                  <c:v>3.8047336517363146E-2</c:v>
                </c:pt>
                <c:pt idx="21">
                  <c:v>-6.3942811986029247E-2</c:v>
                </c:pt>
                <c:pt idx="22">
                  <c:v>-1.5871083760049289E-2</c:v>
                </c:pt>
                <c:pt idx="23">
                  <c:v>1.0658703148029863E-2</c:v>
                </c:pt>
                <c:pt idx="24">
                  <c:v>7.6282300648521872E-2</c:v>
                </c:pt>
                <c:pt idx="25">
                  <c:v>1.2380968490193404E-2</c:v>
                </c:pt>
                <c:pt idx="26">
                  <c:v>1.2773639634974356E-2</c:v>
                </c:pt>
                <c:pt idx="27">
                  <c:v>2.2930574262134393E-2</c:v>
                </c:pt>
                <c:pt idx="28">
                  <c:v>6.9976890300119832E-2</c:v>
                </c:pt>
                <c:pt idx="29">
                  <c:v>-2.6641591732222376E-2</c:v>
                </c:pt>
                <c:pt idx="30">
                  <c:v>-4.9128070113791319E-2</c:v>
                </c:pt>
                <c:pt idx="31">
                  <c:v>-4.078390645605335E-2</c:v>
                </c:pt>
                <c:pt idx="32">
                  <c:v>6.0762015389990067E-3</c:v>
                </c:pt>
                <c:pt idx="33">
                  <c:v>-5.7081883904755498E-3</c:v>
                </c:pt>
                <c:pt idx="34">
                  <c:v>-1.3081176808619747E-2</c:v>
                </c:pt>
                <c:pt idx="35">
                  <c:v>-2.6292653016590804E-2</c:v>
                </c:pt>
                <c:pt idx="36">
                  <c:v>1.1138272896413065E-2</c:v>
                </c:pt>
                <c:pt idx="37">
                  <c:v>4.5611779209988282E-2</c:v>
                </c:pt>
                <c:pt idx="38">
                  <c:v>5.0526616370615313E-2</c:v>
                </c:pt>
                <c:pt idx="39">
                  <c:v>4.4352174573072424E-2</c:v>
                </c:pt>
                <c:pt idx="40">
                  <c:v>-5.3787418108871402E-2</c:v>
                </c:pt>
                <c:pt idx="41">
                  <c:v>-8.8897509538672891E-3</c:v>
                </c:pt>
                <c:pt idx="42">
                  <c:v>-1.5030698846858731E-2</c:v>
                </c:pt>
                <c:pt idx="43">
                  <c:v>-0.16629784095661274</c:v>
                </c:pt>
                <c:pt idx="44">
                  <c:v>-1.035536714074093E-2</c:v>
                </c:pt>
                <c:pt idx="45">
                  <c:v>-2.0240604969764091E-2</c:v>
                </c:pt>
                <c:pt idx="46">
                  <c:v>0.1223908221730742</c:v>
                </c:pt>
                <c:pt idx="47">
                  <c:v>-3.4392051737475997E-2</c:v>
                </c:pt>
                <c:pt idx="48">
                  <c:v>-7.8241267620939338E-3</c:v>
                </c:pt>
                <c:pt idx="49">
                  <c:v>1.8049449763632833E-2</c:v>
                </c:pt>
                <c:pt idx="50">
                  <c:v>8.5328969066770025E-2</c:v>
                </c:pt>
                <c:pt idx="51">
                  <c:v>-7.8667694337392083E-2</c:v>
                </c:pt>
                <c:pt idx="52">
                  <c:v>-1.414153551009022E-2</c:v>
                </c:pt>
                <c:pt idx="53">
                  <c:v>-1.4147867379924638E-2</c:v>
                </c:pt>
                <c:pt idx="54">
                  <c:v>2.411608008578725E-2</c:v>
                </c:pt>
                <c:pt idx="55">
                  <c:v>-5.4783649300999722E-3</c:v>
                </c:pt>
                <c:pt idx="56">
                  <c:v>-2.9895654344367504E-2</c:v>
                </c:pt>
                <c:pt idx="57">
                  <c:v>-4.2416221770938248E-2</c:v>
                </c:pt>
                <c:pt idx="58">
                  <c:v>3.7296055536328418E-3</c:v>
                </c:pt>
                <c:pt idx="59">
                  <c:v>4.5986274228106423E-2</c:v>
                </c:pt>
                <c:pt idx="60">
                  <c:v>7.7309845442583023E-3</c:v>
                </c:pt>
                <c:pt idx="61">
                  <c:v>0.12303110734174812</c:v>
                </c:pt>
                <c:pt idx="62">
                  <c:v>-5.4807386668962142E-3</c:v>
                </c:pt>
                <c:pt idx="63">
                  <c:v>5.2559864389415074E-2</c:v>
                </c:pt>
                <c:pt idx="64">
                  <c:v>1.6697157727143565E-2</c:v>
                </c:pt>
                <c:pt idx="65">
                  <c:v>-6.3911617133658741E-2</c:v>
                </c:pt>
                <c:pt idx="66">
                  <c:v>9.8550396000671586E-3</c:v>
                </c:pt>
                <c:pt idx="67">
                  <c:v>8.0222278882594589E-2</c:v>
                </c:pt>
                <c:pt idx="68">
                  <c:v>4.3134920629171701E-2</c:v>
                </c:pt>
                <c:pt idx="69">
                  <c:v>-1.6640713848398853E-2</c:v>
                </c:pt>
                <c:pt idx="70">
                  <c:v>4.7650080870984109E-2</c:v>
                </c:pt>
                <c:pt idx="71">
                  <c:v>5.4227628076633602E-2</c:v>
                </c:pt>
                <c:pt idx="72">
                  <c:v>6.0744375323342299E-3</c:v>
                </c:pt>
                <c:pt idx="73">
                  <c:v>-1.7101296415065546E-2</c:v>
                </c:pt>
                <c:pt idx="74">
                  <c:v>-9.4179650147550267E-2</c:v>
                </c:pt>
                <c:pt idx="75">
                  <c:v>2.5147140403982506E-2</c:v>
                </c:pt>
                <c:pt idx="76">
                  <c:v>-1.1769013718604858E-2</c:v>
                </c:pt>
                <c:pt idx="77">
                  <c:v>6.5710352046494877E-2</c:v>
                </c:pt>
                <c:pt idx="78">
                  <c:v>9.7449772264586003E-3</c:v>
                </c:pt>
                <c:pt idx="79">
                  <c:v>4.7034384738611226E-2</c:v>
                </c:pt>
                <c:pt idx="80">
                  <c:v>7.567696398252069E-2</c:v>
                </c:pt>
                <c:pt idx="81">
                  <c:v>-8.5790194110583542E-2</c:v>
                </c:pt>
                <c:pt idx="82">
                  <c:v>7.8253857741176255E-2</c:v>
                </c:pt>
                <c:pt idx="83">
                  <c:v>-4.6345412300835144E-2</c:v>
                </c:pt>
                <c:pt idx="84">
                  <c:v>-4.0524496854405914E-2</c:v>
                </c:pt>
                <c:pt idx="85">
                  <c:v>-0.20529850152359783</c:v>
                </c:pt>
                <c:pt idx="86">
                  <c:v>-0.11741039707406845</c:v>
                </c:pt>
                <c:pt idx="87">
                  <c:v>3.1346890363498817E-2</c:v>
                </c:pt>
                <c:pt idx="88">
                  <c:v>8.8873489508898854E-2</c:v>
                </c:pt>
                <c:pt idx="89">
                  <c:v>9.5493848197579743E-3</c:v>
                </c:pt>
                <c:pt idx="90">
                  <c:v>5.263151706671753E-2</c:v>
                </c:pt>
                <c:pt idx="91">
                  <c:v>6.5100033828517187E-2</c:v>
                </c:pt>
                <c:pt idx="92">
                  <c:v>3.5074974522968823E-2</c:v>
                </c:pt>
                <c:pt idx="93">
                  <c:v>-1.7552279225951879E-2</c:v>
                </c:pt>
                <c:pt idx="94">
                  <c:v>0.12924775216461848</c:v>
                </c:pt>
                <c:pt idx="95">
                  <c:v>5.6102285685280476E-3</c:v>
                </c:pt>
                <c:pt idx="96">
                  <c:v>1.3127958710405245E-2</c:v>
                </c:pt>
                <c:pt idx="97">
                  <c:v>8.2785708452245768E-3</c:v>
                </c:pt>
                <c:pt idx="98">
                  <c:v>5.2296422080516568E-2</c:v>
                </c:pt>
                <c:pt idx="99">
                  <c:v>3.5942574637907981E-2</c:v>
                </c:pt>
                <c:pt idx="100">
                  <c:v>-6.5081706469107978E-2</c:v>
                </c:pt>
                <c:pt idx="101">
                  <c:v>4.3588714707062881E-2</c:v>
                </c:pt>
                <c:pt idx="102">
                  <c:v>8.4990395344488549E-3</c:v>
                </c:pt>
                <c:pt idx="103">
                  <c:v>5.7266698805266527E-3</c:v>
                </c:pt>
                <c:pt idx="104">
                  <c:v>-2.4039482184170791E-2</c:v>
                </c:pt>
                <c:pt idx="105">
                  <c:v>-1.4325325975601684E-2</c:v>
                </c:pt>
                <c:pt idx="106">
                  <c:v>3.9692677702914667E-2</c:v>
                </c:pt>
                <c:pt idx="107">
                  <c:v>-3.6457336409032405E-2</c:v>
                </c:pt>
                <c:pt idx="108">
                  <c:v>8.93183709308185E-2</c:v>
                </c:pt>
                <c:pt idx="109">
                  <c:v>7.0423348042681966E-2</c:v>
                </c:pt>
                <c:pt idx="110">
                  <c:v>-1.0619505755619063E-2</c:v>
                </c:pt>
                <c:pt idx="111">
                  <c:v>3.7330141437749542E-2</c:v>
                </c:pt>
                <c:pt idx="112">
                  <c:v>0.10370326385321699</c:v>
                </c:pt>
                <c:pt idx="113">
                  <c:v>3.104962770985232E-3</c:v>
                </c:pt>
                <c:pt idx="114">
                  <c:v>7.2783839318834309E-3</c:v>
                </c:pt>
                <c:pt idx="115">
                  <c:v>4.6030751856075872E-2</c:v>
                </c:pt>
                <c:pt idx="116">
                  <c:v>-5.310446291116361E-3</c:v>
                </c:pt>
                <c:pt idx="117">
                  <c:v>1.5521812913570812E-2</c:v>
                </c:pt>
                <c:pt idx="118">
                  <c:v>5.9991949414653981E-2</c:v>
                </c:pt>
                <c:pt idx="119">
                  <c:v>-5.0555546191351879E-2</c:v>
                </c:pt>
                <c:pt idx="120">
                  <c:v>1.7179258778084443E-2</c:v>
                </c:pt>
                <c:pt idx="121">
                  <c:v>5.5840035802982226E-2</c:v>
                </c:pt>
                <c:pt idx="122">
                  <c:v>2.2305216715717467E-2</c:v>
                </c:pt>
                <c:pt idx="123">
                  <c:v>-2.1899340868631118E-2</c:v>
                </c:pt>
                <c:pt idx="124">
                  <c:v>4.7419040876033679E-2</c:v>
                </c:pt>
                <c:pt idx="125">
                  <c:v>2.5350526906846308E-2</c:v>
                </c:pt>
                <c:pt idx="126">
                  <c:v>6.0509945657727854E-2</c:v>
                </c:pt>
                <c:pt idx="127">
                  <c:v>-7.5337469784871706E-3</c:v>
                </c:pt>
                <c:pt idx="128">
                  <c:v>-6.4645592635747692E-2</c:v>
                </c:pt>
                <c:pt idx="129">
                  <c:v>1.3902494584671264E-2</c:v>
                </c:pt>
                <c:pt idx="130">
                  <c:v>1.9892501215498411E-3</c:v>
                </c:pt>
                <c:pt idx="131">
                  <c:v>-1.5410486326968504E-3</c:v>
                </c:pt>
                <c:pt idx="132">
                  <c:v>6.4555302540760653E-2</c:v>
                </c:pt>
                <c:pt idx="133">
                  <c:v>-6.2343793320425799E-2</c:v>
                </c:pt>
                <c:pt idx="134">
                  <c:v>-1.8698749533525585E-2</c:v>
                </c:pt>
                <c:pt idx="135">
                  <c:v>7.707604294462986E-3</c:v>
                </c:pt>
                <c:pt idx="136">
                  <c:v>6.0101889847032436E-2</c:v>
                </c:pt>
                <c:pt idx="137">
                  <c:v>-6.9375093392968048E-3</c:v>
                </c:pt>
                <c:pt idx="138">
                  <c:v>6.2024424778775927E-2</c:v>
                </c:pt>
                <c:pt idx="139">
                  <c:v>-5.0448872703395736E-2</c:v>
                </c:pt>
                <c:pt idx="140">
                  <c:v>3.0637171722879684E-2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892208"/>
        <c:axId val="388394064"/>
      </c:scatterChart>
      <c:valAx>
        <c:axId val="391892208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94064"/>
        <c:crosses val="autoZero"/>
        <c:crossBetween val="midCat"/>
      </c:valAx>
      <c:valAx>
        <c:axId val="38839406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92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1"/>
          <c:marker>
            <c:symbol val="none"/>
          </c:marker>
          <c:xVal>
            <c:numRef>
              <c:f>IBM!$AB$50:$AB$69</c:f>
              <c:numCache>
                <c:formatCode>0.0</c:formatCode>
                <c:ptCount val="20"/>
                <c:pt idx="0">
                  <c:v>-1.6683911939470788</c:v>
                </c:pt>
                <c:pt idx="1">
                  <c:v>-1.3091717167857773</c:v>
                </c:pt>
                <c:pt idx="2">
                  <c:v>-1.0675705238781419</c:v>
                </c:pt>
                <c:pt idx="3">
                  <c:v>-0.87614284924684116</c:v>
                </c:pt>
                <c:pt idx="4">
                  <c:v>-0.71244303238948903</c:v>
                </c:pt>
                <c:pt idx="5">
                  <c:v>-0.56594882193286311</c:v>
                </c:pt>
                <c:pt idx="6">
                  <c:v>-0.43072729929545767</c:v>
                </c:pt>
                <c:pt idx="7">
                  <c:v>-0.30298044805620661</c:v>
                </c:pt>
                <c:pt idx="8">
                  <c:v>-0.18001236979270516</c:v>
                </c:pt>
                <c:pt idx="9">
                  <c:v>-5.9717099785322879E-2</c:v>
                </c:pt>
                <c:pt idx="10">
                  <c:v>5.9717099785322879E-2</c:v>
                </c:pt>
                <c:pt idx="11">
                  <c:v>0.18001236979270496</c:v>
                </c:pt>
                <c:pt idx="12">
                  <c:v>0.30298044805620661</c:v>
                </c:pt>
                <c:pt idx="13">
                  <c:v>0.4307272992954575</c:v>
                </c:pt>
                <c:pt idx="14">
                  <c:v>0.56594882193286311</c:v>
                </c:pt>
                <c:pt idx="15">
                  <c:v>0.71244303238948892</c:v>
                </c:pt>
                <c:pt idx="16">
                  <c:v>0.87614284924684116</c:v>
                </c:pt>
                <c:pt idx="17">
                  <c:v>1.0675705238781419</c:v>
                </c:pt>
                <c:pt idx="18">
                  <c:v>1.3091717167857773</c:v>
                </c:pt>
                <c:pt idx="19">
                  <c:v>1.6683911939470786</c:v>
                </c:pt>
              </c:numCache>
            </c:numRef>
          </c:xVal>
          <c:yVal>
            <c:numRef>
              <c:f>IBM!$AB$50:$AB$69</c:f>
              <c:numCache>
                <c:formatCode>0.0</c:formatCode>
                <c:ptCount val="20"/>
                <c:pt idx="0">
                  <c:v>-1.6683911939470788</c:v>
                </c:pt>
                <c:pt idx="1">
                  <c:v>-1.3091717167857773</c:v>
                </c:pt>
                <c:pt idx="2">
                  <c:v>-1.0675705238781419</c:v>
                </c:pt>
                <c:pt idx="3">
                  <c:v>-0.87614284924684116</c:v>
                </c:pt>
                <c:pt idx="4">
                  <c:v>-0.71244303238948903</c:v>
                </c:pt>
                <c:pt idx="5">
                  <c:v>-0.56594882193286311</c:v>
                </c:pt>
                <c:pt idx="6">
                  <c:v>-0.43072729929545767</c:v>
                </c:pt>
                <c:pt idx="7">
                  <c:v>-0.30298044805620661</c:v>
                </c:pt>
                <c:pt idx="8">
                  <c:v>-0.18001236979270516</c:v>
                </c:pt>
                <c:pt idx="9">
                  <c:v>-5.9717099785322879E-2</c:v>
                </c:pt>
                <c:pt idx="10">
                  <c:v>5.9717099785322879E-2</c:v>
                </c:pt>
                <c:pt idx="11">
                  <c:v>0.18001236979270496</c:v>
                </c:pt>
                <c:pt idx="12">
                  <c:v>0.30298044805620661</c:v>
                </c:pt>
                <c:pt idx="13">
                  <c:v>0.4307272992954575</c:v>
                </c:pt>
                <c:pt idx="14">
                  <c:v>0.56594882193286311</c:v>
                </c:pt>
                <c:pt idx="15">
                  <c:v>0.71244303238948892</c:v>
                </c:pt>
                <c:pt idx="16">
                  <c:v>0.87614284924684116</c:v>
                </c:pt>
                <c:pt idx="17">
                  <c:v>1.0675705238781419</c:v>
                </c:pt>
                <c:pt idx="18">
                  <c:v>1.3091717167857773</c:v>
                </c:pt>
                <c:pt idx="19">
                  <c:v>1.6683911939470786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583248"/>
        <c:axId val="394583808"/>
      </c:scatterChar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7"/>
            <c:spPr>
              <a:solidFill>
                <a:schemeClr val="accent1"/>
              </a:solidFill>
            </c:spPr>
          </c:marker>
          <c:dPt>
            <c:idx val="0"/>
            <c:marker>
              <c:symbol val="diamond"/>
              <c:size val="10"/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ymbol val="diamond"/>
              <c:size val="10"/>
              <c:spPr>
                <a:solidFill>
                  <a:srgbClr val="FF0000"/>
                </a:solidFill>
              </c:spPr>
            </c:marker>
            <c:bubble3D val="0"/>
          </c:dPt>
          <c:dPt>
            <c:idx val="2"/>
            <c:marker>
              <c:symbol val="diamond"/>
              <c:size val="9"/>
              <c:spPr>
                <a:solidFill>
                  <a:srgbClr val="FF000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</c:spPr>
            </c:marker>
            <c:bubble3D val="0"/>
          </c:dPt>
          <c:xVal>
            <c:numRef>
              <c:f>IBM!$AB$50:$AB$69</c:f>
              <c:numCache>
                <c:formatCode>0.0</c:formatCode>
                <c:ptCount val="20"/>
                <c:pt idx="0">
                  <c:v>-1.6683911939470788</c:v>
                </c:pt>
                <c:pt idx="1">
                  <c:v>-1.3091717167857773</c:v>
                </c:pt>
                <c:pt idx="2">
                  <c:v>-1.0675705238781419</c:v>
                </c:pt>
                <c:pt idx="3">
                  <c:v>-0.87614284924684116</c:v>
                </c:pt>
                <c:pt idx="4">
                  <c:v>-0.71244303238948903</c:v>
                </c:pt>
                <c:pt idx="5">
                  <c:v>-0.56594882193286311</c:v>
                </c:pt>
                <c:pt idx="6">
                  <c:v>-0.43072729929545767</c:v>
                </c:pt>
                <c:pt idx="7">
                  <c:v>-0.30298044805620661</c:v>
                </c:pt>
                <c:pt idx="8">
                  <c:v>-0.18001236979270516</c:v>
                </c:pt>
                <c:pt idx="9">
                  <c:v>-5.9717099785322879E-2</c:v>
                </c:pt>
                <c:pt idx="10">
                  <c:v>5.9717099785322879E-2</c:v>
                </c:pt>
                <c:pt idx="11">
                  <c:v>0.18001236979270496</c:v>
                </c:pt>
                <c:pt idx="12">
                  <c:v>0.30298044805620661</c:v>
                </c:pt>
                <c:pt idx="13">
                  <c:v>0.4307272992954575</c:v>
                </c:pt>
                <c:pt idx="14">
                  <c:v>0.56594882193286311</c:v>
                </c:pt>
                <c:pt idx="15">
                  <c:v>0.71244303238948892</c:v>
                </c:pt>
                <c:pt idx="16">
                  <c:v>0.87614284924684116</c:v>
                </c:pt>
                <c:pt idx="17">
                  <c:v>1.0675705238781419</c:v>
                </c:pt>
                <c:pt idx="18">
                  <c:v>1.3091717167857773</c:v>
                </c:pt>
                <c:pt idx="19">
                  <c:v>1.6683911939470786</c:v>
                </c:pt>
              </c:numCache>
            </c:numRef>
          </c:xVal>
          <c:yVal>
            <c:numRef>
              <c:f>IBM!$AC$50:$AC$69</c:f>
              <c:numCache>
                <c:formatCode>0.0</c:formatCode>
                <c:ptCount val="20"/>
                <c:pt idx="0">
                  <c:v>-1.3179452737010946</c:v>
                </c:pt>
                <c:pt idx="1">
                  <c:v>-0.91674072206202306</c:v>
                </c:pt>
                <c:pt idx="2">
                  <c:v>-0.80931376101933949</c:v>
                </c:pt>
                <c:pt idx="3">
                  <c:v>-0.63803659462051521</c:v>
                </c:pt>
                <c:pt idx="4">
                  <c:v>-0.56364683634006918</c:v>
                </c:pt>
                <c:pt idx="5">
                  <c:v>-0.53374995758419697</c:v>
                </c:pt>
                <c:pt idx="6">
                  <c:v>-0.46362900873250129</c:v>
                </c:pt>
                <c:pt idx="7">
                  <c:v>-0.34358881359666965</c:v>
                </c:pt>
                <c:pt idx="8">
                  <c:v>-0.23121272797704959</c:v>
                </c:pt>
                <c:pt idx="9">
                  <c:v>-0.16562744575737381</c:v>
                </c:pt>
                <c:pt idx="10">
                  <c:v>-6.3262973511644865E-2</c:v>
                </c:pt>
                <c:pt idx="11">
                  <c:v>3.2658014545233642E-2</c:v>
                </c:pt>
                <c:pt idx="12">
                  <c:v>9.0808361062389931E-2</c:v>
                </c:pt>
                <c:pt idx="13">
                  <c:v>0.17123830083460803</c:v>
                </c:pt>
                <c:pt idx="14">
                  <c:v>0.37757700924442689</c:v>
                </c:pt>
                <c:pt idx="15">
                  <c:v>0.53659235399170246</c:v>
                </c:pt>
                <c:pt idx="16">
                  <c:v>0.70335441262048148</c:v>
                </c:pt>
                <c:pt idx="17">
                  <c:v>0.82448926683249346</c:v>
                </c:pt>
                <c:pt idx="18">
                  <c:v>1.0962177864160259</c:v>
                </c:pt>
                <c:pt idx="19">
                  <c:v>1.6048285698429654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583248"/>
        <c:axId val="394583808"/>
      </c:scatterChart>
      <c:valAx>
        <c:axId val="39458324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 algn="ctr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Theoretical Distribution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low"/>
        <c:crossAx val="394583808"/>
        <c:crosses val="autoZero"/>
        <c:crossBetween val="midCat"/>
      </c:valAx>
      <c:valAx>
        <c:axId val="394583808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 algn="ctr" rtl="0">
                  <a:defRPr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rgbClr val="000000"/>
                    </a:solidFill>
                    <a:latin typeface="+mn-lt"/>
                    <a:ea typeface="+mn-ea"/>
                    <a:cs typeface="+mn-cs"/>
                  </a:rPr>
                  <a:t>Empirical Distribution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low"/>
        <c:crossAx val="394583248"/>
        <c:crosses val="autoZero"/>
        <c:crossBetween val="midCat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IBM Beta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241930285209622E-2"/>
          <c:y val="3.0057961504811898E-2"/>
          <c:w val="0.93855879219335492"/>
          <c:h val="0.8663965441819772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f>IBM!$A$12:$A$143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IBM!$G$12:$G$143</c:f>
              <c:numCache>
                <c:formatCode>0.0</c:formatCode>
                <c:ptCount val="132"/>
                <c:pt idx="0">
                  <c:v>0.68890227516883029</c:v>
                </c:pt>
                <c:pt idx="1">
                  <c:v>0.31934307835719777</c:v>
                </c:pt>
                <c:pt idx="2">
                  <c:v>0.39186394926302359</c:v>
                </c:pt>
                <c:pt idx="3">
                  <c:v>0.82963593792614498</c:v>
                </c:pt>
                <c:pt idx="4">
                  <c:v>1.1516519514359245</c:v>
                </c:pt>
                <c:pt idx="5">
                  <c:v>1.202690461189643</c:v>
                </c:pt>
                <c:pt idx="6">
                  <c:v>1.2620692488118932</c:v>
                </c:pt>
                <c:pt idx="7">
                  <c:v>1.2550182062881863</c:v>
                </c:pt>
                <c:pt idx="8">
                  <c:v>1.2733101666552065</c:v>
                </c:pt>
                <c:pt idx="9">
                  <c:v>1.2984662410859271</c:v>
                </c:pt>
                <c:pt idx="10">
                  <c:v>1.2317816747121575</c:v>
                </c:pt>
                <c:pt idx="11">
                  <c:v>1.1756052961733443</c:v>
                </c:pt>
                <c:pt idx="12">
                  <c:v>1.164522857433113</c:v>
                </c:pt>
                <c:pt idx="13">
                  <c:v>1.1543983969880267</c:v>
                </c:pt>
                <c:pt idx="14">
                  <c:v>1.1643329210094731</c:v>
                </c:pt>
                <c:pt idx="15">
                  <c:v>1.1456892325944568</c:v>
                </c:pt>
                <c:pt idx="16">
                  <c:v>1.0786312640713152</c:v>
                </c:pt>
                <c:pt idx="17">
                  <c:v>1.090406299733802</c:v>
                </c:pt>
                <c:pt idx="18">
                  <c:v>1.0670904106577701</c:v>
                </c:pt>
                <c:pt idx="19">
                  <c:v>1.0891330996214541</c:v>
                </c:pt>
                <c:pt idx="20">
                  <c:v>1.0853479993282569</c:v>
                </c:pt>
                <c:pt idx="21">
                  <c:v>1.1012369440594119</c:v>
                </c:pt>
                <c:pt idx="22">
                  <c:v>1.1150428111954929</c:v>
                </c:pt>
                <c:pt idx="23">
                  <c:v>1.1215654114610816</c:v>
                </c:pt>
                <c:pt idx="24">
                  <c:v>1.120173141203116</c:v>
                </c:pt>
                <c:pt idx="25">
                  <c:v>1.1045574378177285</c:v>
                </c:pt>
                <c:pt idx="26">
                  <c:v>1.1114815935535631</c:v>
                </c:pt>
                <c:pt idx="27">
                  <c:v>1.1180678179289028</c:v>
                </c:pt>
                <c:pt idx="28">
                  <c:v>1.1305732352821511</c:v>
                </c:pt>
                <c:pt idx="29">
                  <c:v>1.128454503470214</c:v>
                </c:pt>
                <c:pt idx="30">
                  <c:v>1.1352309267678538</c:v>
                </c:pt>
                <c:pt idx="31">
                  <c:v>1.147328753418055</c:v>
                </c:pt>
                <c:pt idx="32">
                  <c:v>1.1395186675712858</c:v>
                </c:pt>
                <c:pt idx="33">
                  <c:v>1.1427189910503937</c:v>
                </c:pt>
                <c:pt idx="34">
                  <c:v>1.1701439628228316</c:v>
                </c:pt>
                <c:pt idx="35">
                  <c:v>1.1391909793523827</c:v>
                </c:pt>
                <c:pt idx="36">
                  <c:v>1.143529650253128</c:v>
                </c:pt>
                <c:pt idx="37">
                  <c:v>1.1789729725335751</c:v>
                </c:pt>
                <c:pt idx="38">
                  <c:v>1.1866594002386803</c:v>
                </c:pt>
                <c:pt idx="39">
                  <c:v>1.1899306001719121</c:v>
                </c:pt>
                <c:pt idx="40">
                  <c:v>1.1740640529733422</c:v>
                </c:pt>
                <c:pt idx="41">
                  <c:v>1.1933462776763306</c:v>
                </c:pt>
                <c:pt idx="42">
                  <c:v>1.1955007767114532</c:v>
                </c:pt>
                <c:pt idx="43">
                  <c:v>1.1782272335318371</c:v>
                </c:pt>
                <c:pt idx="44">
                  <c:v>1.18242428127204</c:v>
                </c:pt>
                <c:pt idx="45">
                  <c:v>1.1872929887750698</c:v>
                </c:pt>
                <c:pt idx="46">
                  <c:v>1.1899147272330124</c:v>
                </c:pt>
                <c:pt idx="47">
                  <c:v>1.1837790342009231</c:v>
                </c:pt>
                <c:pt idx="48">
                  <c:v>1.1882884734387196</c:v>
                </c:pt>
                <c:pt idx="49">
                  <c:v>1.1917138189488512</c:v>
                </c:pt>
                <c:pt idx="50">
                  <c:v>1.1996104962326726</c:v>
                </c:pt>
                <c:pt idx="51">
                  <c:v>1.1988817917306445</c:v>
                </c:pt>
                <c:pt idx="52">
                  <c:v>1.2265458952743347</c:v>
                </c:pt>
                <c:pt idx="53">
                  <c:v>1.2229503108538644</c:v>
                </c:pt>
                <c:pt idx="54">
                  <c:v>1.2271751595047178</c:v>
                </c:pt>
                <c:pt idx="55">
                  <c:v>1.2298141260576725</c:v>
                </c:pt>
                <c:pt idx="56">
                  <c:v>1.2405293481525197</c:v>
                </c:pt>
                <c:pt idx="57">
                  <c:v>1.2438015611460771</c:v>
                </c:pt>
                <c:pt idx="58">
                  <c:v>1.2583705566605041</c:v>
                </c:pt>
                <c:pt idx="59">
                  <c:v>1.2594833230547855</c:v>
                </c:pt>
                <c:pt idx="60">
                  <c:v>1.2549228647724231</c:v>
                </c:pt>
                <c:pt idx="61">
                  <c:v>1.2075895559152401</c:v>
                </c:pt>
                <c:pt idx="62">
                  <c:v>1.2125607632150004</c:v>
                </c:pt>
                <c:pt idx="63">
                  <c:v>1.1974789378063728</c:v>
                </c:pt>
                <c:pt idx="64">
                  <c:v>1.1925166026496403</c:v>
                </c:pt>
                <c:pt idx="65">
                  <c:v>1.2093652563277821</c:v>
                </c:pt>
                <c:pt idx="66">
                  <c:v>1.201297313912443</c:v>
                </c:pt>
                <c:pt idx="67">
                  <c:v>1.1510605931546205</c:v>
                </c:pt>
                <c:pt idx="68">
                  <c:v>1.114196533380504</c:v>
                </c:pt>
                <c:pt idx="69">
                  <c:v>1.1120529034938622</c:v>
                </c:pt>
                <c:pt idx="70">
                  <c:v>1.1068032959868281</c:v>
                </c:pt>
                <c:pt idx="71">
                  <c:v>1.1170264752766284</c:v>
                </c:pt>
                <c:pt idx="72">
                  <c:v>1.1018871113906947</c:v>
                </c:pt>
                <c:pt idx="73">
                  <c:v>1.085410815236306</c:v>
                </c:pt>
                <c:pt idx="74">
                  <c:v>1.0751822788256742</c:v>
                </c:pt>
                <c:pt idx="75">
                  <c:v>1.0295625773240293</c:v>
                </c:pt>
                <c:pt idx="76">
                  <c:v>1.0080737038714218</c:v>
                </c:pt>
                <c:pt idx="77">
                  <c:v>1.0219509426818543</c:v>
                </c:pt>
                <c:pt idx="78">
                  <c:v>1.0247462275502164</c:v>
                </c:pt>
                <c:pt idx="79">
                  <c:v>0.91408704478115022</c:v>
                </c:pt>
                <c:pt idx="80">
                  <c:v>0.83558176067190137</c:v>
                </c:pt>
                <c:pt idx="81">
                  <c:v>0.82354750137061961</c:v>
                </c:pt>
                <c:pt idx="82">
                  <c:v>0.80007068561246364</c:v>
                </c:pt>
                <c:pt idx="83">
                  <c:v>0.79663026824243754</c:v>
                </c:pt>
                <c:pt idx="84">
                  <c:v>0.79791955061240172</c:v>
                </c:pt>
                <c:pt idx="85">
                  <c:v>0.82026356136511103</c:v>
                </c:pt>
                <c:pt idx="86">
                  <c:v>0.81614984905491539</c:v>
                </c:pt>
                <c:pt idx="87">
                  <c:v>0.8120008170555636</c:v>
                </c:pt>
                <c:pt idx="88">
                  <c:v>0.80878825933981813</c:v>
                </c:pt>
                <c:pt idx="89">
                  <c:v>0.80956752906622542</c:v>
                </c:pt>
                <c:pt idx="90">
                  <c:v>0.8122302805075643</c:v>
                </c:pt>
                <c:pt idx="91">
                  <c:v>0.81857731378577148</c:v>
                </c:pt>
                <c:pt idx="92">
                  <c:v>0.82171354057327406</c:v>
                </c:pt>
                <c:pt idx="93">
                  <c:v>0.80704596497835834</c:v>
                </c:pt>
                <c:pt idx="94">
                  <c:v>0.80672898919896174</c:v>
                </c:pt>
                <c:pt idx="95">
                  <c:v>0.79025022823095781</c:v>
                </c:pt>
                <c:pt idx="96">
                  <c:v>0.78062688753876275</c:v>
                </c:pt>
                <c:pt idx="97">
                  <c:v>0.7750729928262502</c:v>
                </c:pt>
                <c:pt idx="98">
                  <c:v>0.77518388388170567</c:v>
                </c:pt>
                <c:pt idx="99">
                  <c:v>0.77842507186683274</c:v>
                </c:pt>
                <c:pt idx="100">
                  <c:v>0.78488085444916122</c:v>
                </c:pt>
                <c:pt idx="101">
                  <c:v>0.78569933290536254</c:v>
                </c:pt>
                <c:pt idx="102">
                  <c:v>0.77945873814897848</c:v>
                </c:pt>
                <c:pt idx="103">
                  <c:v>0.78554535448745355</c:v>
                </c:pt>
                <c:pt idx="104">
                  <c:v>0.78185204766322092</c:v>
                </c:pt>
                <c:pt idx="105">
                  <c:v>0.78292133038648348</c:v>
                </c:pt>
                <c:pt idx="106">
                  <c:v>0.78610388088686478</c:v>
                </c:pt>
                <c:pt idx="107">
                  <c:v>0.78686046940526688</c:v>
                </c:pt>
                <c:pt idx="108">
                  <c:v>0.7851542296425762</c:v>
                </c:pt>
                <c:pt idx="109">
                  <c:v>0.77578559340466224</c:v>
                </c:pt>
                <c:pt idx="110">
                  <c:v>0.77638878592872229</c:v>
                </c:pt>
                <c:pt idx="111">
                  <c:v>0.75115512124888628</c:v>
                </c:pt>
                <c:pt idx="112">
                  <c:v>0.73509843959209653</c:v>
                </c:pt>
                <c:pt idx="113">
                  <c:v>0.73550934117349565</c:v>
                </c:pt>
                <c:pt idx="114">
                  <c:v>0.7351490484526888</c:v>
                </c:pt>
                <c:pt idx="115">
                  <c:v>0.73691105674801505</c:v>
                </c:pt>
                <c:pt idx="116">
                  <c:v>0.73627160881347775</c:v>
                </c:pt>
                <c:pt idx="117">
                  <c:v>0.74061217122948497</c:v>
                </c:pt>
                <c:pt idx="118">
                  <c:v>0.74151455499367391</c:v>
                </c:pt>
                <c:pt idx="119">
                  <c:v>0.74516771673314586</c:v>
                </c:pt>
                <c:pt idx="120">
                  <c:v>0.74340576536031122</c:v>
                </c:pt>
                <c:pt idx="121">
                  <c:v>0.74404038567211406</c:v>
                </c:pt>
                <c:pt idx="122">
                  <c:v>0.74279613198016037</c:v>
                </c:pt>
                <c:pt idx="123">
                  <c:v>0.74700505478673884</c:v>
                </c:pt>
                <c:pt idx="124">
                  <c:v>0.75004686827303202</c:v>
                </c:pt>
                <c:pt idx="125">
                  <c:v>0.75003762362003323</c:v>
                </c:pt>
                <c:pt idx="126">
                  <c:v>0.75056151105907121</c:v>
                </c:pt>
                <c:pt idx="127">
                  <c:v>0.75397151322197109</c:v>
                </c:pt>
                <c:pt idx="128">
                  <c:v>0.75404096435992862</c:v>
                </c:pt>
                <c:pt idx="129">
                  <c:v>0.75844684561705522</c:v>
                </c:pt>
                <c:pt idx="130">
                  <c:v>0.75485819205773197</c:v>
                </c:pt>
                <c:pt idx="131">
                  <c:v>0.75490083016096332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cat>
            <c:numRef>
              <c:f>IBM!$A$12:$A$143</c:f>
              <c:numCache>
                <c:formatCode>m/d/yyyy</c:formatCode>
                <c:ptCount val="132"/>
                <c:pt idx="0">
                  <c:v>37410</c:v>
                </c:pt>
                <c:pt idx="1">
                  <c:v>37438</c:v>
                </c:pt>
                <c:pt idx="2">
                  <c:v>37469</c:v>
                </c:pt>
                <c:pt idx="3">
                  <c:v>37502</c:v>
                </c:pt>
                <c:pt idx="4">
                  <c:v>37530</c:v>
                </c:pt>
                <c:pt idx="5">
                  <c:v>37561</c:v>
                </c:pt>
                <c:pt idx="6">
                  <c:v>37592</c:v>
                </c:pt>
                <c:pt idx="7">
                  <c:v>37623</c:v>
                </c:pt>
                <c:pt idx="8">
                  <c:v>37655</c:v>
                </c:pt>
                <c:pt idx="9">
                  <c:v>37683</c:v>
                </c:pt>
                <c:pt idx="10">
                  <c:v>37712</c:v>
                </c:pt>
                <c:pt idx="11">
                  <c:v>37742</c:v>
                </c:pt>
                <c:pt idx="12">
                  <c:v>37774</c:v>
                </c:pt>
                <c:pt idx="13">
                  <c:v>37803</c:v>
                </c:pt>
                <c:pt idx="14">
                  <c:v>37834</c:v>
                </c:pt>
                <c:pt idx="15">
                  <c:v>37866</c:v>
                </c:pt>
                <c:pt idx="16">
                  <c:v>37895</c:v>
                </c:pt>
                <c:pt idx="17">
                  <c:v>37928</c:v>
                </c:pt>
                <c:pt idx="18">
                  <c:v>37956</c:v>
                </c:pt>
                <c:pt idx="19">
                  <c:v>37988</c:v>
                </c:pt>
                <c:pt idx="20">
                  <c:v>38019</c:v>
                </c:pt>
                <c:pt idx="21">
                  <c:v>38047</c:v>
                </c:pt>
                <c:pt idx="22">
                  <c:v>38078</c:v>
                </c:pt>
                <c:pt idx="23">
                  <c:v>38110</c:v>
                </c:pt>
                <c:pt idx="24">
                  <c:v>38139</c:v>
                </c:pt>
                <c:pt idx="25">
                  <c:v>38169</c:v>
                </c:pt>
                <c:pt idx="26">
                  <c:v>38201</c:v>
                </c:pt>
                <c:pt idx="27">
                  <c:v>38231</c:v>
                </c:pt>
                <c:pt idx="28">
                  <c:v>38261</c:v>
                </c:pt>
                <c:pt idx="29">
                  <c:v>38292</c:v>
                </c:pt>
                <c:pt idx="30">
                  <c:v>38322</c:v>
                </c:pt>
                <c:pt idx="31">
                  <c:v>38355</c:v>
                </c:pt>
                <c:pt idx="32">
                  <c:v>38384</c:v>
                </c:pt>
                <c:pt idx="33">
                  <c:v>38412</c:v>
                </c:pt>
                <c:pt idx="34">
                  <c:v>38443</c:v>
                </c:pt>
                <c:pt idx="35">
                  <c:v>38474</c:v>
                </c:pt>
                <c:pt idx="36">
                  <c:v>38504</c:v>
                </c:pt>
                <c:pt idx="37">
                  <c:v>38534</c:v>
                </c:pt>
                <c:pt idx="38">
                  <c:v>38565</c:v>
                </c:pt>
                <c:pt idx="39">
                  <c:v>38596</c:v>
                </c:pt>
                <c:pt idx="40">
                  <c:v>38628</c:v>
                </c:pt>
                <c:pt idx="41">
                  <c:v>38657</c:v>
                </c:pt>
                <c:pt idx="42">
                  <c:v>38687</c:v>
                </c:pt>
                <c:pt idx="43">
                  <c:v>38720</c:v>
                </c:pt>
                <c:pt idx="44">
                  <c:v>38749</c:v>
                </c:pt>
                <c:pt idx="45">
                  <c:v>38777</c:v>
                </c:pt>
                <c:pt idx="46">
                  <c:v>38810</c:v>
                </c:pt>
                <c:pt idx="47">
                  <c:v>38838</c:v>
                </c:pt>
                <c:pt idx="48">
                  <c:v>38869</c:v>
                </c:pt>
                <c:pt idx="49">
                  <c:v>38901</c:v>
                </c:pt>
                <c:pt idx="50">
                  <c:v>38930</c:v>
                </c:pt>
                <c:pt idx="51">
                  <c:v>38961</c:v>
                </c:pt>
                <c:pt idx="52">
                  <c:v>38992</c:v>
                </c:pt>
                <c:pt idx="53">
                  <c:v>39022</c:v>
                </c:pt>
                <c:pt idx="54">
                  <c:v>39052</c:v>
                </c:pt>
                <c:pt idx="55">
                  <c:v>39085</c:v>
                </c:pt>
                <c:pt idx="56">
                  <c:v>39114</c:v>
                </c:pt>
                <c:pt idx="57">
                  <c:v>39142</c:v>
                </c:pt>
                <c:pt idx="58">
                  <c:v>39174</c:v>
                </c:pt>
                <c:pt idx="59">
                  <c:v>39203</c:v>
                </c:pt>
                <c:pt idx="60">
                  <c:v>39234</c:v>
                </c:pt>
                <c:pt idx="61">
                  <c:v>39265</c:v>
                </c:pt>
                <c:pt idx="62">
                  <c:v>39295</c:v>
                </c:pt>
                <c:pt idx="63">
                  <c:v>39329</c:v>
                </c:pt>
                <c:pt idx="64">
                  <c:v>39356</c:v>
                </c:pt>
                <c:pt idx="65">
                  <c:v>39387</c:v>
                </c:pt>
                <c:pt idx="66">
                  <c:v>39419</c:v>
                </c:pt>
                <c:pt idx="67">
                  <c:v>39449</c:v>
                </c:pt>
                <c:pt idx="68">
                  <c:v>39479</c:v>
                </c:pt>
                <c:pt idx="69">
                  <c:v>39510</c:v>
                </c:pt>
                <c:pt idx="70">
                  <c:v>39539</c:v>
                </c:pt>
                <c:pt idx="71">
                  <c:v>39569</c:v>
                </c:pt>
                <c:pt idx="72">
                  <c:v>39601</c:v>
                </c:pt>
                <c:pt idx="73">
                  <c:v>39630</c:v>
                </c:pt>
                <c:pt idx="74">
                  <c:v>39661</c:v>
                </c:pt>
                <c:pt idx="75">
                  <c:v>39693</c:v>
                </c:pt>
                <c:pt idx="76">
                  <c:v>39722</c:v>
                </c:pt>
                <c:pt idx="77">
                  <c:v>39755</c:v>
                </c:pt>
                <c:pt idx="78">
                  <c:v>39783</c:v>
                </c:pt>
                <c:pt idx="79">
                  <c:v>39815</c:v>
                </c:pt>
                <c:pt idx="80">
                  <c:v>39846</c:v>
                </c:pt>
                <c:pt idx="81">
                  <c:v>39874</c:v>
                </c:pt>
                <c:pt idx="82">
                  <c:v>39904</c:v>
                </c:pt>
                <c:pt idx="83">
                  <c:v>39934</c:v>
                </c:pt>
                <c:pt idx="84">
                  <c:v>39965</c:v>
                </c:pt>
                <c:pt idx="85">
                  <c:v>39995</c:v>
                </c:pt>
                <c:pt idx="86">
                  <c:v>40028</c:v>
                </c:pt>
                <c:pt idx="87">
                  <c:v>40057</c:v>
                </c:pt>
                <c:pt idx="88">
                  <c:v>40087</c:v>
                </c:pt>
                <c:pt idx="89">
                  <c:v>40119</c:v>
                </c:pt>
                <c:pt idx="90">
                  <c:v>40148</c:v>
                </c:pt>
                <c:pt idx="91">
                  <c:v>40182</c:v>
                </c:pt>
                <c:pt idx="92">
                  <c:v>40210</c:v>
                </c:pt>
                <c:pt idx="93">
                  <c:v>40238</c:v>
                </c:pt>
                <c:pt idx="94">
                  <c:v>40269</c:v>
                </c:pt>
                <c:pt idx="95">
                  <c:v>40301</c:v>
                </c:pt>
                <c:pt idx="96">
                  <c:v>40330</c:v>
                </c:pt>
                <c:pt idx="97">
                  <c:v>40360</c:v>
                </c:pt>
                <c:pt idx="98">
                  <c:v>40392</c:v>
                </c:pt>
                <c:pt idx="99">
                  <c:v>40422</c:v>
                </c:pt>
                <c:pt idx="100">
                  <c:v>40452</c:v>
                </c:pt>
                <c:pt idx="101">
                  <c:v>40483</c:v>
                </c:pt>
                <c:pt idx="102">
                  <c:v>40513</c:v>
                </c:pt>
                <c:pt idx="103">
                  <c:v>40546</c:v>
                </c:pt>
                <c:pt idx="104">
                  <c:v>40575</c:v>
                </c:pt>
                <c:pt idx="105">
                  <c:v>40603</c:v>
                </c:pt>
                <c:pt idx="106">
                  <c:v>40634</c:v>
                </c:pt>
                <c:pt idx="107">
                  <c:v>40665</c:v>
                </c:pt>
                <c:pt idx="108">
                  <c:v>40695</c:v>
                </c:pt>
                <c:pt idx="109">
                  <c:v>40725</c:v>
                </c:pt>
                <c:pt idx="110">
                  <c:v>40756</c:v>
                </c:pt>
                <c:pt idx="111">
                  <c:v>40787</c:v>
                </c:pt>
                <c:pt idx="112">
                  <c:v>40819</c:v>
                </c:pt>
                <c:pt idx="113">
                  <c:v>40848</c:v>
                </c:pt>
                <c:pt idx="114">
                  <c:v>40878</c:v>
                </c:pt>
                <c:pt idx="115">
                  <c:v>40911</c:v>
                </c:pt>
                <c:pt idx="116">
                  <c:v>40940</c:v>
                </c:pt>
                <c:pt idx="117">
                  <c:v>40969</c:v>
                </c:pt>
                <c:pt idx="118">
                  <c:v>41001</c:v>
                </c:pt>
                <c:pt idx="119">
                  <c:v>41030</c:v>
                </c:pt>
                <c:pt idx="120">
                  <c:v>41061</c:v>
                </c:pt>
                <c:pt idx="121">
                  <c:v>41092</c:v>
                </c:pt>
                <c:pt idx="122">
                  <c:v>41122</c:v>
                </c:pt>
                <c:pt idx="123">
                  <c:v>41156</c:v>
                </c:pt>
                <c:pt idx="124">
                  <c:v>41183</c:v>
                </c:pt>
                <c:pt idx="125">
                  <c:v>41214</c:v>
                </c:pt>
                <c:pt idx="126">
                  <c:v>41246</c:v>
                </c:pt>
                <c:pt idx="127">
                  <c:v>41276</c:v>
                </c:pt>
                <c:pt idx="128">
                  <c:v>41306</c:v>
                </c:pt>
                <c:pt idx="129">
                  <c:v>41334</c:v>
                </c:pt>
                <c:pt idx="130">
                  <c:v>41365</c:v>
                </c:pt>
                <c:pt idx="131">
                  <c:v>41395</c:v>
                </c:pt>
              </c:numCache>
            </c:numRef>
          </c:cat>
          <c:val>
            <c:numRef>
              <c:f>IBM!$H$12:$H$143</c:f>
              <c:numCache>
                <c:formatCode>0.0</c:formatCode>
                <c:ptCount val="132"/>
                <c:pt idx="0">
                  <c:v>2.714977593939758</c:v>
                </c:pt>
                <c:pt idx="1">
                  <c:v>2.4353546326727145</c:v>
                </c:pt>
                <c:pt idx="2">
                  <c:v>2.3307786833232456</c:v>
                </c:pt>
                <c:pt idx="3">
                  <c:v>1.8072641993951231</c:v>
                </c:pt>
                <c:pt idx="4">
                  <c:v>1.9819539348128377</c:v>
                </c:pt>
                <c:pt idx="5">
                  <c:v>1.8163093135186212</c:v>
                </c:pt>
                <c:pt idx="6">
                  <c:v>1.6798755350000789</c:v>
                </c:pt>
                <c:pt idx="7">
                  <c:v>1.6295804972171029</c:v>
                </c:pt>
                <c:pt idx="8">
                  <c:v>1.5712301141325291</c:v>
                </c:pt>
                <c:pt idx="9">
                  <c:v>1.5160854918290614</c:v>
                </c:pt>
                <c:pt idx="10">
                  <c:v>1.4186339934627545</c:v>
                </c:pt>
                <c:pt idx="11">
                  <c:v>1.3663404393260203</c:v>
                </c:pt>
                <c:pt idx="12">
                  <c:v>1.362207778061953</c:v>
                </c:pt>
                <c:pt idx="13">
                  <c:v>1.3367409422394056</c:v>
                </c:pt>
                <c:pt idx="14">
                  <c:v>1.3010094517371291</c:v>
                </c:pt>
                <c:pt idx="15">
                  <c:v>1.3095425173036837</c:v>
                </c:pt>
                <c:pt idx="16">
                  <c:v>1.2800364277272274</c:v>
                </c:pt>
                <c:pt idx="17">
                  <c:v>1.2497561592668913</c:v>
                </c:pt>
                <c:pt idx="18">
                  <c:v>1.2154791102937141</c:v>
                </c:pt>
                <c:pt idx="19">
                  <c:v>1.1930861529402135</c:v>
                </c:pt>
                <c:pt idx="20">
                  <c:v>1.1777443373100127</c:v>
                </c:pt>
                <c:pt idx="21">
                  <c:v>1.1565884528477792</c:v>
                </c:pt>
                <c:pt idx="22">
                  <c:v>1.1312886402759421</c:v>
                </c:pt>
                <c:pt idx="23">
                  <c:v>1.1107570583887627</c:v>
                </c:pt>
                <c:pt idx="24">
                  <c:v>1.093725938637456</c:v>
                </c:pt>
                <c:pt idx="25">
                  <c:v>1.0728498935655471</c:v>
                </c:pt>
                <c:pt idx="26">
                  <c:v>1.0582577335013181</c:v>
                </c:pt>
                <c:pt idx="27">
                  <c:v>1.0409039192800145</c:v>
                </c:pt>
                <c:pt idx="28">
                  <c:v>1.0248759515620911</c:v>
                </c:pt>
                <c:pt idx="29">
                  <c:v>0.99683466196931425</c:v>
                </c:pt>
                <c:pt idx="30">
                  <c:v>0.97582705031076622</c:v>
                </c:pt>
                <c:pt idx="31">
                  <c:v>0.95711111960628337</c:v>
                </c:pt>
                <c:pt idx="32">
                  <c:v>0.94693153840658639</c:v>
                </c:pt>
                <c:pt idx="33">
                  <c:v>0.93303411564478989</c:v>
                </c:pt>
                <c:pt idx="34">
                  <c:v>0.96105142644986241</c:v>
                </c:pt>
                <c:pt idx="35">
                  <c:v>0.95369468609869368</c:v>
                </c:pt>
                <c:pt idx="36">
                  <c:v>0.94357984894939118</c:v>
                </c:pt>
                <c:pt idx="37">
                  <c:v>0.93186893308552077</c:v>
                </c:pt>
                <c:pt idx="38">
                  <c:v>0.9210745326610279</c:v>
                </c:pt>
                <c:pt idx="39">
                  <c:v>0.911277144478154</c:v>
                </c:pt>
                <c:pt idx="40">
                  <c:v>0.90585076115171592</c:v>
                </c:pt>
                <c:pt idx="41">
                  <c:v>0.88890936285726307</c:v>
                </c:pt>
                <c:pt idx="42">
                  <c:v>0.8913464689626418</c:v>
                </c:pt>
                <c:pt idx="43">
                  <c:v>0.88569125589607456</c:v>
                </c:pt>
                <c:pt idx="44">
                  <c:v>0.87717621333101503</c:v>
                </c:pt>
                <c:pt idx="45">
                  <c:v>0.86721941072653919</c:v>
                </c:pt>
                <c:pt idx="46">
                  <c:v>0.85910881379238591</c:v>
                </c:pt>
                <c:pt idx="47">
                  <c:v>0.8457961254606039</c:v>
                </c:pt>
                <c:pt idx="48">
                  <c:v>0.84039234487407355</c:v>
                </c:pt>
                <c:pt idx="49">
                  <c:v>0.83276942078489369</c:v>
                </c:pt>
                <c:pt idx="50">
                  <c:v>0.8237006711649606</c:v>
                </c:pt>
                <c:pt idx="51">
                  <c:v>0.81569057032201386</c:v>
                </c:pt>
                <c:pt idx="52">
                  <c:v>0.81411596631712668</c:v>
                </c:pt>
                <c:pt idx="53">
                  <c:v>0.80787277875893349</c:v>
                </c:pt>
                <c:pt idx="54">
                  <c:v>0.80466732540038999</c:v>
                </c:pt>
                <c:pt idx="55">
                  <c:v>0.79710990073226373</c:v>
                </c:pt>
                <c:pt idx="56">
                  <c:v>0.79027894855490599</c:v>
                </c:pt>
                <c:pt idx="57">
                  <c:v>0.7840151113263234</c:v>
                </c:pt>
                <c:pt idx="58">
                  <c:v>0.77309063014072876</c:v>
                </c:pt>
                <c:pt idx="59">
                  <c:v>0.76253964706100996</c:v>
                </c:pt>
                <c:pt idx="60">
                  <c:v>0.75491842598602199</c:v>
                </c:pt>
                <c:pt idx="61">
                  <c:v>0.76292163130171398</c:v>
                </c:pt>
                <c:pt idx="62">
                  <c:v>0.76000413293737168</c:v>
                </c:pt>
                <c:pt idx="63">
                  <c:v>0.75335833732991064</c:v>
                </c:pt>
                <c:pt idx="64">
                  <c:v>0.74968477478179629</c:v>
                </c:pt>
                <c:pt idx="65">
                  <c:v>0.73591264743222995</c:v>
                </c:pt>
                <c:pt idx="66">
                  <c:v>0.73378977237988474</c:v>
                </c:pt>
                <c:pt idx="67">
                  <c:v>0.7247804293877409</c:v>
                </c:pt>
                <c:pt idx="68">
                  <c:v>0.7341279933311613</c:v>
                </c:pt>
                <c:pt idx="69">
                  <c:v>0.72978988636525921</c:v>
                </c:pt>
                <c:pt idx="70">
                  <c:v>0.71739137103513473</c:v>
                </c:pt>
                <c:pt idx="71">
                  <c:v>0.71469377231900078</c:v>
                </c:pt>
                <c:pt idx="72">
                  <c:v>0.68879351641966391</c:v>
                </c:pt>
                <c:pt idx="73">
                  <c:v>0.69639953053231185</c:v>
                </c:pt>
                <c:pt idx="74">
                  <c:v>0.69724329791930639</c:v>
                </c:pt>
                <c:pt idx="75">
                  <c:v>0.6790333156206918</c:v>
                </c:pt>
                <c:pt idx="76">
                  <c:v>0.59295872776240577</c:v>
                </c:pt>
                <c:pt idx="77">
                  <c:v>0.57702629009144113</c:v>
                </c:pt>
                <c:pt idx="78">
                  <c:v>0.57292855960954681</c:v>
                </c:pt>
                <c:pt idx="79">
                  <c:v>0.59343168323524553</c:v>
                </c:pt>
                <c:pt idx="80">
                  <c:v>0.58658223848468971</c:v>
                </c:pt>
                <c:pt idx="81">
                  <c:v>0.5734852441466588</c:v>
                </c:pt>
                <c:pt idx="82">
                  <c:v>0.55451203497584378</c:v>
                </c:pt>
                <c:pt idx="83">
                  <c:v>0.54755364283842134</c:v>
                </c:pt>
                <c:pt idx="84">
                  <c:v>0.54476537316808837</c:v>
                </c:pt>
                <c:pt idx="85">
                  <c:v>0.53578011412075455</c:v>
                </c:pt>
                <c:pt idx="86">
                  <c:v>0.53201023773499811</c:v>
                </c:pt>
                <c:pt idx="87">
                  <c:v>0.52769427674630343</c:v>
                </c:pt>
                <c:pt idx="88">
                  <c:v>0.52499839846433383</c:v>
                </c:pt>
                <c:pt idx="89">
                  <c:v>0.5181262675573195</c:v>
                </c:pt>
                <c:pt idx="90">
                  <c:v>0.51452860867540773</c:v>
                </c:pt>
                <c:pt idx="91">
                  <c:v>0.51065045897074812</c:v>
                </c:pt>
                <c:pt idx="92">
                  <c:v>0.50672665987567367</c:v>
                </c:pt>
                <c:pt idx="93">
                  <c:v>0.50200817263947917</c:v>
                </c:pt>
                <c:pt idx="94">
                  <c:v>0.49914742433702086</c:v>
                </c:pt>
                <c:pt idx="95">
                  <c:v>0.49223147931958655</c:v>
                </c:pt>
                <c:pt idx="96">
                  <c:v>0.48754045242569388</c:v>
                </c:pt>
                <c:pt idx="97">
                  <c:v>0.48087395309052783</c:v>
                </c:pt>
                <c:pt idx="98">
                  <c:v>0.47642158219951003</c:v>
                </c:pt>
                <c:pt idx="99">
                  <c:v>0.46552923140603608</c:v>
                </c:pt>
                <c:pt idx="100">
                  <c:v>0.4624028132537199</c:v>
                </c:pt>
                <c:pt idx="101">
                  <c:v>0.4603460566220936</c:v>
                </c:pt>
                <c:pt idx="102">
                  <c:v>0.45445163900049523</c:v>
                </c:pt>
                <c:pt idx="103">
                  <c:v>0.45616705102657251</c:v>
                </c:pt>
                <c:pt idx="104">
                  <c:v>0.45357321251904148</c:v>
                </c:pt>
                <c:pt idx="105">
                  <c:v>0.45152678928593115</c:v>
                </c:pt>
                <c:pt idx="106">
                  <c:v>0.44877387512641054</c:v>
                </c:pt>
                <c:pt idx="107">
                  <c:v>0.44668293148065097</c:v>
                </c:pt>
                <c:pt idx="108">
                  <c:v>0.44511258746873006</c:v>
                </c:pt>
                <c:pt idx="109">
                  <c:v>0.44692493490787255</c:v>
                </c:pt>
                <c:pt idx="110">
                  <c:v>0.44204185506973859</c:v>
                </c:pt>
                <c:pt idx="111">
                  <c:v>0.4401503770283397</c:v>
                </c:pt>
                <c:pt idx="112">
                  <c:v>0.42971736409442229</c:v>
                </c:pt>
                <c:pt idx="113">
                  <c:v>0.42825175344468103</c:v>
                </c:pt>
                <c:pt idx="114">
                  <c:v>0.4269054033918791</c:v>
                </c:pt>
                <c:pt idx="115">
                  <c:v>0.42317231537836508</c:v>
                </c:pt>
                <c:pt idx="116">
                  <c:v>0.42022615518579487</c:v>
                </c:pt>
                <c:pt idx="117">
                  <c:v>0.41839843974713953</c:v>
                </c:pt>
                <c:pt idx="118">
                  <c:v>0.41668078924417129</c:v>
                </c:pt>
                <c:pt idx="119">
                  <c:v>0.41232968960653849</c:v>
                </c:pt>
                <c:pt idx="120">
                  <c:v>0.40990045860589519</c:v>
                </c:pt>
                <c:pt idx="121">
                  <c:v>0.40824389176922748</c:v>
                </c:pt>
                <c:pt idx="122">
                  <c:v>0.40653226730456504</c:v>
                </c:pt>
                <c:pt idx="123">
                  <c:v>0.40531057642346124</c:v>
                </c:pt>
                <c:pt idx="124">
                  <c:v>0.40464182259188808</c:v>
                </c:pt>
                <c:pt idx="125">
                  <c:v>0.40338387379255303</c:v>
                </c:pt>
                <c:pt idx="126">
                  <c:v>0.40171965964162404</c:v>
                </c:pt>
                <c:pt idx="127">
                  <c:v>0.39826462182949274</c:v>
                </c:pt>
                <c:pt idx="128">
                  <c:v>0.39683931267925132</c:v>
                </c:pt>
                <c:pt idx="129">
                  <c:v>0.39484895964796651</c:v>
                </c:pt>
                <c:pt idx="130">
                  <c:v>0.39530488383103313</c:v>
                </c:pt>
                <c:pt idx="131">
                  <c:v>0.39274369355398997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589968"/>
        <c:axId val="394590528"/>
      </c:areaChart>
      <c:lineChart>
        <c:grouping val="standard"/>
        <c:varyColors val="0"/>
        <c:ser>
          <c:idx val="2"/>
          <c:order val="2"/>
          <c:tx>
            <c:strRef>
              <c:f>IBM!$E$2</c:f>
              <c:strCache>
                <c:ptCount val="1"/>
                <c:pt idx="0">
                  <c:v>Beta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IBM!$E$12:$E$143</c:f>
              <c:numCache>
                <c:formatCode>0.0</c:formatCode>
                <c:ptCount val="132"/>
                <c:pt idx="0">
                  <c:v>2.0463910721387095</c:v>
                </c:pt>
                <c:pt idx="1">
                  <c:v>1.5370203946935552</c:v>
                </c:pt>
                <c:pt idx="2">
                  <c:v>1.5572532909246464</c:v>
                </c:pt>
                <c:pt idx="3">
                  <c:v>1.7332680376237064</c:v>
                </c:pt>
                <c:pt idx="4">
                  <c:v>2.1426289188423433</c:v>
                </c:pt>
                <c:pt idx="5">
                  <c:v>2.1108451179489536</c:v>
                </c:pt>
                <c:pt idx="6">
                  <c:v>2.1020070163119327</c:v>
                </c:pt>
                <c:pt idx="7">
                  <c:v>2.0698084548967377</c:v>
                </c:pt>
                <c:pt idx="8">
                  <c:v>2.058925223721471</c:v>
                </c:pt>
                <c:pt idx="9">
                  <c:v>2.0565089870004578</c:v>
                </c:pt>
                <c:pt idx="10">
                  <c:v>1.9410986714435348</c:v>
                </c:pt>
                <c:pt idx="11">
                  <c:v>1.8587755158363546</c:v>
                </c:pt>
                <c:pt idx="12">
                  <c:v>1.8456267464640896</c:v>
                </c:pt>
                <c:pt idx="13">
                  <c:v>1.8227688681077296</c:v>
                </c:pt>
                <c:pt idx="14">
                  <c:v>1.8148376468780376</c:v>
                </c:pt>
                <c:pt idx="15">
                  <c:v>1.8004604912462985</c:v>
                </c:pt>
                <c:pt idx="16">
                  <c:v>1.7186494779349288</c:v>
                </c:pt>
                <c:pt idx="17">
                  <c:v>1.7152843793672476</c:v>
                </c:pt>
                <c:pt idx="18">
                  <c:v>1.6748299658046273</c:v>
                </c:pt>
                <c:pt idx="19">
                  <c:v>1.6856761760915608</c:v>
                </c:pt>
                <c:pt idx="20">
                  <c:v>1.6742201679832631</c:v>
                </c:pt>
                <c:pt idx="21">
                  <c:v>1.6795311704833016</c:v>
                </c:pt>
                <c:pt idx="22">
                  <c:v>1.6806871313334639</c:v>
                </c:pt>
                <c:pt idx="23">
                  <c:v>1.6769439406554629</c:v>
                </c:pt>
                <c:pt idx="24">
                  <c:v>1.6670361105218441</c:v>
                </c:pt>
                <c:pt idx="25">
                  <c:v>1.6409823846005021</c:v>
                </c:pt>
                <c:pt idx="26">
                  <c:v>1.6406104603042222</c:v>
                </c:pt>
                <c:pt idx="27">
                  <c:v>1.63851977756891</c:v>
                </c:pt>
                <c:pt idx="28">
                  <c:v>1.6430112110631967</c:v>
                </c:pt>
                <c:pt idx="29">
                  <c:v>1.6268718344548712</c:v>
                </c:pt>
                <c:pt idx="30">
                  <c:v>1.623144451923237</c:v>
                </c:pt>
                <c:pt idx="31">
                  <c:v>1.6258843132211966</c:v>
                </c:pt>
                <c:pt idx="32">
                  <c:v>1.6129844367745791</c:v>
                </c:pt>
                <c:pt idx="33">
                  <c:v>1.6092360488727886</c:v>
                </c:pt>
                <c:pt idx="34">
                  <c:v>1.6506696760477628</c:v>
                </c:pt>
                <c:pt idx="35">
                  <c:v>1.6160383224017296</c:v>
                </c:pt>
                <c:pt idx="36">
                  <c:v>1.6153195747278237</c:v>
                </c:pt>
                <c:pt idx="37">
                  <c:v>1.6449074390763354</c:v>
                </c:pt>
                <c:pt idx="38">
                  <c:v>1.6471966665691942</c:v>
                </c:pt>
                <c:pt idx="39">
                  <c:v>1.6455691724109891</c:v>
                </c:pt>
                <c:pt idx="40">
                  <c:v>1.6269894335492001</c:v>
                </c:pt>
                <c:pt idx="41">
                  <c:v>1.637800959104962</c:v>
                </c:pt>
                <c:pt idx="42">
                  <c:v>1.6411740111927742</c:v>
                </c:pt>
                <c:pt idx="43">
                  <c:v>1.6210728614798744</c:v>
                </c:pt>
                <c:pt idx="44">
                  <c:v>1.6210123879375475</c:v>
                </c:pt>
                <c:pt idx="45">
                  <c:v>1.6209026941383395</c:v>
                </c:pt>
                <c:pt idx="46">
                  <c:v>1.6194691341292053</c:v>
                </c:pt>
                <c:pt idx="47">
                  <c:v>1.6066770969312252</c:v>
                </c:pt>
                <c:pt idx="48">
                  <c:v>1.6084846458757562</c:v>
                </c:pt>
                <c:pt idx="49">
                  <c:v>1.6080985293412982</c:v>
                </c:pt>
                <c:pt idx="50">
                  <c:v>1.6114608318151529</c:v>
                </c:pt>
                <c:pt idx="51">
                  <c:v>1.6067270768916515</c:v>
                </c:pt>
                <c:pt idx="52">
                  <c:v>1.6336038784328981</c:v>
                </c:pt>
                <c:pt idx="53">
                  <c:v>1.6268867002333312</c:v>
                </c:pt>
                <c:pt idx="54">
                  <c:v>1.6295088222049128</c:v>
                </c:pt>
                <c:pt idx="55">
                  <c:v>1.6283690764238044</c:v>
                </c:pt>
                <c:pt idx="56">
                  <c:v>1.6356688224299727</c:v>
                </c:pt>
                <c:pt idx="57">
                  <c:v>1.6358091168092388</c:v>
                </c:pt>
                <c:pt idx="58">
                  <c:v>1.6449158717308685</c:v>
                </c:pt>
                <c:pt idx="59">
                  <c:v>1.6407531465852905</c:v>
                </c:pt>
                <c:pt idx="60">
                  <c:v>1.6323820777654341</c:v>
                </c:pt>
                <c:pt idx="61">
                  <c:v>1.5890503715660971</c:v>
                </c:pt>
                <c:pt idx="62">
                  <c:v>1.5925628296836862</c:v>
                </c:pt>
                <c:pt idx="63">
                  <c:v>1.5741581064713281</c:v>
                </c:pt>
                <c:pt idx="64">
                  <c:v>1.5673589900405385</c:v>
                </c:pt>
                <c:pt idx="65">
                  <c:v>1.5773215800438971</c:v>
                </c:pt>
                <c:pt idx="66">
                  <c:v>1.5681922001023854</c:v>
                </c:pt>
                <c:pt idx="67">
                  <c:v>1.513450807848491</c:v>
                </c:pt>
                <c:pt idx="68">
                  <c:v>1.4812605300460846</c:v>
                </c:pt>
                <c:pt idx="69">
                  <c:v>1.4769478466764918</c:v>
                </c:pt>
                <c:pt idx="70">
                  <c:v>1.4654989815043955</c:v>
                </c:pt>
                <c:pt idx="71">
                  <c:v>1.4743733614361287</c:v>
                </c:pt>
                <c:pt idx="72">
                  <c:v>1.4462838696005267</c:v>
                </c:pt>
                <c:pt idx="73">
                  <c:v>1.4336105805024619</c:v>
                </c:pt>
                <c:pt idx="74">
                  <c:v>1.4238039277853274</c:v>
                </c:pt>
                <c:pt idx="75">
                  <c:v>1.3690792351343752</c:v>
                </c:pt>
                <c:pt idx="76">
                  <c:v>1.3045530677526247</c:v>
                </c:pt>
                <c:pt idx="77">
                  <c:v>1.3104640877275748</c:v>
                </c:pt>
                <c:pt idx="78">
                  <c:v>1.3112105073549898</c:v>
                </c:pt>
                <c:pt idx="79">
                  <c:v>1.210802886398773</c:v>
                </c:pt>
                <c:pt idx="80">
                  <c:v>1.1288728799142462</c:v>
                </c:pt>
                <c:pt idx="81">
                  <c:v>1.1102901234439491</c:v>
                </c:pt>
                <c:pt idx="82">
                  <c:v>1.0773267031003855</c:v>
                </c:pt>
                <c:pt idx="83">
                  <c:v>1.0704070896616482</c:v>
                </c:pt>
                <c:pt idx="84">
                  <c:v>1.0703022371964459</c:v>
                </c:pt>
                <c:pt idx="85">
                  <c:v>1.0881536184254883</c:v>
                </c:pt>
                <c:pt idx="86">
                  <c:v>1.0821549679224145</c:v>
                </c:pt>
                <c:pt idx="87">
                  <c:v>1.0758479554287153</c:v>
                </c:pt>
                <c:pt idx="88">
                  <c:v>1.0712874585719852</c:v>
                </c:pt>
                <c:pt idx="89">
                  <c:v>1.0686306628448852</c:v>
                </c:pt>
                <c:pt idx="90">
                  <c:v>1.0694945848452682</c:v>
                </c:pt>
                <c:pt idx="91">
                  <c:v>1.0739025432711455</c:v>
                </c:pt>
                <c:pt idx="92">
                  <c:v>1.0750768705111109</c:v>
                </c:pt>
                <c:pt idx="93">
                  <c:v>1.0580500512980979</c:v>
                </c:pt>
                <c:pt idx="94">
                  <c:v>1.0563027013674722</c:v>
                </c:pt>
                <c:pt idx="95">
                  <c:v>1.0363659678907511</c:v>
                </c:pt>
                <c:pt idx="96">
                  <c:v>1.0243971137516097</c:v>
                </c:pt>
                <c:pt idx="97">
                  <c:v>1.0155099693715142</c:v>
                </c:pt>
                <c:pt idx="98">
                  <c:v>1.0133946749814606</c:v>
                </c:pt>
                <c:pt idx="99">
                  <c:v>1.0111896875698507</c:v>
                </c:pt>
                <c:pt idx="100">
                  <c:v>1.0160822610760212</c:v>
                </c:pt>
                <c:pt idx="101">
                  <c:v>1.0158723612164093</c:v>
                </c:pt>
                <c:pt idx="102">
                  <c:v>1.006684557649226</c:v>
                </c:pt>
                <c:pt idx="103">
                  <c:v>1.0136288800007398</c:v>
                </c:pt>
                <c:pt idx="104">
                  <c:v>1.0086386539227417</c:v>
                </c:pt>
                <c:pt idx="105">
                  <c:v>1.0086847250294491</c:v>
                </c:pt>
                <c:pt idx="106">
                  <c:v>1.01049081845007</c:v>
                </c:pt>
                <c:pt idx="107">
                  <c:v>1.0102019351455924</c:v>
                </c:pt>
                <c:pt idx="108">
                  <c:v>1.0077105233769412</c:v>
                </c:pt>
                <c:pt idx="109">
                  <c:v>0.99924806085859852</c:v>
                </c:pt>
                <c:pt idx="110">
                  <c:v>0.99740971346359164</c:v>
                </c:pt>
                <c:pt idx="111">
                  <c:v>0.97123030976305613</c:v>
                </c:pt>
                <c:pt idx="112">
                  <c:v>0.94995712163930768</c:v>
                </c:pt>
                <c:pt idx="113">
                  <c:v>0.94963521789583616</c:v>
                </c:pt>
                <c:pt idx="114">
                  <c:v>0.94860175014862835</c:v>
                </c:pt>
                <c:pt idx="115">
                  <c:v>0.94849721443719759</c:v>
                </c:pt>
                <c:pt idx="116">
                  <c:v>0.94638468640637519</c:v>
                </c:pt>
                <c:pt idx="117">
                  <c:v>0.94981139110305468</c:v>
                </c:pt>
                <c:pt idx="118">
                  <c:v>0.94985494961575956</c:v>
                </c:pt>
                <c:pt idx="119">
                  <c:v>0.9513325615364151</c:v>
                </c:pt>
                <c:pt idx="120">
                  <c:v>0.94835599466325882</c:v>
                </c:pt>
                <c:pt idx="121">
                  <c:v>0.9481623315567278</c:v>
                </c:pt>
                <c:pt idx="122">
                  <c:v>0.94606226563244289</c:v>
                </c:pt>
                <c:pt idx="123">
                  <c:v>0.94966034299846946</c:v>
                </c:pt>
                <c:pt idx="124">
                  <c:v>0.95236777956897611</c:v>
                </c:pt>
                <c:pt idx="125">
                  <c:v>0.95172956051630975</c:v>
                </c:pt>
                <c:pt idx="126">
                  <c:v>0.95142134087988317</c:v>
                </c:pt>
                <c:pt idx="127">
                  <c:v>0.95310382413671746</c:v>
                </c:pt>
                <c:pt idx="128">
                  <c:v>0.95246062069955428</c:v>
                </c:pt>
                <c:pt idx="129">
                  <c:v>0.95587132544103848</c:v>
                </c:pt>
                <c:pt idx="130">
                  <c:v>0.95251063397324853</c:v>
                </c:pt>
                <c:pt idx="131">
                  <c:v>0.95127267693795836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589968"/>
        <c:axId val="394590528"/>
      </c:lineChart>
      <c:dateAx>
        <c:axId val="3945899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590528"/>
        <c:crosses val="autoZero"/>
        <c:auto val="1"/>
        <c:lblOffset val="100"/>
        <c:baseTimeUnit val="days"/>
      </c:dateAx>
      <c:valAx>
        <c:axId val="39459052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58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'Influential Data'!$B$2</c:f>
              <c:strCache>
                <c:ptCount val="1"/>
                <c:pt idx="0">
                  <c:v>Russell3000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'Influential Data'!$B$3:$B$67</c:f>
              <c:numCache>
                <c:formatCode>0.0%</c:formatCode>
                <c:ptCount val="65"/>
                <c:pt idx="0">
                  <c:v>-6.233420938409575E-2</c:v>
                </c:pt>
                <c:pt idx="1">
                  <c:v>-2.9002520539816463E-2</c:v>
                </c:pt>
                <c:pt idx="2">
                  <c:v>-1.3999359450346156E-2</c:v>
                </c:pt>
                <c:pt idx="3">
                  <c:v>4.8148749367595625E-2</c:v>
                </c:pt>
                <c:pt idx="4">
                  <c:v>1.8655085450761354E-2</c:v>
                </c:pt>
                <c:pt idx="5">
                  <c:v>-8.3073720502372397E-2</c:v>
                </c:pt>
                <c:pt idx="6">
                  <c:v>-1.3988895268766852E-2</c:v>
                </c:pt>
                <c:pt idx="7">
                  <c:v>1.5562422004197517E-2</c:v>
                </c:pt>
                <c:pt idx="8">
                  <c:v>-8.2431585062244642E-2</c:v>
                </c:pt>
                <c:pt idx="9">
                  <c:v>-0.187848021513876</c:v>
                </c:pt>
                <c:pt idx="10">
                  <c:v>-8.1205193763057154E-2</c:v>
                </c:pt>
                <c:pt idx="11">
                  <c:v>1.9244023376910682E-2</c:v>
                </c:pt>
                <c:pt idx="12">
                  <c:v>-8.3504340094009519E-2</c:v>
                </c:pt>
                <c:pt idx="13">
                  <c:v>-0.10527368140539639</c:v>
                </c:pt>
                <c:pt idx="14">
                  <c:v>8.2933056733269117E-2</c:v>
                </c:pt>
                <c:pt idx="15">
                  <c:v>0.11089889539431212</c:v>
                </c:pt>
                <c:pt idx="16">
                  <c:v>5.5505454575531805E-2</c:v>
                </c:pt>
                <c:pt idx="17">
                  <c:v>1.1095808988916213E-3</c:v>
                </c:pt>
                <c:pt idx="18">
                  <c:v>7.5930884805845755E-2</c:v>
                </c:pt>
                <c:pt idx="19">
                  <c:v>3.6325999633761756E-2</c:v>
                </c:pt>
                <c:pt idx="20">
                  <c:v>4.1333850955847032E-2</c:v>
                </c:pt>
                <c:pt idx="21">
                  <c:v>-2.6079165821605486E-2</c:v>
                </c:pt>
                <c:pt idx="22">
                  <c:v>5.7865265395284825E-2</c:v>
                </c:pt>
                <c:pt idx="23">
                  <c:v>2.7377440404310258E-2</c:v>
                </c:pt>
                <c:pt idx="24">
                  <c:v>-3.7264159579431119E-2</c:v>
                </c:pt>
                <c:pt idx="25">
                  <c:v>3.3614313000661922E-2</c:v>
                </c:pt>
                <c:pt idx="26">
                  <c:v>6.2892778674136229E-2</c:v>
                </c:pt>
                <c:pt idx="27">
                  <c:v>2.1908590987361681E-2</c:v>
                </c:pt>
                <c:pt idx="28">
                  <c:v>-7.750950837812326E-2</c:v>
                </c:pt>
                <c:pt idx="29">
                  <c:v>-5.8721571806273715E-2</c:v>
                </c:pt>
                <c:pt idx="30">
                  <c:v>6.8326729396030281E-2</c:v>
                </c:pt>
                <c:pt idx="31">
                  <c:v>-4.6445221169928365E-2</c:v>
                </c:pt>
                <c:pt idx="32">
                  <c:v>9.3796084335902016E-2</c:v>
                </c:pt>
                <c:pt idx="33">
                  <c:v>3.979535042337462E-2</c:v>
                </c:pt>
                <c:pt idx="34">
                  <c:v>3.6075063660129568E-3</c:v>
                </c:pt>
                <c:pt idx="35">
                  <c:v>6.9379390464849144E-2</c:v>
                </c:pt>
                <c:pt idx="36">
                  <c:v>2.112451426379796E-2</c:v>
                </c:pt>
                <c:pt idx="37">
                  <c:v>3.6796358608945999E-2</c:v>
                </c:pt>
                <c:pt idx="38">
                  <c:v>2.3827637826686898E-3</c:v>
                </c:pt>
                <c:pt idx="39">
                  <c:v>3.1029751093899507E-2</c:v>
                </c:pt>
                <c:pt idx="40">
                  <c:v>-1.1532642968341705E-2</c:v>
                </c:pt>
                <c:pt idx="41">
                  <c:v>-1.8478319640032423E-2</c:v>
                </c:pt>
                <c:pt idx="42">
                  <c:v>-2.5195215141631186E-2</c:v>
                </c:pt>
                <c:pt idx="43">
                  <c:v>-5.867239177370414E-2</c:v>
                </c:pt>
                <c:pt idx="44">
                  <c:v>-7.4959784104541974E-2</c:v>
                </c:pt>
                <c:pt idx="45">
                  <c:v>0.11160623791293121</c:v>
                </c:pt>
                <c:pt idx="46">
                  <c:v>-3.4673219837878877E-3</c:v>
                </c:pt>
                <c:pt idx="47">
                  <c:v>9.2811404568065962E-3</c:v>
                </c:pt>
                <c:pt idx="48">
                  <c:v>5.0594693101282305E-2</c:v>
                </c:pt>
                <c:pt idx="49">
                  <c:v>4.1691510722395582E-2</c:v>
                </c:pt>
                <c:pt idx="50">
                  <c:v>2.9841160978005186E-2</c:v>
                </c:pt>
                <c:pt idx="51">
                  <c:v>-5.6511164390429074E-3</c:v>
                </c:pt>
                <c:pt idx="52">
                  <c:v>-6.0769572587141142E-2</c:v>
                </c:pt>
                <c:pt idx="53">
                  <c:v>3.8109810861713909E-2</c:v>
                </c:pt>
                <c:pt idx="54">
                  <c:v>8.7661473625079318E-3</c:v>
                </c:pt>
                <c:pt idx="55">
                  <c:v>2.4406769426528675E-2</c:v>
                </c:pt>
                <c:pt idx="56">
                  <c:v>2.5719807094534208E-2</c:v>
                </c:pt>
                <c:pt idx="57">
                  <c:v>-1.6795538819422712E-2</c:v>
                </c:pt>
                <c:pt idx="58">
                  <c:v>7.1911272827778049E-3</c:v>
                </c:pt>
                <c:pt idx="59">
                  <c:v>1.4522423326729091E-2</c:v>
                </c:pt>
                <c:pt idx="60">
                  <c:v>5.356591009992881E-2</c:v>
                </c:pt>
                <c:pt idx="61">
                  <c:v>1.0840295315708421E-2</c:v>
                </c:pt>
                <c:pt idx="62">
                  <c:v>3.6197069716860014E-2</c:v>
                </c:pt>
                <c:pt idx="63">
                  <c:v>1.5145169861205262E-2</c:v>
                </c:pt>
                <c:pt idx="64">
                  <c:v>4.140315180799977E-2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'Influential Data'!$C$2</c:f>
              <c:strCache>
                <c:ptCount val="1"/>
                <c:pt idx="0">
                  <c:v>IBM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'Influential Data'!$C$3:$C$67</c:f>
              <c:numCache>
                <c:formatCode>0.0%</c:formatCode>
                <c:ptCount val="65"/>
                <c:pt idx="0">
                  <c:v>-1.1769013718604858E-2</c:v>
                </c:pt>
                <c:pt idx="1">
                  <c:v>6.5710352046494877E-2</c:v>
                </c:pt>
                <c:pt idx="2">
                  <c:v>9.7449772264586003E-3</c:v>
                </c:pt>
                <c:pt idx="3">
                  <c:v>4.7034384738611226E-2</c:v>
                </c:pt>
                <c:pt idx="4">
                  <c:v>7.567696398252069E-2</c:v>
                </c:pt>
                <c:pt idx="5">
                  <c:v>-8.5790194110583542E-2</c:v>
                </c:pt>
                <c:pt idx="6">
                  <c:v>7.8253857741176255E-2</c:v>
                </c:pt>
                <c:pt idx="7">
                  <c:v>-4.6345412300835144E-2</c:v>
                </c:pt>
                <c:pt idx="8">
                  <c:v>-4.0524496854405914E-2</c:v>
                </c:pt>
                <c:pt idx="9">
                  <c:v>-0.20529850152359783</c:v>
                </c:pt>
                <c:pt idx="10">
                  <c:v>-0.11741039707406845</c:v>
                </c:pt>
                <c:pt idx="11">
                  <c:v>3.1346890363498817E-2</c:v>
                </c:pt>
                <c:pt idx="12">
                  <c:v>8.8873489508898854E-2</c:v>
                </c:pt>
                <c:pt idx="13">
                  <c:v>9.5493848197579743E-3</c:v>
                </c:pt>
                <c:pt idx="14">
                  <c:v>5.263151706671753E-2</c:v>
                </c:pt>
                <c:pt idx="15">
                  <c:v>6.5100033828517187E-2</c:v>
                </c:pt>
                <c:pt idx="16">
                  <c:v>3.5074974522968823E-2</c:v>
                </c:pt>
                <c:pt idx="17">
                  <c:v>-1.7552279225951879E-2</c:v>
                </c:pt>
                <c:pt idx="18">
                  <c:v>0.12924775216461848</c:v>
                </c:pt>
                <c:pt idx="19">
                  <c:v>5.6102285685280476E-3</c:v>
                </c:pt>
                <c:pt idx="20">
                  <c:v>1.3127958710405245E-2</c:v>
                </c:pt>
                <c:pt idx="21">
                  <c:v>8.2785708452245768E-3</c:v>
                </c:pt>
                <c:pt idx="22">
                  <c:v>5.2296422080516568E-2</c:v>
                </c:pt>
                <c:pt idx="23">
                  <c:v>3.5942574637907981E-2</c:v>
                </c:pt>
                <c:pt idx="24">
                  <c:v>-6.5081706469107978E-2</c:v>
                </c:pt>
                <c:pt idx="25">
                  <c:v>4.3588714707062881E-2</c:v>
                </c:pt>
                <c:pt idx="26">
                  <c:v>8.4990395344488549E-3</c:v>
                </c:pt>
                <c:pt idx="27">
                  <c:v>5.7266698805266527E-3</c:v>
                </c:pt>
                <c:pt idx="28">
                  <c:v>-2.4039482184170791E-2</c:v>
                </c:pt>
                <c:pt idx="29">
                  <c:v>-1.4325325975601684E-2</c:v>
                </c:pt>
                <c:pt idx="30">
                  <c:v>3.9692677702914667E-2</c:v>
                </c:pt>
                <c:pt idx="31">
                  <c:v>-3.6457336409032405E-2</c:v>
                </c:pt>
                <c:pt idx="32">
                  <c:v>8.93183709308185E-2</c:v>
                </c:pt>
                <c:pt idx="33">
                  <c:v>7.0423348042681966E-2</c:v>
                </c:pt>
                <c:pt idx="34">
                  <c:v>-1.0619505755619063E-2</c:v>
                </c:pt>
                <c:pt idx="35">
                  <c:v>3.7330141437749542E-2</c:v>
                </c:pt>
                <c:pt idx="36">
                  <c:v>0.10370326385321699</c:v>
                </c:pt>
                <c:pt idx="37">
                  <c:v>3.104962770985232E-3</c:v>
                </c:pt>
                <c:pt idx="38">
                  <c:v>7.2783839318834309E-3</c:v>
                </c:pt>
                <c:pt idx="39">
                  <c:v>4.6030751856075872E-2</c:v>
                </c:pt>
                <c:pt idx="40">
                  <c:v>-5.310446291116361E-3</c:v>
                </c:pt>
                <c:pt idx="41">
                  <c:v>1.5521812913570812E-2</c:v>
                </c:pt>
                <c:pt idx="42">
                  <c:v>5.9991949414653981E-2</c:v>
                </c:pt>
                <c:pt idx="43">
                  <c:v>-5.0555546191351879E-2</c:v>
                </c:pt>
                <c:pt idx="44">
                  <c:v>1.7179258778084443E-2</c:v>
                </c:pt>
                <c:pt idx="45">
                  <c:v>5.5840035802982226E-2</c:v>
                </c:pt>
                <c:pt idx="46">
                  <c:v>2.2305216715717467E-2</c:v>
                </c:pt>
                <c:pt idx="47">
                  <c:v>-2.1899340868631118E-2</c:v>
                </c:pt>
                <c:pt idx="48">
                  <c:v>4.7419040876033679E-2</c:v>
                </c:pt>
                <c:pt idx="49">
                  <c:v>2.5350526906846308E-2</c:v>
                </c:pt>
                <c:pt idx="50">
                  <c:v>6.0509945657727854E-2</c:v>
                </c:pt>
                <c:pt idx="51">
                  <c:v>-7.5337469784871706E-3</c:v>
                </c:pt>
                <c:pt idx="52">
                  <c:v>-6.4645592635747692E-2</c:v>
                </c:pt>
                <c:pt idx="53">
                  <c:v>1.3902494584671264E-2</c:v>
                </c:pt>
                <c:pt idx="54">
                  <c:v>1.9892501215498411E-3</c:v>
                </c:pt>
                <c:pt idx="55">
                  <c:v>-1.5410486326968504E-3</c:v>
                </c:pt>
                <c:pt idx="56">
                  <c:v>6.4555302540760653E-2</c:v>
                </c:pt>
                <c:pt idx="57">
                  <c:v>-6.2343793320425799E-2</c:v>
                </c:pt>
                <c:pt idx="58">
                  <c:v>-1.8698749533525585E-2</c:v>
                </c:pt>
                <c:pt idx="59">
                  <c:v>7.707604294462986E-3</c:v>
                </c:pt>
                <c:pt idx="60">
                  <c:v>6.0101889847032436E-2</c:v>
                </c:pt>
                <c:pt idx="61">
                  <c:v>-6.9375093392968048E-3</c:v>
                </c:pt>
                <c:pt idx="62">
                  <c:v>6.2024424778775927E-2</c:v>
                </c:pt>
                <c:pt idx="63">
                  <c:v>-5.0448872703395736E-2</c:v>
                </c:pt>
                <c:pt idx="64">
                  <c:v>3.0637171722879684E-2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729344"/>
        <c:axId val="602728784"/>
      </c:lineChart>
      <c:catAx>
        <c:axId val="6027293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728784"/>
        <c:crosses val="autoZero"/>
        <c:auto val="1"/>
        <c:lblAlgn val="ctr"/>
        <c:lblOffset val="100"/>
        <c:noMultiLvlLbl val="0"/>
      </c:catAx>
      <c:valAx>
        <c:axId val="60272878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72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'Influential Data'!$C$2</c:f>
              <c:strCache>
                <c:ptCount val="1"/>
                <c:pt idx="0">
                  <c:v>IBM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'Influential Data'!$B$3:$B$67</c:f>
              <c:numCache>
                <c:formatCode>0.0%</c:formatCode>
                <c:ptCount val="65"/>
                <c:pt idx="0">
                  <c:v>-6.233420938409575E-2</c:v>
                </c:pt>
                <c:pt idx="1">
                  <c:v>-2.9002520539816463E-2</c:v>
                </c:pt>
                <c:pt idx="2">
                  <c:v>-1.3999359450346156E-2</c:v>
                </c:pt>
                <c:pt idx="3">
                  <c:v>4.8148749367595625E-2</c:v>
                </c:pt>
                <c:pt idx="4">
                  <c:v>1.8655085450761354E-2</c:v>
                </c:pt>
                <c:pt idx="5">
                  <c:v>-8.3073720502372397E-2</c:v>
                </c:pt>
                <c:pt idx="6">
                  <c:v>-1.3988895268766852E-2</c:v>
                </c:pt>
                <c:pt idx="7">
                  <c:v>1.5562422004197517E-2</c:v>
                </c:pt>
                <c:pt idx="8">
                  <c:v>-8.2431585062244642E-2</c:v>
                </c:pt>
                <c:pt idx="9">
                  <c:v>-0.187848021513876</c:v>
                </c:pt>
                <c:pt idx="10">
                  <c:v>-8.1205193763057154E-2</c:v>
                </c:pt>
                <c:pt idx="11">
                  <c:v>1.9244023376910682E-2</c:v>
                </c:pt>
                <c:pt idx="12">
                  <c:v>-8.3504340094009519E-2</c:v>
                </c:pt>
                <c:pt idx="13">
                  <c:v>-0.10527368140539639</c:v>
                </c:pt>
                <c:pt idx="14">
                  <c:v>8.2933056733269117E-2</c:v>
                </c:pt>
                <c:pt idx="15">
                  <c:v>0.11089889539431212</c:v>
                </c:pt>
                <c:pt idx="16">
                  <c:v>5.5505454575531805E-2</c:v>
                </c:pt>
                <c:pt idx="17">
                  <c:v>1.1095808988916213E-3</c:v>
                </c:pt>
                <c:pt idx="18">
                  <c:v>7.5930884805845755E-2</c:v>
                </c:pt>
                <c:pt idx="19">
                  <c:v>3.6325999633761756E-2</c:v>
                </c:pt>
                <c:pt idx="20">
                  <c:v>4.1333850955847032E-2</c:v>
                </c:pt>
                <c:pt idx="21">
                  <c:v>-2.6079165821605486E-2</c:v>
                </c:pt>
                <c:pt idx="22">
                  <c:v>5.7865265395284825E-2</c:v>
                </c:pt>
                <c:pt idx="23">
                  <c:v>2.7377440404310258E-2</c:v>
                </c:pt>
                <c:pt idx="24">
                  <c:v>-3.7264159579431119E-2</c:v>
                </c:pt>
                <c:pt idx="25">
                  <c:v>3.3614313000661922E-2</c:v>
                </c:pt>
                <c:pt idx="26">
                  <c:v>6.2892778674136229E-2</c:v>
                </c:pt>
                <c:pt idx="27">
                  <c:v>2.1908590987361681E-2</c:v>
                </c:pt>
                <c:pt idx="28">
                  <c:v>-7.750950837812326E-2</c:v>
                </c:pt>
                <c:pt idx="29">
                  <c:v>-5.8721571806273715E-2</c:v>
                </c:pt>
                <c:pt idx="30">
                  <c:v>6.8326729396030281E-2</c:v>
                </c:pt>
                <c:pt idx="31">
                  <c:v>-4.6445221169928365E-2</c:v>
                </c:pt>
                <c:pt idx="32">
                  <c:v>9.3796084335902016E-2</c:v>
                </c:pt>
                <c:pt idx="33">
                  <c:v>3.979535042337462E-2</c:v>
                </c:pt>
                <c:pt idx="34">
                  <c:v>3.6075063660129568E-3</c:v>
                </c:pt>
                <c:pt idx="35">
                  <c:v>6.9379390464849144E-2</c:v>
                </c:pt>
                <c:pt idx="36">
                  <c:v>2.112451426379796E-2</c:v>
                </c:pt>
                <c:pt idx="37">
                  <c:v>3.6796358608945999E-2</c:v>
                </c:pt>
                <c:pt idx="38">
                  <c:v>2.3827637826686898E-3</c:v>
                </c:pt>
                <c:pt idx="39">
                  <c:v>3.1029751093899507E-2</c:v>
                </c:pt>
                <c:pt idx="40">
                  <c:v>-1.1532642968341705E-2</c:v>
                </c:pt>
                <c:pt idx="41">
                  <c:v>-1.8478319640032423E-2</c:v>
                </c:pt>
                <c:pt idx="42">
                  <c:v>-2.5195215141631186E-2</c:v>
                </c:pt>
                <c:pt idx="43">
                  <c:v>-5.867239177370414E-2</c:v>
                </c:pt>
                <c:pt idx="44">
                  <c:v>-7.4959784104541974E-2</c:v>
                </c:pt>
                <c:pt idx="45">
                  <c:v>0.11160623791293121</c:v>
                </c:pt>
                <c:pt idx="46">
                  <c:v>-3.4673219837878877E-3</c:v>
                </c:pt>
                <c:pt idx="47">
                  <c:v>9.2811404568065962E-3</c:v>
                </c:pt>
                <c:pt idx="48">
                  <c:v>5.0594693101282305E-2</c:v>
                </c:pt>
                <c:pt idx="49">
                  <c:v>4.1691510722395582E-2</c:v>
                </c:pt>
                <c:pt idx="50">
                  <c:v>2.9841160978005186E-2</c:v>
                </c:pt>
                <c:pt idx="51">
                  <c:v>-5.6511164390429074E-3</c:v>
                </c:pt>
                <c:pt idx="52">
                  <c:v>-6.0769572587141142E-2</c:v>
                </c:pt>
                <c:pt idx="53">
                  <c:v>3.8109810861713909E-2</c:v>
                </c:pt>
                <c:pt idx="54">
                  <c:v>8.7661473625079318E-3</c:v>
                </c:pt>
                <c:pt idx="55">
                  <c:v>2.4406769426528675E-2</c:v>
                </c:pt>
                <c:pt idx="56">
                  <c:v>2.5719807094534208E-2</c:v>
                </c:pt>
                <c:pt idx="57">
                  <c:v>-1.6795538819422712E-2</c:v>
                </c:pt>
                <c:pt idx="58">
                  <c:v>7.1911272827778049E-3</c:v>
                </c:pt>
                <c:pt idx="59">
                  <c:v>1.4522423326729091E-2</c:v>
                </c:pt>
                <c:pt idx="60">
                  <c:v>5.356591009992881E-2</c:v>
                </c:pt>
                <c:pt idx="61">
                  <c:v>1.0840295315708421E-2</c:v>
                </c:pt>
                <c:pt idx="62">
                  <c:v>3.6197069716860014E-2</c:v>
                </c:pt>
                <c:pt idx="63">
                  <c:v>1.5145169861205262E-2</c:v>
                </c:pt>
                <c:pt idx="64">
                  <c:v>4.140315180799977E-2</c:v>
                </c:pt>
              </c:numCache>
            </c:numRef>
          </c:xVal>
          <c:yVal>
            <c:numRef>
              <c:f>'Influential Data'!$C$3:$C$67</c:f>
              <c:numCache>
                <c:formatCode>0.0%</c:formatCode>
                <c:ptCount val="65"/>
                <c:pt idx="0">
                  <c:v>-1.1769013718604858E-2</c:v>
                </c:pt>
                <c:pt idx="1">
                  <c:v>6.5710352046494877E-2</c:v>
                </c:pt>
                <c:pt idx="2">
                  <c:v>9.7449772264586003E-3</c:v>
                </c:pt>
                <c:pt idx="3">
                  <c:v>4.7034384738611226E-2</c:v>
                </c:pt>
                <c:pt idx="4">
                  <c:v>7.567696398252069E-2</c:v>
                </c:pt>
                <c:pt idx="5">
                  <c:v>-8.5790194110583542E-2</c:v>
                </c:pt>
                <c:pt idx="6">
                  <c:v>7.8253857741176255E-2</c:v>
                </c:pt>
                <c:pt idx="7">
                  <c:v>-4.6345412300835144E-2</c:v>
                </c:pt>
                <c:pt idx="8">
                  <c:v>-4.0524496854405914E-2</c:v>
                </c:pt>
                <c:pt idx="9">
                  <c:v>-0.20529850152359783</c:v>
                </c:pt>
                <c:pt idx="10">
                  <c:v>-0.11741039707406845</c:v>
                </c:pt>
                <c:pt idx="11">
                  <c:v>3.1346890363498817E-2</c:v>
                </c:pt>
                <c:pt idx="12">
                  <c:v>8.8873489508898854E-2</c:v>
                </c:pt>
                <c:pt idx="13">
                  <c:v>9.5493848197579743E-3</c:v>
                </c:pt>
                <c:pt idx="14">
                  <c:v>5.263151706671753E-2</c:v>
                </c:pt>
                <c:pt idx="15">
                  <c:v>6.5100033828517187E-2</c:v>
                </c:pt>
                <c:pt idx="16">
                  <c:v>3.5074974522968823E-2</c:v>
                </c:pt>
                <c:pt idx="17">
                  <c:v>-1.7552279225951879E-2</c:v>
                </c:pt>
                <c:pt idx="18">
                  <c:v>0.12924775216461848</c:v>
                </c:pt>
                <c:pt idx="19">
                  <c:v>5.6102285685280476E-3</c:v>
                </c:pt>
                <c:pt idx="20">
                  <c:v>1.3127958710405245E-2</c:v>
                </c:pt>
                <c:pt idx="21">
                  <c:v>8.2785708452245768E-3</c:v>
                </c:pt>
                <c:pt idx="22">
                  <c:v>5.2296422080516568E-2</c:v>
                </c:pt>
                <c:pt idx="23">
                  <c:v>3.5942574637907981E-2</c:v>
                </c:pt>
                <c:pt idx="24">
                  <c:v>-6.5081706469107978E-2</c:v>
                </c:pt>
                <c:pt idx="25">
                  <c:v>4.3588714707062881E-2</c:v>
                </c:pt>
                <c:pt idx="26">
                  <c:v>8.4990395344488549E-3</c:v>
                </c:pt>
                <c:pt idx="27">
                  <c:v>5.7266698805266527E-3</c:v>
                </c:pt>
                <c:pt idx="28">
                  <c:v>-2.4039482184170791E-2</c:v>
                </c:pt>
                <c:pt idx="29">
                  <c:v>-1.4325325975601684E-2</c:v>
                </c:pt>
                <c:pt idx="30">
                  <c:v>3.9692677702914667E-2</c:v>
                </c:pt>
                <c:pt idx="31">
                  <c:v>-3.6457336409032405E-2</c:v>
                </c:pt>
                <c:pt idx="32">
                  <c:v>8.93183709308185E-2</c:v>
                </c:pt>
                <c:pt idx="33">
                  <c:v>7.0423348042681966E-2</c:v>
                </c:pt>
                <c:pt idx="34">
                  <c:v>-1.0619505755619063E-2</c:v>
                </c:pt>
                <c:pt idx="35">
                  <c:v>3.7330141437749542E-2</c:v>
                </c:pt>
                <c:pt idx="36">
                  <c:v>0.10370326385321699</c:v>
                </c:pt>
                <c:pt idx="37">
                  <c:v>3.104962770985232E-3</c:v>
                </c:pt>
                <c:pt idx="38">
                  <c:v>7.2783839318834309E-3</c:v>
                </c:pt>
                <c:pt idx="39">
                  <c:v>4.6030751856075872E-2</c:v>
                </c:pt>
                <c:pt idx="40">
                  <c:v>-5.310446291116361E-3</c:v>
                </c:pt>
                <c:pt idx="41">
                  <c:v>1.5521812913570812E-2</c:v>
                </c:pt>
                <c:pt idx="42">
                  <c:v>5.9991949414653981E-2</c:v>
                </c:pt>
                <c:pt idx="43">
                  <c:v>-5.0555546191351879E-2</c:v>
                </c:pt>
                <c:pt idx="44">
                  <c:v>1.7179258778084443E-2</c:v>
                </c:pt>
                <c:pt idx="45">
                  <c:v>5.5840035802982226E-2</c:v>
                </c:pt>
                <c:pt idx="46">
                  <c:v>2.2305216715717467E-2</c:v>
                </c:pt>
                <c:pt idx="47">
                  <c:v>-2.1899340868631118E-2</c:v>
                </c:pt>
                <c:pt idx="48">
                  <c:v>4.7419040876033679E-2</c:v>
                </c:pt>
                <c:pt idx="49">
                  <c:v>2.5350526906846308E-2</c:v>
                </c:pt>
                <c:pt idx="50">
                  <c:v>6.0509945657727854E-2</c:v>
                </c:pt>
                <c:pt idx="51">
                  <c:v>-7.5337469784871706E-3</c:v>
                </c:pt>
                <c:pt idx="52">
                  <c:v>-6.4645592635747692E-2</c:v>
                </c:pt>
                <c:pt idx="53">
                  <c:v>1.3902494584671264E-2</c:v>
                </c:pt>
                <c:pt idx="54">
                  <c:v>1.9892501215498411E-3</c:v>
                </c:pt>
                <c:pt idx="55">
                  <c:v>-1.5410486326968504E-3</c:v>
                </c:pt>
                <c:pt idx="56">
                  <c:v>6.4555302540760653E-2</c:v>
                </c:pt>
                <c:pt idx="57">
                  <c:v>-6.2343793320425799E-2</c:v>
                </c:pt>
                <c:pt idx="58">
                  <c:v>-1.8698749533525585E-2</c:v>
                </c:pt>
                <c:pt idx="59">
                  <c:v>7.707604294462986E-3</c:v>
                </c:pt>
                <c:pt idx="60">
                  <c:v>6.0101889847032436E-2</c:v>
                </c:pt>
                <c:pt idx="61">
                  <c:v>-6.9375093392968048E-3</c:v>
                </c:pt>
                <c:pt idx="62">
                  <c:v>6.2024424778775927E-2</c:v>
                </c:pt>
                <c:pt idx="63">
                  <c:v>-5.0448872703395736E-2</c:v>
                </c:pt>
                <c:pt idx="64">
                  <c:v>3.0637171722879684E-2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107808"/>
        <c:axId val="606107248"/>
      </c:scatterChart>
      <c:valAx>
        <c:axId val="606107808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107248"/>
        <c:crosses val="autoZero"/>
        <c:crossBetween val="midCat"/>
      </c:valAx>
      <c:valAx>
        <c:axId val="60610724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107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IBM Cook's Distance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3405590571438E-2"/>
          <c:y val="2.5428331875182269E-2"/>
          <c:w val="0.91998141879433193"/>
          <c:h val="0.788365048118985"/>
        </c:manualLayout>
      </c:layout>
      <c:lineChart>
        <c:grouping val="standard"/>
        <c:varyColors val="0"/>
        <c:ser>
          <c:idx val="0"/>
          <c:order val="0"/>
          <c:tx>
            <c:strRef>
              <c:f>'Influential Data'!$E$2</c:f>
              <c:strCache>
                <c:ptCount val="1"/>
                <c:pt idx="0">
                  <c:v>Cook's</c:v>
                </c:pt>
              </c:strCache>
            </c:strRef>
          </c:tx>
          <c:spPr>
            <a:ln w="158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'Influential Data'!$A$3:$A$67</c:f>
              <c:numCache>
                <c:formatCode>m/d/yyyy</c:formatCode>
                <c:ptCount val="65"/>
                <c:pt idx="0">
                  <c:v>39449</c:v>
                </c:pt>
                <c:pt idx="1">
                  <c:v>39479</c:v>
                </c:pt>
                <c:pt idx="2">
                  <c:v>39510</c:v>
                </c:pt>
                <c:pt idx="3">
                  <c:v>39539</c:v>
                </c:pt>
                <c:pt idx="4">
                  <c:v>39569</c:v>
                </c:pt>
                <c:pt idx="5">
                  <c:v>39601</c:v>
                </c:pt>
                <c:pt idx="6">
                  <c:v>39630</c:v>
                </c:pt>
                <c:pt idx="7">
                  <c:v>39661</c:v>
                </c:pt>
                <c:pt idx="8">
                  <c:v>39693</c:v>
                </c:pt>
                <c:pt idx="9">
                  <c:v>39722</c:v>
                </c:pt>
                <c:pt idx="10">
                  <c:v>39755</c:v>
                </c:pt>
                <c:pt idx="11">
                  <c:v>39783</c:v>
                </c:pt>
                <c:pt idx="12">
                  <c:v>39815</c:v>
                </c:pt>
                <c:pt idx="13">
                  <c:v>39846</c:v>
                </c:pt>
                <c:pt idx="14">
                  <c:v>39874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40028</c:v>
                </c:pt>
                <c:pt idx="20">
                  <c:v>40057</c:v>
                </c:pt>
                <c:pt idx="21">
                  <c:v>40087</c:v>
                </c:pt>
                <c:pt idx="22">
                  <c:v>40119</c:v>
                </c:pt>
                <c:pt idx="23">
                  <c:v>40148</c:v>
                </c:pt>
                <c:pt idx="24">
                  <c:v>40182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40301</c:v>
                </c:pt>
                <c:pt idx="29">
                  <c:v>40330</c:v>
                </c:pt>
                <c:pt idx="30">
                  <c:v>40360</c:v>
                </c:pt>
                <c:pt idx="31">
                  <c:v>40392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40546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40665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40819</c:v>
                </c:pt>
                <c:pt idx="46">
                  <c:v>40848</c:v>
                </c:pt>
                <c:pt idx="47">
                  <c:v>40878</c:v>
                </c:pt>
                <c:pt idx="48">
                  <c:v>40911</c:v>
                </c:pt>
                <c:pt idx="49">
                  <c:v>40940</c:v>
                </c:pt>
                <c:pt idx="50">
                  <c:v>40969</c:v>
                </c:pt>
                <c:pt idx="51">
                  <c:v>41001</c:v>
                </c:pt>
                <c:pt idx="52">
                  <c:v>41030</c:v>
                </c:pt>
                <c:pt idx="53">
                  <c:v>41061</c:v>
                </c:pt>
                <c:pt idx="54">
                  <c:v>41092</c:v>
                </c:pt>
                <c:pt idx="55">
                  <c:v>41122</c:v>
                </c:pt>
                <c:pt idx="56">
                  <c:v>41156</c:v>
                </c:pt>
                <c:pt idx="57">
                  <c:v>41183</c:v>
                </c:pt>
                <c:pt idx="58">
                  <c:v>41214</c:v>
                </c:pt>
                <c:pt idx="59">
                  <c:v>41246</c:v>
                </c:pt>
                <c:pt idx="60">
                  <c:v>41276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</c:numCache>
            </c:numRef>
          </c:cat>
          <c:val>
            <c:numRef>
              <c:f>'Influential Data'!$E$3:$E$67</c:f>
              <c:numCache>
                <c:formatCode>0.0%</c:formatCode>
                <c:ptCount val="65"/>
                <c:pt idx="0">
                  <c:v>9.5936570510722647E-3</c:v>
                </c:pt>
                <c:pt idx="1">
                  <c:v>1.6709175418865536E-2</c:v>
                </c:pt>
                <c:pt idx="2">
                  <c:v>1.9388308187774064E-4</c:v>
                </c:pt>
                <c:pt idx="3">
                  <c:v>1.4936003139462157E-3</c:v>
                </c:pt>
                <c:pt idx="4">
                  <c:v>3.8281301187119542E-3</c:v>
                </c:pt>
                <c:pt idx="5">
                  <c:v>1.9220815173943171E-2</c:v>
                </c:pt>
                <c:pt idx="6">
                  <c:v>4.103366009152465E-3</c:v>
                </c:pt>
                <c:pt idx="7">
                  <c:v>2.1286312807807187E-3</c:v>
                </c:pt>
                <c:pt idx="8">
                  <c:v>3.9091680168152716E-3</c:v>
                </c:pt>
                <c:pt idx="9">
                  <c:v>0.93243328058129837</c:v>
                </c:pt>
                <c:pt idx="10">
                  <c:v>7.8139589051657882E-2</c:v>
                </c:pt>
                <c:pt idx="11">
                  <c:v>3.5195601369742124E-4</c:v>
                </c:pt>
                <c:pt idx="12">
                  <c:v>0.42489961345559513</c:v>
                </c:pt>
                <c:pt idx="13">
                  <c:v>0.21290919279452131</c:v>
                </c:pt>
                <c:pt idx="14">
                  <c:v>1.0129191890177378E-4</c:v>
                </c:pt>
                <c:pt idx="15">
                  <c:v>2.6136873670509755E-3</c:v>
                </c:pt>
                <c:pt idx="16">
                  <c:v>2.366049304204477E-5</c:v>
                </c:pt>
                <c:pt idx="17">
                  <c:v>1.1251062966025327E-6</c:v>
                </c:pt>
                <c:pt idx="18">
                  <c:v>0.10426945429843677</c:v>
                </c:pt>
                <c:pt idx="19">
                  <c:v>1.2405353711345327E-3</c:v>
                </c:pt>
                <c:pt idx="20">
                  <c:v>9.605428328519533E-4</c:v>
                </c:pt>
                <c:pt idx="21">
                  <c:v>1.220091809942235E-3</c:v>
                </c:pt>
                <c:pt idx="22">
                  <c:v>1.8575299540462312E-3</c:v>
                </c:pt>
                <c:pt idx="23">
                  <c:v>6.5594081189575769E-4</c:v>
                </c:pt>
                <c:pt idx="24">
                  <c:v>6.2885594264905035E-3</c:v>
                </c:pt>
                <c:pt idx="25">
                  <c:v>1.4232189238684318E-3</c:v>
                </c:pt>
                <c:pt idx="26">
                  <c:v>1.233596155438523E-2</c:v>
                </c:pt>
                <c:pt idx="27">
                  <c:v>1.0135717708710357E-4</c:v>
                </c:pt>
                <c:pt idx="28">
                  <c:v>1.2952550522633933E-2</c:v>
                </c:pt>
                <c:pt idx="29">
                  <c:v>5.8697974162887547E-3</c:v>
                </c:pt>
                <c:pt idx="30">
                  <c:v>4.069620711933981E-4</c:v>
                </c:pt>
                <c:pt idx="31">
                  <c:v>1.975535344218145E-4</c:v>
                </c:pt>
                <c:pt idx="32">
                  <c:v>1.9542162709250275E-2</c:v>
                </c:pt>
                <c:pt idx="33">
                  <c:v>8.5487204047457691E-3</c:v>
                </c:pt>
                <c:pt idx="34">
                  <c:v>6.0172660826381321E-6</c:v>
                </c:pt>
                <c:pt idx="35">
                  <c:v>1.0155275886479314E-3</c:v>
                </c:pt>
                <c:pt idx="36">
                  <c:v>9.8618922538479484E-3</c:v>
                </c:pt>
                <c:pt idx="37">
                  <c:v>1.6923405798335651E-3</c:v>
                </c:pt>
                <c:pt idx="38">
                  <c:v>5.0445718715071428E-7</c:v>
                </c:pt>
                <c:pt idx="39">
                  <c:v>1.7275261447685143E-3</c:v>
                </c:pt>
                <c:pt idx="40">
                  <c:v>1.9592924325783534E-6</c:v>
                </c:pt>
                <c:pt idx="41">
                  <c:v>7.2091817887603483E-4</c:v>
                </c:pt>
                <c:pt idx="42">
                  <c:v>1.0260576403731349E-2</c:v>
                </c:pt>
                <c:pt idx="43">
                  <c:v>1.3411343774900209E-3</c:v>
                </c:pt>
                <c:pt idx="44">
                  <c:v>7.2483301321884352E-2</c:v>
                </c:pt>
                <c:pt idx="45">
                  <c:v>1.2547189993196791E-2</c:v>
                </c:pt>
                <c:pt idx="46">
                  <c:v>1.9883882666482008E-5</c:v>
                </c:pt>
                <c:pt idx="47">
                  <c:v>1.8524761607277351E-4</c:v>
                </c:pt>
                <c:pt idx="48">
                  <c:v>1.3953716634938068E-3</c:v>
                </c:pt>
                <c:pt idx="49">
                  <c:v>2.4144106474630875E-5</c:v>
                </c:pt>
                <c:pt idx="50">
                  <c:v>4.0803365769058932E-3</c:v>
                </c:pt>
                <c:pt idx="51">
                  <c:v>1.2570768096377013E-6</c:v>
                </c:pt>
                <c:pt idx="52">
                  <c:v>6.2552539419422166E-3</c:v>
                </c:pt>
                <c:pt idx="53">
                  <c:v>5.1543248396558215E-4</c:v>
                </c:pt>
                <c:pt idx="54">
                  <c:v>3.0522831898302336E-6</c:v>
                </c:pt>
                <c:pt idx="55">
                  <c:v>5.1247547167813934E-4</c:v>
                </c:pt>
                <c:pt idx="56">
                  <c:v>4.1124037015987762E-3</c:v>
                </c:pt>
                <c:pt idx="57">
                  <c:v>2.0290286633614352E-3</c:v>
                </c:pt>
                <c:pt idx="58">
                  <c:v>7.7797914067253163E-5</c:v>
                </c:pt>
                <c:pt idx="59">
                  <c:v>2.0877863825800313E-6</c:v>
                </c:pt>
                <c:pt idx="60">
                  <c:v>4.9079046779351501E-3</c:v>
                </c:pt>
                <c:pt idx="61">
                  <c:v>6.4012069811576289E-5</c:v>
                </c:pt>
                <c:pt idx="62">
                  <c:v>5.2592703941894579E-3</c:v>
                </c:pt>
                <c:pt idx="63">
                  <c:v>2.2973769401534653E-3</c:v>
                </c:pt>
                <c:pt idx="64">
                  <c:v>5.0107645064448966E-5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'Influential Data'!$F$2</c:f>
              <c:strCache>
                <c:ptCount val="1"/>
                <c:pt idx="0">
                  <c:v>Threshold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'Influential Data'!$A$3:$A$67</c:f>
              <c:numCache>
                <c:formatCode>m/d/yyyy</c:formatCode>
                <c:ptCount val="65"/>
                <c:pt idx="0">
                  <c:v>39449</c:v>
                </c:pt>
                <c:pt idx="1">
                  <c:v>39479</c:v>
                </c:pt>
                <c:pt idx="2">
                  <c:v>39510</c:v>
                </c:pt>
                <c:pt idx="3">
                  <c:v>39539</c:v>
                </c:pt>
                <c:pt idx="4">
                  <c:v>39569</c:v>
                </c:pt>
                <c:pt idx="5">
                  <c:v>39601</c:v>
                </c:pt>
                <c:pt idx="6">
                  <c:v>39630</c:v>
                </c:pt>
                <c:pt idx="7">
                  <c:v>39661</c:v>
                </c:pt>
                <c:pt idx="8">
                  <c:v>39693</c:v>
                </c:pt>
                <c:pt idx="9">
                  <c:v>39722</c:v>
                </c:pt>
                <c:pt idx="10">
                  <c:v>39755</c:v>
                </c:pt>
                <c:pt idx="11">
                  <c:v>39783</c:v>
                </c:pt>
                <c:pt idx="12">
                  <c:v>39815</c:v>
                </c:pt>
                <c:pt idx="13">
                  <c:v>39846</c:v>
                </c:pt>
                <c:pt idx="14">
                  <c:v>39874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40028</c:v>
                </c:pt>
                <c:pt idx="20">
                  <c:v>40057</c:v>
                </c:pt>
                <c:pt idx="21">
                  <c:v>40087</c:v>
                </c:pt>
                <c:pt idx="22">
                  <c:v>40119</c:v>
                </c:pt>
                <c:pt idx="23">
                  <c:v>40148</c:v>
                </c:pt>
                <c:pt idx="24">
                  <c:v>40182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40301</c:v>
                </c:pt>
                <c:pt idx="29">
                  <c:v>40330</c:v>
                </c:pt>
                <c:pt idx="30">
                  <c:v>40360</c:v>
                </c:pt>
                <c:pt idx="31">
                  <c:v>40392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40546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40665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40819</c:v>
                </c:pt>
                <c:pt idx="46">
                  <c:v>40848</c:v>
                </c:pt>
                <c:pt idx="47">
                  <c:v>40878</c:v>
                </c:pt>
                <c:pt idx="48">
                  <c:v>40911</c:v>
                </c:pt>
                <c:pt idx="49">
                  <c:v>40940</c:v>
                </c:pt>
                <c:pt idx="50">
                  <c:v>40969</c:v>
                </c:pt>
                <c:pt idx="51">
                  <c:v>41001</c:v>
                </c:pt>
                <c:pt idx="52">
                  <c:v>41030</c:v>
                </c:pt>
                <c:pt idx="53">
                  <c:v>41061</c:v>
                </c:pt>
                <c:pt idx="54">
                  <c:v>41092</c:v>
                </c:pt>
                <c:pt idx="55">
                  <c:v>41122</c:v>
                </c:pt>
                <c:pt idx="56">
                  <c:v>41156</c:v>
                </c:pt>
                <c:pt idx="57">
                  <c:v>41183</c:v>
                </c:pt>
                <c:pt idx="58">
                  <c:v>41214</c:v>
                </c:pt>
                <c:pt idx="59">
                  <c:v>41246</c:v>
                </c:pt>
                <c:pt idx="60">
                  <c:v>41276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</c:numCache>
            </c:numRef>
          </c:cat>
          <c:val>
            <c:numRef>
              <c:f>'Influential Data'!$F$3:$F$67</c:f>
              <c:numCache>
                <c:formatCode>0.0%</c:formatCode>
                <c:ptCount val="65"/>
                <c:pt idx="0">
                  <c:v>6.1538461538461542E-2</c:v>
                </c:pt>
                <c:pt idx="1">
                  <c:v>6.1538461538461542E-2</c:v>
                </c:pt>
                <c:pt idx="2">
                  <c:v>6.1538461538461542E-2</c:v>
                </c:pt>
                <c:pt idx="3">
                  <c:v>6.1538461538461542E-2</c:v>
                </c:pt>
                <c:pt idx="4">
                  <c:v>6.1538461538461542E-2</c:v>
                </c:pt>
                <c:pt idx="5">
                  <c:v>6.1538461538461542E-2</c:v>
                </c:pt>
                <c:pt idx="6">
                  <c:v>6.1538461538461542E-2</c:v>
                </c:pt>
                <c:pt idx="7">
                  <c:v>6.1538461538461542E-2</c:v>
                </c:pt>
                <c:pt idx="8">
                  <c:v>6.1538461538461542E-2</c:v>
                </c:pt>
                <c:pt idx="9">
                  <c:v>6.1538461538461542E-2</c:v>
                </c:pt>
                <c:pt idx="10">
                  <c:v>6.1538461538461542E-2</c:v>
                </c:pt>
                <c:pt idx="11">
                  <c:v>6.1538461538461542E-2</c:v>
                </c:pt>
                <c:pt idx="12">
                  <c:v>6.1538461538461542E-2</c:v>
                </c:pt>
                <c:pt idx="13">
                  <c:v>6.1538461538461542E-2</c:v>
                </c:pt>
                <c:pt idx="14">
                  <c:v>6.1538461538461542E-2</c:v>
                </c:pt>
                <c:pt idx="15">
                  <c:v>6.1538461538461542E-2</c:v>
                </c:pt>
                <c:pt idx="16">
                  <c:v>6.1538461538461542E-2</c:v>
                </c:pt>
                <c:pt idx="17">
                  <c:v>6.1538461538461542E-2</c:v>
                </c:pt>
                <c:pt idx="18">
                  <c:v>6.1538461538461542E-2</c:v>
                </c:pt>
                <c:pt idx="19">
                  <c:v>6.1538461538461542E-2</c:v>
                </c:pt>
                <c:pt idx="20">
                  <c:v>6.1538461538461542E-2</c:v>
                </c:pt>
                <c:pt idx="21">
                  <c:v>6.1538461538461542E-2</c:v>
                </c:pt>
                <c:pt idx="22">
                  <c:v>6.1538461538461542E-2</c:v>
                </c:pt>
                <c:pt idx="23">
                  <c:v>6.1538461538461542E-2</c:v>
                </c:pt>
                <c:pt idx="24">
                  <c:v>6.1538461538461542E-2</c:v>
                </c:pt>
                <c:pt idx="25">
                  <c:v>6.1538461538461542E-2</c:v>
                </c:pt>
                <c:pt idx="26">
                  <c:v>6.1538461538461542E-2</c:v>
                </c:pt>
                <c:pt idx="27">
                  <c:v>6.1538461538461542E-2</c:v>
                </c:pt>
                <c:pt idx="28">
                  <c:v>6.1538461538461542E-2</c:v>
                </c:pt>
                <c:pt idx="29">
                  <c:v>6.1538461538461542E-2</c:v>
                </c:pt>
                <c:pt idx="30">
                  <c:v>6.1538461538461542E-2</c:v>
                </c:pt>
                <c:pt idx="31">
                  <c:v>6.1538461538461542E-2</c:v>
                </c:pt>
                <c:pt idx="32">
                  <c:v>6.1538461538461542E-2</c:v>
                </c:pt>
                <c:pt idx="33">
                  <c:v>6.1538461538461542E-2</c:v>
                </c:pt>
                <c:pt idx="34">
                  <c:v>6.1538461538461542E-2</c:v>
                </c:pt>
                <c:pt idx="35">
                  <c:v>6.1538461538461542E-2</c:v>
                </c:pt>
                <c:pt idx="36">
                  <c:v>6.1538461538461542E-2</c:v>
                </c:pt>
                <c:pt idx="37">
                  <c:v>6.1538461538461542E-2</c:v>
                </c:pt>
                <c:pt idx="38">
                  <c:v>6.1538461538461542E-2</c:v>
                </c:pt>
                <c:pt idx="39">
                  <c:v>6.1538461538461542E-2</c:v>
                </c:pt>
                <c:pt idx="40">
                  <c:v>6.1538461538461542E-2</c:v>
                </c:pt>
                <c:pt idx="41">
                  <c:v>6.1538461538461542E-2</c:v>
                </c:pt>
                <c:pt idx="42">
                  <c:v>6.1538461538461542E-2</c:v>
                </c:pt>
                <c:pt idx="43">
                  <c:v>6.1538461538461542E-2</c:v>
                </c:pt>
                <c:pt idx="44">
                  <c:v>6.1538461538461542E-2</c:v>
                </c:pt>
                <c:pt idx="45">
                  <c:v>6.1538461538461542E-2</c:v>
                </c:pt>
                <c:pt idx="46">
                  <c:v>6.1538461538461542E-2</c:v>
                </c:pt>
                <c:pt idx="47">
                  <c:v>6.1538461538461542E-2</c:v>
                </c:pt>
                <c:pt idx="48">
                  <c:v>6.1538461538461542E-2</c:v>
                </c:pt>
                <c:pt idx="49">
                  <c:v>6.1538461538461542E-2</c:v>
                </c:pt>
                <c:pt idx="50">
                  <c:v>6.1538461538461542E-2</c:v>
                </c:pt>
                <c:pt idx="51">
                  <c:v>6.1538461538461542E-2</c:v>
                </c:pt>
                <c:pt idx="52">
                  <c:v>6.1538461538461542E-2</c:v>
                </c:pt>
                <c:pt idx="53">
                  <c:v>6.1538461538461542E-2</c:v>
                </c:pt>
                <c:pt idx="54">
                  <c:v>6.1538461538461542E-2</c:v>
                </c:pt>
                <c:pt idx="55">
                  <c:v>6.1538461538461542E-2</c:v>
                </c:pt>
                <c:pt idx="56">
                  <c:v>6.1538461538461542E-2</c:v>
                </c:pt>
                <c:pt idx="57">
                  <c:v>6.1538461538461542E-2</c:v>
                </c:pt>
                <c:pt idx="58">
                  <c:v>6.1538461538461542E-2</c:v>
                </c:pt>
                <c:pt idx="59">
                  <c:v>6.1538461538461542E-2</c:v>
                </c:pt>
                <c:pt idx="60">
                  <c:v>6.1538461538461542E-2</c:v>
                </c:pt>
                <c:pt idx="61">
                  <c:v>6.1538461538461542E-2</c:v>
                </c:pt>
                <c:pt idx="62">
                  <c:v>6.1538461538461542E-2</c:v>
                </c:pt>
                <c:pt idx="63">
                  <c:v>6.1538461538461542E-2</c:v>
                </c:pt>
                <c:pt idx="64">
                  <c:v>6.1538461538461542E-2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108368"/>
        <c:axId val="573266224"/>
      </c:lineChart>
      <c:dateAx>
        <c:axId val="60610836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3266224"/>
        <c:crosses val="autoZero"/>
        <c:auto val="1"/>
        <c:lblOffset val="100"/>
        <c:baseTimeUnit val="days"/>
      </c:dateAx>
      <c:valAx>
        <c:axId val="57326622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10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356311557742835"/>
          <c:y val="0.18113371245261004"/>
          <c:w val="0.2212396261502826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IBM Cook's Distance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3405590571438E-2"/>
          <c:y val="2.5428331875182269E-2"/>
          <c:w val="0.91998141879433193"/>
          <c:h val="0.788365048118985"/>
        </c:manualLayout>
      </c:layout>
      <c:lineChart>
        <c:grouping val="standard"/>
        <c:varyColors val="0"/>
        <c:ser>
          <c:idx val="0"/>
          <c:order val="0"/>
          <c:tx>
            <c:strRef>
              <c:f>Final!$E$2</c:f>
              <c:strCache>
                <c:ptCount val="1"/>
                <c:pt idx="0">
                  <c:v>Cook's</c:v>
                </c:pt>
              </c:strCache>
            </c:strRef>
          </c:tx>
          <c:spPr>
            <a:ln w="158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Final!$A$3:$A$67</c:f>
              <c:numCache>
                <c:formatCode>m/d/yyyy</c:formatCode>
                <c:ptCount val="65"/>
                <c:pt idx="0">
                  <c:v>39449</c:v>
                </c:pt>
                <c:pt idx="1">
                  <c:v>39479</c:v>
                </c:pt>
                <c:pt idx="2">
                  <c:v>39510</c:v>
                </c:pt>
                <c:pt idx="3">
                  <c:v>39539</c:v>
                </c:pt>
                <c:pt idx="4">
                  <c:v>39569</c:v>
                </c:pt>
                <c:pt idx="5">
                  <c:v>39601</c:v>
                </c:pt>
                <c:pt idx="6">
                  <c:v>39630</c:v>
                </c:pt>
                <c:pt idx="7">
                  <c:v>39661</c:v>
                </c:pt>
                <c:pt idx="8">
                  <c:v>39693</c:v>
                </c:pt>
                <c:pt idx="9">
                  <c:v>39722</c:v>
                </c:pt>
                <c:pt idx="10">
                  <c:v>39755</c:v>
                </c:pt>
                <c:pt idx="11">
                  <c:v>39783</c:v>
                </c:pt>
                <c:pt idx="12">
                  <c:v>39815</c:v>
                </c:pt>
                <c:pt idx="13">
                  <c:v>39846</c:v>
                </c:pt>
                <c:pt idx="14">
                  <c:v>39874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40028</c:v>
                </c:pt>
                <c:pt idx="20">
                  <c:v>40057</c:v>
                </c:pt>
                <c:pt idx="21">
                  <c:v>40087</c:v>
                </c:pt>
                <c:pt idx="22">
                  <c:v>40119</c:v>
                </c:pt>
                <c:pt idx="23">
                  <c:v>40148</c:v>
                </c:pt>
                <c:pt idx="24">
                  <c:v>40182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40301</c:v>
                </c:pt>
                <c:pt idx="29">
                  <c:v>40330</c:v>
                </c:pt>
                <c:pt idx="30">
                  <c:v>40360</c:v>
                </c:pt>
                <c:pt idx="31">
                  <c:v>40392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40546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40665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40819</c:v>
                </c:pt>
                <c:pt idx="46">
                  <c:v>40848</c:v>
                </c:pt>
                <c:pt idx="47">
                  <c:v>40878</c:v>
                </c:pt>
                <c:pt idx="48">
                  <c:v>40911</c:v>
                </c:pt>
                <c:pt idx="49">
                  <c:v>40940</c:v>
                </c:pt>
                <c:pt idx="50">
                  <c:v>40969</c:v>
                </c:pt>
                <c:pt idx="51">
                  <c:v>41001</c:v>
                </c:pt>
                <c:pt idx="52">
                  <c:v>41030</c:v>
                </c:pt>
                <c:pt idx="53">
                  <c:v>41061</c:v>
                </c:pt>
                <c:pt idx="54">
                  <c:v>41092</c:v>
                </c:pt>
                <c:pt idx="55">
                  <c:v>41122</c:v>
                </c:pt>
                <c:pt idx="56">
                  <c:v>41156</c:v>
                </c:pt>
                <c:pt idx="57">
                  <c:v>41183</c:v>
                </c:pt>
                <c:pt idx="58">
                  <c:v>41214</c:v>
                </c:pt>
                <c:pt idx="59">
                  <c:v>41246</c:v>
                </c:pt>
                <c:pt idx="60">
                  <c:v>41276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</c:numCache>
            </c:numRef>
          </c:cat>
          <c:val>
            <c:numRef>
              <c:f>Final!$E$3:$E$67</c:f>
              <c:numCache>
                <c:formatCode>0.0%</c:formatCode>
                <c:ptCount val="65"/>
                <c:pt idx="0">
                  <c:v>2.2989525970053392E-2</c:v>
                </c:pt>
                <c:pt idx="1">
                  <c:v>4.0470314050470239E-2</c:v>
                </c:pt>
                <c:pt idx="2">
                  <c:v>4.650178939434224E-4</c:v>
                </c:pt>
                <c:pt idx="3">
                  <c:v>3.8516361654586887E-3</c:v>
                </c:pt>
                <c:pt idx="4">
                  <c:v>9.3389713784485275E-3</c:v>
                </c:pt>
                <c:pt idx="5">
                  <c:v>5.0545470697401701E-2</c:v>
                </c:pt>
                <c:pt idx="6">
                  <c:v>9.9311740737875638E-3</c:v>
                </c:pt>
                <c:pt idx="7">
                  <c:v>5.1438791592773253E-3</c:v>
                </c:pt>
                <c:pt idx="8">
                  <c:v>8.9680350409512225E-3</c:v>
                </c:pt>
                <c:pt idx="9">
                  <c:v>#N/A</c:v>
                </c:pt>
                <c:pt idx="10">
                  <c:v>#N/A</c:v>
                </c:pt>
                <c:pt idx="11">
                  <c:v>8.6866238051180064E-4</c:v>
                </c:pt>
                <c:pt idx="12">
                  <c:v>#N/A</c:v>
                </c:pt>
                <c:pt idx="13">
                  <c:v>#N/A</c:v>
                </c:pt>
                <c:pt idx="14">
                  <c:v>1.2900616656915057E-4</c:v>
                </c:pt>
                <c:pt idx="15">
                  <c:v>5.4649545984747829E-3</c:v>
                </c:pt>
                <c:pt idx="16">
                  <c:v>3.1692520752534824E-5</c:v>
                </c:pt>
                <c:pt idx="17">
                  <c:v>2.7243396809557431E-6</c:v>
                </c:pt>
                <c:pt idx="18">
                  <c:v>#N/A</c:v>
                </c:pt>
                <c:pt idx="19">
                  <c:v>2.9361612380362535E-3</c:v>
                </c:pt>
                <c:pt idx="20">
                  <c:v>2.2447238364940321E-3</c:v>
                </c:pt>
                <c:pt idx="21">
                  <c:v>2.9210668147243882E-3</c:v>
                </c:pt>
                <c:pt idx="22">
                  <c:v>4.889174284750393E-3</c:v>
                </c:pt>
                <c:pt idx="23">
                  <c:v>1.6350018625491355E-3</c:v>
                </c:pt>
                <c:pt idx="24">
                  <c:v>1.5582182151960042E-2</c:v>
                </c:pt>
                <c:pt idx="25">
                  <c:v>3.557217110576267E-3</c:v>
                </c:pt>
                <c:pt idx="26">
                  <c:v>2.9674482260642229E-2</c:v>
                </c:pt>
                <c:pt idx="27">
                  <c:v>2.367804538297326E-4</c:v>
                </c:pt>
                <c:pt idx="28">
                  <c:v>3.1064944948429176E-2</c:v>
                </c:pt>
                <c:pt idx="29">
                  <c:v>1.396813054911868E-2</c:v>
                </c:pt>
                <c:pt idx="30">
                  <c:v>8.2615724687292304E-4</c:v>
                </c:pt>
                <c:pt idx="31">
                  <c:v>5.4806213410251413E-4</c:v>
                </c:pt>
                <c:pt idx="32">
                  <c:v>5.2586395720351634E-2</c:v>
                </c:pt>
                <c:pt idx="33">
                  <c:v>2.1199478020077642E-2</c:v>
                </c:pt>
                <c:pt idx="34">
                  <c:v>1.4521824180659052E-5</c:v>
                </c:pt>
                <c:pt idx="35">
                  <c:v>2.2197232057343317E-3</c:v>
                </c:pt>
                <c:pt idx="36">
                  <c:v>2.4049641973439465E-2</c:v>
                </c:pt>
                <c:pt idx="37">
                  <c:v>4.0215345919324399E-3</c:v>
                </c:pt>
                <c:pt idx="38">
                  <c:v>1.2306919217630235E-6</c:v>
                </c:pt>
                <c:pt idx="39">
                  <c:v>4.2899576975596208E-3</c:v>
                </c:pt>
                <c:pt idx="40">
                  <c:v>4.3898966216331864E-6</c:v>
                </c:pt>
                <c:pt idx="41">
                  <c:v>1.7323990344604993E-3</c:v>
                </c:pt>
                <c:pt idx="42">
                  <c:v>2.4828013078037364E-2</c:v>
                </c:pt>
                <c:pt idx="43">
                  <c:v>3.5785839694786829E-3</c:v>
                </c:pt>
                <c:pt idx="44">
                  <c:v>#N/A</c:v>
                </c:pt>
                <c:pt idx="45">
                  <c:v>2.966968780269923E-2</c:v>
                </c:pt>
                <c:pt idx="46">
                  <c:v>4.8089360848976276E-5</c:v>
                </c:pt>
                <c:pt idx="47">
                  <c:v>4.4687378471817621E-4</c:v>
                </c:pt>
                <c:pt idx="48">
                  <c:v>3.6284161761294775E-3</c:v>
                </c:pt>
                <c:pt idx="49">
                  <c:v>4.3104141314862325E-5</c:v>
                </c:pt>
                <c:pt idx="50">
                  <c:v>1.0052634248539812E-2</c:v>
                </c:pt>
                <c:pt idx="51">
                  <c:v>3.1187040442492349E-6</c:v>
                </c:pt>
                <c:pt idx="52">
                  <c:v>1.608884124484744E-2</c:v>
                </c:pt>
                <c:pt idx="53">
                  <c:v>1.1939138632457804E-3</c:v>
                </c:pt>
                <c:pt idx="54">
                  <c:v>7.1370231160245784E-6</c:v>
                </c:pt>
                <c:pt idx="55">
                  <c:v>1.2194398450772509E-3</c:v>
                </c:pt>
                <c:pt idx="56">
                  <c:v>1.0088670460658505E-2</c:v>
                </c:pt>
                <c:pt idx="57">
                  <c:v>4.9507087703578624E-3</c:v>
                </c:pt>
                <c:pt idx="58">
                  <c:v>1.8770848338606357E-4</c:v>
                </c:pt>
                <c:pt idx="59">
                  <c:v>4.4788214187055409E-6</c:v>
                </c:pt>
                <c:pt idx="60">
                  <c:v>1.2503059684375921E-2</c:v>
                </c:pt>
                <c:pt idx="61">
                  <c:v>1.5338610024158463E-4</c:v>
                </c:pt>
                <c:pt idx="62">
                  <c:v>1.3031854053641762E-2</c:v>
                </c:pt>
                <c:pt idx="63">
                  <c:v>5.5533763586971775E-3</c:v>
                </c:pt>
                <c:pt idx="64">
                  <c:v>1.4832713294390525E-4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Final!$F$2</c:f>
              <c:strCache>
                <c:ptCount val="1"/>
                <c:pt idx="0">
                  <c:v>Threshold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Final!$A$3:$A$67</c:f>
              <c:numCache>
                <c:formatCode>m/d/yyyy</c:formatCode>
                <c:ptCount val="65"/>
                <c:pt idx="0">
                  <c:v>39449</c:v>
                </c:pt>
                <c:pt idx="1">
                  <c:v>39479</c:v>
                </c:pt>
                <c:pt idx="2">
                  <c:v>39510</c:v>
                </c:pt>
                <c:pt idx="3">
                  <c:v>39539</c:v>
                </c:pt>
                <c:pt idx="4">
                  <c:v>39569</c:v>
                </c:pt>
                <c:pt idx="5">
                  <c:v>39601</c:v>
                </c:pt>
                <c:pt idx="6">
                  <c:v>39630</c:v>
                </c:pt>
                <c:pt idx="7">
                  <c:v>39661</c:v>
                </c:pt>
                <c:pt idx="8">
                  <c:v>39693</c:v>
                </c:pt>
                <c:pt idx="9">
                  <c:v>39722</c:v>
                </c:pt>
                <c:pt idx="10">
                  <c:v>39755</c:v>
                </c:pt>
                <c:pt idx="11">
                  <c:v>39783</c:v>
                </c:pt>
                <c:pt idx="12">
                  <c:v>39815</c:v>
                </c:pt>
                <c:pt idx="13">
                  <c:v>39846</c:v>
                </c:pt>
                <c:pt idx="14">
                  <c:v>39874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40028</c:v>
                </c:pt>
                <c:pt idx="20">
                  <c:v>40057</c:v>
                </c:pt>
                <c:pt idx="21">
                  <c:v>40087</c:v>
                </c:pt>
                <c:pt idx="22">
                  <c:v>40119</c:v>
                </c:pt>
                <c:pt idx="23">
                  <c:v>40148</c:v>
                </c:pt>
                <c:pt idx="24">
                  <c:v>40182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40301</c:v>
                </c:pt>
                <c:pt idx="29">
                  <c:v>40330</c:v>
                </c:pt>
                <c:pt idx="30">
                  <c:v>40360</c:v>
                </c:pt>
                <c:pt idx="31">
                  <c:v>40392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40546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40665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40819</c:v>
                </c:pt>
                <c:pt idx="46">
                  <c:v>40848</c:v>
                </c:pt>
                <c:pt idx="47">
                  <c:v>40878</c:v>
                </c:pt>
                <c:pt idx="48">
                  <c:v>40911</c:v>
                </c:pt>
                <c:pt idx="49">
                  <c:v>40940</c:v>
                </c:pt>
                <c:pt idx="50">
                  <c:v>40969</c:v>
                </c:pt>
                <c:pt idx="51">
                  <c:v>41001</c:v>
                </c:pt>
                <c:pt idx="52">
                  <c:v>41030</c:v>
                </c:pt>
                <c:pt idx="53">
                  <c:v>41061</c:v>
                </c:pt>
                <c:pt idx="54">
                  <c:v>41092</c:v>
                </c:pt>
                <c:pt idx="55">
                  <c:v>41122</c:v>
                </c:pt>
                <c:pt idx="56">
                  <c:v>41156</c:v>
                </c:pt>
                <c:pt idx="57">
                  <c:v>41183</c:v>
                </c:pt>
                <c:pt idx="58">
                  <c:v>41214</c:v>
                </c:pt>
                <c:pt idx="59">
                  <c:v>41246</c:v>
                </c:pt>
                <c:pt idx="60">
                  <c:v>41276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</c:numCache>
            </c:numRef>
          </c:cat>
          <c:val>
            <c:numRef>
              <c:f>Final!$F$3:$F$67</c:f>
              <c:numCache>
                <c:formatCode>0.0%</c:formatCode>
                <c:ptCount val="65"/>
                <c:pt idx="0">
                  <c:v>6.7796610169491525E-2</c:v>
                </c:pt>
                <c:pt idx="1">
                  <c:v>6.7796610169491525E-2</c:v>
                </c:pt>
                <c:pt idx="2">
                  <c:v>6.7796610169491525E-2</c:v>
                </c:pt>
                <c:pt idx="3">
                  <c:v>6.7796610169491525E-2</c:v>
                </c:pt>
                <c:pt idx="4">
                  <c:v>6.7796610169491525E-2</c:v>
                </c:pt>
                <c:pt idx="5">
                  <c:v>6.7796610169491525E-2</c:v>
                </c:pt>
                <c:pt idx="6">
                  <c:v>6.7796610169491525E-2</c:v>
                </c:pt>
                <c:pt idx="7">
                  <c:v>6.7796610169491525E-2</c:v>
                </c:pt>
                <c:pt idx="8">
                  <c:v>6.7796610169491525E-2</c:v>
                </c:pt>
                <c:pt idx="9">
                  <c:v>6.7796610169491525E-2</c:v>
                </c:pt>
                <c:pt idx="10">
                  <c:v>6.7796610169491525E-2</c:v>
                </c:pt>
                <c:pt idx="11">
                  <c:v>6.7796610169491525E-2</c:v>
                </c:pt>
                <c:pt idx="12">
                  <c:v>6.7796610169491525E-2</c:v>
                </c:pt>
                <c:pt idx="13">
                  <c:v>6.7796610169491525E-2</c:v>
                </c:pt>
                <c:pt idx="14">
                  <c:v>6.7796610169491525E-2</c:v>
                </c:pt>
                <c:pt idx="15">
                  <c:v>6.7796610169491525E-2</c:v>
                </c:pt>
                <c:pt idx="16">
                  <c:v>6.7796610169491525E-2</c:v>
                </c:pt>
                <c:pt idx="17">
                  <c:v>6.7796610169491525E-2</c:v>
                </c:pt>
                <c:pt idx="18">
                  <c:v>6.7796610169491525E-2</c:v>
                </c:pt>
                <c:pt idx="19">
                  <c:v>6.7796610169491525E-2</c:v>
                </c:pt>
                <c:pt idx="20">
                  <c:v>6.7796610169491525E-2</c:v>
                </c:pt>
                <c:pt idx="21">
                  <c:v>6.7796610169491525E-2</c:v>
                </c:pt>
                <c:pt idx="22">
                  <c:v>6.7796610169491525E-2</c:v>
                </c:pt>
                <c:pt idx="23">
                  <c:v>6.7796610169491525E-2</c:v>
                </c:pt>
                <c:pt idx="24">
                  <c:v>6.7796610169491525E-2</c:v>
                </c:pt>
                <c:pt idx="25">
                  <c:v>6.7796610169491525E-2</c:v>
                </c:pt>
                <c:pt idx="26">
                  <c:v>6.7796610169491525E-2</c:v>
                </c:pt>
                <c:pt idx="27">
                  <c:v>6.7796610169491525E-2</c:v>
                </c:pt>
                <c:pt idx="28">
                  <c:v>6.7796610169491525E-2</c:v>
                </c:pt>
                <c:pt idx="29">
                  <c:v>6.7796610169491525E-2</c:v>
                </c:pt>
                <c:pt idx="30">
                  <c:v>6.7796610169491525E-2</c:v>
                </c:pt>
                <c:pt idx="31">
                  <c:v>6.7796610169491525E-2</c:v>
                </c:pt>
                <c:pt idx="32">
                  <c:v>6.7796610169491525E-2</c:v>
                </c:pt>
                <c:pt idx="33">
                  <c:v>6.7796610169491525E-2</c:v>
                </c:pt>
                <c:pt idx="34">
                  <c:v>6.7796610169491525E-2</c:v>
                </c:pt>
                <c:pt idx="35">
                  <c:v>6.7796610169491525E-2</c:v>
                </c:pt>
                <c:pt idx="36">
                  <c:v>6.7796610169491525E-2</c:v>
                </c:pt>
                <c:pt idx="37">
                  <c:v>6.7796610169491525E-2</c:v>
                </c:pt>
                <c:pt idx="38">
                  <c:v>6.7796610169491525E-2</c:v>
                </c:pt>
                <c:pt idx="39">
                  <c:v>6.7796610169491525E-2</c:v>
                </c:pt>
                <c:pt idx="40">
                  <c:v>6.7796610169491525E-2</c:v>
                </c:pt>
                <c:pt idx="41">
                  <c:v>6.7796610169491525E-2</c:v>
                </c:pt>
                <c:pt idx="42">
                  <c:v>6.7796610169491525E-2</c:v>
                </c:pt>
                <c:pt idx="43">
                  <c:v>6.7796610169491525E-2</c:v>
                </c:pt>
                <c:pt idx="44">
                  <c:v>6.7796610169491525E-2</c:v>
                </c:pt>
                <c:pt idx="45">
                  <c:v>6.7796610169491525E-2</c:v>
                </c:pt>
                <c:pt idx="46">
                  <c:v>6.7796610169491525E-2</c:v>
                </c:pt>
                <c:pt idx="47">
                  <c:v>6.7796610169491525E-2</c:v>
                </c:pt>
                <c:pt idx="48">
                  <c:v>6.7796610169491525E-2</c:v>
                </c:pt>
                <c:pt idx="49">
                  <c:v>6.7796610169491525E-2</c:v>
                </c:pt>
                <c:pt idx="50">
                  <c:v>6.7796610169491525E-2</c:v>
                </c:pt>
                <c:pt idx="51">
                  <c:v>6.7796610169491525E-2</c:v>
                </c:pt>
                <c:pt idx="52">
                  <c:v>6.7796610169491525E-2</c:v>
                </c:pt>
                <c:pt idx="53">
                  <c:v>6.7796610169491525E-2</c:v>
                </c:pt>
                <c:pt idx="54">
                  <c:v>6.7796610169491525E-2</c:v>
                </c:pt>
                <c:pt idx="55">
                  <c:v>6.7796610169491525E-2</c:v>
                </c:pt>
                <c:pt idx="56">
                  <c:v>6.7796610169491525E-2</c:v>
                </c:pt>
                <c:pt idx="57">
                  <c:v>6.7796610169491525E-2</c:v>
                </c:pt>
                <c:pt idx="58">
                  <c:v>6.7796610169491525E-2</c:v>
                </c:pt>
                <c:pt idx="59">
                  <c:v>6.7796610169491525E-2</c:v>
                </c:pt>
                <c:pt idx="60">
                  <c:v>6.7796610169491525E-2</c:v>
                </c:pt>
                <c:pt idx="61">
                  <c:v>6.7796610169491525E-2</c:v>
                </c:pt>
                <c:pt idx="62">
                  <c:v>6.7796610169491525E-2</c:v>
                </c:pt>
                <c:pt idx="63">
                  <c:v>6.7796610169491525E-2</c:v>
                </c:pt>
                <c:pt idx="64">
                  <c:v>6.7796610169491525E-2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750208"/>
        <c:axId val="680744048"/>
      </c:lineChart>
      <c:dateAx>
        <c:axId val="6807502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744048"/>
        <c:crosses val="autoZero"/>
        <c:auto val="1"/>
        <c:lblOffset val="100"/>
        <c:baseTimeUnit val="days"/>
      </c:dateAx>
      <c:valAx>
        <c:axId val="68074404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75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356311557742835"/>
          <c:y val="0.18113371245261004"/>
          <c:w val="0.2212396261502826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</xdr:colOff>
      <xdr:row>2</xdr:row>
      <xdr:rowOff>19050</xdr:rowOff>
    </xdr:from>
    <xdr:to>
      <xdr:col>22</xdr:col>
      <xdr:colOff>304799</xdr:colOff>
      <xdr:row>16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190499</xdr:rowOff>
    </xdr:from>
    <xdr:to>
      <xdr:col>24</xdr:col>
      <xdr:colOff>419100</xdr:colOff>
      <xdr:row>19</xdr:row>
      <xdr:rowOff>59531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190500</xdr:colOff>
      <xdr:row>1</xdr:row>
      <xdr:rowOff>28573</xdr:rowOff>
    </xdr:from>
    <xdr:to>
      <xdr:col>33</xdr:col>
      <xdr:colOff>304800</xdr:colOff>
      <xdr:row>22</xdr:row>
      <xdr:rowOff>142874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46</xdr:row>
      <xdr:rowOff>0</xdr:rowOff>
    </xdr:from>
    <xdr:to>
      <xdr:col>38</xdr:col>
      <xdr:colOff>130969</xdr:colOff>
      <xdr:row>65</xdr:row>
      <xdr:rowOff>166687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5952</xdr:colOff>
      <xdr:row>53</xdr:row>
      <xdr:rowOff>188118</xdr:rowOff>
    </xdr:from>
    <xdr:to>
      <xdr:col>22</xdr:col>
      <xdr:colOff>416718</xdr:colOff>
      <xdr:row>68</xdr:row>
      <xdr:rowOff>73818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11905</xdr:colOff>
      <xdr:row>1</xdr:row>
      <xdr:rowOff>9525</xdr:rowOff>
    </xdr:from>
    <xdr:to>
      <xdr:col>30</xdr:col>
      <xdr:colOff>285748</xdr:colOff>
      <xdr:row>15</xdr:row>
      <xdr:rowOff>73819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226219</xdr:colOff>
      <xdr:row>0</xdr:row>
      <xdr:rowOff>188117</xdr:rowOff>
    </xdr:from>
    <xdr:to>
      <xdr:col>41</xdr:col>
      <xdr:colOff>273843</xdr:colOff>
      <xdr:row>20</xdr:row>
      <xdr:rowOff>142873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11905</xdr:colOff>
      <xdr:row>43</xdr:row>
      <xdr:rowOff>45243</xdr:rowOff>
    </xdr:from>
    <xdr:to>
      <xdr:col>26</xdr:col>
      <xdr:colOff>11905</xdr:colOff>
      <xdr:row>57</xdr:row>
      <xdr:rowOff>121443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41</xdr:row>
      <xdr:rowOff>190499</xdr:rowOff>
    </xdr:from>
    <xdr:to>
      <xdr:col>26</xdr:col>
      <xdr:colOff>452437</xdr:colOff>
      <xdr:row>61</xdr:row>
      <xdr:rowOff>35718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595312</xdr:colOff>
      <xdr:row>1</xdr:row>
      <xdr:rowOff>9523</xdr:rowOff>
    </xdr:from>
    <xdr:to>
      <xdr:col>27</xdr:col>
      <xdr:colOff>11905</xdr:colOff>
      <xdr:row>17</xdr:row>
      <xdr:rowOff>119062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321467</xdr:colOff>
      <xdr:row>61</xdr:row>
      <xdr:rowOff>164306</xdr:rowOff>
    </xdr:from>
    <xdr:to>
      <xdr:col>26</xdr:col>
      <xdr:colOff>309561</xdr:colOff>
      <xdr:row>85</xdr:row>
      <xdr:rowOff>190499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43"/>
  <sheetViews>
    <sheetView zoomScale="80" zoomScaleNormal="80" workbookViewId="0">
      <selection activeCell="V25" sqref="V25"/>
    </sheetView>
  </sheetViews>
  <sheetFormatPr defaultRowHeight="15" x14ac:dyDescent="0.25"/>
  <cols>
    <col min="1" max="1" width="25.5703125" style="2" customWidth="1"/>
    <col min="2" max="2" width="14.85546875" style="2" customWidth="1"/>
    <col min="3" max="5" width="9.140625" style="2"/>
    <col min="8" max="8" width="12.7109375" customWidth="1"/>
    <col min="13" max="13" width="11.85546875" customWidth="1"/>
  </cols>
  <sheetData>
    <row r="1" spans="1:16" x14ac:dyDescent="0.25">
      <c r="M1" s="62" t="s">
        <v>13</v>
      </c>
      <c r="N1" s="62"/>
      <c r="O1" s="62"/>
      <c r="P1" s="62"/>
    </row>
    <row r="2" spans="1:16" ht="1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G2" s="11" t="s">
        <v>11</v>
      </c>
      <c r="H2" s="5" t="s">
        <v>1</v>
      </c>
      <c r="I2" s="5" t="s">
        <v>2</v>
      </c>
      <c r="J2" s="5" t="s">
        <v>3</v>
      </c>
      <c r="K2" s="5" t="s">
        <v>4</v>
      </c>
      <c r="M2" s="5" t="s">
        <v>1</v>
      </c>
      <c r="N2" s="5" t="s">
        <v>2</v>
      </c>
      <c r="O2" s="5" t="s">
        <v>3</v>
      </c>
      <c r="P2" s="5" t="s">
        <v>4</v>
      </c>
    </row>
    <row r="3" spans="1:16" x14ac:dyDescent="0.25">
      <c r="A3" s="4">
        <v>37138</v>
      </c>
      <c r="B3" s="2">
        <v>47.86</v>
      </c>
      <c r="C3" s="2">
        <v>78.239999999999995</v>
      </c>
      <c r="D3" s="2">
        <v>19.11</v>
      </c>
      <c r="E3" s="2">
        <v>12.13</v>
      </c>
      <c r="G3" s="13">
        <f>_xll.INTERPOLATE('T-Bill'!$E$4:$E$620,'T-Bill'!$H$4:$H$620,$A3,4)*30/360/(1-_xll.INTERPOLATE('T-Bill'!$E$4:$E$620,'T-Bill'!$H$4:$H$620,$A3,4)*28/360)</f>
        <v>2.8274857897847222E-3</v>
      </c>
      <c r="H3" s="10" t="e">
        <v>#N/A</v>
      </c>
      <c r="I3" s="10" t="e">
        <v>#N/A</v>
      </c>
      <c r="J3" s="10" t="e">
        <v>#N/A</v>
      </c>
      <c r="K3" s="10" t="e">
        <v>#N/A</v>
      </c>
      <c r="M3" s="18" t="e">
        <f>H3-$G3</f>
        <v>#N/A</v>
      </c>
      <c r="N3" s="18" t="e">
        <f t="shared" ref="N3:P18" si="0">I3-$G3</f>
        <v>#N/A</v>
      </c>
      <c r="O3" s="18" t="e">
        <f t="shared" si="0"/>
        <v>#N/A</v>
      </c>
      <c r="P3" s="18" t="e">
        <f t="shared" si="0"/>
        <v>#N/A</v>
      </c>
    </row>
    <row r="4" spans="1:16" x14ac:dyDescent="0.25">
      <c r="A4" s="4">
        <v>37165</v>
      </c>
      <c r="B4" s="2">
        <v>48.95</v>
      </c>
      <c r="C4" s="2">
        <v>92.19</v>
      </c>
      <c r="D4" s="2">
        <v>21.72</v>
      </c>
      <c r="E4" s="2">
        <v>13.08</v>
      </c>
      <c r="G4" s="13">
        <f>_xll.INTERPOLATE('T-Bill'!$E$4:$E$620,'T-Bill'!$H$4:$H$620,$A4,4)*30/360/(1-_xll.INTERPOLATE('T-Bill'!$E$4:$E$620,'T-Bill'!$H$4:$H$620,$A4,4)*28/360)</f>
        <v>1.8643170485970078E-3</v>
      </c>
      <c r="H4" s="10">
        <f>B4/B3-1</f>
        <v>2.2774759715837867E-2</v>
      </c>
      <c r="I4" s="10">
        <f>C4/C3-1</f>
        <v>0.17829754601226999</v>
      </c>
      <c r="J4" s="10">
        <f>D4/D3-1</f>
        <v>0.13657770800627933</v>
      </c>
      <c r="K4" s="10">
        <f>E4/E3-1</f>
        <v>7.8318219291013902E-2</v>
      </c>
      <c r="M4" s="20">
        <f>H4-$G4</f>
        <v>2.0910442667240858E-2</v>
      </c>
      <c r="N4" s="20">
        <f t="shared" si="0"/>
        <v>0.17643322896367297</v>
      </c>
      <c r="O4" s="20">
        <f t="shared" si="0"/>
        <v>0.13471339095768231</v>
      </c>
      <c r="P4" s="20">
        <f t="shared" si="0"/>
        <v>7.6453902242416896E-2</v>
      </c>
    </row>
    <row r="5" spans="1:16" x14ac:dyDescent="0.25">
      <c r="A5" s="4">
        <v>37196</v>
      </c>
      <c r="B5" s="2">
        <v>52.54</v>
      </c>
      <c r="C5" s="2">
        <v>98.73</v>
      </c>
      <c r="D5" s="2">
        <v>23.98</v>
      </c>
      <c r="E5" s="2">
        <v>13.53</v>
      </c>
      <c r="G5" s="13">
        <f>_xll.INTERPOLATE('T-Bill'!$E$4:$E$620,'T-Bill'!$H$4:$H$620,$A5,4)*30/360/(1-_xll.INTERPOLATE('T-Bill'!$E$4:$E$620,'T-Bill'!$H$4:$H$620,$A5,4)*28/360)</f>
        <v>1.7946677499596545E-3</v>
      </c>
      <c r="H5" s="10">
        <f t="shared" ref="H5:K68" si="1">B5/B4-1</f>
        <v>7.334014300306424E-2</v>
      </c>
      <c r="I5" s="10">
        <f t="shared" si="1"/>
        <v>7.094044907256758E-2</v>
      </c>
      <c r="J5" s="10">
        <f t="shared" si="1"/>
        <v>0.10405156537753224</v>
      </c>
      <c r="K5" s="10">
        <f t="shared" si="1"/>
        <v>3.4403669724770491E-2</v>
      </c>
      <c r="M5" s="20">
        <f t="shared" ref="M5:P68" si="2">H5-$G5</f>
        <v>7.154547525310459E-2</v>
      </c>
      <c r="N5" s="20">
        <f t="shared" si="0"/>
        <v>6.914578132260793E-2</v>
      </c>
      <c r="O5" s="20">
        <f t="shared" si="0"/>
        <v>0.10225689762757259</v>
      </c>
      <c r="P5" s="20">
        <f t="shared" si="0"/>
        <v>3.2609001974810835E-2</v>
      </c>
    </row>
    <row r="6" spans="1:16" x14ac:dyDescent="0.25">
      <c r="A6" s="4">
        <v>37228</v>
      </c>
      <c r="B6" s="2">
        <v>53.36</v>
      </c>
      <c r="C6" s="2">
        <v>103.31</v>
      </c>
      <c r="D6" s="2">
        <v>24.75</v>
      </c>
      <c r="E6" s="2">
        <v>13.32</v>
      </c>
      <c r="G6" s="13">
        <f>_xll.INTERPOLATE('T-Bill'!$E$4:$E$620,'T-Bill'!$H$4:$H$620,$A6,4)*30/360/(1-_xll.INTERPOLATE('T-Bill'!$E$4:$E$620,'T-Bill'!$H$4:$H$620,$A6,4)*28/360)</f>
        <v>1.4780132608150714E-3</v>
      </c>
      <c r="H6" s="10">
        <f t="shared" si="1"/>
        <v>1.5607156452226878E-2</v>
      </c>
      <c r="I6" s="10">
        <f t="shared" si="1"/>
        <v>4.6389142104729997E-2</v>
      </c>
      <c r="J6" s="10">
        <f t="shared" si="1"/>
        <v>3.2110091743119185E-2</v>
      </c>
      <c r="K6" s="10">
        <f t="shared" si="1"/>
        <v>-1.552106430155209E-2</v>
      </c>
      <c r="M6" s="20">
        <f t="shared" si="2"/>
        <v>1.4129143191411807E-2</v>
      </c>
      <c r="N6" s="20">
        <f t="shared" si="0"/>
        <v>4.4911128843914926E-2</v>
      </c>
      <c r="O6" s="20">
        <f t="shared" si="0"/>
        <v>3.0632078482304113E-2</v>
      </c>
      <c r="P6" s="20">
        <f t="shared" si="0"/>
        <v>-1.6999077562367161E-2</v>
      </c>
    </row>
    <row r="7" spans="1:16" x14ac:dyDescent="0.25">
      <c r="A7" s="4">
        <v>37258</v>
      </c>
      <c r="B7" s="2">
        <v>52.51</v>
      </c>
      <c r="C7" s="2">
        <v>92.15</v>
      </c>
      <c r="D7" s="2">
        <v>23.8</v>
      </c>
      <c r="E7" s="2">
        <v>16.64</v>
      </c>
      <c r="G7" s="13">
        <f>_xll.INTERPOLATE('T-Bill'!$E$4:$E$620,'T-Bill'!$H$4:$H$620,$A7,4)*30/360/(1-_xll.INTERPOLATE('T-Bill'!$E$4:$E$620,'T-Bill'!$H$4:$H$620,$A7,4)*28/360)</f>
        <v>1.4220988385745192E-3</v>
      </c>
      <c r="H7" s="10">
        <f t="shared" si="1"/>
        <v>-1.5929535232383829E-2</v>
      </c>
      <c r="I7" s="10">
        <f t="shared" si="1"/>
        <v>-0.10802439260478169</v>
      </c>
      <c r="J7" s="10">
        <f t="shared" si="1"/>
        <v>-3.8383838383838409E-2</v>
      </c>
      <c r="K7" s="10">
        <f t="shared" si="1"/>
        <v>0.24924924924924929</v>
      </c>
      <c r="M7" s="20">
        <f t="shared" si="2"/>
        <v>-1.7351634070958348E-2</v>
      </c>
      <c r="N7" s="20">
        <f t="shared" si="0"/>
        <v>-0.10944649144335622</v>
      </c>
      <c r="O7" s="20">
        <f t="shared" si="0"/>
        <v>-3.9805937222412928E-2</v>
      </c>
      <c r="P7" s="20">
        <f t="shared" si="0"/>
        <v>0.24782715041067477</v>
      </c>
    </row>
    <row r="8" spans="1:16" x14ac:dyDescent="0.25">
      <c r="A8" s="4">
        <v>37288</v>
      </c>
      <c r="B8" s="2">
        <v>51.6</v>
      </c>
      <c r="C8" s="2">
        <v>83.92</v>
      </c>
      <c r="D8" s="2">
        <v>21.79</v>
      </c>
      <c r="E8" s="2">
        <v>16.03</v>
      </c>
      <c r="G8" s="13">
        <f>_xll.INTERPOLATE('T-Bill'!$E$4:$E$620,'T-Bill'!$H$4:$H$620,$A8,4)*30/360/(1-_xll.INTERPOLATE('T-Bill'!$E$4:$E$620,'T-Bill'!$H$4:$H$620,$A8,4)*28/360)</f>
        <v>1.3856575619796321E-3</v>
      </c>
      <c r="H8" s="10">
        <f t="shared" si="1"/>
        <v>-1.7330032374785698E-2</v>
      </c>
      <c r="I8" s="10">
        <f t="shared" si="1"/>
        <v>-8.9310906131307655E-2</v>
      </c>
      <c r="J8" s="10">
        <f t="shared" si="1"/>
        <v>-8.4453781512605075E-2</v>
      </c>
      <c r="K8" s="10">
        <f t="shared" si="1"/>
        <v>-3.6658653846153855E-2</v>
      </c>
      <c r="M8" s="20">
        <f t="shared" si="2"/>
        <v>-1.8715689936765329E-2</v>
      </c>
      <c r="N8" s="20">
        <f t="shared" si="0"/>
        <v>-9.0696563693287283E-2</v>
      </c>
      <c r="O8" s="20">
        <f t="shared" si="0"/>
        <v>-8.5839439074584703E-2</v>
      </c>
      <c r="P8" s="20">
        <f t="shared" si="0"/>
        <v>-3.804431140813349E-2</v>
      </c>
    </row>
    <row r="9" spans="1:16" x14ac:dyDescent="0.25">
      <c r="A9" s="4">
        <v>37316</v>
      </c>
      <c r="B9" s="2">
        <v>53.65</v>
      </c>
      <c r="C9" s="2">
        <v>88.95</v>
      </c>
      <c r="D9" s="2">
        <v>22.53</v>
      </c>
      <c r="E9" s="2">
        <v>12.34</v>
      </c>
      <c r="G9" s="13">
        <f>_xll.INTERPOLATE('T-Bill'!$E$4:$E$620,'T-Bill'!$H$4:$H$620,$A9,4)*30/360/(1-_xll.INTERPOLATE('T-Bill'!$E$4:$E$620,'T-Bill'!$H$4:$H$620,$A9,4)*28/360)</f>
        <v>1.4438770934190506E-3</v>
      </c>
      <c r="H9" s="10">
        <f t="shared" si="1"/>
        <v>3.9728682170542484E-2</v>
      </c>
      <c r="I9" s="10">
        <f t="shared" si="1"/>
        <v>5.9938036224976177E-2</v>
      </c>
      <c r="J9" s="10">
        <f t="shared" si="1"/>
        <v>3.3960532354291084E-2</v>
      </c>
      <c r="K9" s="10">
        <f t="shared" si="1"/>
        <v>-0.2301933873986276</v>
      </c>
      <c r="M9" s="20">
        <f t="shared" si="2"/>
        <v>3.8284805077123431E-2</v>
      </c>
      <c r="N9" s="20">
        <f t="shared" si="0"/>
        <v>5.8494159131557123E-2</v>
      </c>
      <c r="O9" s="20">
        <f t="shared" si="0"/>
        <v>3.2516655260872031E-2</v>
      </c>
      <c r="P9" s="20">
        <f t="shared" si="0"/>
        <v>-0.23163726449204666</v>
      </c>
    </row>
    <row r="10" spans="1:16" x14ac:dyDescent="0.25">
      <c r="A10" s="4">
        <v>37347</v>
      </c>
      <c r="B10" s="2">
        <v>50.97</v>
      </c>
      <c r="C10" s="2">
        <v>71.64</v>
      </c>
      <c r="D10" s="2">
        <v>19.52</v>
      </c>
      <c r="E10" s="2">
        <v>9.68</v>
      </c>
      <c r="G10" s="13">
        <f>_xll.INTERPOLATE('T-Bill'!$E$4:$E$620,'T-Bill'!$H$4:$H$620,$A10,4)*30/360/(1-_xll.INTERPOLATE('T-Bill'!$E$4:$E$620,'T-Bill'!$H$4:$H$620,$A10,4)*28/360)</f>
        <v>1.4486762237177066E-3</v>
      </c>
      <c r="H10" s="10">
        <f t="shared" si="1"/>
        <v>-4.9953401677539588E-2</v>
      </c>
      <c r="I10" s="10">
        <f t="shared" si="1"/>
        <v>-0.19460370994940979</v>
      </c>
      <c r="J10" s="10">
        <f t="shared" si="1"/>
        <v>-0.13359964491788734</v>
      </c>
      <c r="K10" s="10">
        <f t="shared" si="1"/>
        <v>-0.21555915721231766</v>
      </c>
      <c r="M10" s="20">
        <f t="shared" si="2"/>
        <v>-5.1402077901257295E-2</v>
      </c>
      <c r="N10" s="20">
        <f t="shared" si="0"/>
        <v>-0.19605238617312748</v>
      </c>
      <c r="O10" s="20">
        <f t="shared" si="0"/>
        <v>-0.13504832114160503</v>
      </c>
      <c r="P10" s="20">
        <f t="shared" si="0"/>
        <v>-0.21700783343603536</v>
      </c>
    </row>
    <row r="11" spans="1:16" x14ac:dyDescent="0.25">
      <c r="A11" s="4">
        <v>37377</v>
      </c>
      <c r="B11" s="2">
        <v>50.37</v>
      </c>
      <c r="C11" s="2">
        <v>68.94</v>
      </c>
      <c r="D11" s="2">
        <v>19.02</v>
      </c>
      <c r="E11" s="2">
        <v>7.64</v>
      </c>
      <c r="G11" s="13">
        <f>_xll.INTERPOLATE('T-Bill'!$E$4:$E$620,'T-Bill'!$H$4:$H$620,$A11,4)*30/360/(1-_xll.INTERPOLATE('T-Bill'!$E$4:$E$620,'T-Bill'!$H$4:$H$620,$A11,4)*28/360)</f>
        <v>1.4241207198566173E-3</v>
      </c>
      <c r="H11" s="10">
        <f t="shared" si="1"/>
        <v>-1.1771630370806418E-2</v>
      </c>
      <c r="I11" s="10">
        <f t="shared" si="1"/>
        <v>-3.7688442211055273E-2</v>
      </c>
      <c r="J11" s="10">
        <f t="shared" si="1"/>
        <v>-2.561475409836067E-2</v>
      </c>
      <c r="K11" s="10">
        <f t="shared" si="1"/>
        <v>-0.21074380165289253</v>
      </c>
      <c r="M11" s="20">
        <f t="shared" si="2"/>
        <v>-1.3195751090663036E-2</v>
      </c>
      <c r="N11" s="20">
        <f t="shared" si="0"/>
        <v>-3.9112562930911893E-2</v>
      </c>
      <c r="O11" s="20">
        <f t="shared" si="0"/>
        <v>-2.7038874818217287E-2</v>
      </c>
      <c r="P11" s="20">
        <f t="shared" si="0"/>
        <v>-0.21216792237274915</v>
      </c>
    </row>
    <row r="12" spans="1:16" x14ac:dyDescent="0.25">
      <c r="A12" s="4">
        <v>37410</v>
      </c>
      <c r="B12" s="2">
        <v>46.59</v>
      </c>
      <c r="C12" s="2">
        <v>61.7</v>
      </c>
      <c r="D12" s="2">
        <v>20.43</v>
      </c>
      <c r="E12" s="2">
        <v>9.1300000000000008</v>
      </c>
      <c r="G12" s="13">
        <f>_xll.INTERPOLATE('T-Bill'!$E$4:$E$620,'T-Bill'!$H$4:$H$620,$A12,4)*30/360/(1-_xll.INTERPOLATE('T-Bill'!$E$4:$E$620,'T-Bill'!$H$4:$H$620,$A12,4)*28/360)</f>
        <v>1.4236091588120748E-3</v>
      </c>
      <c r="H12" s="10">
        <f t="shared" si="1"/>
        <v>-7.5044669446098777E-2</v>
      </c>
      <c r="I12" s="10">
        <f t="shared" si="1"/>
        <v>-0.10501885697708147</v>
      </c>
      <c r="J12" s="10">
        <f t="shared" si="1"/>
        <v>7.4132492113564652E-2</v>
      </c>
      <c r="K12" s="10">
        <f t="shared" si="1"/>
        <v>0.1950261780104714</v>
      </c>
      <c r="M12" s="20">
        <f t="shared" si="2"/>
        <v>-7.6468278604910858E-2</v>
      </c>
      <c r="N12" s="20">
        <f t="shared" si="0"/>
        <v>-0.10644246613589355</v>
      </c>
      <c r="O12" s="20">
        <f t="shared" si="0"/>
        <v>7.2708882954752571E-2</v>
      </c>
      <c r="P12" s="20">
        <f t="shared" si="0"/>
        <v>0.19360256885165933</v>
      </c>
    </row>
    <row r="13" spans="1:16" x14ac:dyDescent="0.25">
      <c r="A13" s="4">
        <v>37438</v>
      </c>
      <c r="B13" s="2">
        <v>42.83</v>
      </c>
      <c r="C13" s="2">
        <v>60.33</v>
      </c>
      <c r="D13" s="2">
        <v>17.920000000000002</v>
      </c>
      <c r="E13" s="2">
        <v>9.65</v>
      </c>
      <c r="G13" s="13">
        <f>_xll.INTERPOLATE('T-Bill'!$E$4:$E$620,'T-Bill'!$H$4:$H$620,$A13,4)*30/360/(1-_xll.INTERPOLATE('T-Bill'!$E$4:$E$620,'T-Bill'!$H$4:$H$620,$A13,4)*28/360)</f>
        <v>1.4000372798345802E-3</v>
      </c>
      <c r="H13" s="10">
        <f t="shared" si="1"/>
        <v>-8.0704013736853542E-2</v>
      </c>
      <c r="I13" s="10">
        <f t="shared" si="1"/>
        <v>-2.2204213938411765E-2</v>
      </c>
      <c r="J13" s="10">
        <f t="shared" si="1"/>
        <v>-0.12285854136074392</v>
      </c>
      <c r="K13" s="10">
        <f t="shared" si="1"/>
        <v>5.6955093099671394E-2</v>
      </c>
      <c r="M13" s="20">
        <f t="shared" si="2"/>
        <v>-8.210405101668812E-2</v>
      </c>
      <c r="N13" s="20">
        <f t="shared" si="0"/>
        <v>-2.3604251218246344E-2</v>
      </c>
      <c r="O13" s="20">
        <f t="shared" si="0"/>
        <v>-0.1242585786405785</v>
      </c>
      <c r="P13" s="20">
        <f t="shared" si="0"/>
        <v>5.5555055819836816E-2</v>
      </c>
    </row>
    <row r="14" spans="1:16" x14ac:dyDescent="0.25">
      <c r="A14" s="4">
        <v>37469</v>
      </c>
      <c r="B14" s="2">
        <v>43.23</v>
      </c>
      <c r="C14" s="2">
        <v>64.739999999999995</v>
      </c>
      <c r="D14" s="2">
        <v>18.329999999999998</v>
      </c>
      <c r="E14" s="2">
        <v>9.25</v>
      </c>
      <c r="G14" s="13">
        <f>_xll.INTERPOLATE('T-Bill'!$E$4:$E$620,'T-Bill'!$H$4:$H$620,$A14,4)*30/360/(1-_xll.INTERPOLATE('T-Bill'!$E$4:$E$620,'T-Bill'!$H$4:$H$620,$A14,4)*28/360)</f>
        <v>1.4018317267896719E-3</v>
      </c>
      <c r="H14" s="10">
        <f t="shared" si="1"/>
        <v>9.339248190520566E-3</v>
      </c>
      <c r="I14" s="10">
        <f t="shared" si="1"/>
        <v>7.3097961213326679E-2</v>
      </c>
      <c r="J14" s="10">
        <f t="shared" si="1"/>
        <v>2.2879464285714191E-2</v>
      </c>
      <c r="K14" s="10">
        <f t="shared" si="1"/>
        <v>-4.1450777202072575E-2</v>
      </c>
      <c r="M14" s="20">
        <f t="shared" si="2"/>
        <v>7.9374164637308932E-3</v>
      </c>
      <c r="N14" s="20">
        <f t="shared" si="0"/>
        <v>7.1696129486537002E-2</v>
      </c>
      <c r="O14" s="20">
        <f t="shared" si="0"/>
        <v>2.1477632558924518E-2</v>
      </c>
      <c r="P14" s="20">
        <f t="shared" si="0"/>
        <v>-4.2852608928862244E-2</v>
      </c>
    </row>
    <row r="15" spans="1:16" x14ac:dyDescent="0.25">
      <c r="A15" s="4">
        <v>37502</v>
      </c>
      <c r="B15" s="2">
        <v>38.54</v>
      </c>
      <c r="C15" s="2">
        <v>50.08</v>
      </c>
      <c r="D15" s="2">
        <v>16.34</v>
      </c>
      <c r="E15" s="2">
        <v>7.58</v>
      </c>
      <c r="G15" s="13">
        <f>_xll.INTERPOLATE('T-Bill'!$E$4:$E$620,'T-Bill'!$H$4:$H$620,$A15,4)*30/360/(1-_xll.INTERPOLATE('T-Bill'!$E$4:$E$620,'T-Bill'!$H$4:$H$620,$A15,4)*28/360)</f>
        <v>1.3766937770638844E-3</v>
      </c>
      <c r="H15" s="10">
        <f t="shared" si="1"/>
        <v>-0.10848947490168859</v>
      </c>
      <c r="I15" s="10">
        <f t="shared" si="1"/>
        <v>-0.22644423849243123</v>
      </c>
      <c r="J15" s="10">
        <f t="shared" si="1"/>
        <v>-0.10856519367157658</v>
      </c>
      <c r="K15" s="10">
        <f t="shared" si="1"/>
        <v>-0.18054054054054058</v>
      </c>
      <c r="M15" s="20">
        <f t="shared" si="2"/>
        <v>-0.10986616867875247</v>
      </c>
      <c r="N15" s="20">
        <f t="shared" si="0"/>
        <v>-0.22782093226949512</v>
      </c>
      <c r="O15" s="20">
        <f t="shared" si="0"/>
        <v>-0.10994188744864046</v>
      </c>
      <c r="P15" s="20">
        <f t="shared" si="0"/>
        <v>-0.18191723431760448</v>
      </c>
    </row>
    <row r="16" spans="1:16" x14ac:dyDescent="0.25">
      <c r="A16" s="4">
        <v>37530</v>
      </c>
      <c r="B16" s="2">
        <v>41.71</v>
      </c>
      <c r="C16" s="2">
        <v>67.8</v>
      </c>
      <c r="D16" s="2">
        <v>19.97</v>
      </c>
      <c r="E16" s="2">
        <v>9.83</v>
      </c>
      <c r="G16" s="13">
        <f>_xll.INTERPOLATE('T-Bill'!$E$4:$E$620,'T-Bill'!$H$4:$H$620,$A16,4)*30/360/(1-_xll.INTERPOLATE('T-Bill'!$E$4:$E$620,'T-Bill'!$H$4:$H$620,$A16,4)*28/360)</f>
        <v>1.3148282594089506E-3</v>
      </c>
      <c r="H16" s="10">
        <f t="shared" si="1"/>
        <v>8.2252205500778386E-2</v>
      </c>
      <c r="I16" s="10">
        <f t="shared" si="1"/>
        <v>0.35383386581469645</v>
      </c>
      <c r="J16" s="10">
        <f t="shared" si="1"/>
        <v>0.22215422276621788</v>
      </c>
      <c r="K16" s="10">
        <f t="shared" si="1"/>
        <v>0.29683377308707115</v>
      </c>
      <c r="M16" s="20">
        <f t="shared" si="2"/>
        <v>8.0937377241369429E-2</v>
      </c>
      <c r="N16" s="20">
        <f t="shared" si="0"/>
        <v>0.35251903755528752</v>
      </c>
      <c r="O16" s="20">
        <f t="shared" si="0"/>
        <v>0.22083939450680892</v>
      </c>
      <c r="P16" s="20">
        <f t="shared" si="0"/>
        <v>0.29551894482766222</v>
      </c>
    </row>
    <row r="17" spans="1:16" x14ac:dyDescent="0.25">
      <c r="A17" s="4">
        <v>37561</v>
      </c>
      <c r="B17" s="2">
        <v>44.22</v>
      </c>
      <c r="C17" s="2">
        <v>74.790000000000006</v>
      </c>
      <c r="D17" s="2">
        <v>21.55</v>
      </c>
      <c r="E17" s="2">
        <v>11.72</v>
      </c>
      <c r="G17" s="13">
        <f>_xll.INTERPOLATE('T-Bill'!$E$4:$E$620,'T-Bill'!$H$4:$H$620,$A17,4)*30/360/(1-_xll.INTERPOLATE('T-Bill'!$E$4:$E$620,'T-Bill'!$H$4:$H$620,$A17,4)*28/360)</f>
        <v>1.1872448600900155E-3</v>
      </c>
      <c r="H17" s="10">
        <f t="shared" si="1"/>
        <v>6.0177415487892461E-2</v>
      </c>
      <c r="I17" s="10">
        <f t="shared" si="1"/>
        <v>0.10309734513274349</v>
      </c>
      <c r="J17" s="10">
        <f t="shared" si="1"/>
        <v>7.9118678017025657E-2</v>
      </c>
      <c r="K17" s="10">
        <f t="shared" si="1"/>
        <v>0.19226856561546302</v>
      </c>
      <c r="M17" s="20">
        <f t="shared" si="2"/>
        <v>5.8990170627802443E-2</v>
      </c>
      <c r="N17" s="20">
        <f t="shared" si="0"/>
        <v>0.10191010027265347</v>
      </c>
      <c r="O17" s="20">
        <f t="shared" si="0"/>
        <v>7.7931433156935639E-2</v>
      </c>
      <c r="P17" s="20">
        <f t="shared" si="0"/>
        <v>0.19108132075537301</v>
      </c>
    </row>
    <row r="18" spans="1:16" x14ac:dyDescent="0.25">
      <c r="A18" s="4">
        <v>37592</v>
      </c>
      <c r="B18" s="2">
        <v>41.81</v>
      </c>
      <c r="C18" s="2">
        <v>66.680000000000007</v>
      </c>
      <c r="D18" s="2">
        <v>19.309999999999999</v>
      </c>
      <c r="E18" s="2">
        <v>10.41</v>
      </c>
      <c r="G18" s="13">
        <f>_xll.INTERPOLATE('T-Bill'!$E$4:$E$620,'T-Bill'!$H$4:$H$620,$A18,4)*30/360/(1-_xll.INTERPOLATE('T-Bill'!$E$4:$E$620,'T-Bill'!$H$4:$H$620,$A18,4)*28/360)</f>
        <v>1.009283180949182E-3</v>
      </c>
      <c r="H18" s="10">
        <f t="shared" si="1"/>
        <v>-5.4500226142017105E-2</v>
      </c>
      <c r="I18" s="10">
        <f t="shared" si="1"/>
        <v>-0.10843695681240806</v>
      </c>
      <c r="J18" s="10">
        <f t="shared" si="1"/>
        <v>-0.10394431554524375</v>
      </c>
      <c r="K18" s="10">
        <f t="shared" si="1"/>
        <v>-0.11177474402730381</v>
      </c>
      <c r="M18" s="20">
        <f t="shared" si="2"/>
        <v>-5.5509509322966284E-2</v>
      </c>
      <c r="N18" s="20">
        <f t="shared" si="0"/>
        <v>-0.10944623999335724</v>
      </c>
      <c r="O18" s="20">
        <f t="shared" si="0"/>
        <v>-0.10495359872619293</v>
      </c>
      <c r="P18" s="20">
        <f t="shared" si="0"/>
        <v>-0.11278402720825299</v>
      </c>
    </row>
    <row r="19" spans="1:16" x14ac:dyDescent="0.25">
      <c r="A19" s="4">
        <v>37623</v>
      </c>
      <c r="B19" s="2">
        <v>40.78</v>
      </c>
      <c r="C19" s="2">
        <v>67.28</v>
      </c>
      <c r="D19" s="2">
        <v>17.73</v>
      </c>
      <c r="E19" s="2">
        <v>11.6</v>
      </c>
      <c r="G19" s="13">
        <f>_xll.INTERPOLATE('T-Bill'!$E$4:$E$620,'T-Bill'!$H$4:$H$620,$A19,4)*30/360/(1-_xll.INTERPOLATE('T-Bill'!$E$4:$E$620,'T-Bill'!$H$4:$H$620,$A19,4)*28/360)</f>
        <v>9.6753960239682904E-4</v>
      </c>
      <c r="H19" s="10">
        <f t="shared" si="1"/>
        <v>-2.4635254723750277E-2</v>
      </c>
      <c r="I19" s="10">
        <f t="shared" si="1"/>
        <v>8.9982003599278215E-3</v>
      </c>
      <c r="J19" s="10">
        <f t="shared" si="1"/>
        <v>-8.1822889694458723E-2</v>
      </c>
      <c r="K19" s="10">
        <f t="shared" si="1"/>
        <v>0.11431316042267037</v>
      </c>
      <c r="M19" s="20">
        <f t="shared" si="2"/>
        <v>-2.5602794326147107E-2</v>
      </c>
      <c r="N19" s="20">
        <f t="shared" si="2"/>
        <v>8.030660757530993E-3</v>
      </c>
      <c r="O19" s="20">
        <f t="shared" si="2"/>
        <v>-8.2790429296855553E-2</v>
      </c>
      <c r="P19" s="20">
        <f t="shared" si="2"/>
        <v>0.11334562082027354</v>
      </c>
    </row>
    <row r="20" spans="1:16" x14ac:dyDescent="0.25">
      <c r="A20" s="4">
        <v>37655</v>
      </c>
      <c r="B20" s="2">
        <v>40.14</v>
      </c>
      <c r="C20" s="2">
        <v>67.2</v>
      </c>
      <c r="D20" s="2">
        <v>17.760000000000002</v>
      </c>
      <c r="E20" s="2">
        <v>11.53</v>
      </c>
      <c r="G20" s="13">
        <f>_xll.INTERPOLATE('T-Bill'!$E$4:$E$620,'T-Bill'!$H$4:$H$620,$A20,4)*30/360/(1-_xll.INTERPOLATE('T-Bill'!$E$4:$E$620,'T-Bill'!$H$4:$H$620,$A20,4)*28/360)</f>
        <v>9.5919127664188515E-4</v>
      </c>
      <c r="H20" s="10">
        <f t="shared" si="1"/>
        <v>-1.5693967631191796E-2</v>
      </c>
      <c r="I20" s="10">
        <f t="shared" si="1"/>
        <v>-1.1890606420926764E-3</v>
      </c>
      <c r="J20" s="10">
        <f t="shared" si="1"/>
        <v>1.6920473773265332E-3</v>
      </c>
      <c r="K20" s="10">
        <f t="shared" si="1"/>
        <v>-6.0344827586207295E-3</v>
      </c>
      <c r="M20" s="20">
        <f t="shared" si="2"/>
        <v>-1.6653158907833681E-2</v>
      </c>
      <c r="N20" s="20">
        <f t="shared" si="2"/>
        <v>-2.1482519187345614E-3</v>
      </c>
      <c r="O20" s="20">
        <f t="shared" si="2"/>
        <v>7.3285610068464806E-4</v>
      </c>
      <c r="P20" s="20">
        <f t="shared" si="2"/>
        <v>-6.9936740352626149E-3</v>
      </c>
    </row>
    <row r="21" spans="1:16" x14ac:dyDescent="0.25">
      <c r="A21" s="4">
        <v>37683</v>
      </c>
      <c r="B21" s="2">
        <v>40.54</v>
      </c>
      <c r="C21" s="2">
        <v>67.61</v>
      </c>
      <c r="D21" s="2">
        <v>18.14</v>
      </c>
      <c r="E21" s="2">
        <v>10.45</v>
      </c>
      <c r="G21" s="13">
        <f>_xll.INTERPOLATE('T-Bill'!$E$4:$E$620,'T-Bill'!$H$4:$H$620,$A21,4)*30/360/(1-_xll.INTERPOLATE('T-Bill'!$E$4:$E$620,'T-Bill'!$H$4:$H$620,$A21,4)*28/360)</f>
        <v>1.0025731581615744E-3</v>
      </c>
      <c r="H21" s="10">
        <f t="shared" si="1"/>
        <v>9.9651220727452472E-3</v>
      </c>
      <c r="I21" s="10">
        <f t="shared" si="1"/>
        <v>6.10119047619051E-3</v>
      </c>
      <c r="J21" s="10">
        <f t="shared" si="1"/>
        <v>2.1396396396396344E-2</v>
      </c>
      <c r="K21" s="10">
        <f t="shared" si="1"/>
        <v>-9.3668690372940122E-2</v>
      </c>
      <c r="M21" s="20">
        <f t="shared" si="2"/>
        <v>8.9625489145836734E-3</v>
      </c>
      <c r="N21" s="20">
        <f t="shared" si="2"/>
        <v>5.0986173180289354E-3</v>
      </c>
      <c r="O21" s="20">
        <f t="shared" si="2"/>
        <v>2.0393823238234771E-2</v>
      </c>
      <c r="P21" s="20">
        <f t="shared" si="2"/>
        <v>-9.4671263531101696E-2</v>
      </c>
    </row>
    <row r="22" spans="1:16" x14ac:dyDescent="0.25">
      <c r="A22" s="4">
        <v>37712</v>
      </c>
      <c r="B22" s="2">
        <v>43.79</v>
      </c>
      <c r="C22" s="2">
        <v>73.19</v>
      </c>
      <c r="D22" s="2">
        <v>19.16</v>
      </c>
      <c r="E22" s="2">
        <v>11.46</v>
      </c>
      <c r="G22" s="13">
        <f>_xll.INTERPOLATE('T-Bill'!$E$4:$E$620,'T-Bill'!$H$4:$H$620,$A22,4)*30/360/(1-_xll.INTERPOLATE('T-Bill'!$E$4:$E$620,'T-Bill'!$H$4:$H$620,$A22,4)*28/360)</f>
        <v>9.6035954764271247E-4</v>
      </c>
      <c r="H22" s="10">
        <f t="shared" si="1"/>
        <v>8.0167735569807608E-2</v>
      </c>
      <c r="I22" s="10">
        <f t="shared" si="1"/>
        <v>8.2532169797367327E-2</v>
      </c>
      <c r="J22" s="10">
        <f t="shared" si="1"/>
        <v>5.6229327453142242E-2</v>
      </c>
      <c r="K22" s="10">
        <f t="shared" si="1"/>
        <v>9.6650717703349542E-2</v>
      </c>
      <c r="M22" s="20">
        <f t="shared" si="2"/>
        <v>7.9207376022164891E-2</v>
      </c>
      <c r="N22" s="20">
        <f t="shared" si="2"/>
        <v>8.1571810249724611E-2</v>
      </c>
      <c r="O22" s="20">
        <f t="shared" si="2"/>
        <v>5.5268967905499532E-2</v>
      </c>
      <c r="P22" s="20">
        <f t="shared" si="2"/>
        <v>9.5690358155706826E-2</v>
      </c>
    </row>
    <row r="23" spans="1:16" x14ac:dyDescent="0.25">
      <c r="A23" s="4">
        <v>37742</v>
      </c>
      <c r="B23" s="2">
        <v>46.5</v>
      </c>
      <c r="C23" s="2">
        <v>76.040000000000006</v>
      </c>
      <c r="D23" s="2">
        <v>18.440000000000001</v>
      </c>
      <c r="E23" s="2">
        <v>12.55</v>
      </c>
      <c r="G23" s="13">
        <f>_xll.INTERPOLATE('T-Bill'!$E$4:$E$620,'T-Bill'!$H$4:$H$620,$A23,4)*30/360/(1-_xll.INTERPOLATE('T-Bill'!$E$4:$E$620,'T-Bill'!$H$4:$H$620,$A23,4)*28/360)</f>
        <v>8.9240934955868846E-4</v>
      </c>
      <c r="H23" s="10">
        <f t="shared" si="1"/>
        <v>6.1886275405343749E-2</v>
      </c>
      <c r="I23" s="10">
        <f t="shared" si="1"/>
        <v>3.8939745866921838E-2</v>
      </c>
      <c r="J23" s="10">
        <f t="shared" si="1"/>
        <v>-3.757828810020869E-2</v>
      </c>
      <c r="K23" s="10">
        <f t="shared" si="1"/>
        <v>9.5113438045375309E-2</v>
      </c>
      <c r="M23" s="20">
        <f t="shared" si="2"/>
        <v>6.0993866055785058E-2</v>
      </c>
      <c r="N23" s="20">
        <f t="shared" si="2"/>
        <v>3.8047336517363146E-2</v>
      </c>
      <c r="O23" s="20">
        <f t="shared" si="2"/>
        <v>-3.8470697449767381E-2</v>
      </c>
      <c r="P23" s="20">
        <f t="shared" si="2"/>
        <v>9.4221028695816625E-2</v>
      </c>
    </row>
    <row r="24" spans="1:16" x14ac:dyDescent="0.25">
      <c r="A24" s="4">
        <v>37774</v>
      </c>
      <c r="B24" s="2">
        <v>46.99</v>
      </c>
      <c r="C24" s="2">
        <v>71.25</v>
      </c>
      <c r="D24" s="2">
        <v>19.22</v>
      </c>
      <c r="E24" s="2">
        <v>11.58</v>
      </c>
      <c r="G24" s="13">
        <f>_xll.INTERPOLATE('T-Bill'!$E$4:$E$620,'T-Bill'!$H$4:$H$620,$A24,4)*30/360/(1-_xll.INTERPOLATE('T-Bill'!$E$4:$E$620,'T-Bill'!$H$4:$H$620,$A24,4)*28/360)</f>
        <v>9.4965049207862016E-4</v>
      </c>
      <c r="H24" s="10">
        <f t="shared" si="1"/>
        <v>1.0537634408602115E-2</v>
      </c>
      <c r="I24" s="10">
        <f t="shared" si="1"/>
        <v>-6.2993161493950622E-2</v>
      </c>
      <c r="J24" s="10">
        <f t="shared" si="1"/>
        <v>4.2299349240780826E-2</v>
      </c>
      <c r="K24" s="10">
        <f t="shared" si="1"/>
        <v>-7.7290836653386541E-2</v>
      </c>
      <c r="M24" s="20">
        <f t="shared" si="2"/>
        <v>9.5879839165234938E-3</v>
      </c>
      <c r="N24" s="20">
        <f t="shared" si="2"/>
        <v>-6.3942811986029247E-2</v>
      </c>
      <c r="O24" s="20">
        <f t="shared" si="2"/>
        <v>4.1349698748702209E-2</v>
      </c>
      <c r="P24" s="20">
        <f t="shared" si="2"/>
        <v>-7.8240487145465165E-2</v>
      </c>
    </row>
    <row r="25" spans="1:16" x14ac:dyDescent="0.25">
      <c r="A25" s="4">
        <v>37803</v>
      </c>
      <c r="B25" s="2">
        <v>48.12</v>
      </c>
      <c r="C25" s="2">
        <v>70.17</v>
      </c>
      <c r="D25" s="2">
        <v>19.79</v>
      </c>
      <c r="E25" s="2">
        <v>11.56</v>
      </c>
      <c r="G25" s="13">
        <f>_xll.INTERPOLATE('T-Bill'!$E$4:$E$620,'T-Bill'!$H$4:$H$620,$A25,4)*30/360/(1-_xll.INTERPOLATE('T-Bill'!$E$4:$E$620,'T-Bill'!$H$4:$H$620,$A25,4)*28/360)</f>
        <v>7.1318902320725061E-4</v>
      </c>
      <c r="H25" s="10">
        <f t="shared" si="1"/>
        <v>2.4047669716960929E-2</v>
      </c>
      <c r="I25" s="10">
        <f t="shared" si="1"/>
        <v>-1.5157894736842037E-2</v>
      </c>
      <c r="J25" s="10">
        <f t="shared" si="1"/>
        <v>2.9656607700312199E-2</v>
      </c>
      <c r="K25" s="10">
        <f t="shared" si="1"/>
        <v>-1.7271157167529916E-3</v>
      </c>
      <c r="M25" s="20">
        <f t="shared" si="2"/>
        <v>2.3334480693753677E-2</v>
      </c>
      <c r="N25" s="20">
        <f t="shared" si="2"/>
        <v>-1.5871083760049289E-2</v>
      </c>
      <c r="O25" s="20">
        <f t="shared" si="2"/>
        <v>2.8943418677104947E-2</v>
      </c>
      <c r="P25" s="20">
        <f t="shared" si="2"/>
        <v>-2.4403047399602423E-3</v>
      </c>
    </row>
    <row r="26" spans="1:16" x14ac:dyDescent="0.25">
      <c r="A26" s="4">
        <v>37834</v>
      </c>
      <c r="B26" s="2">
        <v>49.09</v>
      </c>
      <c r="C26" s="2">
        <v>70.97</v>
      </c>
      <c r="D26" s="2">
        <v>19.88</v>
      </c>
      <c r="E26" s="2">
        <v>12.37</v>
      </c>
      <c r="G26" s="13">
        <f>_xll.INTERPOLATE('T-Bill'!$E$4:$E$620,'T-Bill'!$H$4:$H$620,$A26,4)*30/360/(1-_xll.INTERPOLATE('T-Bill'!$E$4:$E$620,'T-Bill'!$H$4:$H$620,$A26,4)*28/360)</f>
        <v>7.4218042044659805E-4</v>
      </c>
      <c r="H26" s="10">
        <f t="shared" si="1"/>
        <v>2.0157938487115779E-2</v>
      </c>
      <c r="I26" s="10">
        <f t="shared" si="1"/>
        <v>1.1400883568476461E-2</v>
      </c>
      <c r="J26" s="10">
        <f t="shared" si="1"/>
        <v>4.5477513895906263E-3</v>
      </c>
      <c r="K26" s="10">
        <f t="shared" si="1"/>
        <v>7.0069204152249043E-2</v>
      </c>
      <c r="M26" s="20">
        <f t="shared" si="2"/>
        <v>1.9415758066669179E-2</v>
      </c>
      <c r="N26" s="20">
        <f t="shared" si="2"/>
        <v>1.0658703148029863E-2</v>
      </c>
      <c r="O26" s="20">
        <f t="shared" si="2"/>
        <v>3.8055709691440284E-3</v>
      </c>
      <c r="P26" s="20">
        <f t="shared" si="2"/>
        <v>6.932702373180244E-2</v>
      </c>
    </row>
    <row r="27" spans="1:16" x14ac:dyDescent="0.25">
      <c r="A27" s="4">
        <v>37866</v>
      </c>
      <c r="B27" s="2">
        <v>48.67</v>
      </c>
      <c r="C27" s="2">
        <v>76.44</v>
      </c>
      <c r="D27" s="2">
        <v>20.84</v>
      </c>
      <c r="E27" s="2">
        <v>10.85</v>
      </c>
      <c r="G27" s="13">
        <f>_xll.INTERPOLATE('T-Bill'!$E$4:$E$620,'T-Bill'!$H$4:$H$620,$A27,4)*30/360/(1-_xll.INTERPOLATE('T-Bill'!$E$4:$E$620,'T-Bill'!$H$4:$H$620,$A27,4)*28/360)</f>
        <v>7.9251969810351683E-4</v>
      </c>
      <c r="H27" s="10">
        <f t="shared" si="1"/>
        <v>-8.5557139947036731E-3</v>
      </c>
      <c r="I27" s="10">
        <f t="shared" si="1"/>
        <v>7.7074820346625383E-2</v>
      </c>
      <c r="J27" s="10">
        <f t="shared" si="1"/>
        <v>4.8289738430583595E-2</v>
      </c>
      <c r="K27" s="10">
        <f t="shared" si="1"/>
        <v>-0.12287793047696038</v>
      </c>
      <c r="M27" s="20">
        <f t="shared" si="2"/>
        <v>-9.3482336928071893E-3</v>
      </c>
      <c r="N27" s="20">
        <f t="shared" si="2"/>
        <v>7.6282300648521872E-2</v>
      </c>
      <c r="O27" s="20">
        <f t="shared" si="2"/>
        <v>4.7497218732480077E-2</v>
      </c>
      <c r="P27" s="20">
        <f t="shared" si="2"/>
        <v>-0.1236704501750639</v>
      </c>
    </row>
    <row r="28" spans="1:16" x14ac:dyDescent="0.25">
      <c r="A28" s="4">
        <v>37895</v>
      </c>
      <c r="B28" s="2">
        <v>51.5</v>
      </c>
      <c r="C28" s="2">
        <v>77.44</v>
      </c>
      <c r="D28" s="2">
        <v>19.7</v>
      </c>
      <c r="E28" s="2">
        <v>11.54</v>
      </c>
      <c r="G28" s="13">
        <f>_xll.INTERPOLATE('T-Bill'!$E$4:$E$620,'T-Bill'!$H$4:$H$620,$A28,4)*30/360/(1-_xll.INTERPOLATE('T-Bill'!$E$4:$E$620,'T-Bill'!$H$4:$H$620,$A28,4)*28/360)</f>
        <v>7.0118744910544102E-4</v>
      </c>
      <c r="H28" s="10">
        <f t="shared" si="1"/>
        <v>5.8146702280665652E-2</v>
      </c>
      <c r="I28" s="10">
        <f t="shared" si="1"/>
        <v>1.3082155939298845E-2</v>
      </c>
      <c r="J28" s="10">
        <f t="shared" si="1"/>
        <v>-5.4702495201535584E-2</v>
      </c>
      <c r="K28" s="10">
        <f t="shared" si="1"/>
        <v>6.3594470046082874E-2</v>
      </c>
      <c r="M28" s="20">
        <f t="shared" si="2"/>
        <v>5.7445514831560213E-2</v>
      </c>
      <c r="N28" s="20">
        <f t="shared" si="2"/>
        <v>1.2380968490193404E-2</v>
      </c>
      <c r="O28" s="20">
        <f t="shared" si="2"/>
        <v>-5.5403682650641023E-2</v>
      </c>
      <c r="P28" s="20">
        <f t="shared" si="2"/>
        <v>6.2893282596977435E-2</v>
      </c>
    </row>
    <row r="29" spans="1:16" x14ac:dyDescent="0.25">
      <c r="A29" s="4">
        <v>37928</v>
      </c>
      <c r="B29" s="2">
        <v>52.34</v>
      </c>
      <c r="C29" s="2">
        <v>78.489999999999995</v>
      </c>
      <c r="D29" s="2">
        <v>19.38</v>
      </c>
      <c r="E29" s="2">
        <v>11.59</v>
      </c>
      <c r="G29" s="13">
        <f>_xll.INTERPOLATE('T-Bill'!$E$4:$E$620,'T-Bill'!$H$4:$H$620,$A29,4)*30/360/(1-_xll.INTERPOLATE('T-Bill'!$E$4:$E$620,'T-Bill'!$H$4:$H$620,$A29,4)*28/360)</f>
        <v>7.8524466254636797E-4</v>
      </c>
      <c r="H29" s="10">
        <f t="shared" si="1"/>
        <v>1.6310679611650558E-2</v>
      </c>
      <c r="I29" s="10">
        <f t="shared" si="1"/>
        <v>1.3558884297520724E-2</v>
      </c>
      <c r="J29" s="10">
        <f t="shared" si="1"/>
        <v>-1.624365482233503E-2</v>
      </c>
      <c r="K29" s="10">
        <f t="shared" si="1"/>
        <v>4.3327556325822858E-3</v>
      </c>
      <c r="M29" s="20">
        <f t="shared" si="2"/>
        <v>1.552543494910419E-2</v>
      </c>
      <c r="N29" s="20">
        <f t="shared" si="2"/>
        <v>1.2773639634974356E-2</v>
      </c>
      <c r="O29" s="20">
        <f t="shared" si="2"/>
        <v>-1.7028899484881399E-2</v>
      </c>
      <c r="P29" s="20">
        <f t="shared" si="2"/>
        <v>3.5475109700359177E-3</v>
      </c>
    </row>
    <row r="30" spans="1:16" x14ac:dyDescent="0.25">
      <c r="A30" s="4">
        <v>37956</v>
      </c>
      <c r="B30" s="2">
        <v>54.83</v>
      </c>
      <c r="C30" s="2">
        <v>80.349999999999994</v>
      </c>
      <c r="D30" s="2">
        <v>20.63</v>
      </c>
      <c r="E30" s="2">
        <v>12.76</v>
      </c>
      <c r="G30" s="13">
        <f>_xll.INTERPOLATE('T-Bill'!$E$4:$E$620,'T-Bill'!$H$4:$H$620,$A30,4)*30/360/(1-_xll.INTERPOLATE('T-Bill'!$E$4:$E$620,'T-Bill'!$H$4:$H$620,$A30,4)*28/360)</f>
        <v>7.6671201637236593E-4</v>
      </c>
      <c r="H30" s="10">
        <f t="shared" si="1"/>
        <v>4.7573557508597597E-2</v>
      </c>
      <c r="I30" s="10">
        <f t="shared" si="1"/>
        <v>2.3697286278506757E-2</v>
      </c>
      <c r="J30" s="10">
        <f t="shared" si="1"/>
        <v>6.4499484004127972E-2</v>
      </c>
      <c r="K30" s="10">
        <f t="shared" si="1"/>
        <v>0.1009490940465918</v>
      </c>
      <c r="M30" s="20">
        <f t="shared" si="2"/>
        <v>4.6806845492225232E-2</v>
      </c>
      <c r="N30" s="20">
        <f t="shared" si="2"/>
        <v>2.2930574262134393E-2</v>
      </c>
      <c r="O30" s="20">
        <f t="shared" si="2"/>
        <v>6.3732771987755607E-2</v>
      </c>
      <c r="P30" s="20">
        <f t="shared" si="2"/>
        <v>0.10018238203021944</v>
      </c>
    </row>
    <row r="31" spans="1:16" x14ac:dyDescent="0.25">
      <c r="A31" s="4">
        <v>37988</v>
      </c>
      <c r="B31" s="2">
        <v>55.9</v>
      </c>
      <c r="C31" s="2">
        <v>86.03</v>
      </c>
      <c r="D31" s="2">
        <v>20.84</v>
      </c>
      <c r="E31" s="2">
        <v>13.36</v>
      </c>
      <c r="G31" s="13">
        <f>_xll.INTERPOLATE('T-Bill'!$E$4:$E$620,'T-Bill'!$H$4:$H$620,$A31,4)*30/360/(1-_xll.INTERPOLATE('T-Bill'!$E$4:$E$620,'T-Bill'!$H$4:$H$620,$A31,4)*28/360)</f>
        <v>7.1383776459704794E-4</v>
      </c>
      <c r="H31" s="10">
        <f t="shared" si="1"/>
        <v>1.9514864125478759E-2</v>
      </c>
      <c r="I31" s="10">
        <f t="shared" si="1"/>
        <v>7.0690728064716879E-2</v>
      </c>
      <c r="J31" s="10">
        <f t="shared" si="1"/>
        <v>1.0179350460494563E-2</v>
      </c>
      <c r="K31" s="10">
        <f t="shared" si="1"/>
        <v>4.7021943573667624E-2</v>
      </c>
      <c r="M31" s="20">
        <f t="shared" si="2"/>
        <v>1.8801026360881712E-2</v>
      </c>
      <c r="N31" s="20">
        <f t="shared" si="2"/>
        <v>6.9976890300119832E-2</v>
      </c>
      <c r="O31" s="20">
        <f t="shared" si="2"/>
        <v>9.4655126958975155E-3</v>
      </c>
      <c r="P31" s="20">
        <f t="shared" si="2"/>
        <v>4.6308105809070577E-2</v>
      </c>
    </row>
    <row r="32" spans="1:16" x14ac:dyDescent="0.25">
      <c r="A32" s="4">
        <v>38019</v>
      </c>
      <c r="B32" s="2">
        <v>56.77</v>
      </c>
      <c r="C32" s="2">
        <v>83.8</v>
      </c>
      <c r="D32" s="2">
        <v>19.989999999999998</v>
      </c>
      <c r="E32" s="2">
        <v>12.41</v>
      </c>
      <c r="G32" s="13">
        <f>_xll.INTERPOLATE('T-Bill'!$E$4:$E$620,'T-Bill'!$H$4:$H$620,$A32,4)*30/360/(1-_xll.INTERPOLATE('T-Bill'!$E$4:$E$620,'T-Bill'!$H$4:$H$620,$A32,4)*28/360)</f>
        <v>7.2040144976272605E-4</v>
      </c>
      <c r="H32" s="10">
        <f t="shared" si="1"/>
        <v>1.5563506261180748E-2</v>
      </c>
      <c r="I32" s="10">
        <f t="shared" si="1"/>
        <v>-2.592119028245965E-2</v>
      </c>
      <c r="J32" s="10">
        <f t="shared" si="1"/>
        <v>-4.0786948176583571E-2</v>
      </c>
      <c r="K32" s="10">
        <f t="shared" si="1"/>
        <v>-7.1107784431137633E-2</v>
      </c>
      <c r="M32" s="20">
        <f t="shared" si="2"/>
        <v>1.4843104811418022E-2</v>
      </c>
      <c r="N32" s="20">
        <f t="shared" si="2"/>
        <v>-2.6641591732222376E-2</v>
      </c>
      <c r="O32" s="20">
        <f t="shared" si="2"/>
        <v>-4.1507349626346293E-2</v>
      </c>
      <c r="P32" s="20">
        <f t="shared" si="2"/>
        <v>-7.1828185880900355E-2</v>
      </c>
    </row>
    <row r="33" spans="1:16" x14ac:dyDescent="0.25">
      <c r="A33" s="4">
        <v>38047</v>
      </c>
      <c r="B33" s="2">
        <v>56.07</v>
      </c>
      <c r="C33" s="2">
        <v>79.75</v>
      </c>
      <c r="D33" s="2">
        <v>18.79</v>
      </c>
      <c r="E33" s="2">
        <v>11.57</v>
      </c>
      <c r="G33" s="13">
        <f>_xll.INTERPOLATE('T-Bill'!$E$4:$E$620,'T-Bill'!$H$4:$H$620,$A33,4)*30/360/(1-_xll.INTERPOLATE('T-Bill'!$E$4:$E$620,'T-Bill'!$H$4:$H$620,$A33,4)*28/360)</f>
        <v>7.9871450519945428E-4</v>
      </c>
      <c r="H33" s="10">
        <f t="shared" si="1"/>
        <v>-1.2330456226880449E-2</v>
      </c>
      <c r="I33" s="10">
        <f t="shared" si="1"/>
        <v>-4.8329355608591862E-2</v>
      </c>
      <c r="J33" s="10">
        <f t="shared" si="1"/>
        <v>-6.0030015007503712E-2</v>
      </c>
      <c r="K33" s="10">
        <f t="shared" si="1"/>
        <v>-6.7687348912167544E-2</v>
      </c>
      <c r="M33" s="20">
        <f t="shared" si="2"/>
        <v>-1.3129170732079903E-2</v>
      </c>
      <c r="N33" s="20">
        <f t="shared" si="2"/>
        <v>-4.9128070113791319E-2</v>
      </c>
      <c r="O33" s="20">
        <f t="shared" si="2"/>
        <v>-6.082872951270317E-2</v>
      </c>
      <c r="P33" s="20">
        <f t="shared" si="2"/>
        <v>-6.8486063417367002E-2</v>
      </c>
    </row>
    <row r="34" spans="1:16" x14ac:dyDescent="0.25">
      <c r="A34" s="4">
        <v>38078</v>
      </c>
      <c r="B34" s="2">
        <v>54.87</v>
      </c>
      <c r="C34" s="2">
        <v>76.56</v>
      </c>
      <c r="D34" s="2">
        <v>19.690000000000001</v>
      </c>
      <c r="E34" s="2">
        <v>10.85</v>
      </c>
      <c r="G34" s="13">
        <f>_xll.INTERPOLATE('T-Bill'!$E$4:$E$620,'T-Bill'!$H$4:$H$620,$A34,4)*30/360/(1-_xll.INTERPOLATE('T-Bill'!$E$4:$E$620,'T-Bill'!$H$4:$H$620,$A34,4)*28/360)</f>
        <v>7.8390645605342561E-4</v>
      </c>
      <c r="H34" s="10">
        <f t="shared" si="1"/>
        <v>-2.1401819154628243E-2</v>
      </c>
      <c r="I34" s="10">
        <f t="shared" si="1"/>
        <v>-3.9999999999999925E-2</v>
      </c>
      <c r="J34" s="10">
        <f t="shared" si="1"/>
        <v>4.7897817988291846E-2</v>
      </c>
      <c r="K34" s="10">
        <f t="shared" si="1"/>
        <v>-6.2229904926534241E-2</v>
      </c>
      <c r="M34" s="20">
        <f t="shared" si="2"/>
        <v>-2.2185725610681668E-2</v>
      </c>
      <c r="N34" s="20">
        <f t="shared" si="2"/>
        <v>-4.078390645605335E-2</v>
      </c>
      <c r="O34" s="20">
        <f t="shared" si="2"/>
        <v>4.7113911532238421E-2</v>
      </c>
      <c r="P34" s="20">
        <f t="shared" si="2"/>
        <v>-6.3013811382587673E-2</v>
      </c>
    </row>
    <row r="35" spans="1:16" x14ac:dyDescent="0.25">
      <c r="A35" s="4">
        <v>38110</v>
      </c>
      <c r="B35" s="2">
        <v>55.69</v>
      </c>
      <c r="C35" s="2">
        <v>77.08</v>
      </c>
      <c r="D35" s="2">
        <v>19.77</v>
      </c>
      <c r="E35" s="2">
        <v>10.99</v>
      </c>
      <c r="G35" s="13">
        <f>_xll.INTERPOLATE('T-Bill'!$E$4:$E$620,'T-Bill'!$H$4:$H$620,$A35,4)*30/360/(1-_xll.INTERPOLATE('T-Bill'!$E$4:$E$620,'T-Bill'!$H$4:$H$620,$A35,4)*28/360)</f>
        <v>7.1585697719745735E-4</v>
      </c>
      <c r="H35" s="10">
        <f t="shared" si="1"/>
        <v>1.4944414069619105E-2</v>
      </c>
      <c r="I35" s="10">
        <f t="shared" si="1"/>
        <v>6.7920585161964642E-3</v>
      </c>
      <c r="J35" s="10">
        <f t="shared" si="1"/>
        <v>4.0629761300150502E-3</v>
      </c>
      <c r="K35" s="10">
        <f t="shared" si="1"/>
        <v>1.2903225806451646E-2</v>
      </c>
      <c r="M35" s="20">
        <f t="shared" si="2"/>
        <v>1.4228557092421648E-2</v>
      </c>
      <c r="N35" s="20">
        <f t="shared" si="2"/>
        <v>6.0762015389990067E-3</v>
      </c>
      <c r="O35" s="20">
        <f t="shared" si="2"/>
        <v>3.3471191528175927E-3</v>
      </c>
      <c r="P35" s="20">
        <f t="shared" si="2"/>
        <v>1.2187368829254188E-2</v>
      </c>
    </row>
    <row r="36" spans="1:16" x14ac:dyDescent="0.25">
      <c r="A36" s="4">
        <v>38139</v>
      </c>
      <c r="B36" s="2">
        <v>56.76</v>
      </c>
      <c r="C36" s="2">
        <v>76.7</v>
      </c>
      <c r="D36" s="2">
        <v>21.52</v>
      </c>
      <c r="E36" s="2">
        <v>11.5</v>
      </c>
      <c r="G36" s="13">
        <f>_xll.INTERPOLATE('T-Bill'!$E$4:$E$620,'T-Bill'!$H$4:$H$620,$A36,4)*30/360/(1-_xll.INTERPOLATE('T-Bill'!$E$4:$E$620,'T-Bill'!$H$4:$H$620,$A36,4)*28/360)</f>
        <v>7.7824547402511354E-4</v>
      </c>
      <c r="H36" s="10">
        <f t="shared" si="1"/>
        <v>1.9213503321960923E-2</v>
      </c>
      <c r="I36" s="10">
        <f t="shared" si="1"/>
        <v>-4.929942916450436E-3</v>
      </c>
      <c r="J36" s="10">
        <f t="shared" si="1"/>
        <v>8.8517956499747141E-2</v>
      </c>
      <c r="K36" s="10">
        <f t="shared" si="1"/>
        <v>4.6405823475887065E-2</v>
      </c>
      <c r="M36" s="20">
        <f t="shared" si="2"/>
        <v>1.8435257847935808E-2</v>
      </c>
      <c r="N36" s="20">
        <f t="shared" si="2"/>
        <v>-5.7081883904755498E-3</v>
      </c>
      <c r="O36" s="20">
        <f t="shared" si="2"/>
        <v>8.7739711025722034E-2</v>
      </c>
      <c r="P36" s="20">
        <f t="shared" si="2"/>
        <v>4.562757800186195E-2</v>
      </c>
    </row>
    <row r="37" spans="1:16" x14ac:dyDescent="0.25">
      <c r="A37" s="4">
        <v>38169</v>
      </c>
      <c r="B37" s="2">
        <v>54.7</v>
      </c>
      <c r="C37" s="2">
        <v>75.760000000000005</v>
      </c>
      <c r="D37" s="2">
        <v>21.47</v>
      </c>
      <c r="E37" s="2">
        <v>10.130000000000001</v>
      </c>
      <c r="G37" s="13">
        <f>_xll.INTERPOLATE('T-Bill'!$E$4:$E$620,'T-Bill'!$H$4:$H$620,$A37,4)*30/360/(1-_xll.INTERPOLATE('T-Bill'!$E$4:$E$620,'T-Bill'!$H$4:$H$620,$A37,4)*28/360)</f>
        <v>8.2563573951942998E-4</v>
      </c>
      <c r="H37" s="10">
        <f t="shared" si="1"/>
        <v>-3.6293164200140837E-2</v>
      </c>
      <c r="I37" s="10">
        <f t="shared" si="1"/>
        <v>-1.2255541069100317E-2</v>
      </c>
      <c r="J37" s="10">
        <f t="shared" si="1"/>
        <v>-2.3234200743494915E-3</v>
      </c>
      <c r="K37" s="10">
        <f t="shared" si="1"/>
        <v>-0.11913043478260865</v>
      </c>
      <c r="M37" s="20">
        <f t="shared" si="2"/>
        <v>-3.7118799939660267E-2</v>
      </c>
      <c r="N37" s="20">
        <f t="shared" si="2"/>
        <v>-1.3081176808619747E-2</v>
      </c>
      <c r="O37" s="20">
        <f t="shared" si="2"/>
        <v>-3.1490558138689215E-3</v>
      </c>
      <c r="P37" s="20">
        <f t="shared" si="2"/>
        <v>-0.11995607052212809</v>
      </c>
    </row>
    <row r="38" spans="1:16" x14ac:dyDescent="0.25">
      <c r="A38" s="4">
        <v>38201</v>
      </c>
      <c r="B38" s="2">
        <v>54.81</v>
      </c>
      <c r="C38" s="2">
        <v>73.849999999999994</v>
      </c>
      <c r="D38" s="2">
        <v>20.64</v>
      </c>
      <c r="E38" s="2">
        <v>9.61</v>
      </c>
      <c r="G38" s="13">
        <f>_xll.INTERPOLATE('T-Bill'!$E$4:$E$620,'T-Bill'!$H$4:$H$620,$A38,4)*30/360/(1-_xll.INTERPOLATE('T-Bill'!$E$4:$E$620,'T-Bill'!$H$4:$H$620,$A38,4)*28/360)</f>
        <v>1.0814597747743849E-3</v>
      </c>
      <c r="H38" s="10">
        <f t="shared" si="1"/>
        <v>2.0109689213894111E-3</v>
      </c>
      <c r="I38" s="10">
        <f t="shared" si="1"/>
        <v>-2.5211193241816421E-2</v>
      </c>
      <c r="J38" s="10">
        <f t="shared" si="1"/>
        <v>-3.8658593386120099E-2</v>
      </c>
      <c r="K38" s="10">
        <f t="shared" si="1"/>
        <v>-5.1332675222112711E-2</v>
      </c>
      <c r="M38" s="20">
        <f t="shared" si="2"/>
        <v>9.2950914661502613E-4</v>
      </c>
      <c r="N38" s="20">
        <f t="shared" si="2"/>
        <v>-2.6292653016590804E-2</v>
      </c>
      <c r="O38" s="20">
        <f t="shared" si="2"/>
        <v>-3.9740053160894483E-2</v>
      </c>
      <c r="P38" s="20">
        <f t="shared" si="2"/>
        <v>-5.2414134996887095E-2</v>
      </c>
    </row>
    <row r="39" spans="1:16" x14ac:dyDescent="0.25">
      <c r="A39" s="4">
        <v>38231</v>
      </c>
      <c r="B39" s="2">
        <v>55.61</v>
      </c>
      <c r="C39" s="2">
        <v>74.760000000000005</v>
      </c>
      <c r="D39" s="2">
        <v>20.9</v>
      </c>
      <c r="E39" s="2">
        <v>10.88</v>
      </c>
      <c r="G39" s="13">
        <f>_xll.INTERPOLATE('T-Bill'!$E$4:$E$620,'T-Bill'!$H$4:$H$620,$A39,4)*30/360/(1-_xll.INTERPOLATE('T-Bill'!$E$4:$E$620,'T-Bill'!$H$4:$H$620,$A39,4)*28/360)</f>
        <v>1.1840019851037612E-3</v>
      </c>
      <c r="H39" s="10">
        <f t="shared" si="1"/>
        <v>1.4595876664842189E-2</v>
      </c>
      <c r="I39" s="10">
        <f t="shared" si="1"/>
        <v>1.2322274881516826E-2</v>
      </c>
      <c r="J39" s="10">
        <f t="shared" si="1"/>
        <v>1.2596899224806002E-2</v>
      </c>
      <c r="K39" s="10">
        <f t="shared" si="1"/>
        <v>0.13215400624349649</v>
      </c>
      <c r="M39" s="20">
        <f t="shared" si="2"/>
        <v>1.3411874679738428E-2</v>
      </c>
      <c r="N39" s="20">
        <f t="shared" si="2"/>
        <v>1.1138272896413065E-2</v>
      </c>
      <c r="O39" s="20">
        <f t="shared" si="2"/>
        <v>1.1412897239702241E-2</v>
      </c>
      <c r="P39" s="20">
        <f t="shared" si="2"/>
        <v>0.13097000425839272</v>
      </c>
    </row>
    <row r="40" spans="1:16" x14ac:dyDescent="0.25">
      <c r="A40" s="4">
        <v>38261</v>
      </c>
      <c r="B40" s="2">
        <v>56.53</v>
      </c>
      <c r="C40" s="2">
        <v>78.260000000000005</v>
      </c>
      <c r="D40" s="2">
        <v>21.14</v>
      </c>
      <c r="E40" s="2">
        <v>12.21</v>
      </c>
      <c r="G40" s="13">
        <f>_xll.INTERPOLATE('T-Bill'!$E$4:$E$620,'T-Bill'!$H$4:$H$620,$A40,4)*30/360/(1-_xll.INTERPOLATE('T-Bill'!$E$4:$E$620,'T-Bill'!$H$4:$H$620,$A40,4)*28/360)</f>
        <v>1.204700190760783E-3</v>
      </c>
      <c r="H40" s="10">
        <f t="shared" si="1"/>
        <v>1.6543787088653117E-2</v>
      </c>
      <c r="I40" s="10">
        <f t="shared" si="1"/>
        <v>4.6816479400749067E-2</v>
      </c>
      <c r="J40" s="10">
        <f t="shared" si="1"/>
        <v>1.1483253588516762E-2</v>
      </c>
      <c r="K40" s="10">
        <f t="shared" si="1"/>
        <v>0.12224264705882359</v>
      </c>
      <c r="M40" s="20">
        <f t="shared" si="2"/>
        <v>1.5339086897892333E-2</v>
      </c>
      <c r="N40" s="20">
        <f t="shared" si="2"/>
        <v>4.5611779209988282E-2</v>
      </c>
      <c r="O40" s="20">
        <f t="shared" si="2"/>
        <v>1.0278553397755978E-2</v>
      </c>
      <c r="P40" s="20">
        <f t="shared" si="2"/>
        <v>0.12103794686806281</v>
      </c>
    </row>
    <row r="41" spans="1:16" x14ac:dyDescent="0.25">
      <c r="A41" s="4">
        <v>38292</v>
      </c>
      <c r="B41" s="2">
        <v>59.22</v>
      </c>
      <c r="C41" s="2">
        <v>82.33</v>
      </c>
      <c r="D41" s="2">
        <v>22.59</v>
      </c>
      <c r="E41" s="2">
        <v>12.28</v>
      </c>
      <c r="G41" s="13">
        <f>_xll.INTERPOLATE('T-Bill'!$E$4:$E$620,'T-Bill'!$H$4:$H$620,$A41,4)*30/360/(1-_xll.INTERPOLATE('T-Bill'!$E$4:$E$620,'T-Bill'!$H$4:$H$620,$A41,4)*28/360)</f>
        <v>1.4795170308667675E-3</v>
      </c>
      <c r="H41" s="10">
        <f t="shared" si="1"/>
        <v>4.7585352909959244E-2</v>
      </c>
      <c r="I41" s="10">
        <f t="shared" si="1"/>
        <v>5.200613340148208E-2</v>
      </c>
      <c r="J41" s="10">
        <f t="shared" si="1"/>
        <v>6.8590350047303739E-2</v>
      </c>
      <c r="K41" s="10">
        <f t="shared" si="1"/>
        <v>5.7330057330056139E-3</v>
      </c>
      <c r="M41" s="20">
        <f t="shared" si="2"/>
        <v>4.6105835879092477E-2</v>
      </c>
      <c r="N41" s="20">
        <f t="shared" si="2"/>
        <v>5.0526616370615313E-2</v>
      </c>
      <c r="O41" s="20">
        <f t="shared" si="2"/>
        <v>6.7110833016436972E-2</v>
      </c>
      <c r="P41" s="20">
        <f t="shared" si="2"/>
        <v>4.2534887021388468E-3</v>
      </c>
    </row>
    <row r="42" spans="1:16" x14ac:dyDescent="0.25">
      <c r="A42" s="4">
        <v>38322</v>
      </c>
      <c r="B42" s="2">
        <v>61.24</v>
      </c>
      <c r="C42" s="2">
        <v>86.12</v>
      </c>
      <c r="D42" s="2">
        <v>22.51</v>
      </c>
      <c r="E42" s="2">
        <v>13.23</v>
      </c>
      <c r="G42" s="13">
        <f>_xll.INTERPOLATE('T-Bill'!$E$4:$E$620,'T-Bill'!$H$4:$H$620,$A42,4)*30/360/(1-_xll.INTERPOLATE('T-Bill'!$E$4:$E$620,'T-Bill'!$H$4:$H$620,$A42,4)*28/360)</f>
        <v>1.6820778258101706E-3</v>
      </c>
      <c r="H42" s="10">
        <f t="shared" si="1"/>
        <v>3.4110097939885176E-2</v>
      </c>
      <c r="I42" s="10">
        <f t="shared" si="1"/>
        <v>4.6034252398882591E-2</v>
      </c>
      <c r="J42" s="10">
        <f t="shared" si="1"/>
        <v>-3.5413899955731853E-3</v>
      </c>
      <c r="K42" s="10">
        <f t="shared" si="1"/>
        <v>7.7361563517915455E-2</v>
      </c>
      <c r="M42" s="20">
        <f t="shared" si="2"/>
        <v>3.2428020114075008E-2</v>
      </c>
      <c r="N42" s="20">
        <f t="shared" si="2"/>
        <v>4.4352174573072424E-2</v>
      </c>
      <c r="O42" s="20">
        <f t="shared" si="2"/>
        <v>-5.2234678213833562E-3</v>
      </c>
      <c r="P42" s="20">
        <f t="shared" si="2"/>
        <v>7.5679485692105281E-2</v>
      </c>
    </row>
    <row r="43" spans="1:16" x14ac:dyDescent="0.25">
      <c r="A43" s="4">
        <v>38355</v>
      </c>
      <c r="B43" s="2">
        <v>59.57</v>
      </c>
      <c r="C43" s="2">
        <v>81.62</v>
      </c>
      <c r="D43" s="2">
        <v>22.14</v>
      </c>
      <c r="E43" s="2">
        <v>13.28</v>
      </c>
      <c r="G43" s="13">
        <f>_xll.INTERPOLATE('T-Bill'!$E$4:$E$620,'T-Bill'!$H$4:$H$620,$A43,4)*30/360/(1-_xll.INTERPOLATE('T-Bill'!$E$4:$E$620,'T-Bill'!$H$4:$H$620,$A43,4)*28/360)</f>
        <v>1.5347474168137659E-3</v>
      </c>
      <c r="H43" s="10">
        <f t="shared" si="1"/>
        <v>-2.7269758327890248E-2</v>
      </c>
      <c r="I43" s="10">
        <f t="shared" si="1"/>
        <v>-5.2252670692057634E-2</v>
      </c>
      <c r="J43" s="10">
        <f t="shared" si="1"/>
        <v>-1.6437139049311433E-2</v>
      </c>
      <c r="K43" s="10">
        <f t="shared" si="1"/>
        <v>3.7792894935750887E-3</v>
      </c>
      <c r="M43" s="20">
        <f t="shared" si="2"/>
        <v>-2.8804505744704015E-2</v>
      </c>
      <c r="N43" s="20">
        <f t="shared" si="2"/>
        <v>-5.3787418108871402E-2</v>
      </c>
      <c r="O43" s="20">
        <f t="shared" si="2"/>
        <v>-1.79718864661252E-2</v>
      </c>
      <c r="P43" s="20">
        <f t="shared" si="2"/>
        <v>2.2445420767613225E-3</v>
      </c>
    </row>
    <row r="44" spans="1:16" x14ac:dyDescent="0.25">
      <c r="A44" s="4">
        <v>38384</v>
      </c>
      <c r="B44" s="2">
        <v>60.97</v>
      </c>
      <c r="C44" s="2">
        <v>81.040000000000006</v>
      </c>
      <c r="D44" s="2">
        <v>21.26</v>
      </c>
      <c r="E44" s="2">
        <v>12.49</v>
      </c>
      <c r="G44" s="13">
        <f>_xll.INTERPOLATE('T-Bill'!$E$4:$E$620,'T-Bill'!$H$4:$H$620,$A44,4)*30/360/(1-_xll.INTERPOLATE('T-Bill'!$E$4:$E$620,'T-Bill'!$H$4:$H$620,$A44,4)*28/360)</f>
        <v>1.7836495081431883E-3</v>
      </c>
      <c r="H44" s="10">
        <f t="shared" si="1"/>
        <v>2.3501762632197387E-2</v>
      </c>
      <c r="I44" s="10">
        <f t="shared" si="1"/>
        <v>-7.1061014457241001E-3</v>
      </c>
      <c r="J44" s="10">
        <f t="shared" si="1"/>
        <v>-3.9747064137307997E-2</v>
      </c>
      <c r="K44" s="10">
        <f t="shared" si="1"/>
        <v>-5.9487951807228878E-2</v>
      </c>
      <c r="M44" s="20">
        <f t="shared" si="2"/>
        <v>2.1718113124054198E-2</v>
      </c>
      <c r="N44" s="20">
        <f t="shared" si="2"/>
        <v>-8.8897509538672891E-3</v>
      </c>
      <c r="O44" s="20">
        <f t="shared" si="2"/>
        <v>-4.1530713645451182E-2</v>
      </c>
      <c r="P44" s="20">
        <f t="shared" si="2"/>
        <v>-6.1271601315372064E-2</v>
      </c>
    </row>
    <row r="45" spans="1:16" x14ac:dyDescent="0.25">
      <c r="A45" s="4">
        <v>38412</v>
      </c>
      <c r="B45" s="2">
        <v>59.96</v>
      </c>
      <c r="C45" s="2">
        <v>79.989999999999995</v>
      </c>
      <c r="D45" s="2">
        <v>20.43</v>
      </c>
      <c r="E45" s="2">
        <v>12.03</v>
      </c>
      <c r="G45" s="13">
        <f>_xll.INTERPOLATE('T-Bill'!$E$4:$E$620,'T-Bill'!$H$4:$H$620,$A45,4)*30/360/(1-_xll.INTERPOLATE('T-Bill'!$E$4:$E$620,'T-Bill'!$H$4:$H$620,$A45,4)*28/360)</f>
        <v>2.0741341874311032E-3</v>
      </c>
      <c r="H45" s="10">
        <f t="shared" si="1"/>
        <v>-1.6565524028210543E-2</v>
      </c>
      <c r="I45" s="10">
        <f t="shared" si="1"/>
        <v>-1.2956564659427627E-2</v>
      </c>
      <c r="J45" s="10">
        <f t="shared" si="1"/>
        <v>-3.9040451552210809E-2</v>
      </c>
      <c r="K45" s="10">
        <f t="shared" si="1"/>
        <v>-3.6829463570856702E-2</v>
      </c>
      <c r="M45" s="20">
        <f t="shared" si="2"/>
        <v>-1.8639658215641647E-2</v>
      </c>
      <c r="N45" s="20">
        <f t="shared" si="2"/>
        <v>-1.5030698846858731E-2</v>
      </c>
      <c r="O45" s="20">
        <f t="shared" si="2"/>
        <v>-4.1114585739641912E-2</v>
      </c>
      <c r="P45" s="20">
        <f t="shared" si="2"/>
        <v>-3.8903597758287806E-2</v>
      </c>
    </row>
    <row r="46" spans="1:16" x14ac:dyDescent="0.25">
      <c r="A46" s="4">
        <v>38443</v>
      </c>
      <c r="B46" s="2">
        <v>58.61</v>
      </c>
      <c r="C46" s="2">
        <v>66.86</v>
      </c>
      <c r="D46" s="2">
        <v>21.38</v>
      </c>
      <c r="E46" s="2">
        <v>11.15</v>
      </c>
      <c r="G46" s="13">
        <f>_xll.INTERPOLATE('T-Bill'!$E$4:$E$620,'T-Bill'!$H$4:$H$620,$A46,4)*30/360/(1-_xll.INTERPOLATE('T-Bill'!$E$4:$E$620,'T-Bill'!$H$4:$H$620,$A46,4)*28/360)</f>
        <v>2.1523227668391078E-3</v>
      </c>
      <c r="H46" s="10">
        <f t="shared" si="1"/>
        <v>-2.251501000667111E-2</v>
      </c>
      <c r="I46" s="10">
        <f t="shared" si="1"/>
        <v>-0.16414551818977363</v>
      </c>
      <c r="J46" s="10">
        <f t="shared" si="1"/>
        <v>4.6500244738130192E-2</v>
      </c>
      <c r="K46" s="10">
        <f t="shared" si="1"/>
        <v>-7.3150457190357399E-2</v>
      </c>
      <c r="M46" s="20">
        <f t="shared" si="2"/>
        <v>-2.4667332773510218E-2</v>
      </c>
      <c r="N46" s="20">
        <f t="shared" si="2"/>
        <v>-0.16629784095661274</v>
      </c>
      <c r="O46" s="20">
        <f t="shared" si="2"/>
        <v>4.4347921971291088E-2</v>
      </c>
      <c r="P46" s="20">
        <f t="shared" si="2"/>
        <v>-7.5302779957196503E-2</v>
      </c>
    </row>
    <row r="47" spans="1:16" x14ac:dyDescent="0.25">
      <c r="A47" s="4">
        <v>38474</v>
      </c>
      <c r="B47" s="2">
        <v>60.91</v>
      </c>
      <c r="C47" s="2">
        <v>66.31</v>
      </c>
      <c r="D47" s="2">
        <v>21.87</v>
      </c>
      <c r="E47" s="2">
        <v>12.34</v>
      </c>
      <c r="G47" s="13">
        <f>_xll.INTERPOLATE('T-Bill'!$E$4:$E$620,'T-Bill'!$H$4:$H$620,$A47,4)*30/360/(1-_xll.INTERPOLATE('T-Bill'!$E$4:$E$620,'T-Bill'!$H$4:$H$620,$A47,4)*28/360)</f>
        <v>2.1292229588684222E-3</v>
      </c>
      <c r="H47" s="10">
        <f t="shared" si="1"/>
        <v>3.9242450093840642E-2</v>
      </c>
      <c r="I47" s="10">
        <f t="shared" si="1"/>
        <v>-8.2261441818725078E-3</v>
      </c>
      <c r="J47" s="10">
        <f t="shared" si="1"/>
        <v>2.2918615528531472E-2</v>
      </c>
      <c r="K47" s="10">
        <f t="shared" si="1"/>
        <v>0.10672645739910314</v>
      </c>
      <c r="M47" s="20">
        <f t="shared" si="2"/>
        <v>3.711322713497222E-2</v>
      </c>
      <c r="N47" s="20">
        <f t="shared" si="2"/>
        <v>-1.035536714074093E-2</v>
      </c>
      <c r="O47" s="20">
        <f t="shared" si="2"/>
        <v>2.078939256966305E-2</v>
      </c>
      <c r="P47" s="20">
        <f t="shared" si="2"/>
        <v>0.10459723444023472</v>
      </c>
    </row>
    <row r="48" spans="1:16" x14ac:dyDescent="0.25">
      <c r="A48" s="4">
        <v>38504</v>
      </c>
      <c r="B48" s="2">
        <v>61.19</v>
      </c>
      <c r="C48" s="2">
        <v>65.12</v>
      </c>
      <c r="D48" s="2">
        <v>21.06</v>
      </c>
      <c r="E48" s="2">
        <v>12.73</v>
      </c>
      <c r="G48" s="13">
        <f>_xll.INTERPOLATE('T-Bill'!$E$4:$E$620,'T-Bill'!$H$4:$H$620,$A48,4)*30/360/(1-_xll.INTERPOLATE('T-Bill'!$E$4:$E$620,'T-Bill'!$H$4:$H$620,$A48,4)*28/360)</f>
        <v>2.2945938100596914E-3</v>
      </c>
      <c r="H48" s="10">
        <f t="shared" si="1"/>
        <v>4.5969463142341294E-3</v>
      </c>
      <c r="I48" s="10">
        <f t="shared" si="1"/>
        <v>-1.79460111597044E-2</v>
      </c>
      <c r="J48" s="10">
        <f t="shared" si="1"/>
        <v>-3.703703703703709E-2</v>
      </c>
      <c r="K48" s="10">
        <f t="shared" si="1"/>
        <v>3.1604538087520284E-2</v>
      </c>
      <c r="M48" s="20">
        <f t="shared" si="2"/>
        <v>2.302352504174438E-3</v>
      </c>
      <c r="N48" s="20">
        <f t="shared" si="2"/>
        <v>-2.0240604969764091E-2</v>
      </c>
      <c r="O48" s="20">
        <f t="shared" si="2"/>
        <v>-3.9331630847096781E-2</v>
      </c>
      <c r="P48" s="20">
        <f t="shared" si="2"/>
        <v>2.9309944277460594E-2</v>
      </c>
    </row>
    <row r="49" spans="1:16" x14ac:dyDescent="0.25">
      <c r="A49" s="4">
        <v>38534</v>
      </c>
      <c r="B49" s="2">
        <v>63.73</v>
      </c>
      <c r="C49" s="2">
        <v>73.25</v>
      </c>
      <c r="D49" s="2">
        <v>21.71</v>
      </c>
      <c r="E49" s="2">
        <v>13.09</v>
      </c>
      <c r="G49" s="13">
        <f>_xll.INTERPOLATE('T-Bill'!$E$4:$E$620,'T-Bill'!$H$4:$H$620,$A49,4)*30/360/(1-_xll.INTERPOLATE('T-Bill'!$E$4:$E$620,'T-Bill'!$H$4:$H$620,$A49,4)*28/360)</f>
        <v>2.4556151733630903E-3</v>
      </c>
      <c r="H49" s="10">
        <f t="shared" si="1"/>
        <v>4.1510050661872855E-2</v>
      </c>
      <c r="I49" s="10">
        <f t="shared" si="1"/>
        <v>0.1248464373464373</v>
      </c>
      <c r="J49" s="10">
        <f t="shared" si="1"/>
        <v>3.0864197530864335E-2</v>
      </c>
      <c r="K49" s="10">
        <f t="shared" si="1"/>
        <v>2.8279654359780082E-2</v>
      </c>
      <c r="M49" s="20">
        <f t="shared" si="2"/>
        <v>3.9054435488509766E-2</v>
      </c>
      <c r="N49" s="20">
        <f t="shared" si="2"/>
        <v>0.1223908221730742</v>
      </c>
      <c r="O49" s="20">
        <f t="shared" si="2"/>
        <v>2.8408582357501246E-2</v>
      </c>
      <c r="P49" s="20">
        <f t="shared" si="2"/>
        <v>2.5824039186416993E-2</v>
      </c>
    </row>
    <row r="50" spans="1:16" x14ac:dyDescent="0.25">
      <c r="A50" s="4">
        <v>38565</v>
      </c>
      <c r="B50" s="2">
        <v>63.21</v>
      </c>
      <c r="C50" s="2">
        <v>70.930000000000007</v>
      </c>
      <c r="D50" s="2">
        <v>23.28</v>
      </c>
      <c r="E50" s="2">
        <v>12.53</v>
      </c>
      <c r="G50" s="13">
        <f>_xll.INTERPOLATE('T-Bill'!$E$4:$E$620,'T-Bill'!$H$4:$H$620,$A50,4)*30/360/(1-_xll.INTERPOLATE('T-Bill'!$E$4:$E$620,'T-Bill'!$H$4:$H$620,$A50,4)*28/360)</f>
        <v>2.7196967886706168E-3</v>
      </c>
      <c r="H50" s="10">
        <f t="shared" si="1"/>
        <v>-8.1594225639415319E-3</v>
      </c>
      <c r="I50" s="10">
        <f t="shared" si="1"/>
        <v>-3.1672354948805381E-2</v>
      </c>
      <c r="J50" s="10">
        <f t="shared" si="1"/>
        <v>7.231690465223406E-2</v>
      </c>
      <c r="K50" s="10">
        <f t="shared" si="1"/>
        <v>-4.2780748663101664E-2</v>
      </c>
      <c r="M50" s="20">
        <f t="shared" si="2"/>
        <v>-1.0879119352612149E-2</v>
      </c>
      <c r="N50" s="20">
        <f t="shared" si="2"/>
        <v>-3.4392051737475997E-2</v>
      </c>
      <c r="O50" s="20">
        <f t="shared" si="2"/>
        <v>6.9597207863563437E-2</v>
      </c>
      <c r="P50" s="20">
        <f t="shared" si="2"/>
        <v>-4.550044545177228E-2</v>
      </c>
    </row>
    <row r="51" spans="1:16" x14ac:dyDescent="0.25">
      <c r="A51" s="4">
        <v>38596</v>
      </c>
      <c r="B51" s="2">
        <v>63.81</v>
      </c>
      <c r="C51" s="2">
        <v>70.569999999999993</v>
      </c>
      <c r="D51" s="2">
        <v>21.88</v>
      </c>
      <c r="E51" s="2">
        <v>11.96</v>
      </c>
      <c r="G51" s="13">
        <f>_xll.INTERPOLATE('T-Bill'!$E$4:$E$620,'T-Bill'!$H$4:$H$620,$A51,4)*30/360/(1-_xll.INTERPOLATE('T-Bill'!$E$4:$E$620,'T-Bill'!$H$4:$H$620,$A51,4)*28/360)</f>
        <v>2.7487002852855697E-3</v>
      </c>
      <c r="H51" s="10">
        <f t="shared" si="1"/>
        <v>9.492168960607561E-3</v>
      </c>
      <c r="I51" s="10">
        <f t="shared" si="1"/>
        <v>-5.0754264768083646E-3</v>
      </c>
      <c r="J51" s="10">
        <f t="shared" si="1"/>
        <v>-6.0137457044673659E-2</v>
      </c>
      <c r="K51" s="10">
        <f t="shared" si="1"/>
        <v>-4.5490822027134725E-2</v>
      </c>
      <c r="M51" s="20">
        <f t="shared" si="2"/>
        <v>6.7434686753219918E-3</v>
      </c>
      <c r="N51" s="20">
        <f t="shared" si="2"/>
        <v>-7.8241267620939338E-3</v>
      </c>
      <c r="O51" s="20">
        <f t="shared" si="2"/>
        <v>-6.2886157329959225E-2</v>
      </c>
      <c r="P51" s="20">
        <f t="shared" si="2"/>
        <v>-4.8239522312420298E-2</v>
      </c>
    </row>
    <row r="52" spans="1:16" x14ac:dyDescent="0.25">
      <c r="A52" s="4">
        <v>38628</v>
      </c>
      <c r="B52" s="2">
        <v>62.39</v>
      </c>
      <c r="C52" s="2">
        <v>72.03</v>
      </c>
      <c r="D52" s="2">
        <v>21.85</v>
      </c>
      <c r="E52" s="2">
        <v>12.23</v>
      </c>
      <c r="G52" s="13">
        <f>_xll.INTERPOLATE('T-Bill'!$E$4:$E$620,'T-Bill'!$H$4:$H$620,$A52,4)*30/360/(1-_xll.INTERPOLATE('T-Bill'!$E$4:$E$620,'T-Bill'!$H$4:$H$620,$A52,4)*28/360)</f>
        <v>2.6392281448270188E-3</v>
      </c>
      <c r="H52" s="10">
        <f t="shared" si="1"/>
        <v>-2.2253565271901032E-2</v>
      </c>
      <c r="I52" s="10">
        <f t="shared" si="1"/>
        <v>2.0688677908459852E-2</v>
      </c>
      <c r="J52" s="10">
        <f t="shared" si="1"/>
        <v>-1.3711151736744975E-3</v>
      </c>
      <c r="K52" s="10">
        <f t="shared" si="1"/>
        <v>2.2575250836120331E-2</v>
      </c>
      <c r="M52" s="20">
        <f t="shared" si="2"/>
        <v>-2.4892793416728051E-2</v>
      </c>
      <c r="N52" s="20">
        <f t="shared" si="2"/>
        <v>1.8049449763632833E-2</v>
      </c>
      <c r="O52" s="20">
        <f t="shared" si="2"/>
        <v>-4.0103433185015164E-3</v>
      </c>
      <c r="P52" s="20">
        <f t="shared" si="2"/>
        <v>1.9936022691293312E-2</v>
      </c>
    </row>
    <row r="53" spans="1:16" x14ac:dyDescent="0.25">
      <c r="A53" s="4">
        <v>38657</v>
      </c>
      <c r="B53" s="2">
        <v>64.989999999999995</v>
      </c>
      <c r="C53" s="2">
        <v>78.400000000000006</v>
      </c>
      <c r="D53" s="2">
        <v>23.6</v>
      </c>
      <c r="E53" s="2">
        <v>12.15</v>
      </c>
      <c r="G53" s="13">
        <f>_xll.INTERPOLATE('T-Bill'!$E$4:$E$620,'T-Bill'!$H$4:$H$620,$A53,4)*30/360/(1-_xll.INTERPOLATE('T-Bill'!$E$4:$E$620,'T-Bill'!$H$4:$H$620,$A53,4)*28/360)</f>
        <v>3.1064050828899371E-3</v>
      </c>
      <c r="H53" s="10">
        <f t="shared" si="1"/>
        <v>4.1673345087353653E-2</v>
      </c>
      <c r="I53" s="10">
        <f t="shared" si="1"/>
        <v>8.8435374149659962E-2</v>
      </c>
      <c r="J53" s="10">
        <f t="shared" si="1"/>
        <v>8.0091533180778107E-2</v>
      </c>
      <c r="K53" s="10">
        <f t="shared" si="1"/>
        <v>-6.5412919051512919E-3</v>
      </c>
      <c r="M53" s="20">
        <f t="shared" si="2"/>
        <v>3.8566940004463715E-2</v>
      </c>
      <c r="N53" s="20">
        <f t="shared" si="2"/>
        <v>8.5328969066770025E-2</v>
      </c>
      <c r="O53" s="20">
        <f t="shared" si="2"/>
        <v>7.698512809788817E-2</v>
      </c>
      <c r="P53" s="20">
        <f t="shared" si="2"/>
        <v>-9.6476969880412294E-3</v>
      </c>
    </row>
    <row r="54" spans="1:16" x14ac:dyDescent="0.25">
      <c r="A54" s="4">
        <v>38687</v>
      </c>
      <c r="B54" s="2">
        <v>64.959999999999994</v>
      </c>
      <c r="C54" s="2">
        <v>72.489999999999995</v>
      </c>
      <c r="D54" s="2">
        <v>22.3</v>
      </c>
      <c r="E54" s="2">
        <v>11.77</v>
      </c>
      <c r="G54" s="13">
        <f>_xll.INTERPOLATE('T-Bill'!$E$4:$E$620,'T-Bill'!$H$4:$H$620,$A54,4)*30/360/(1-_xll.INTERPOLATE('T-Bill'!$E$4:$E$620,'T-Bill'!$H$4:$H$620,$A54,4)*28/360)</f>
        <v>3.2850412761674854E-3</v>
      </c>
      <c r="H54" s="10">
        <f t="shared" si="1"/>
        <v>-4.6160947838125299E-4</v>
      </c>
      <c r="I54" s="10">
        <f t="shared" si="1"/>
        <v>-7.5382653061224603E-2</v>
      </c>
      <c r="J54" s="10">
        <f t="shared" si="1"/>
        <v>-5.508474576271194E-2</v>
      </c>
      <c r="K54" s="10">
        <f t="shared" si="1"/>
        <v>-3.1275720164609111E-2</v>
      </c>
      <c r="M54" s="20">
        <f t="shared" si="2"/>
        <v>-3.7466507545487384E-3</v>
      </c>
      <c r="N54" s="20">
        <f t="shared" si="2"/>
        <v>-7.8667694337392083E-2</v>
      </c>
      <c r="O54" s="20">
        <f t="shared" si="2"/>
        <v>-5.8369787038879427E-2</v>
      </c>
      <c r="P54" s="20">
        <f t="shared" si="2"/>
        <v>-3.4560761440776598E-2</v>
      </c>
    </row>
    <row r="55" spans="1:16" x14ac:dyDescent="0.25">
      <c r="A55" s="4">
        <v>38720</v>
      </c>
      <c r="B55" s="2">
        <v>66.959999999999994</v>
      </c>
      <c r="C55" s="2">
        <v>71.7</v>
      </c>
      <c r="D55" s="2">
        <v>24.01</v>
      </c>
      <c r="E55" s="2">
        <v>12.12</v>
      </c>
      <c r="G55" s="13">
        <f>_xll.INTERPOLATE('T-Bill'!$E$4:$E$620,'T-Bill'!$H$4:$H$620,$A55,4)*30/360/(1-_xll.INTERPOLATE('T-Bill'!$E$4:$E$620,'T-Bill'!$H$4:$H$620,$A55,4)*28/360)</f>
        <v>3.2434806059656769E-3</v>
      </c>
      <c r="H55" s="10">
        <f t="shared" si="1"/>
        <v>3.0788177339901468E-2</v>
      </c>
      <c r="I55" s="10">
        <f t="shared" si="1"/>
        <v>-1.0898054904124543E-2</v>
      </c>
      <c r="J55" s="10">
        <f t="shared" si="1"/>
        <v>7.6681614349775717E-2</v>
      </c>
      <c r="K55" s="10">
        <f t="shared" si="1"/>
        <v>2.9736618521665203E-2</v>
      </c>
      <c r="M55" s="20">
        <f t="shared" si="2"/>
        <v>2.7544696733935791E-2</v>
      </c>
      <c r="N55" s="20">
        <f t="shared" si="2"/>
        <v>-1.414153551009022E-2</v>
      </c>
      <c r="O55" s="20">
        <f t="shared" si="2"/>
        <v>7.3438133743810044E-2</v>
      </c>
      <c r="P55" s="20">
        <f t="shared" si="2"/>
        <v>2.6493137915699527E-2</v>
      </c>
    </row>
    <row r="56" spans="1:16" x14ac:dyDescent="0.25">
      <c r="A56" s="4">
        <v>38749</v>
      </c>
      <c r="B56" s="2">
        <v>67.22</v>
      </c>
      <c r="C56" s="2">
        <v>70.94</v>
      </c>
      <c r="D56" s="2">
        <v>22.99</v>
      </c>
      <c r="E56" s="2">
        <v>11.98</v>
      </c>
      <c r="G56" s="13">
        <f>_xll.INTERPOLATE('T-Bill'!$E$4:$E$620,'T-Bill'!$H$4:$H$620,$A56,4)*30/360/(1-_xll.INTERPOLATE('T-Bill'!$E$4:$E$620,'T-Bill'!$H$4:$H$620,$A56,4)*28/360)</f>
        <v>3.548146319952439E-3</v>
      </c>
      <c r="H56" s="10">
        <f t="shared" si="1"/>
        <v>3.8829151732377998E-3</v>
      </c>
      <c r="I56" s="10">
        <f t="shared" si="1"/>
        <v>-1.05997210599722E-2</v>
      </c>
      <c r="J56" s="10">
        <f t="shared" si="1"/>
        <v>-4.2482299042065907E-2</v>
      </c>
      <c r="K56" s="10">
        <f t="shared" si="1"/>
        <v>-1.1551155115511413E-2</v>
      </c>
      <c r="M56" s="20">
        <f t="shared" si="2"/>
        <v>3.3476885328536082E-4</v>
      </c>
      <c r="N56" s="20">
        <f t="shared" si="2"/>
        <v>-1.4147867379924638E-2</v>
      </c>
      <c r="O56" s="20">
        <f t="shared" si="2"/>
        <v>-4.6030445362018349E-2</v>
      </c>
      <c r="P56" s="20">
        <f t="shared" si="2"/>
        <v>-1.5099301435463851E-2</v>
      </c>
    </row>
    <row r="57" spans="1:16" x14ac:dyDescent="0.25">
      <c r="A57" s="4">
        <v>38777</v>
      </c>
      <c r="B57" s="2">
        <v>68.489999999999995</v>
      </c>
      <c r="C57" s="2">
        <v>72.91</v>
      </c>
      <c r="D57" s="2">
        <v>23.28</v>
      </c>
      <c r="E57" s="2">
        <v>13.2</v>
      </c>
      <c r="G57" s="13">
        <f>_xll.INTERPOLATE('T-Bill'!$E$4:$E$620,'T-Bill'!$H$4:$H$620,$A57,4)*30/360/(1-_xll.INTERPOLATE('T-Bill'!$E$4:$E$620,'T-Bill'!$H$4:$H$620,$A57,4)*28/360)</f>
        <v>3.6538663478186146E-3</v>
      </c>
      <c r="H57" s="10">
        <f t="shared" si="1"/>
        <v>1.8893186551621532E-2</v>
      </c>
      <c r="I57" s="10">
        <f t="shared" si="1"/>
        <v>2.7769946433605863E-2</v>
      </c>
      <c r="J57" s="10">
        <f t="shared" si="1"/>
        <v>1.2614180078295067E-2</v>
      </c>
      <c r="K57" s="10">
        <f t="shared" si="1"/>
        <v>0.10183639398998312</v>
      </c>
      <c r="M57" s="20">
        <f t="shared" si="2"/>
        <v>1.5239320203802918E-2</v>
      </c>
      <c r="N57" s="20">
        <f t="shared" si="2"/>
        <v>2.411608008578725E-2</v>
      </c>
      <c r="O57" s="20">
        <f t="shared" si="2"/>
        <v>8.9603137304764529E-3</v>
      </c>
      <c r="P57" s="20">
        <f t="shared" si="2"/>
        <v>9.8182527642164508E-2</v>
      </c>
    </row>
    <row r="58" spans="1:16" x14ac:dyDescent="0.25">
      <c r="A58" s="4">
        <v>38810</v>
      </c>
      <c r="B58" s="2">
        <v>69.23</v>
      </c>
      <c r="C58" s="2">
        <v>72.790000000000006</v>
      </c>
      <c r="D58" s="2">
        <v>20.66</v>
      </c>
      <c r="E58" s="2">
        <v>14.07</v>
      </c>
      <c r="G58" s="13">
        <f>_xll.INTERPOLATE('T-Bill'!$E$4:$E$620,'T-Bill'!$H$4:$H$620,$A58,4)*30/360/(1-_xll.INTERPOLATE('T-Bill'!$E$4:$E$620,'T-Bill'!$H$4:$H$620,$A58,4)*28/360)</f>
        <v>3.832500165321624E-3</v>
      </c>
      <c r="H58" s="10">
        <f t="shared" si="1"/>
        <v>1.0804497006862368E-2</v>
      </c>
      <c r="I58" s="10">
        <f t="shared" si="1"/>
        <v>-1.6458647647783486E-3</v>
      </c>
      <c r="J58" s="10">
        <f t="shared" si="1"/>
        <v>-0.11254295532646053</v>
      </c>
      <c r="K58" s="10">
        <f t="shared" si="1"/>
        <v>6.5909090909090917E-2</v>
      </c>
      <c r="M58" s="20">
        <f t="shared" si="2"/>
        <v>6.9719968415407445E-3</v>
      </c>
      <c r="N58" s="20">
        <f t="shared" si="2"/>
        <v>-5.4783649300999722E-3</v>
      </c>
      <c r="O58" s="20">
        <f t="shared" si="2"/>
        <v>-0.11637545549178215</v>
      </c>
      <c r="P58" s="20">
        <f t="shared" si="2"/>
        <v>6.207659074376929E-2</v>
      </c>
    </row>
    <row r="59" spans="1:16" x14ac:dyDescent="0.25">
      <c r="A59" s="4">
        <v>38838</v>
      </c>
      <c r="B59" s="2">
        <v>66.97</v>
      </c>
      <c r="C59" s="2">
        <v>70.89</v>
      </c>
      <c r="D59" s="2">
        <v>19.46</v>
      </c>
      <c r="E59" s="2">
        <v>13.71</v>
      </c>
      <c r="G59" s="13">
        <f>_xll.INTERPOLATE('T-Bill'!$E$4:$E$620,'T-Bill'!$H$4:$H$620,$A59,4)*30/360/(1-_xll.INTERPOLATE('T-Bill'!$E$4:$E$620,'T-Bill'!$H$4:$H$620,$A59,4)*28/360)</f>
        <v>3.7931677390644928E-3</v>
      </c>
      <c r="H59" s="10">
        <f t="shared" si="1"/>
        <v>-3.2644807164524114E-2</v>
      </c>
      <c r="I59" s="10">
        <f t="shared" si="1"/>
        <v>-2.610248660530301E-2</v>
      </c>
      <c r="J59" s="10">
        <f t="shared" si="1"/>
        <v>-5.8083252662149087E-2</v>
      </c>
      <c r="K59" s="10">
        <f t="shared" si="1"/>
        <v>-2.5586353944562878E-2</v>
      </c>
      <c r="M59" s="20">
        <f t="shared" si="2"/>
        <v>-3.6437974903588605E-2</v>
      </c>
      <c r="N59" s="20">
        <f t="shared" si="2"/>
        <v>-2.9895654344367504E-2</v>
      </c>
      <c r="O59" s="20">
        <f t="shared" si="2"/>
        <v>-6.1876420401213578E-2</v>
      </c>
      <c r="P59" s="20">
        <f t="shared" si="2"/>
        <v>-2.9379521683627372E-2</v>
      </c>
    </row>
    <row r="60" spans="1:16" x14ac:dyDescent="0.25">
      <c r="A60" s="4">
        <v>38869</v>
      </c>
      <c r="B60" s="2">
        <v>66.95</v>
      </c>
      <c r="C60" s="2">
        <v>68.16</v>
      </c>
      <c r="D60" s="2">
        <v>20.010000000000002</v>
      </c>
      <c r="E60" s="2">
        <v>13.97</v>
      </c>
      <c r="G60" s="13">
        <f>_xll.INTERPOLATE('T-Bill'!$E$4:$E$620,'T-Bill'!$H$4:$H$620,$A60,4)*30/360/(1-_xll.INTERPOLATE('T-Bill'!$E$4:$E$620,'T-Bill'!$H$4:$H$620,$A60,4)*28/360)</f>
        <v>3.9058535948907755E-3</v>
      </c>
      <c r="H60" s="10">
        <f t="shared" si="1"/>
        <v>-2.986411826190194E-4</v>
      </c>
      <c r="I60" s="10">
        <f t="shared" si="1"/>
        <v>-3.8510368176047471E-2</v>
      </c>
      <c r="J60" s="10">
        <f t="shared" si="1"/>
        <v>2.8263103802672163E-2</v>
      </c>
      <c r="K60" s="10">
        <f t="shared" si="1"/>
        <v>1.8964259664478567E-2</v>
      </c>
      <c r="M60" s="20">
        <f t="shared" si="2"/>
        <v>-4.2044947775097949E-3</v>
      </c>
      <c r="N60" s="20">
        <f t="shared" si="2"/>
        <v>-4.2416221770938248E-2</v>
      </c>
      <c r="O60" s="20">
        <f t="shared" si="2"/>
        <v>2.4357250207781386E-2</v>
      </c>
      <c r="P60" s="20">
        <f t="shared" si="2"/>
        <v>1.505840606958779E-2</v>
      </c>
    </row>
    <row r="61" spans="1:16" x14ac:dyDescent="0.25">
      <c r="A61" s="4">
        <v>38901</v>
      </c>
      <c r="B61" s="2">
        <v>66.98</v>
      </c>
      <c r="C61" s="2">
        <v>68.680000000000007</v>
      </c>
      <c r="D61" s="2">
        <v>20.67</v>
      </c>
      <c r="E61" s="2">
        <v>14.44</v>
      </c>
      <c r="G61" s="13">
        <f>_xll.INTERPOLATE('T-Bill'!$E$4:$E$620,'T-Bill'!$H$4:$H$620,$A61,4)*30/360/(1-_xll.INTERPOLATE('T-Bill'!$E$4:$E$620,'T-Bill'!$H$4:$H$620,$A61,4)*28/360)</f>
        <v>3.8995024275878978E-3</v>
      </c>
      <c r="H61" s="10">
        <f t="shared" si="1"/>
        <v>4.4809559372671615E-4</v>
      </c>
      <c r="I61" s="10">
        <f t="shared" si="1"/>
        <v>7.6291079812207396E-3</v>
      </c>
      <c r="J61" s="10">
        <f t="shared" si="1"/>
        <v>3.2983508245877147E-2</v>
      </c>
      <c r="K61" s="10">
        <f t="shared" si="1"/>
        <v>3.3643521832498191E-2</v>
      </c>
      <c r="M61" s="20">
        <f t="shared" si="2"/>
        <v>-3.4514068338611817E-3</v>
      </c>
      <c r="N61" s="20">
        <f t="shared" si="2"/>
        <v>3.7296055536328418E-3</v>
      </c>
      <c r="O61" s="20">
        <f t="shared" si="2"/>
        <v>2.9084005818289248E-2</v>
      </c>
      <c r="P61" s="20">
        <f t="shared" si="2"/>
        <v>2.9744019404910293E-2</v>
      </c>
    </row>
    <row r="62" spans="1:16" x14ac:dyDescent="0.25">
      <c r="A62" s="4">
        <v>38930</v>
      </c>
      <c r="B62" s="2">
        <v>68.59</v>
      </c>
      <c r="C62" s="2">
        <v>72.13</v>
      </c>
      <c r="D62" s="2">
        <v>22.16</v>
      </c>
      <c r="E62" s="2">
        <v>15.1</v>
      </c>
      <c r="G62" s="13">
        <f>_xll.INTERPOLATE('T-Bill'!$E$4:$E$620,'T-Bill'!$H$4:$H$620,$A62,4)*30/360/(1-_xll.INTERPOLATE('T-Bill'!$E$4:$E$620,'T-Bill'!$H$4:$H$620,$A62,4)*28/360)</f>
        <v>4.2466902448113856E-3</v>
      </c>
      <c r="H62" s="10">
        <f t="shared" si="1"/>
        <v>2.4037025977903914E-2</v>
      </c>
      <c r="I62" s="10">
        <f t="shared" si="1"/>
        <v>5.0232964472917807E-2</v>
      </c>
      <c r="J62" s="10">
        <f t="shared" si="1"/>
        <v>7.2085147556845586E-2</v>
      </c>
      <c r="K62" s="10">
        <f t="shared" si="1"/>
        <v>4.5706371191135853E-2</v>
      </c>
      <c r="M62" s="20">
        <f t="shared" si="2"/>
        <v>1.979033573309253E-2</v>
      </c>
      <c r="N62" s="20">
        <f t="shared" si="2"/>
        <v>4.5986274228106423E-2</v>
      </c>
      <c r="O62" s="20">
        <f t="shared" si="2"/>
        <v>6.7838457312034195E-2</v>
      </c>
      <c r="P62" s="20">
        <f t="shared" si="2"/>
        <v>4.1459680946324469E-2</v>
      </c>
    </row>
    <row r="63" spans="1:16" x14ac:dyDescent="0.25">
      <c r="A63" s="4">
        <v>38961</v>
      </c>
      <c r="B63" s="2">
        <v>70.13</v>
      </c>
      <c r="C63" s="2">
        <v>72.989999999999995</v>
      </c>
      <c r="D63" s="2">
        <v>23.58</v>
      </c>
      <c r="E63" s="2">
        <v>17.11</v>
      </c>
      <c r="G63" s="13">
        <f>_xll.INTERPOLATE('T-Bill'!$E$4:$E$620,'T-Bill'!$H$4:$H$620,$A63,4)*30/360/(1-_xll.INTERPOLATE('T-Bill'!$E$4:$E$620,'T-Bill'!$H$4:$H$620,$A63,4)*28/360)</f>
        <v>4.1919324112387737E-3</v>
      </c>
      <c r="H63" s="10">
        <f t="shared" si="1"/>
        <v>2.245225251494376E-2</v>
      </c>
      <c r="I63" s="10">
        <f t="shared" si="1"/>
        <v>1.1922916955497076E-2</v>
      </c>
      <c r="J63" s="10">
        <f t="shared" si="1"/>
        <v>6.4079422382671503E-2</v>
      </c>
      <c r="K63" s="10">
        <f t="shared" si="1"/>
        <v>0.13311258278145699</v>
      </c>
      <c r="M63" s="20">
        <f t="shared" si="2"/>
        <v>1.8260320103704986E-2</v>
      </c>
      <c r="N63" s="20">
        <f t="shared" si="2"/>
        <v>7.7309845442583023E-3</v>
      </c>
      <c r="O63" s="20">
        <f t="shared" si="2"/>
        <v>5.9887489971432728E-2</v>
      </c>
      <c r="P63" s="20">
        <f t="shared" si="2"/>
        <v>0.12892065037021821</v>
      </c>
    </row>
    <row r="64" spans="1:16" x14ac:dyDescent="0.25">
      <c r="A64" s="4">
        <v>38992</v>
      </c>
      <c r="B64" s="2">
        <v>72.59</v>
      </c>
      <c r="C64" s="2">
        <v>82.25</v>
      </c>
      <c r="D64" s="2">
        <v>24.75</v>
      </c>
      <c r="E64" s="2">
        <v>17.809999999999999</v>
      </c>
      <c r="G64" s="13">
        <f>_xll.INTERPOLATE('T-Bill'!$E$4:$E$620,'T-Bill'!$H$4:$H$620,$A64,4)*30/360/(1-_xll.INTERPOLATE('T-Bill'!$E$4:$E$620,'T-Bill'!$H$4:$H$620,$A64,4)*28/360)</f>
        <v>3.8355867259324658E-3</v>
      </c>
      <c r="H64" s="10">
        <f t="shared" si="1"/>
        <v>3.5077712819050477E-2</v>
      </c>
      <c r="I64" s="10">
        <f t="shared" si="1"/>
        <v>0.12686669406768059</v>
      </c>
      <c r="J64" s="10">
        <f t="shared" si="1"/>
        <v>4.961832061068705E-2</v>
      </c>
      <c r="K64" s="10">
        <f t="shared" si="1"/>
        <v>4.0911747516072516E-2</v>
      </c>
      <c r="M64" s="20">
        <f t="shared" si="2"/>
        <v>3.1242126093118012E-2</v>
      </c>
      <c r="N64" s="20">
        <f t="shared" si="2"/>
        <v>0.12303110734174812</v>
      </c>
      <c r="O64" s="20">
        <f t="shared" si="2"/>
        <v>4.5782733884754581E-2</v>
      </c>
      <c r="P64" s="20">
        <f t="shared" si="2"/>
        <v>3.7076160790140048E-2</v>
      </c>
    </row>
    <row r="65" spans="1:16" x14ac:dyDescent="0.25">
      <c r="A65" s="4">
        <v>39022</v>
      </c>
      <c r="B65" s="2">
        <v>74.14</v>
      </c>
      <c r="C65" s="2">
        <v>82.15</v>
      </c>
      <c r="D65" s="2">
        <v>25.4</v>
      </c>
      <c r="E65" s="2">
        <v>18.37</v>
      </c>
      <c r="G65" s="13">
        <f>_xll.INTERPOLATE('T-Bill'!$E$4:$E$620,'T-Bill'!$H$4:$H$620,$A65,4)*30/360/(1-_xll.INTERPOLATE('T-Bill'!$E$4:$E$620,'T-Bill'!$H$4:$H$620,$A65,4)*28/360)</f>
        <v>4.2649331957716717E-3</v>
      </c>
      <c r="H65" s="10">
        <f t="shared" si="1"/>
        <v>2.1352803416448518E-2</v>
      </c>
      <c r="I65" s="10">
        <f t="shared" si="1"/>
        <v>-1.2158054711245425E-3</v>
      </c>
      <c r="J65" s="10">
        <f t="shared" si="1"/>
        <v>2.626262626262621E-2</v>
      </c>
      <c r="K65" s="10">
        <f t="shared" si="1"/>
        <v>3.1443009545199407E-2</v>
      </c>
      <c r="M65" s="20">
        <f t="shared" si="2"/>
        <v>1.7087870220676846E-2</v>
      </c>
      <c r="N65" s="20">
        <f t="shared" si="2"/>
        <v>-5.4807386668962142E-3</v>
      </c>
      <c r="O65" s="20">
        <f t="shared" si="2"/>
        <v>2.1997693066854538E-2</v>
      </c>
      <c r="P65" s="20">
        <f t="shared" si="2"/>
        <v>2.7178076349427736E-2</v>
      </c>
    </row>
    <row r="66" spans="1:16" x14ac:dyDescent="0.25">
      <c r="A66" s="4">
        <v>39052</v>
      </c>
      <c r="B66" s="2">
        <v>74.83</v>
      </c>
      <c r="C66" s="2">
        <v>86.82</v>
      </c>
      <c r="D66" s="2">
        <v>25.83</v>
      </c>
      <c r="E66" s="2">
        <v>16.53</v>
      </c>
      <c r="G66" s="13">
        <f>_xll.INTERPOLATE('T-Bill'!$E$4:$E$620,'T-Bill'!$H$4:$H$620,$A66,4)*30/360/(1-_xll.INTERPOLATE('T-Bill'!$E$4:$E$620,'T-Bill'!$H$4:$H$620,$A66,4)*28/360)</f>
        <v>4.2873662861780872E-3</v>
      </c>
      <c r="H66" s="10">
        <f t="shared" si="1"/>
        <v>9.3067170218505968E-3</v>
      </c>
      <c r="I66" s="10">
        <f t="shared" si="1"/>
        <v>5.6847230675593163E-2</v>
      </c>
      <c r="J66" s="10">
        <f t="shared" si="1"/>
        <v>1.6929133858267775E-2</v>
      </c>
      <c r="K66" s="10">
        <f t="shared" si="1"/>
        <v>-0.100163309744148</v>
      </c>
      <c r="M66" s="20">
        <f t="shared" si="2"/>
        <v>5.0193507356725096E-3</v>
      </c>
      <c r="N66" s="20">
        <f t="shared" si="2"/>
        <v>5.2559864389415074E-2</v>
      </c>
      <c r="O66" s="20">
        <f t="shared" si="2"/>
        <v>1.2641767572089688E-2</v>
      </c>
      <c r="P66" s="20">
        <f t="shared" si="2"/>
        <v>-0.10445067603032608</v>
      </c>
    </row>
    <row r="67" spans="1:16" x14ac:dyDescent="0.25">
      <c r="A67" s="4">
        <v>39085</v>
      </c>
      <c r="B67" s="2">
        <v>76.2</v>
      </c>
      <c r="C67" s="2">
        <v>88.61</v>
      </c>
      <c r="D67" s="2">
        <v>26.7</v>
      </c>
      <c r="E67" s="2">
        <v>16.55</v>
      </c>
      <c r="G67" s="13">
        <f>_xll.INTERPOLATE('T-Bill'!$E$4:$E$620,'T-Bill'!$H$4:$H$620,$A67,4)*30/360/(1-_xll.INTERPOLATE('T-Bill'!$E$4:$E$620,'T-Bill'!$H$4:$H$620,$A67,4)*28/360)</f>
        <v>3.9202115426099854E-3</v>
      </c>
      <c r="H67" s="10">
        <f t="shared" si="1"/>
        <v>1.8308165174395263E-2</v>
      </c>
      <c r="I67" s="10">
        <f t="shared" si="1"/>
        <v>2.0617369269753549E-2</v>
      </c>
      <c r="J67" s="10">
        <f t="shared" si="1"/>
        <v>3.3681765389082408E-2</v>
      </c>
      <c r="K67" s="10">
        <f t="shared" si="1"/>
        <v>1.2099213551119981E-3</v>
      </c>
      <c r="M67" s="20">
        <f t="shared" si="2"/>
        <v>1.4387953631785279E-2</v>
      </c>
      <c r="N67" s="20">
        <f t="shared" si="2"/>
        <v>1.6697157727143565E-2</v>
      </c>
      <c r="O67" s="20">
        <f t="shared" si="2"/>
        <v>2.9761553846472423E-2</v>
      </c>
      <c r="P67" s="20">
        <f t="shared" si="2"/>
        <v>-2.7102901874979874E-3</v>
      </c>
    </row>
    <row r="68" spans="1:16" x14ac:dyDescent="0.25">
      <c r="A68" s="4">
        <v>39114</v>
      </c>
      <c r="B68" s="2">
        <v>74.930000000000007</v>
      </c>
      <c r="C68" s="2">
        <v>83.31</v>
      </c>
      <c r="D68" s="2">
        <v>24.45</v>
      </c>
      <c r="E68" s="2">
        <v>15.84</v>
      </c>
      <c r="G68" s="13">
        <f>_xll.INTERPOLATE('T-Bill'!$E$4:$E$620,'T-Bill'!$H$4:$H$620,$A68,4)*30/360/(1-_xll.INTERPOLATE('T-Bill'!$E$4:$E$620,'T-Bill'!$H$4:$H$620,$A68,4)*28/360)</f>
        <v>4.0989549059192252E-3</v>
      </c>
      <c r="H68" s="10">
        <f t="shared" si="1"/>
        <v>-1.6666666666666607E-2</v>
      </c>
      <c r="I68" s="10">
        <f t="shared" si="1"/>
        <v>-5.981266222773951E-2</v>
      </c>
      <c r="J68" s="10">
        <f t="shared" si="1"/>
        <v>-8.4269662921348298E-2</v>
      </c>
      <c r="K68" s="10">
        <f t="shared" ref="K68:K131" si="3">E68/E67-1</f>
        <v>-4.2900302114803668E-2</v>
      </c>
      <c r="M68" s="20">
        <f t="shared" si="2"/>
        <v>-2.0765621572585831E-2</v>
      </c>
      <c r="N68" s="20">
        <f t="shared" si="2"/>
        <v>-6.3911617133658741E-2</v>
      </c>
      <c r="O68" s="20">
        <f t="shared" si="2"/>
        <v>-8.8368617827267529E-2</v>
      </c>
      <c r="P68" s="20">
        <f t="shared" si="2"/>
        <v>-4.6999257020722891E-2</v>
      </c>
    </row>
    <row r="69" spans="1:16" x14ac:dyDescent="0.25">
      <c r="A69" s="4">
        <v>39142</v>
      </c>
      <c r="B69" s="2">
        <v>75.38</v>
      </c>
      <c r="C69" s="2">
        <v>84.49</v>
      </c>
      <c r="D69" s="2">
        <v>24.19</v>
      </c>
      <c r="E69" s="2">
        <v>17.48</v>
      </c>
      <c r="G69" s="13">
        <f>_xll.INTERPOLATE('T-Bill'!$E$4:$E$620,'T-Bill'!$H$4:$H$620,$A69,4)*30/360/(1-_xll.INTERPOLATE('T-Bill'!$E$4:$E$620,'T-Bill'!$H$4:$H$620,$A69,4)*28/360)</f>
        <v>4.3089263103877201E-3</v>
      </c>
      <c r="H69" s="10">
        <f t="shared" ref="H69:K132" si="4">B69/B68-1</f>
        <v>6.0056052315493602E-3</v>
      </c>
      <c r="I69" s="10">
        <f t="shared" si="4"/>
        <v>1.4163965910454879E-2</v>
      </c>
      <c r="J69" s="10">
        <f t="shared" si="4"/>
        <v>-1.063394683026575E-2</v>
      </c>
      <c r="K69" s="10">
        <f t="shared" si="3"/>
        <v>0.10353535353535359</v>
      </c>
      <c r="M69" s="20">
        <f t="shared" ref="M69:P132" si="5">H69-$G69</f>
        <v>1.6966789211616401E-3</v>
      </c>
      <c r="N69" s="20">
        <f t="shared" si="5"/>
        <v>9.8550396000671586E-3</v>
      </c>
      <c r="O69" s="20">
        <f t="shared" si="5"/>
        <v>-1.494287314065347E-2</v>
      </c>
      <c r="P69" s="20">
        <f t="shared" si="5"/>
        <v>9.9226427224965871E-2</v>
      </c>
    </row>
    <row r="70" spans="1:16" x14ac:dyDescent="0.25">
      <c r="A70" s="4">
        <v>39174</v>
      </c>
      <c r="B70" s="2">
        <v>78.36</v>
      </c>
      <c r="C70" s="2">
        <v>91.62</v>
      </c>
      <c r="D70" s="2">
        <v>25.99</v>
      </c>
      <c r="E70" s="2">
        <v>18.13</v>
      </c>
      <c r="G70" s="13">
        <f>_xll.INTERPOLATE('T-Bill'!$E$4:$E$620,'T-Bill'!$H$4:$H$620,$A70,4)*30/360/(1-_xll.INTERPOLATE('T-Bill'!$E$4:$E$620,'T-Bill'!$H$4:$H$620,$A70,4)*28/360)</f>
        <v>4.1664061688908502E-3</v>
      </c>
      <c r="H70" s="10">
        <f t="shared" si="4"/>
        <v>3.9533032634651244E-2</v>
      </c>
      <c r="I70" s="10">
        <f t="shared" si="4"/>
        <v>8.4388685051485446E-2</v>
      </c>
      <c r="J70" s="10">
        <f t="shared" si="4"/>
        <v>7.441091360066121E-2</v>
      </c>
      <c r="K70" s="10">
        <f t="shared" si="3"/>
        <v>3.7185354691075423E-2</v>
      </c>
      <c r="M70" s="20">
        <f t="shared" si="5"/>
        <v>3.5366626465760394E-2</v>
      </c>
      <c r="N70" s="20">
        <f t="shared" si="5"/>
        <v>8.0222278882594589E-2</v>
      </c>
      <c r="O70" s="20">
        <f t="shared" si="5"/>
        <v>7.0244507431770353E-2</v>
      </c>
      <c r="P70" s="20">
        <f t="shared" si="5"/>
        <v>3.3018948522184573E-2</v>
      </c>
    </row>
    <row r="71" spans="1:16" x14ac:dyDescent="0.25">
      <c r="A71" s="4">
        <v>39203</v>
      </c>
      <c r="B71" s="2">
        <v>81.25</v>
      </c>
      <c r="C71" s="2">
        <v>95.93</v>
      </c>
      <c r="D71" s="2">
        <v>26.73</v>
      </c>
      <c r="E71" s="2">
        <v>18.690000000000001</v>
      </c>
      <c r="G71" s="13">
        <f>_xll.INTERPOLATE('T-Bill'!$E$4:$E$620,'T-Bill'!$H$4:$H$620,$A71,4)*30/360/(1-_xll.INTERPOLATE('T-Bill'!$E$4:$E$620,'T-Bill'!$H$4:$H$620,$A71,4)*28/360)</f>
        <v>3.9072099100120137E-3</v>
      </c>
      <c r="H71" s="10">
        <f t="shared" si="4"/>
        <v>3.6881061766207202E-2</v>
      </c>
      <c r="I71" s="10">
        <f t="shared" si="4"/>
        <v>4.7042130539183713E-2</v>
      </c>
      <c r="J71" s="10">
        <f t="shared" si="4"/>
        <v>2.8472489419007374E-2</v>
      </c>
      <c r="K71" s="10">
        <f t="shared" si="3"/>
        <v>3.0888030888031048E-2</v>
      </c>
      <c r="M71" s="20">
        <f t="shared" si="5"/>
        <v>3.297385185619519E-2</v>
      </c>
      <c r="N71" s="20">
        <f t="shared" si="5"/>
        <v>4.3134920629171701E-2</v>
      </c>
      <c r="O71" s="20">
        <f t="shared" si="5"/>
        <v>2.4565279508995362E-2</v>
      </c>
      <c r="P71" s="20">
        <f t="shared" si="5"/>
        <v>2.6980820978019036E-2</v>
      </c>
    </row>
    <row r="72" spans="1:16" x14ac:dyDescent="0.25">
      <c r="A72" s="4">
        <v>39234</v>
      </c>
      <c r="B72" s="2">
        <v>79.38</v>
      </c>
      <c r="C72" s="2">
        <v>94.71</v>
      </c>
      <c r="D72" s="2">
        <v>25.67</v>
      </c>
      <c r="E72" s="2">
        <v>19.010000000000002</v>
      </c>
      <c r="G72" s="13">
        <f>_xll.INTERPOLATE('T-Bill'!$E$4:$E$620,'T-Bill'!$H$4:$H$620,$A72,4)*30/360/(1-_xll.INTERPOLATE('T-Bill'!$E$4:$E$620,'T-Bill'!$H$4:$H$620,$A72,4)*28/360)</f>
        <v>3.9231072602614872E-3</v>
      </c>
      <c r="H72" s="10">
        <f t="shared" si="4"/>
        <v>-2.301538461538466E-2</v>
      </c>
      <c r="I72" s="10">
        <f t="shared" si="4"/>
        <v>-1.2717606588137365E-2</v>
      </c>
      <c r="J72" s="10">
        <f t="shared" si="4"/>
        <v>-3.9655817433595142E-2</v>
      </c>
      <c r="K72" s="10">
        <f t="shared" si="3"/>
        <v>1.7121455323702461E-2</v>
      </c>
      <c r="M72" s="20">
        <f t="shared" si="5"/>
        <v>-2.6938491875646148E-2</v>
      </c>
      <c r="N72" s="20">
        <f t="shared" si="5"/>
        <v>-1.6640713848398853E-2</v>
      </c>
      <c r="O72" s="20">
        <f t="shared" si="5"/>
        <v>-4.357892469385663E-2</v>
      </c>
      <c r="P72" s="20">
        <f t="shared" si="5"/>
        <v>1.3198348063440973E-2</v>
      </c>
    </row>
    <row r="73" spans="1:16" x14ac:dyDescent="0.25">
      <c r="A73" s="4">
        <v>39265</v>
      </c>
      <c r="B73" s="2">
        <v>76.78</v>
      </c>
      <c r="C73" s="2">
        <v>99.57</v>
      </c>
      <c r="D73" s="2">
        <v>25.25</v>
      </c>
      <c r="E73" s="2">
        <v>18.440000000000001</v>
      </c>
      <c r="G73" s="13">
        <f>_xll.INTERPOLATE('T-Bill'!$E$4:$E$620,'T-Bill'!$H$4:$H$620,$A73,4)*30/360/(1-_xll.INTERPOLATE('T-Bill'!$E$4:$E$620,'T-Bill'!$H$4:$H$620,$A73,4)*28/360)</f>
        <v>3.6644582484330825E-3</v>
      </c>
      <c r="H73" s="10">
        <f t="shared" si="4"/>
        <v>-3.2753842277651768E-2</v>
      </c>
      <c r="I73" s="10">
        <f t="shared" si="4"/>
        <v>5.1314539119417191E-2</v>
      </c>
      <c r="J73" s="10">
        <f t="shared" si="4"/>
        <v>-1.6361511492014036E-2</v>
      </c>
      <c r="K73" s="10">
        <f t="shared" si="3"/>
        <v>-2.9984218832193599E-2</v>
      </c>
      <c r="M73" s="20">
        <f t="shared" si="5"/>
        <v>-3.641830052608485E-2</v>
      </c>
      <c r="N73" s="20">
        <f t="shared" si="5"/>
        <v>4.7650080870984109E-2</v>
      </c>
      <c r="O73" s="20">
        <f t="shared" si="5"/>
        <v>-2.0025969740447118E-2</v>
      </c>
      <c r="P73" s="20">
        <f t="shared" si="5"/>
        <v>-3.3648677080626681E-2</v>
      </c>
    </row>
    <row r="74" spans="1:16" x14ac:dyDescent="0.25">
      <c r="A74" s="4">
        <v>39295</v>
      </c>
      <c r="B74" s="2">
        <v>77.67</v>
      </c>
      <c r="C74" s="2">
        <v>105.38</v>
      </c>
      <c r="D74" s="2">
        <v>25.11</v>
      </c>
      <c r="E74" s="2">
        <v>19.559999999999999</v>
      </c>
      <c r="G74" s="13">
        <f>_xll.INTERPOLATE('T-Bill'!$E$4:$E$620,'T-Bill'!$H$4:$H$620,$A74,4)*30/360/(1-_xll.INTERPOLATE('T-Bill'!$E$4:$E$620,'T-Bill'!$H$4:$H$620,$A74,4)*28/360)</f>
        <v>4.1232808316720281E-3</v>
      </c>
      <c r="H74" s="10">
        <f t="shared" si="4"/>
        <v>1.1591560302162129E-2</v>
      </c>
      <c r="I74" s="10">
        <f t="shared" si="4"/>
        <v>5.8350908908305632E-2</v>
      </c>
      <c r="J74" s="10">
        <f t="shared" si="4"/>
        <v>-5.5445544554455495E-3</v>
      </c>
      <c r="K74" s="10">
        <f t="shared" si="3"/>
        <v>6.0737527114967271E-2</v>
      </c>
      <c r="M74" s="20">
        <f t="shared" si="5"/>
        <v>7.4682794704901013E-3</v>
      </c>
      <c r="N74" s="20">
        <f t="shared" si="5"/>
        <v>5.4227628076633602E-2</v>
      </c>
      <c r="O74" s="20">
        <f t="shared" si="5"/>
        <v>-9.6678352871175776E-3</v>
      </c>
      <c r="P74" s="20">
        <f t="shared" si="5"/>
        <v>5.6614246283295241E-2</v>
      </c>
    </row>
    <row r="75" spans="1:16" x14ac:dyDescent="0.25">
      <c r="A75" s="4">
        <v>39329</v>
      </c>
      <c r="B75" s="2">
        <v>80.61</v>
      </c>
      <c r="C75" s="2">
        <v>106.38</v>
      </c>
      <c r="D75" s="2">
        <v>25.75</v>
      </c>
      <c r="E75" s="2">
        <v>20.88</v>
      </c>
      <c r="G75" s="13">
        <f>_xll.INTERPOLATE('T-Bill'!$E$4:$E$620,'T-Bill'!$H$4:$H$620,$A75,4)*30/360/(1-_xll.INTERPOLATE('T-Bill'!$E$4:$E$620,'T-Bill'!$H$4:$H$620,$A75,4)*28/360)</f>
        <v>3.4150291596375853E-3</v>
      </c>
      <c r="H75" s="10">
        <f t="shared" si="4"/>
        <v>3.7852452684434157E-2</v>
      </c>
      <c r="I75" s="10">
        <f t="shared" si="4"/>
        <v>9.4894666919718151E-3</v>
      </c>
      <c r="J75" s="10">
        <f t="shared" si="4"/>
        <v>2.5487853444842612E-2</v>
      </c>
      <c r="K75" s="10">
        <f t="shared" si="3"/>
        <v>6.7484662576687171E-2</v>
      </c>
      <c r="M75" s="20">
        <f t="shared" si="5"/>
        <v>3.4437423524796569E-2</v>
      </c>
      <c r="N75" s="20">
        <f t="shared" si="5"/>
        <v>6.0744375323342299E-3</v>
      </c>
      <c r="O75" s="20">
        <f t="shared" si="5"/>
        <v>2.2072824285205028E-2</v>
      </c>
      <c r="P75" s="20">
        <f t="shared" si="5"/>
        <v>6.406963341704959E-2</v>
      </c>
    </row>
    <row r="76" spans="1:16" x14ac:dyDescent="0.25">
      <c r="A76" s="4">
        <v>39356</v>
      </c>
      <c r="B76" s="2">
        <v>82.06</v>
      </c>
      <c r="C76" s="2">
        <v>104.86</v>
      </c>
      <c r="D76" s="2">
        <v>32.17</v>
      </c>
      <c r="E76" s="2">
        <v>21.38</v>
      </c>
      <c r="G76" s="13">
        <f>_xll.INTERPOLATE('T-Bill'!$E$4:$E$620,'T-Bill'!$H$4:$H$620,$A76,4)*30/360/(1-_xll.INTERPOLATE('T-Bill'!$E$4:$E$620,'T-Bill'!$H$4:$H$620,$A76,4)*28/360)</f>
        <v>2.8128963398634994E-3</v>
      </c>
      <c r="H76" s="10">
        <f t="shared" si="4"/>
        <v>1.7987842699416889E-2</v>
      </c>
      <c r="I76" s="10">
        <f t="shared" si="4"/>
        <v>-1.4288400075202046E-2</v>
      </c>
      <c r="J76" s="10">
        <f t="shared" si="4"/>
        <v>0.24932038834951453</v>
      </c>
      <c r="K76" s="10">
        <f t="shared" si="3"/>
        <v>2.3946360153256796E-2</v>
      </c>
      <c r="M76" s="20">
        <f t="shared" si="5"/>
        <v>1.517494635955339E-2</v>
      </c>
      <c r="N76" s="20">
        <f t="shared" si="5"/>
        <v>-1.7101296415065546E-2</v>
      </c>
      <c r="O76" s="20">
        <f t="shared" si="5"/>
        <v>0.24650749200965102</v>
      </c>
      <c r="P76" s="20">
        <f t="shared" si="5"/>
        <v>2.1133463813393295E-2</v>
      </c>
    </row>
    <row r="77" spans="1:16" x14ac:dyDescent="0.25">
      <c r="A77" s="4">
        <v>39387</v>
      </c>
      <c r="B77" s="2">
        <v>78.42</v>
      </c>
      <c r="C77" s="2">
        <v>95.32</v>
      </c>
      <c r="D77" s="2">
        <v>29.46</v>
      </c>
      <c r="E77" s="2">
        <v>19.46</v>
      </c>
      <c r="G77" s="13">
        <f>_xll.INTERPOLATE('T-Bill'!$E$4:$E$620,'T-Bill'!$H$4:$H$620,$A77,4)*30/360/(1-_xll.INTERPOLATE('T-Bill'!$E$4:$E$620,'T-Bill'!$H$4:$H$620,$A77,4)*28/360)</f>
        <v>3.2012026938023157E-3</v>
      </c>
      <c r="H77" s="10">
        <f t="shared" si="4"/>
        <v>-4.4357786985132819E-2</v>
      </c>
      <c r="I77" s="10">
        <f t="shared" si="4"/>
        <v>-9.0978447453747946E-2</v>
      </c>
      <c r="J77" s="10">
        <f t="shared" si="4"/>
        <v>-8.4239975132110678E-2</v>
      </c>
      <c r="K77" s="10">
        <f t="shared" si="3"/>
        <v>-8.9803554724041113E-2</v>
      </c>
      <c r="M77" s="20">
        <f t="shared" si="5"/>
        <v>-4.7558989678935133E-2</v>
      </c>
      <c r="N77" s="20">
        <f t="shared" si="5"/>
        <v>-9.4179650147550267E-2</v>
      </c>
      <c r="O77" s="20">
        <f t="shared" si="5"/>
        <v>-8.7441177825913E-2</v>
      </c>
      <c r="P77" s="20">
        <f t="shared" si="5"/>
        <v>-9.3004757417843434E-2</v>
      </c>
    </row>
    <row r="78" spans="1:16" x14ac:dyDescent="0.25">
      <c r="A78" s="4">
        <v>39419</v>
      </c>
      <c r="B78" s="2">
        <v>77.319999999999993</v>
      </c>
      <c r="C78" s="2">
        <v>97.97</v>
      </c>
      <c r="D78" s="2">
        <v>31.22</v>
      </c>
      <c r="E78" s="2">
        <v>21.77</v>
      </c>
      <c r="G78" s="13">
        <f>_xll.INTERPOLATE('T-Bill'!$E$4:$E$620,'T-Bill'!$H$4:$H$620,$A78,4)*30/360/(1-_xll.INTERPOLATE('T-Bill'!$E$4:$E$620,'T-Bill'!$H$4:$H$620,$A78,4)*28/360)</f>
        <v>2.6539506577045379E-3</v>
      </c>
      <c r="H78" s="10">
        <f t="shared" si="4"/>
        <v>-1.4027033919918441E-2</v>
      </c>
      <c r="I78" s="10">
        <f t="shared" si="4"/>
        <v>2.7801091061687044E-2</v>
      </c>
      <c r="J78" s="10">
        <f t="shared" si="4"/>
        <v>5.9742023082145268E-2</v>
      </c>
      <c r="K78" s="10">
        <f t="shared" si="3"/>
        <v>0.11870503597122295</v>
      </c>
      <c r="M78" s="20">
        <f t="shared" si="5"/>
        <v>-1.668098457762298E-2</v>
      </c>
      <c r="N78" s="20">
        <f t="shared" si="5"/>
        <v>2.5147140403982506E-2</v>
      </c>
      <c r="O78" s="20">
        <f t="shared" si="5"/>
        <v>5.7088072424440729E-2</v>
      </c>
      <c r="P78" s="20">
        <f t="shared" si="5"/>
        <v>0.11605108531351842</v>
      </c>
    </row>
    <row r="79" spans="1:16" x14ac:dyDescent="0.25">
      <c r="A79" s="4">
        <v>39449</v>
      </c>
      <c r="B79" s="2">
        <v>72.7</v>
      </c>
      <c r="C79" s="2">
        <v>97.07</v>
      </c>
      <c r="D79" s="2">
        <v>28.59</v>
      </c>
      <c r="E79" s="2">
        <v>19.82</v>
      </c>
      <c r="G79" s="13">
        <f>_xll.INTERPOLATE('T-Bill'!$E$4:$E$620,'T-Bill'!$H$4:$H$620,$A79,4)*30/360/(1-_xll.INTERPOLATE('T-Bill'!$E$4:$E$620,'T-Bill'!$H$4:$H$620,$A79,4)*28/360)</f>
        <v>2.5825280597296034E-3</v>
      </c>
      <c r="H79" s="10">
        <f t="shared" si="4"/>
        <v>-5.9751681324366146E-2</v>
      </c>
      <c r="I79" s="10">
        <f t="shared" si="4"/>
        <v>-9.1864856588752541E-3</v>
      </c>
      <c r="J79" s="10">
        <f t="shared" si="4"/>
        <v>-8.4240871236386905E-2</v>
      </c>
      <c r="K79" s="10">
        <f t="shared" si="3"/>
        <v>-8.9572806614607203E-2</v>
      </c>
      <c r="M79" s="20">
        <f t="shared" si="5"/>
        <v>-6.233420938409575E-2</v>
      </c>
      <c r="N79" s="20">
        <f t="shared" si="5"/>
        <v>-1.1769013718604858E-2</v>
      </c>
      <c r="O79" s="20">
        <f t="shared" si="5"/>
        <v>-8.6823399296116502E-2</v>
      </c>
      <c r="P79" s="20">
        <f t="shared" si="5"/>
        <v>-9.21553346743368E-2</v>
      </c>
    </row>
    <row r="80" spans="1:16" x14ac:dyDescent="0.25">
      <c r="A80" s="4">
        <v>39479</v>
      </c>
      <c r="B80" s="2">
        <v>70.69</v>
      </c>
      <c r="C80" s="2">
        <v>103.58</v>
      </c>
      <c r="D80" s="2">
        <v>23.94</v>
      </c>
      <c r="E80" s="2">
        <v>18.13</v>
      </c>
      <c r="G80" s="13">
        <f>_xll.INTERPOLATE('T-Bill'!$E$4:$E$620,'T-Bill'!$H$4:$H$620,$A80,4)*30/360/(1-_xll.INTERPOLATE('T-Bill'!$E$4:$E$620,'T-Bill'!$H$4:$H$620,$A80,4)*28/360)</f>
        <v>1.3546525893349984E-3</v>
      </c>
      <c r="H80" s="10">
        <f t="shared" si="4"/>
        <v>-2.7647867950481464E-2</v>
      </c>
      <c r="I80" s="10">
        <f t="shared" si="4"/>
        <v>6.7065004635829872E-2</v>
      </c>
      <c r="J80" s="10">
        <f t="shared" si="4"/>
        <v>-0.16264428121720875</v>
      </c>
      <c r="K80" s="10">
        <f t="shared" si="3"/>
        <v>-8.5267406659939482E-2</v>
      </c>
      <c r="M80" s="20">
        <f t="shared" si="5"/>
        <v>-2.9002520539816463E-2</v>
      </c>
      <c r="N80" s="20">
        <f t="shared" si="5"/>
        <v>6.5710352046494877E-2</v>
      </c>
      <c r="O80" s="20">
        <f t="shared" si="5"/>
        <v>-0.16399893380654376</v>
      </c>
      <c r="P80" s="20">
        <f t="shared" si="5"/>
        <v>-8.6622059249274477E-2</v>
      </c>
    </row>
    <row r="81" spans="1:16" x14ac:dyDescent="0.25">
      <c r="A81" s="4">
        <v>39510</v>
      </c>
      <c r="B81" s="2">
        <v>69.81</v>
      </c>
      <c r="C81" s="2">
        <v>104.75</v>
      </c>
      <c r="D81" s="2">
        <v>24.98</v>
      </c>
      <c r="E81" s="2">
        <v>18.86</v>
      </c>
      <c r="G81" s="13">
        <f>_xll.INTERPOLATE('T-Bill'!$E$4:$E$620,'T-Bill'!$H$4:$H$620,$A81,4)*30/360/(1-_xll.INTERPOLATE('T-Bill'!$E$4:$E$620,'T-Bill'!$H$4:$H$620,$A81,4)*28/360)</f>
        <v>1.5506396880036366E-3</v>
      </c>
      <c r="H81" s="10">
        <f t="shared" si="4"/>
        <v>-1.2448719762342519E-2</v>
      </c>
      <c r="I81" s="10">
        <f t="shared" si="4"/>
        <v>1.1295616914462236E-2</v>
      </c>
      <c r="J81" s="10">
        <f t="shared" si="4"/>
        <v>4.3441938178780282E-2</v>
      </c>
      <c r="K81" s="10">
        <f t="shared" si="3"/>
        <v>4.0264754550468851E-2</v>
      </c>
      <c r="M81" s="20">
        <f t="shared" si="5"/>
        <v>-1.3999359450346156E-2</v>
      </c>
      <c r="N81" s="20">
        <f t="shared" si="5"/>
        <v>9.7449772264586003E-3</v>
      </c>
      <c r="O81" s="20">
        <f t="shared" si="5"/>
        <v>4.1891298490776642E-2</v>
      </c>
      <c r="P81" s="20">
        <f t="shared" si="5"/>
        <v>3.8714114862465211E-2</v>
      </c>
    </row>
    <row r="82" spans="1:16" x14ac:dyDescent="0.25">
      <c r="A82" s="4">
        <v>39539</v>
      </c>
      <c r="B82" s="2">
        <v>73.260000000000005</v>
      </c>
      <c r="C82" s="2">
        <v>109.81</v>
      </c>
      <c r="D82" s="2">
        <v>25.1</v>
      </c>
      <c r="E82" s="2">
        <v>20.100000000000001</v>
      </c>
      <c r="G82" s="13">
        <f>_xll.INTERPOLATE('T-Bill'!$E$4:$E$620,'T-Bill'!$H$4:$H$620,$A82,4)*30/360/(1-_xll.INTERPOLATE('T-Bill'!$E$4:$E$620,'T-Bill'!$H$4:$H$620,$A82,4)*28/360)</f>
        <v>1.2711045215321067E-3</v>
      </c>
      <c r="H82" s="10">
        <f t="shared" si="4"/>
        <v>4.9419853889127729E-2</v>
      </c>
      <c r="I82" s="10">
        <f t="shared" si="4"/>
        <v>4.8305489260143331E-2</v>
      </c>
      <c r="J82" s="10">
        <f t="shared" si="4"/>
        <v>4.8038430744596905E-3</v>
      </c>
      <c r="K82" s="10">
        <f t="shared" si="3"/>
        <v>6.5747613997879206E-2</v>
      </c>
      <c r="M82" s="20">
        <f t="shared" si="5"/>
        <v>4.8148749367595625E-2</v>
      </c>
      <c r="N82" s="20">
        <f t="shared" si="5"/>
        <v>4.7034384738611226E-2</v>
      </c>
      <c r="O82" s="20">
        <f t="shared" si="5"/>
        <v>3.5327385529275836E-3</v>
      </c>
      <c r="P82" s="20">
        <f t="shared" si="5"/>
        <v>6.4476509476347102E-2</v>
      </c>
    </row>
    <row r="83" spans="1:16" x14ac:dyDescent="0.25">
      <c r="A83" s="4">
        <v>39569</v>
      </c>
      <c r="B83" s="2">
        <v>74.7</v>
      </c>
      <c r="C83" s="2">
        <v>118.23</v>
      </c>
      <c r="D83" s="2">
        <v>25.02</v>
      </c>
      <c r="E83" s="2">
        <v>22.02</v>
      </c>
      <c r="G83" s="13">
        <f>_xll.INTERPOLATE('T-Bill'!$E$4:$E$620,'T-Bill'!$H$4:$H$620,$A83,4)*30/360/(1-_xll.INTERPOLATE('T-Bill'!$E$4:$E$620,'T-Bill'!$H$4:$H$620,$A83,4)*28/360)</f>
        <v>1.0009342052582412E-3</v>
      </c>
      <c r="H83" s="10">
        <f t="shared" si="4"/>
        <v>1.9656019656019597E-2</v>
      </c>
      <c r="I83" s="10">
        <f t="shared" si="4"/>
        <v>7.6677898187778926E-2</v>
      </c>
      <c r="J83" s="10">
        <f t="shared" si="4"/>
        <v>-3.1872509960160222E-3</v>
      </c>
      <c r="K83" s="10">
        <f t="shared" si="3"/>
        <v>9.5522388059701369E-2</v>
      </c>
      <c r="M83" s="20">
        <f t="shared" si="5"/>
        <v>1.8655085450761354E-2</v>
      </c>
      <c r="N83" s="20">
        <f t="shared" si="5"/>
        <v>7.567696398252069E-2</v>
      </c>
      <c r="O83" s="20">
        <f t="shared" si="5"/>
        <v>-4.1881852012742634E-3</v>
      </c>
      <c r="P83" s="20">
        <f t="shared" si="5"/>
        <v>9.4521453854443133E-2</v>
      </c>
    </row>
    <row r="84" spans="1:16" x14ac:dyDescent="0.25">
      <c r="A84" s="4">
        <v>39601</v>
      </c>
      <c r="B84" s="2">
        <v>68.61</v>
      </c>
      <c r="C84" s="2">
        <v>108.27</v>
      </c>
      <c r="D84" s="2">
        <v>24.3</v>
      </c>
      <c r="E84" s="2">
        <v>20.25</v>
      </c>
      <c r="G84" s="13">
        <f>_xll.INTERPOLATE('T-Bill'!$E$4:$E$620,'T-Bill'!$H$4:$H$620,$A84,4)*30/360/(1-_xll.INTERPOLATE('T-Bill'!$E$4:$E$620,'T-Bill'!$H$4:$H$620,$A84,4)*28/360)</f>
        <v>1.5476160847016842E-3</v>
      </c>
      <c r="H84" s="10">
        <f t="shared" si="4"/>
        <v>-8.1526104417670719E-2</v>
      </c>
      <c r="I84" s="10">
        <f t="shared" si="4"/>
        <v>-8.4242578025881865E-2</v>
      </c>
      <c r="J84" s="10">
        <f t="shared" si="4"/>
        <v>-2.8776978417266119E-2</v>
      </c>
      <c r="K84" s="10">
        <f t="shared" si="3"/>
        <v>-8.0381471389645798E-2</v>
      </c>
      <c r="M84" s="20">
        <f t="shared" si="5"/>
        <v>-8.3073720502372397E-2</v>
      </c>
      <c r="N84" s="20">
        <f t="shared" si="5"/>
        <v>-8.5790194110583542E-2</v>
      </c>
      <c r="O84" s="20">
        <f t="shared" si="5"/>
        <v>-3.0324594501967804E-2</v>
      </c>
      <c r="P84" s="20">
        <f t="shared" si="5"/>
        <v>-8.1929087474347476E-2</v>
      </c>
    </row>
    <row r="85" spans="1:16" x14ac:dyDescent="0.25">
      <c r="A85" s="4">
        <v>39630</v>
      </c>
      <c r="B85" s="2">
        <v>67.75</v>
      </c>
      <c r="C85" s="2">
        <v>116.9</v>
      </c>
      <c r="D85" s="2">
        <v>22.72</v>
      </c>
      <c r="E85" s="2">
        <v>20.76</v>
      </c>
      <c r="G85" s="13">
        <f>_xll.INTERPOLATE('T-Bill'!$E$4:$E$620,'T-Bill'!$H$4:$H$620,$A85,4)*30/360/(1-_xll.INTERPOLATE('T-Bill'!$E$4:$E$620,'T-Bill'!$H$4:$H$620,$A85,4)*28/360)</f>
        <v>1.4542793235694043E-3</v>
      </c>
      <c r="H85" s="10">
        <f t="shared" si="4"/>
        <v>-1.2534615945197447E-2</v>
      </c>
      <c r="I85" s="10">
        <f t="shared" si="4"/>
        <v>7.9708137064745666E-2</v>
      </c>
      <c r="J85" s="10">
        <f t="shared" si="4"/>
        <v>-6.5020576131687324E-2</v>
      </c>
      <c r="K85" s="10">
        <f t="shared" si="3"/>
        <v>2.5185185185185199E-2</v>
      </c>
      <c r="M85" s="20">
        <f t="shared" si="5"/>
        <v>-1.3988895268766852E-2</v>
      </c>
      <c r="N85" s="20">
        <f t="shared" si="5"/>
        <v>7.8253857741176255E-2</v>
      </c>
      <c r="O85" s="20">
        <f t="shared" si="5"/>
        <v>-6.6474855455256734E-2</v>
      </c>
      <c r="P85" s="20">
        <f t="shared" si="5"/>
        <v>2.3730905861615796E-2</v>
      </c>
    </row>
    <row r="86" spans="1:16" x14ac:dyDescent="0.25">
      <c r="A86" s="4">
        <v>39661</v>
      </c>
      <c r="B86" s="2">
        <v>68.89</v>
      </c>
      <c r="C86" s="2">
        <v>111.63</v>
      </c>
      <c r="D86" s="2">
        <v>24.21</v>
      </c>
      <c r="E86" s="2">
        <v>21.15</v>
      </c>
      <c r="G86" s="13">
        <f>_xll.INTERPOLATE('T-Bill'!$E$4:$E$620,'T-Bill'!$H$4:$H$620,$A86,4)*30/360/(1-_xll.INTERPOLATE('T-Bill'!$E$4:$E$620,'T-Bill'!$H$4:$H$620,$A86,4)*28/360)</f>
        <v>1.2641462614852224E-3</v>
      </c>
      <c r="H86" s="10">
        <f t="shared" si="4"/>
        <v>1.682656826568274E-2</v>
      </c>
      <c r="I86" s="10">
        <f t="shared" si="4"/>
        <v>-4.5081266039349921E-2</v>
      </c>
      <c r="J86" s="10">
        <f t="shared" si="4"/>
        <v>6.5580985915492995E-2</v>
      </c>
      <c r="K86" s="10">
        <f t="shared" si="3"/>
        <v>1.8786127167629951E-2</v>
      </c>
      <c r="M86" s="20">
        <f t="shared" si="5"/>
        <v>1.5562422004197517E-2</v>
      </c>
      <c r="N86" s="20">
        <f t="shared" si="5"/>
        <v>-4.6345412300835144E-2</v>
      </c>
      <c r="O86" s="20">
        <f t="shared" si="5"/>
        <v>6.4316839654007779E-2</v>
      </c>
      <c r="P86" s="20">
        <f t="shared" si="5"/>
        <v>1.7521980906144728E-2</v>
      </c>
    </row>
    <row r="87" spans="1:16" x14ac:dyDescent="0.25">
      <c r="A87" s="4">
        <v>39693</v>
      </c>
      <c r="B87" s="2">
        <v>63.3</v>
      </c>
      <c r="C87" s="2">
        <v>107.25</v>
      </c>
      <c r="D87" s="2">
        <v>23.67</v>
      </c>
      <c r="E87" s="2">
        <v>19.579999999999998</v>
      </c>
      <c r="G87" s="13">
        <f>_xll.INTERPOLATE('T-Bill'!$E$4:$E$620,'T-Bill'!$H$4:$H$620,$A87,4)*30/360/(1-_xll.INTERPOLATE('T-Bill'!$E$4:$E$620,'T-Bill'!$H$4:$H$620,$A87,4)*28/360)</f>
        <v>1.2877325437367754E-3</v>
      </c>
      <c r="H87" s="10">
        <f t="shared" si="4"/>
        <v>-8.1143852518507864E-2</v>
      </c>
      <c r="I87" s="10">
        <f t="shared" si="4"/>
        <v>-3.9236764310669137E-2</v>
      </c>
      <c r="J87" s="10">
        <f t="shared" si="4"/>
        <v>-2.2304832713754608E-2</v>
      </c>
      <c r="K87" s="10">
        <f t="shared" si="3"/>
        <v>-7.4231678486997632E-2</v>
      </c>
      <c r="M87" s="20">
        <f t="shared" si="5"/>
        <v>-8.2431585062244642E-2</v>
      </c>
      <c r="N87" s="20">
        <f t="shared" si="5"/>
        <v>-4.0524496854405914E-2</v>
      </c>
      <c r="O87" s="20">
        <f t="shared" si="5"/>
        <v>-2.3592565257491382E-2</v>
      </c>
      <c r="P87" s="20">
        <f t="shared" si="5"/>
        <v>-7.551941103073441E-2</v>
      </c>
    </row>
    <row r="88" spans="1:16" x14ac:dyDescent="0.25">
      <c r="A88" s="4">
        <v>39722</v>
      </c>
      <c r="B88" s="2">
        <v>51.42</v>
      </c>
      <c r="C88" s="2">
        <v>85.25</v>
      </c>
      <c r="D88" s="2">
        <v>19.809999999999999</v>
      </c>
      <c r="E88" s="2">
        <v>17.64</v>
      </c>
      <c r="G88" s="13">
        <f>_xll.INTERPOLATE('T-Bill'!$E$4:$E$620,'T-Bill'!$H$4:$H$620,$A88,4)*30/360/(1-_xll.INTERPOLATE('T-Bill'!$E$4:$E$620,'T-Bill'!$H$4:$H$620,$A88,4)*28/360)</f>
        <v>1.7029639539264022E-4</v>
      </c>
      <c r="H88" s="10">
        <f t="shared" si="4"/>
        <v>-0.18767772511848335</v>
      </c>
      <c r="I88" s="10">
        <f t="shared" si="4"/>
        <v>-0.20512820512820518</v>
      </c>
      <c r="J88" s="10">
        <f t="shared" si="4"/>
        <v>-0.1630756231516689</v>
      </c>
      <c r="K88" s="10">
        <f t="shared" si="3"/>
        <v>-9.9080694586312412E-2</v>
      </c>
      <c r="M88" s="20">
        <f t="shared" si="5"/>
        <v>-0.187848021513876</v>
      </c>
      <c r="N88" s="20">
        <f t="shared" si="5"/>
        <v>-0.20529850152359783</v>
      </c>
      <c r="O88" s="20">
        <f t="shared" si="5"/>
        <v>-0.16324591954706155</v>
      </c>
      <c r="P88" s="20">
        <f t="shared" si="5"/>
        <v>-9.9250990981705048E-2</v>
      </c>
    </row>
    <row r="89" spans="1:16" x14ac:dyDescent="0.25">
      <c r="A89" s="4">
        <v>39755</v>
      </c>
      <c r="B89" s="2">
        <v>47.25</v>
      </c>
      <c r="C89" s="2">
        <v>75.25</v>
      </c>
      <c r="D89" s="2">
        <v>18.059999999999999</v>
      </c>
      <c r="E89" s="2">
        <v>15.51</v>
      </c>
      <c r="G89" s="13">
        <f>_xll.INTERPOLATE('T-Bill'!$E$4:$E$620,'T-Bill'!$H$4:$H$620,$A89,4)*30/360/(1-_xll.INTERPOLATE('T-Bill'!$E$4:$E$620,'T-Bill'!$H$4:$H$620,$A89,4)*28/360)</f>
        <v>1.0834428814469017E-4</v>
      </c>
      <c r="H89" s="10">
        <f t="shared" si="4"/>
        <v>-8.1096849474912469E-2</v>
      </c>
      <c r="I89" s="10">
        <f t="shared" si="4"/>
        <v>-0.11730205278592376</v>
      </c>
      <c r="J89" s="10">
        <f t="shared" si="4"/>
        <v>-8.8339222614840951E-2</v>
      </c>
      <c r="K89" s="10">
        <f t="shared" si="3"/>
        <v>-0.12074829931972797</v>
      </c>
      <c r="M89" s="20">
        <f t="shared" si="5"/>
        <v>-8.1205193763057154E-2</v>
      </c>
      <c r="N89" s="20">
        <f t="shared" si="5"/>
        <v>-0.11741039707406845</v>
      </c>
      <c r="O89" s="20">
        <f t="shared" si="5"/>
        <v>-8.8447566902985636E-2</v>
      </c>
      <c r="P89" s="20">
        <f t="shared" si="5"/>
        <v>-0.12085664360787265</v>
      </c>
    </row>
    <row r="90" spans="1:16" x14ac:dyDescent="0.25">
      <c r="A90" s="4">
        <v>39783</v>
      </c>
      <c r="B90" s="2">
        <v>48.16</v>
      </c>
      <c r="C90" s="2">
        <v>77.61</v>
      </c>
      <c r="D90" s="2">
        <v>17.36</v>
      </c>
      <c r="E90" s="2">
        <v>17.100000000000001</v>
      </c>
      <c r="G90" s="13">
        <f>_xll.INTERPOLATE('T-Bill'!$E$4:$E$620,'T-Bill'!$H$4:$H$620,$A90,4)*30/360/(1-_xll.INTERPOLATE('T-Bill'!$E$4:$E$620,'T-Bill'!$H$4:$H$620,$A90,4)*28/360)</f>
        <v>1.5235882348405388E-5</v>
      </c>
      <c r="H90" s="10">
        <f t="shared" si="4"/>
        <v>1.9259259259259087E-2</v>
      </c>
      <c r="I90" s="10">
        <f t="shared" si="4"/>
        <v>3.1362126245847222E-2</v>
      </c>
      <c r="J90" s="10">
        <f t="shared" si="4"/>
        <v>-3.8759689922480578E-2</v>
      </c>
      <c r="K90" s="10">
        <f t="shared" si="3"/>
        <v>0.1025145067698261</v>
      </c>
      <c r="M90" s="20">
        <f t="shared" si="5"/>
        <v>1.9244023376910682E-2</v>
      </c>
      <c r="N90" s="20">
        <f t="shared" si="5"/>
        <v>3.1346890363498817E-2</v>
      </c>
      <c r="O90" s="20">
        <f t="shared" si="5"/>
        <v>-3.8774925804828983E-2</v>
      </c>
      <c r="P90" s="20">
        <f t="shared" si="5"/>
        <v>0.10249927088747769</v>
      </c>
    </row>
    <row r="91" spans="1:16" x14ac:dyDescent="0.25">
      <c r="A91" s="4">
        <v>39815</v>
      </c>
      <c r="B91" s="2">
        <v>44.14</v>
      </c>
      <c r="C91" s="2">
        <v>84.51</v>
      </c>
      <c r="D91" s="2">
        <v>15.27</v>
      </c>
      <c r="E91" s="2">
        <v>16.23</v>
      </c>
      <c r="G91" s="13">
        <f>_xll.INTERPOLATE('T-Bill'!$E$4:$E$620,'T-Bill'!$H$4:$H$620,$A91,4)*30/360/(1-_xll.INTERPOLATE('T-Bill'!$E$4:$E$620,'T-Bill'!$H$4:$H$620,$A91,4)*28/360)</f>
        <v>3.2579296667438277E-5</v>
      </c>
      <c r="H91" s="10">
        <f t="shared" si="4"/>
        <v>-8.3471760797342087E-2</v>
      </c>
      <c r="I91" s="10">
        <f t="shared" si="4"/>
        <v>8.8906068805566285E-2</v>
      </c>
      <c r="J91" s="10">
        <f t="shared" si="4"/>
        <v>-0.12039170506912444</v>
      </c>
      <c r="K91" s="10">
        <f t="shared" si="3"/>
        <v>-5.0877192982456187E-2</v>
      </c>
      <c r="M91" s="20">
        <f t="shared" si="5"/>
        <v>-8.3504340094009519E-2</v>
      </c>
      <c r="N91" s="20">
        <f t="shared" si="5"/>
        <v>8.8873489508898854E-2</v>
      </c>
      <c r="O91" s="20">
        <f t="shared" si="5"/>
        <v>-0.12042428436579188</v>
      </c>
      <c r="P91" s="20">
        <f t="shared" si="5"/>
        <v>-5.0909772279123626E-2</v>
      </c>
    </row>
    <row r="92" spans="1:16" x14ac:dyDescent="0.25">
      <c r="A92" s="4">
        <v>39846</v>
      </c>
      <c r="B92" s="2">
        <v>39.5</v>
      </c>
      <c r="C92" s="2">
        <v>85.33</v>
      </c>
      <c r="D92" s="2">
        <v>14.52</v>
      </c>
      <c r="E92" s="2">
        <v>14.98</v>
      </c>
      <c r="G92" s="13">
        <f>_xll.INTERPOLATE('T-Bill'!$E$4:$E$620,'T-Bill'!$H$4:$H$620,$A92,4)*30/360/(1-_xll.INTERPOLATE('T-Bill'!$E$4:$E$620,'T-Bill'!$H$4:$H$620,$A92,4)*28/360)</f>
        <v>1.5360890879468104E-4</v>
      </c>
      <c r="H92" s="10">
        <f t="shared" si="4"/>
        <v>-0.10512007249660171</v>
      </c>
      <c r="I92" s="10">
        <f t="shared" si="4"/>
        <v>9.7029937285526557E-3</v>
      </c>
      <c r="J92" s="10">
        <f t="shared" si="4"/>
        <v>-4.9115913555992097E-2</v>
      </c>
      <c r="K92" s="10">
        <f t="shared" si="3"/>
        <v>-7.7017868145409785E-2</v>
      </c>
      <c r="M92" s="20">
        <f t="shared" si="5"/>
        <v>-0.10527368140539639</v>
      </c>
      <c r="N92" s="20">
        <f t="shared" si="5"/>
        <v>9.5493848197579743E-3</v>
      </c>
      <c r="O92" s="20">
        <f t="shared" si="5"/>
        <v>-4.9269522464786775E-2</v>
      </c>
      <c r="P92" s="20">
        <f t="shared" si="5"/>
        <v>-7.7171477054204463E-2</v>
      </c>
    </row>
    <row r="93" spans="1:16" x14ac:dyDescent="0.25">
      <c r="A93" s="4">
        <v>39874</v>
      </c>
      <c r="B93" s="2">
        <v>42.78</v>
      </c>
      <c r="C93" s="2">
        <v>89.83</v>
      </c>
      <c r="D93" s="2">
        <v>16.52</v>
      </c>
      <c r="E93" s="2">
        <v>17.420000000000002</v>
      </c>
      <c r="G93" s="13">
        <f>_xll.INTERPOLATE('T-Bill'!$E$4:$E$620,'T-Bill'!$H$4:$H$620,$A93,4)*30/360/(1-_xll.INTERPOLATE('T-Bill'!$E$4:$E$620,'T-Bill'!$H$4:$H$620,$A93,4)*28/360)</f>
        <v>1.0491795027523492E-4</v>
      </c>
      <c r="H93" s="10">
        <f t="shared" si="4"/>
        <v>8.3037974683544347E-2</v>
      </c>
      <c r="I93" s="10">
        <f t="shared" si="4"/>
        <v>5.2736435016992766E-2</v>
      </c>
      <c r="J93" s="10">
        <f t="shared" si="4"/>
        <v>0.13774104683195598</v>
      </c>
      <c r="K93" s="10">
        <f t="shared" si="3"/>
        <v>0.16288384512683596</v>
      </c>
      <c r="M93" s="20">
        <f t="shared" si="5"/>
        <v>8.2933056733269117E-2</v>
      </c>
      <c r="N93" s="20">
        <f t="shared" si="5"/>
        <v>5.263151706671753E-2</v>
      </c>
      <c r="O93" s="20">
        <f t="shared" si="5"/>
        <v>0.13763612888168075</v>
      </c>
      <c r="P93" s="20">
        <f t="shared" si="5"/>
        <v>0.16277892717656073</v>
      </c>
    </row>
    <row r="94" spans="1:16" x14ac:dyDescent="0.25">
      <c r="A94" s="4">
        <v>39904</v>
      </c>
      <c r="B94" s="2">
        <v>47.53</v>
      </c>
      <c r="C94" s="2">
        <v>95.69</v>
      </c>
      <c r="D94" s="2">
        <v>18.22</v>
      </c>
      <c r="E94" s="2">
        <v>18.7</v>
      </c>
      <c r="G94" s="13">
        <f>_xll.INTERPOLATE('T-Bill'!$E$4:$E$620,'T-Bill'!$H$4:$H$620,$A94,4)*30/360/(1-_xll.INTERPOLATE('T-Bill'!$E$4:$E$620,'T-Bill'!$H$4:$H$620,$A94,4)*28/360)</f>
        <v>1.3429768656687919E-4</v>
      </c>
      <c r="H94" s="10">
        <f t="shared" si="4"/>
        <v>0.111033193080879</v>
      </c>
      <c r="I94" s="10">
        <f t="shared" si="4"/>
        <v>6.5234331515084065E-2</v>
      </c>
      <c r="J94" s="10">
        <f t="shared" si="4"/>
        <v>0.10290556900726378</v>
      </c>
      <c r="K94" s="10">
        <f t="shared" si="3"/>
        <v>7.347876004592413E-2</v>
      </c>
      <c r="M94" s="20">
        <f t="shared" si="5"/>
        <v>0.11089889539431212</v>
      </c>
      <c r="N94" s="20">
        <f t="shared" si="5"/>
        <v>6.5100033828517187E-2</v>
      </c>
      <c r="O94" s="20">
        <f t="shared" si="5"/>
        <v>0.1027712713206969</v>
      </c>
      <c r="P94" s="20">
        <f t="shared" si="5"/>
        <v>7.3344462359357251E-2</v>
      </c>
    </row>
    <row r="95" spans="1:16" x14ac:dyDescent="0.25">
      <c r="A95" s="4">
        <v>39934</v>
      </c>
      <c r="B95" s="2">
        <v>50.17</v>
      </c>
      <c r="C95" s="2">
        <v>99.05</v>
      </c>
      <c r="D95" s="2">
        <v>18.899999999999999</v>
      </c>
      <c r="E95" s="2">
        <v>18.940000000000001</v>
      </c>
      <c r="G95" s="13">
        <f>_xll.INTERPOLATE('T-Bill'!$E$4:$E$620,'T-Bill'!$H$4:$H$620,$A95,4)*30/360/(1-_xll.INTERPOLATE('T-Bill'!$E$4:$E$620,'T-Bill'!$H$4:$H$620,$A95,4)*28/360)</f>
        <v>3.8412455816807663E-5</v>
      </c>
      <c r="H95" s="10">
        <f t="shared" si="4"/>
        <v>5.5543867031348615E-2</v>
      </c>
      <c r="I95" s="10">
        <f t="shared" si="4"/>
        <v>3.5113386978785632E-2</v>
      </c>
      <c r="J95" s="10">
        <f t="shared" si="4"/>
        <v>3.7321624588364521E-2</v>
      </c>
      <c r="K95" s="10">
        <f t="shared" si="3"/>
        <v>1.2834224598930577E-2</v>
      </c>
      <c r="M95" s="20">
        <f t="shared" si="5"/>
        <v>5.5505454575531805E-2</v>
      </c>
      <c r="N95" s="20">
        <f t="shared" si="5"/>
        <v>3.5074974522968823E-2</v>
      </c>
      <c r="O95" s="20">
        <f t="shared" si="5"/>
        <v>3.7283212132547712E-2</v>
      </c>
      <c r="P95" s="20">
        <f t="shared" si="5"/>
        <v>1.2795812143113769E-2</v>
      </c>
    </row>
    <row r="96" spans="1:16" x14ac:dyDescent="0.25">
      <c r="A96" s="4">
        <v>39965</v>
      </c>
      <c r="B96" s="2">
        <v>50.23</v>
      </c>
      <c r="C96" s="2">
        <v>97.32</v>
      </c>
      <c r="D96" s="2">
        <v>21.51</v>
      </c>
      <c r="E96" s="2">
        <v>20.71</v>
      </c>
      <c r="G96" s="13">
        <f>_xll.INTERPOLATE('T-Bill'!$E$4:$E$620,'T-Bill'!$H$4:$H$620,$A96,4)*30/360/(1-_xll.INTERPOLATE('T-Bill'!$E$4:$E$620,'T-Bill'!$H$4:$H$620,$A96,4)*28/360)</f>
        <v>8.6352926103322328E-5</v>
      </c>
      <c r="H96" s="10">
        <f t="shared" si="4"/>
        <v>1.1959338249949436E-3</v>
      </c>
      <c r="I96" s="10">
        <f t="shared" si="4"/>
        <v>-1.7465926299848555E-2</v>
      </c>
      <c r="J96" s="10">
        <f t="shared" si="4"/>
        <v>0.13809523809523827</v>
      </c>
      <c r="K96" s="10">
        <f t="shared" si="3"/>
        <v>9.3453009503695839E-2</v>
      </c>
      <c r="M96" s="20">
        <f t="shared" si="5"/>
        <v>1.1095808988916213E-3</v>
      </c>
      <c r="N96" s="20">
        <f t="shared" si="5"/>
        <v>-1.7552279225951879E-2</v>
      </c>
      <c r="O96" s="20">
        <f t="shared" si="5"/>
        <v>0.13800888516913495</v>
      </c>
      <c r="P96" s="20">
        <f t="shared" si="5"/>
        <v>9.3366656577592522E-2</v>
      </c>
    </row>
    <row r="97" spans="1:16" x14ac:dyDescent="0.25">
      <c r="A97" s="4">
        <v>39995</v>
      </c>
      <c r="B97" s="2">
        <v>54.05</v>
      </c>
      <c r="C97" s="2">
        <v>109.91</v>
      </c>
      <c r="D97" s="2">
        <v>21.28</v>
      </c>
      <c r="E97" s="2">
        <v>21.45</v>
      </c>
      <c r="G97" s="13">
        <f>_xll.INTERPOLATE('T-Bill'!$E$4:$E$620,'T-Bill'!$H$4:$H$620,$A97,4)*30/360/(1-_xll.INTERPOLATE('T-Bill'!$E$4:$E$620,'T-Bill'!$H$4:$H$620,$A97,4)*28/360)</f>
        <v>1.1928441573494032E-4</v>
      </c>
      <c r="H97" s="10">
        <f t="shared" si="4"/>
        <v>7.6050169221580699E-2</v>
      </c>
      <c r="I97" s="10">
        <f t="shared" si="4"/>
        <v>0.12936703658035342</v>
      </c>
      <c r="J97" s="10">
        <f t="shared" si="4"/>
        <v>-1.0692701069270116E-2</v>
      </c>
      <c r="K97" s="10">
        <f t="shared" si="3"/>
        <v>3.573153066151602E-2</v>
      </c>
      <c r="M97" s="20">
        <f t="shared" si="5"/>
        <v>7.5930884805845755E-2</v>
      </c>
      <c r="N97" s="20">
        <f t="shared" si="5"/>
        <v>0.12924775216461848</v>
      </c>
      <c r="O97" s="20">
        <f t="shared" si="5"/>
        <v>-1.0811985485005057E-2</v>
      </c>
      <c r="P97" s="20">
        <f t="shared" si="5"/>
        <v>3.5612246245781076E-2</v>
      </c>
    </row>
    <row r="98" spans="1:16" x14ac:dyDescent="0.25">
      <c r="A98" s="4">
        <v>40028</v>
      </c>
      <c r="B98" s="2">
        <v>56.02</v>
      </c>
      <c r="C98" s="2">
        <v>110.54</v>
      </c>
      <c r="D98" s="2">
        <v>22.43</v>
      </c>
      <c r="E98" s="2">
        <v>21.2</v>
      </c>
      <c r="G98" s="13">
        <f>_xll.INTERPOLATE('T-Bill'!$E$4:$E$620,'T-Bill'!$H$4:$H$620,$A98,4)*30/360/(1-_xll.INTERPOLATE('T-Bill'!$E$4:$E$620,'T-Bill'!$H$4:$H$620,$A98,4)*28/360)</f>
        <v>1.2173394625686825E-4</v>
      </c>
      <c r="H98" s="10">
        <f t="shared" si="4"/>
        <v>3.6447733580018626E-2</v>
      </c>
      <c r="I98" s="10">
        <f t="shared" si="4"/>
        <v>5.7319625147849163E-3</v>
      </c>
      <c r="J98" s="10">
        <f t="shared" si="4"/>
        <v>5.4041353383458501E-2</v>
      </c>
      <c r="K98" s="10">
        <f t="shared" si="3"/>
        <v>-1.1655011655011704E-2</v>
      </c>
      <c r="M98" s="20">
        <f t="shared" si="5"/>
        <v>3.6325999633761756E-2</v>
      </c>
      <c r="N98" s="20">
        <f t="shared" si="5"/>
        <v>5.6102285685280476E-3</v>
      </c>
      <c r="O98" s="20">
        <f t="shared" si="5"/>
        <v>5.3919619437201631E-2</v>
      </c>
      <c r="P98" s="20">
        <f t="shared" si="5"/>
        <v>-1.1776745601268573E-2</v>
      </c>
    </row>
    <row r="99" spans="1:16" x14ac:dyDescent="0.25">
      <c r="A99" s="4">
        <v>40057</v>
      </c>
      <c r="B99" s="2">
        <v>58.34</v>
      </c>
      <c r="C99" s="2">
        <v>112</v>
      </c>
      <c r="D99" s="2">
        <v>23.4</v>
      </c>
      <c r="E99" s="2">
        <v>20.2</v>
      </c>
      <c r="G99" s="13">
        <f>_xll.INTERPOLATE('T-Bill'!$E$4:$E$620,'T-Bill'!$H$4:$H$620,$A99,4)*30/360/(1-_xll.INTERPOLATE('T-Bill'!$E$4:$E$620,'T-Bill'!$H$4:$H$620,$A99,4)*28/360)</f>
        <v>7.9929836727038784E-5</v>
      </c>
      <c r="H99" s="10">
        <f t="shared" si="4"/>
        <v>4.1413780792574073E-2</v>
      </c>
      <c r="I99" s="10">
        <f t="shared" si="4"/>
        <v>1.3207888547132285E-2</v>
      </c>
      <c r="J99" s="10">
        <f t="shared" si="4"/>
        <v>4.3245653143111795E-2</v>
      </c>
      <c r="K99" s="10">
        <f t="shared" si="3"/>
        <v>-4.7169811320754707E-2</v>
      </c>
      <c r="M99" s="20">
        <f t="shared" si="5"/>
        <v>4.1333850955847032E-2</v>
      </c>
      <c r="N99" s="20">
        <f t="shared" si="5"/>
        <v>1.3127958710405245E-2</v>
      </c>
      <c r="O99" s="20">
        <f t="shared" si="5"/>
        <v>4.3165723306384754E-2</v>
      </c>
      <c r="P99" s="20">
        <f t="shared" si="5"/>
        <v>-4.7249741157481748E-2</v>
      </c>
    </row>
    <row r="100" spans="1:16" x14ac:dyDescent="0.25">
      <c r="A100" s="4">
        <v>40087</v>
      </c>
      <c r="B100" s="2">
        <v>56.82</v>
      </c>
      <c r="C100" s="2">
        <v>112.93</v>
      </c>
      <c r="D100" s="2">
        <v>25.23</v>
      </c>
      <c r="E100" s="2">
        <v>20.5</v>
      </c>
      <c r="G100" s="13">
        <f>_xll.INTERPOLATE('T-Bill'!$E$4:$E$620,'T-Bill'!$H$4:$H$620,$A100,4)*30/360/(1-_xll.INTERPOLATE('T-Bill'!$E$4:$E$620,'T-Bill'!$H$4:$H$620,$A100,4)*28/360)</f>
        <v>2.5000583346944762E-5</v>
      </c>
      <c r="H100" s="10">
        <f t="shared" si="4"/>
        <v>-2.6054165238258542E-2</v>
      </c>
      <c r="I100" s="10">
        <f t="shared" si="4"/>
        <v>8.3035714285715212E-3</v>
      </c>
      <c r="J100" s="10">
        <f t="shared" si="4"/>
        <v>7.8205128205128371E-2</v>
      </c>
      <c r="K100" s="10">
        <f t="shared" si="3"/>
        <v>1.4851485148514865E-2</v>
      </c>
      <c r="M100" s="20">
        <f t="shared" si="5"/>
        <v>-2.6079165821605486E-2</v>
      </c>
      <c r="N100" s="20">
        <f t="shared" si="5"/>
        <v>8.2785708452245768E-3</v>
      </c>
      <c r="O100" s="20">
        <f t="shared" si="5"/>
        <v>7.818012762178142E-2</v>
      </c>
      <c r="P100" s="20">
        <f t="shared" si="5"/>
        <v>1.482648456516792E-2</v>
      </c>
    </row>
    <row r="101" spans="1:16" x14ac:dyDescent="0.25">
      <c r="A101" s="4">
        <v>40119</v>
      </c>
      <c r="B101" s="2">
        <v>60.11</v>
      </c>
      <c r="C101" s="2">
        <v>118.84</v>
      </c>
      <c r="D101" s="2">
        <v>26.88</v>
      </c>
      <c r="E101" s="2">
        <v>21.45</v>
      </c>
      <c r="G101" s="13">
        <f>_xll.INTERPOLATE('T-Bill'!$E$4:$E$620,'T-Bill'!$H$4:$H$620,$A101,4)*30/360/(1-_xll.INTERPOLATE('T-Bill'!$E$4:$E$620,'T-Bill'!$H$4:$H$620,$A101,4)*28/360)</f>
        <v>3.6881736006889557E-5</v>
      </c>
      <c r="H101" s="10">
        <f t="shared" si="4"/>
        <v>5.7902147131291715E-2</v>
      </c>
      <c r="I101" s="10">
        <f t="shared" si="4"/>
        <v>5.2333303816523458E-2</v>
      </c>
      <c r="J101" s="10">
        <f t="shared" si="4"/>
        <v>6.5398335315101086E-2</v>
      </c>
      <c r="K101" s="10">
        <f t="shared" si="3"/>
        <v>4.6341463414634188E-2</v>
      </c>
      <c r="M101" s="20">
        <f t="shared" si="5"/>
        <v>5.7865265395284825E-2</v>
      </c>
      <c r="N101" s="20">
        <f t="shared" si="5"/>
        <v>5.2296422080516568E-2</v>
      </c>
      <c r="O101" s="20">
        <f t="shared" si="5"/>
        <v>6.5361453579094203E-2</v>
      </c>
      <c r="P101" s="20">
        <f t="shared" si="5"/>
        <v>4.6304581678627298E-2</v>
      </c>
    </row>
    <row r="102" spans="1:16" x14ac:dyDescent="0.25">
      <c r="A102" s="4">
        <v>40148</v>
      </c>
      <c r="B102" s="2">
        <v>61.76</v>
      </c>
      <c r="C102" s="2">
        <v>123.12</v>
      </c>
      <c r="D102" s="2">
        <v>27.86</v>
      </c>
      <c r="E102" s="2">
        <v>23.83</v>
      </c>
      <c r="G102" s="13">
        <f>_xll.INTERPOLATE('T-Bill'!$E$4:$E$620,'T-Bill'!$H$4:$H$620,$A102,4)*30/360/(1-_xll.INTERPOLATE('T-Bill'!$E$4:$E$620,'T-Bill'!$H$4:$H$620,$A102,4)*28/360)</f>
        <v>7.223519043261449E-5</v>
      </c>
      <c r="H102" s="10">
        <f t="shared" si="4"/>
        <v>2.7449675594742873E-2</v>
      </c>
      <c r="I102" s="10">
        <f t="shared" si="4"/>
        <v>3.6014809828340599E-2</v>
      </c>
      <c r="J102" s="10">
        <f t="shared" si="4"/>
        <v>3.6458333333333259E-2</v>
      </c>
      <c r="K102" s="10">
        <f t="shared" si="3"/>
        <v>0.11095571095571088</v>
      </c>
      <c r="M102" s="20">
        <f t="shared" si="5"/>
        <v>2.7377440404310258E-2</v>
      </c>
      <c r="N102" s="20">
        <f t="shared" si="5"/>
        <v>3.5942574637907981E-2</v>
      </c>
      <c r="O102" s="20">
        <f t="shared" si="5"/>
        <v>3.6386098142900641E-2</v>
      </c>
      <c r="P102" s="20">
        <f t="shared" si="5"/>
        <v>0.11088347576527827</v>
      </c>
    </row>
    <row r="103" spans="1:16" x14ac:dyDescent="0.25">
      <c r="A103" s="4">
        <v>40182</v>
      </c>
      <c r="B103" s="2">
        <v>59.46</v>
      </c>
      <c r="C103" s="2">
        <v>115.11</v>
      </c>
      <c r="D103" s="2">
        <v>25.76</v>
      </c>
      <c r="E103" s="2">
        <v>22.45</v>
      </c>
      <c r="G103" s="13">
        <f>_xll.INTERPOLATE('T-Bill'!$E$4:$E$620,'T-Bill'!$H$4:$H$620,$A103,4)*30/360/(1-_xll.INTERPOLATE('T-Bill'!$E$4:$E$620,'T-Bill'!$H$4:$H$620,$A103,4)*28/360)</f>
        <v>2.3226936944159479E-5</v>
      </c>
      <c r="H103" s="10">
        <f t="shared" si="4"/>
        <v>-3.7240932642486957E-2</v>
      </c>
      <c r="I103" s="10">
        <f t="shared" si="4"/>
        <v>-6.5058479532163815E-2</v>
      </c>
      <c r="J103" s="10">
        <f t="shared" si="4"/>
        <v>-7.5376884422110435E-2</v>
      </c>
      <c r="K103" s="10">
        <f t="shared" si="3"/>
        <v>-5.7910197230381821E-2</v>
      </c>
      <c r="M103" s="20">
        <f t="shared" si="5"/>
        <v>-3.7264159579431119E-2</v>
      </c>
      <c r="N103" s="20">
        <f t="shared" si="5"/>
        <v>-6.5081706469107978E-2</v>
      </c>
      <c r="O103" s="20">
        <f t="shared" si="5"/>
        <v>-7.5400111359054597E-2</v>
      </c>
      <c r="P103" s="20">
        <f t="shared" si="5"/>
        <v>-5.7933424167325984E-2</v>
      </c>
    </row>
    <row r="104" spans="1:16" x14ac:dyDescent="0.25">
      <c r="A104" s="4">
        <v>40210</v>
      </c>
      <c r="B104" s="2">
        <v>61.46</v>
      </c>
      <c r="C104" s="2">
        <v>120.13</v>
      </c>
      <c r="D104" s="2">
        <v>26.33</v>
      </c>
      <c r="E104" s="2">
        <v>24</v>
      </c>
      <c r="G104" s="13">
        <f>_xll.INTERPOLATE('T-Bill'!$E$4:$E$620,'T-Bill'!$H$4:$H$620,$A104,4)*30/360/(1-_xll.INTERPOLATE('T-Bill'!$E$4:$E$620,'T-Bill'!$H$4:$H$620,$A104,4)*28/360)</f>
        <v>2.1744853357649125E-5</v>
      </c>
      <c r="H104" s="10">
        <f t="shared" si="4"/>
        <v>3.3636057854019574E-2</v>
      </c>
      <c r="I104" s="10">
        <f t="shared" si="4"/>
        <v>4.3610459560420534E-2</v>
      </c>
      <c r="J104" s="10">
        <f t="shared" si="4"/>
        <v>2.2127329192546563E-2</v>
      </c>
      <c r="K104" s="10">
        <f t="shared" si="3"/>
        <v>6.9042316258351999E-2</v>
      </c>
      <c r="M104" s="20">
        <f t="shared" si="5"/>
        <v>3.3614313000661922E-2</v>
      </c>
      <c r="N104" s="20">
        <f t="shared" si="5"/>
        <v>4.3588714707062881E-2</v>
      </c>
      <c r="O104" s="20">
        <f t="shared" si="5"/>
        <v>2.2105584339188914E-2</v>
      </c>
      <c r="P104" s="20">
        <f t="shared" si="5"/>
        <v>6.9020571404994346E-2</v>
      </c>
    </row>
    <row r="105" spans="1:16" x14ac:dyDescent="0.25">
      <c r="A105" s="4">
        <v>40238</v>
      </c>
      <c r="B105" s="2">
        <v>65.33</v>
      </c>
      <c r="C105" s="2">
        <v>121.16</v>
      </c>
      <c r="D105" s="2">
        <v>26.9</v>
      </c>
      <c r="E105" s="2">
        <v>25.03</v>
      </c>
      <c r="G105" s="13">
        <f>_xll.INTERPOLATE('T-Bill'!$E$4:$E$620,'T-Bill'!$H$4:$H$620,$A105,4)*30/360/(1-_xll.INTERPOLATE('T-Bill'!$E$4:$E$620,'T-Bill'!$H$4:$H$620,$A105,4)*28/360)</f>
        <v>7.500525036752572E-5</v>
      </c>
      <c r="H105" s="10">
        <f t="shared" si="4"/>
        <v>6.2967783924503751E-2</v>
      </c>
      <c r="I105" s="10">
        <f t="shared" si="4"/>
        <v>8.5740447848163814E-3</v>
      </c>
      <c r="J105" s="10">
        <f t="shared" si="4"/>
        <v>2.1648309912647212E-2</v>
      </c>
      <c r="K105" s="10">
        <f t="shared" si="3"/>
        <v>4.2916666666666714E-2</v>
      </c>
      <c r="M105" s="20">
        <f t="shared" si="5"/>
        <v>6.2892778674136229E-2</v>
      </c>
      <c r="N105" s="20">
        <f t="shared" si="5"/>
        <v>8.4990395344488549E-3</v>
      </c>
      <c r="O105" s="20">
        <f t="shared" si="5"/>
        <v>2.1573304662279687E-2</v>
      </c>
      <c r="P105" s="20">
        <f t="shared" si="5"/>
        <v>4.2841661416299186E-2</v>
      </c>
    </row>
    <row r="106" spans="1:16" x14ac:dyDescent="0.25">
      <c r="A106" s="4">
        <v>40269</v>
      </c>
      <c r="B106" s="2">
        <v>66.77</v>
      </c>
      <c r="C106" s="2">
        <v>121.87</v>
      </c>
      <c r="D106" s="2">
        <v>28.04</v>
      </c>
      <c r="E106" s="2">
        <v>25.23</v>
      </c>
      <c r="G106" s="13">
        <f>_xll.INTERPOLATE('T-Bill'!$E$4:$E$620,'T-Bill'!$H$4:$H$620,$A106,4)*30/360/(1-_xll.INTERPOLATE('T-Bill'!$E$4:$E$620,'T-Bill'!$H$4:$H$620,$A106,4)*28/360)</f>
        <v>1.3334992799103888E-4</v>
      </c>
      <c r="H106" s="10">
        <f t="shared" si="4"/>
        <v>2.204194091535272E-2</v>
      </c>
      <c r="I106" s="10">
        <f t="shared" si="4"/>
        <v>5.8600198085176913E-3</v>
      </c>
      <c r="J106" s="10">
        <f t="shared" si="4"/>
        <v>4.2379182156133899E-2</v>
      </c>
      <c r="K106" s="10">
        <f t="shared" si="3"/>
        <v>7.9904115061926184E-3</v>
      </c>
      <c r="M106" s="20">
        <f t="shared" si="5"/>
        <v>2.1908590987361681E-2</v>
      </c>
      <c r="N106" s="20">
        <f t="shared" si="5"/>
        <v>5.7266698805266527E-3</v>
      </c>
      <c r="O106" s="20">
        <f t="shared" si="5"/>
        <v>4.2245832228142863E-2</v>
      </c>
      <c r="P106" s="20">
        <f t="shared" si="5"/>
        <v>7.8570615782015789E-3</v>
      </c>
    </row>
    <row r="107" spans="1:16" x14ac:dyDescent="0.25">
      <c r="A107" s="4">
        <v>40301</v>
      </c>
      <c r="B107" s="2">
        <v>61.6</v>
      </c>
      <c r="C107" s="2">
        <v>118.95</v>
      </c>
      <c r="D107" s="2">
        <v>23.8</v>
      </c>
      <c r="E107" s="2">
        <v>22.01</v>
      </c>
      <c r="G107" s="13">
        <f>_xll.INTERPOLATE('T-Bill'!$E$4:$E$620,'T-Bill'!$H$4:$H$620,$A107,4)*30/360/(1-_xll.INTERPOLATE('T-Bill'!$E$4:$E$620,'T-Bill'!$H$4:$H$620,$A107,4)*28/360)</f>
        <v>7.9524852587941835E-5</v>
      </c>
      <c r="H107" s="10">
        <f t="shared" si="4"/>
        <v>-7.7429983525535317E-2</v>
      </c>
      <c r="I107" s="10">
        <f t="shared" si="4"/>
        <v>-2.3959957331582848E-2</v>
      </c>
      <c r="J107" s="10">
        <f t="shared" si="4"/>
        <v>-0.15121255349500706</v>
      </c>
      <c r="K107" s="10">
        <f t="shared" si="3"/>
        <v>-0.12762584225128815</v>
      </c>
      <c r="M107" s="20">
        <f t="shared" si="5"/>
        <v>-7.750950837812326E-2</v>
      </c>
      <c r="N107" s="20">
        <f t="shared" si="5"/>
        <v>-2.4039482184170791E-2</v>
      </c>
      <c r="O107" s="20">
        <f t="shared" si="5"/>
        <v>-0.151292078347595</v>
      </c>
      <c r="P107" s="20">
        <f t="shared" si="5"/>
        <v>-0.12770536710387609</v>
      </c>
    </row>
    <row r="108" spans="1:16" x14ac:dyDescent="0.25">
      <c r="A108" s="4">
        <v>40330</v>
      </c>
      <c r="B108" s="2">
        <v>57.99</v>
      </c>
      <c r="C108" s="2">
        <v>117.26</v>
      </c>
      <c r="D108" s="2">
        <v>21.22</v>
      </c>
      <c r="E108" s="2">
        <v>20.93</v>
      </c>
      <c r="G108" s="13">
        <f>_xll.INTERPOLATE('T-Bill'!$E$4:$E$620,'T-Bill'!$H$4:$H$620,$A108,4)*30/360/(1-_xll.INTERPOLATE('T-Bill'!$E$4:$E$620,'T-Bill'!$H$4:$H$620,$A108,4)*28/360)</f>
        <v>1.1767570237766863E-4</v>
      </c>
      <c r="H108" s="10">
        <f t="shared" si="4"/>
        <v>-5.8603896103896047E-2</v>
      </c>
      <c r="I108" s="10">
        <f t="shared" si="4"/>
        <v>-1.4207650273224015E-2</v>
      </c>
      <c r="J108" s="10">
        <f t="shared" si="4"/>
        <v>-0.10840336134453787</v>
      </c>
      <c r="K108" s="10">
        <f t="shared" si="3"/>
        <v>-4.9068605179463987E-2</v>
      </c>
      <c r="M108" s="20">
        <f t="shared" si="5"/>
        <v>-5.8721571806273715E-2</v>
      </c>
      <c r="N108" s="20">
        <f t="shared" si="5"/>
        <v>-1.4325325975601684E-2</v>
      </c>
      <c r="O108" s="20">
        <f t="shared" si="5"/>
        <v>-0.10852103704691554</v>
      </c>
      <c r="P108" s="20">
        <f t="shared" si="5"/>
        <v>-4.9186280881841654E-2</v>
      </c>
    </row>
    <row r="109" spans="1:16" x14ac:dyDescent="0.25">
      <c r="A109" s="4">
        <v>40360</v>
      </c>
      <c r="B109" s="2">
        <v>61.96</v>
      </c>
      <c r="C109" s="2">
        <v>121.93</v>
      </c>
      <c r="D109" s="2">
        <v>23.81</v>
      </c>
      <c r="E109" s="2">
        <v>23.11</v>
      </c>
      <c r="G109" s="13">
        <f>_xll.INTERPOLATE('T-Bill'!$E$4:$E$620,'T-Bill'!$H$4:$H$620,$A109,4)*30/360/(1-_xll.INTERPOLATE('T-Bill'!$E$4:$E$620,'T-Bill'!$H$4:$H$620,$A109,4)*28/360)</f>
        <v>1.3334992799103888E-4</v>
      </c>
      <c r="H109" s="10">
        <f t="shared" si="4"/>
        <v>6.8460079324021317E-2</v>
      </c>
      <c r="I109" s="10">
        <f t="shared" si="4"/>
        <v>3.9826027630905703E-2</v>
      </c>
      <c r="J109" s="10">
        <f t="shared" si="4"/>
        <v>0.12205466540999055</v>
      </c>
      <c r="K109" s="10">
        <f t="shared" si="3"/>
        <v>0.10415671285236505</v>
      </c>
      <c r="M109" s="20">
        <f t="shared" si="5"/>
        <v>6.8326729396030281E-2</v>
      </c>
      <c r="N109" s="20">
        <f t="shared" si="5"/>
        <v>3.9692677702914667E-2</v>
      </c>
      <c r="O109" s="20">
        <f t="shared" si="5"/>
        <v>0.12192131548199951</v>
      </c>
      <c r="P109" s="20">
        <f t="shared" si="5"/>
        <v>0.10402336292437402</v>
      </c>
    </row>
    <row r="110" spans="1:16" x14ac:dyDescent="0.25">
      <c r="A110" s="4">
        <v>40392</v>
      </c>
      <c r="B110" s="2">
        <v>59.09</v>
      </c>
      <c r="C110" s="2">
        <v>117.5</v>
      </c>
      <c r="D110" s="2">
        <v>21.76</v>
      </c>
      <c r="E110" s="2">
        <v>21.36</v>
      </c>
      <c r="G110" s="13">
        <f>_xll.INTERPOLATE('T-Bill'!$E$4:$E$620,'T-Bill'!$H$4:$H$620,$A110,4)*30/360/(1-_xll.INTERPOLATE('T-Bill'!$E$4:$E$620,'T-Bill'!$H$4:$H$620,$A110,4)*28/360)</f>
        <v>1.2501458503492074E-4</v>
      </c>
      <c r="H110" s="10">
        <f t="shared" si="4"/>
        <v>-4.6320206584893442E-2</v>
      </c>
      <c r="I110" s="10">
        <f t="shared" si="4"/>
        <v>-3.6332321823997482E-2</v>
      </c>
      <c r="J110" s="10">
        <f t="shared" si="4"/>
        <v>-8.6098278034439146E-2</v>
      </c>
      <c r="K110" s="10">
        <f t="shared" si="3"/>
        <v>-7.5724794461272227E-2</v>
      </c>
      <c r="M110" s="20">
        <f t="shared" si="5"/>
        <v>-4.6445221169928365E-2</v>
      </c>
      <c r="N110" s="20">
        <f t="shared" si="5"/>
        <v>-3.6457336409032405E-2</v>
      </c>
      <c r="O110" s="20">
        <f t="shared" si="5"/>
        <v>-8.6223292619474062E-2</v>
      </c>
      <c r="P110" s="20">
        <f t="shared" si="5"/>
        <v>-7.5849809046307143E-2</v>
      </c>
    </row>
    <row r="111" spans="1:16" x14ac:dyDescent="0.25">
      <c r="A111" s="4">
        <v>40422</v>
      </c>
      <c r="B111" s="2">
        <v>64.64</v>
      </c>
      <c r="C111" s="2">
        <v>128.01</v>
      </c>
      <c r="D111" s="2">
        <v>22.71</v>
      </c>
      <c r="E111" s="2">
        <v>26.24</v>
      </c>
      <c r="G111" s="13">
        <f>_xll.INTERPOLATE('T-Bill'!$E$4:$E$620,'T-Bill'!$H$4:$H$620,$A111,4)*30/360/(1-_xll.INTERPOLATE('T-Bill'!$E$4:$E$620,'T-Bill'!$H$4:$H$620,$A111,4)*28/360)</f>
        <v>1.2843757981962901E-4</v>
      </c>
      <c r="H111" s="10">
        <f t="shared" si="4"/>
        <v>9.3924521915721648E-2</v>
      </c>
      <c r="I111" s="10">
        <f t="shared" si="4"/>
        <v>8.9446808510638132E-2</v>
      </c>
      <c r="J111" s="10">
        <f t="shared" si="4"/>
        <v>4.3658088235294157E-2</v>
      </c>
      <c r="K111" s="10">
        <f t="shared" si="3"/>
        <v>0.22846441947565532</v>
      </c>
      <c r="M111" s="20">
        <f t="shared" si="5"/>
        <v>9.3796084335902016E-2</v>
      </c>
      <c r="N111" s="20">
        <f t="shared" si="5"/>
        <v>8.93183709308185E-2</v>
      </c>
      <c r="O111" s="20">
        <f t="shared" si="5"/>
        <v>4.3529650655474525E-2</v>
      </c>
      <c r="P111" s="20">
        <f t="shared" si="5"/>
        <v>0.2283359818958357</v>
      </c>
    </row>
    <row r="112" spans="1:16" x14ac:dyDescent="0.25">
      <c r="A112" s="4">
        <v>40452</v>
      </c>
      <c r="B112" s="2">
        <v>67.22</v>
      </c>
      <c r="C112" s="2">
        <v>137.04</v>
      </c>
      <c r="D112" s="2">
        <v>24.73</v>
      </c>
      <c r="E112" s="2">
        <v>28.77</v>
      </c>
      <c r="G112" s="13">
        <f>_xll.INTERPOLATE('T-Bill'!$E$4:$E$620,'T-Bill'!$H$4:$H$620,$A112,4)*30/360/(1-_xll.INTERPOLATE('T-Bill'!$E$4:$E$620,'T-Bill'!$H$4:$H$620,$A112,4)*28/360)</f>
        <v>1.1801591325894038E-4</v>
      </c>
      <c r="H112" s="10">
        <f t="shared" si="4"/>
        <v>3.991336633663356E-2</v>
      </c>
      <c r="I112" s="10">
        <f t="shared" si="4"/>
        <v>7.0541363955940906E-2</v>
      </c>
      <c r="J112" s="10">
        <f t="shared" si="4"/>
        <v>8.894760017613379E-2</v>
      </c>
      <c r="K112" s="10">
        <f t="shared" si="3"/>
        <v>9.6417682926829285E-2</v>
      </c>
      <c r="M112" s="20">
        <f t="shared" si="5"/>
        <v>3.979535042337462E-2</v>
      </c>
      <c r="N112" s="20">
        <f t="shared" si="5"/>
        <v>7.0423348042681966E-2</v>
      </c>
      <c r="O112" s="20">
        <f t="shared" si="5"/>
        <v>8.882958426287485E-2</v>
      </c>
      <c r="P112" s="20">
        <f t="shared" si="5"/>
        <v>9.6299667013570345E-2</v>
      </c>
    </row>
    <row r="113" spans="1:16" x14ac:dyDescent="0.25">
      <c r="A113" s="4">
        <v>40483</v>
      </c>
      <c r="B113" s="2">
        <v>67.47</v>
      </c>
      <c r="C113" s="2">
        <v>135.6</v>
      </c>
      <c r="D113" s="2">
        <v>23.57</v>
      </c>
      <c r="E113" s="2">
        <v>26.49</v>
      </c>
      <c r="G113" s="13">
        <f>_xll.INTERPOLATE('T-Bill'!$E$4:$E$620,'T-Bill'!$H$4:$H$620,$A113,4)*30/360/(1-_xll.INTERPOLATE('T-Bill'!$E$4:$E$620,'T-Bill'!$H$4:$H$620,$A113,4)*28/360)</f>
        <v>1.1162484493606561E-4</v>
      </c>
      <c r="H113" s="10">
        <f t="shared" si="4"/>
        <v>3.7191312109490227E-3</v>
      </c>
      <c r="I113" s="10">
        <f t="shared" si="4"/>
        <v>-1.0507880910682998E-2</v>
      </c>
      <c r="J113" s="10">
        <f t="shared" si="4"/>
        <v>-4.6906591184795787E-2</v>
      </c>
      <c r="K113" s="10">
        <f t="shared" si="3"/>
        <v>-7.9249217935349336E-2</v>
      </c>
      <c r="M113" s="20">
        <f t="shared" si="5"/>
        <v>3.6075063660129568E-3</v>
      </c>
      <c r="N113" s="20">
        <f t="shared" si="5"/>
        <v>-1.0619505755619063E-2</v>
      </c>
      <c r="O113" s="20">
        <f t="shared" si="5"/>
        <v>-4.701821602973185E-2</v>
      </c>
      <c r="P113" s="20">
        <f t="shared" si="5"/>
        <v>-7.9360842780285407E-2</v>
      </c>
    </row>
    <row r="114" spans="1:16" x14ac:dyDescent="0.25">
      <c r="A114" s="4">
        <v>40513</v>
      </c>
      <c r="B114" s="2">
        <v>72.16</v>
      </c>
      <c r="C114" s="2">
        <v>140.68</v>
      </c>
      <c r="D114" s="2">
        <v>26.04</v>
      </c>
      <c r="E114" s="2">
        <v>30.65</v>
      </c>
      <c r="G114" s="13">
        <f>_xll.INTERPOLATE('T-Bill'!$E$4:$E$620,'T-Bill'!$H$4:$H$620,$A114,4)*30/360/(1-_xll.INTERPOLATE('T-Bill'!$E$4:$E$620,'T-Bill'!$H$4:$H$620,$A114,4)*28/360)</f>
        <v>1.3298540590827906E-4</v>
      </c>
      <c r="H114" s="10">
        <f t="shared" si="4"/>
        <v>6.9512375870757426E-2</v>
      </c>
      <c r="I114" s="10">
        <f t="shared" si="4"/>
        <v>3.7463126843657824E-2</v>
      </c>
      <c r="J114" s="10">
        <f t="shared" si="4"/>
        <v>0.10479422995333043</v>
      </c>
      <c r="K114" s="10">
        <f t="shared" si="3"/>
        <v>0.15704039260098157</v>
      </c>
      <c r="M114" s="20">
        <f t="shared" si="5"/>
        <v>6.9379390464849144E-2</v>
      </c>
      <c r="N114" s="20">
        <f t="shared" si="5"/>
        <v>3.7330141437749542E-2</v>
      </c>
      <c r="O114" s="20">
        <f t="shared" si="5"/>
        <v>0.10466124454742215</v>
      </c>
      <c r="P114" s="20">
        <f t="shared" si="5"/>
        <v>0.15690740719507329</v>
      </c>
    </row>
    <row r="115" spans="1:16" x14ac:dyDescent="0.25">
      <c r="A115" s="4">
        <v>40546</v>
      </c>
      <c r="B115" s="2">
        <v>73.69</v>
      </c>
      <c r="C115" s="2">
        <v>155.28</v>
      </c>
      <c r="D115" s="2">
        <v>25.87</v>
      </c>
      <c r="E115" s="2">
        <v>31.41</v>
      </c>
      <c r="G115" s="13">
        <f>_xll.INTERPOLATE('T-Bill'!$E$4:$E$620,'T-Bill'!$H$4:$H$620,$A115,4)*30/360/(1-_xll.INTERPOLATE('T-Bill'!$E$4:$E$620,'T-Bill'!$H$4:$H$620,$A115,4)*28/360)</f>
        <v>7.8368219572361045E-5</v>
      </c>
      <c r="H115" s="10">
        <f t="shared" si="4"/>
        <v>2.1202882483370322E-2</v>
      </c>
      <c r="I115" s="10">
        <f t="shared" si="4"/>
        <v>0.10378163207278934</v>
      </c>
      <c r="J115" s="10">
        <f t="shared" si="4"/>
        <v>-6.5284178187403619E-3</v>
      </c>
      <c r="K115" s="10">
        <f t="shared" si="3"/>
        <v>2.4796084828711207E-2</v>
      </c>
      <c r="M115" s="20">
        <f t="shared" si="5"/>
        <v>2.112451426379796E-2</v>
      </c>
      <c r="N115" s="20">
        <f t="shared" si="5"/>
        <v>0.10370326385321699</v>
      </c>
      <c r="O115" s="20">
        <f t="shared" si="5"/>
        <v>-6.6067860383127227E-3</v>
      </c>
      <c r="P115" s="20">
        <f t="shared" si="5"/>
        <v>2.4717716609138844E-2</v>
      </c>
    </row>
    <row r="116" spans="1:16" x14ac:dyDescent="0.25">
      <c r="A116" s="4">
        <v>40575</v>
      </c>
      <c r="B116" s="2">
        <v>76.41</v>
      </c>
      <c r="C116" s="2">
        <v>155.78</v>
      </c>
      <c r="D116" s="2">
        <v>24.95</v>
      </c>
      <c r="E116" s="2">
        <v>32.270000000000003</v>
      </c>
      <c r="G116" s="13">
        <f>_xll.INTERPOLATE('T-Bill'!$E$4:$E$620,'T-Bill'!$H$4:$H$620,$A116,4)*30/360/(1-_xll.INTERPOLATE('T-Bill'!$E$4:$E$620,'T-Bill'!$H$4:$H$620,$A116,4)*28/360)</f>
        <v>1.1502692504775586E-4</v>
      </c>
      <c r="H116" s="10">
        <f t="shared" si="4"/>
        <v>3.6911385533993757E-2</v>
      </c>
      <c r="I116" s="10">
        <f t="shared" si="4"/>
        <v>3.2199896960329877E-3</v>
      </c>
      <c r="J116" s="10">
        <f t="shared" si="4"/>
        <v>-3.5562427522226603E-2</v>
      </c>
      <c r="K116" s="10">
        <f t="shared" si="3"/>
        <v>2.7379815345431435E-2</v>
      </c>
      <c r="M116" s="20">
        <f t="shared" si="5"/>
        <v>3.6796358608945999E-2</v>
      </c>
      <c r="N116" s="20">
        <f t="shared" si="5"/>
        <v>3.104962770985232E-3</v>
      </c>
      <c r="O116" s="20">
        <f t="shared" si="5"/>
        <v>-3.5677454447274361E-2</v>
      </c>
      <c r="P116" s="20">
        <f t="shared" si="5"/>
        <v>2.7264788420383681E-2</v>
      </c>
    </row>
    <row r="117" spans="1:16" x14ac:dyDescent="0.25">
      <c r="A117" s="4">
        <v>40603</v>
      </c>
      <c r="B117" s="2">
        <v>76.599999999999994</v>
      </c>
      <c r="C117" s="2">
        <v>156.93</v>
      </c>
      <c r="D117" s="2">
        <v>23.83</v>
      </c>
      <c r="E117" s="2">
        <v>32.79</v>
      </c>
      <c r="G117" s="13">
        <f>_xll.INTERPOLATE('T-Bill'!$E$4:$E$620,'T-Bill'!$H$4:$H$620,$A117,4)*30/360/(1-_xll.INTERPOLATE('T-Bill'!$E$4:$E$620,'T-Bill'!$H$4:$H$620,$A117,4)*28/360)</f>
        <v>1.0382174278608648E-4</v>
      </c>
      <c r="H117" s="10">
        <f t="shared" si="4"/>
        <v>2.4865855254547764E-3</v>
      </c>
      <c r="I117" s="10">
        <f t="shared" si="4"/>
        <v>7.3822056746695175E-3</v>
      </c>
      <c r="J117" s="10">
        <f t="shared" si="4"/>
        <v>-4.4889779559118326E-2</v>
      </c>
      <c r="K117" s="10">
        <f t="shared" si="3"/>
        <v>1.6114037806011616E-2</v>
      </c>
      <c r="M117" s="20">
        <f t="shared" si="5"/>
        <v>2.3827637826686898E-3</v>
      </c>
      <c r="N117" s="20">
        <f t="shared" si="5"/>
        <v>7.2783839318834309E-3</v>
      </c>
      <c r="O117" s="20">
        <f t="shared" si="5"/>
        <v>-4.4993601301904412E-2</v>
      </c>
      <c r="P117" s="20">
        <f t="shared" si="5"/>
        <v>1.601021606322553E-2</v>
      </c>
    </row>
    <row r="118" spans="1:16" x14ac:dyDescent="0.25">
      <c r="A118" s="4">
        <v>40634</v>
      </c>
      <c r="B118" s="2">
        <v>78.98</v>
      </c>
      <c r="C118" s="2">
        <v>164.16</v>
      </c>
      <c r="D118" s="2">
        <v>24.33</v>
      </c>
      <c r="E118" s="2">
        <v>35.33</v>
      </c>
      <c r="G118" s="13">
        <f>_xll.INTERPOLATE('T-Bill'!$E$4:$E$620,'T-Bill'!$H$4:$H$620,$A118,4)*30/360/(1-_xll.INTERPOLATE('T-Bill'!$E$4:$E$620,'T-Bill'!$H$4:$H$620,$A118,4)*28/360)</f>
        <v>4.0744989651550117E-5</v>
      </c>
      <c r="H118" s="10">
        <f t="shared" si="4"/>
        <v>3.1070496083551058E-2</v>
      </c>
      <c r="I118" s="10">
        <f t="shared" si="4"/>
        <v>4.6071496845727422E-2</v>
      </c>
      <c r="J118" s="10">
        <f t="shared" si="4"/>
        <v>2.0981955518254214E-2</v>
      </c>
      <c r="K118" s="10">
        <f t="shared" si="3"/>
        <v>7.7462641049100389E-2</v>
      </c>
      <c r="M118" s="20">
        <f t="shared" si="5"/>
        <v>3.1029751093899507E-2</v>
      </c>
      <c r="N118" s="20">
        <f t="shared" si="5"/>
        <v>4.6030751856075872E-2</v>
      </c>
      <c r="O118" s="20">
        <f t="shared" si="5"/>
        <v>2.0941210528602663E-2</v>
      </c>
      <c r="P118" s="20">
        <f t="shared" si="5"/>
        <v>7.7421896059448839E-2</v>
      </c>
    </row>
    <row r="119" spans="1:16" x14ac:dyDescent="0.25">
      <c r="A119" s="4">
        <v>40665</v>
      </c>
      <c r="B119" s="2">
        <v>78.069999999999993</v>
      </c>
      <c r="C119" s="2">
        <v>163.29</v>
      </c>
      <c r="D119" s="2">
        <v>23.63</v>
      </c>
      <c r="E119" s="2">
        <v>33.619999999999997</v>
      </c>
      <c r="G119" s="13">
        <f>_xll.INTERPOLATE('T-Bill'!$E$4:$E$620,'T-Bill'!$H$4:$H$620,$A119,4)*30/360/(1-_xll.INTERPOLATE('T-Bill'!$E$4:$E$620,'T-Bill'!$H$4:$H$620,$A119,4)*28/360)</f>
        <v>1.0738688777139863E-5</v>
      </c>
      <c r="H119" s="10">
        <f t="shared" si="4"/>
        <v>-1.1521904279564565E-2</v>
      </c>
      <c r="I119" s="10">
        <f t="shared" si="4"/>
        <v>-5.2997076023392209E-3</v>
      </c>
      <c r="J119" s="10">
        <f t="shared" si="4"/>
        <v>-2.8771064529387602E-2</v>
      </c>
      <c r="K119" s="10">
        <f t="shared" si="3"/>
        <v>-4.8400792527596992E-2</v>
      </c>
      <c r="M119" s="20">
        <f t="shared" si="5"/>
        <v>-1.1532642968341705E-2</v>
      </c>
      <c r="N119" s="20">
        <f t="shared" si="5"/>
        <v>-5.310446291116361E-3</v>
      </c>
      <c r="O119" s="20">
        <f t="shared" si="5"/>
        <v>-2.8781803218164741E-2</v>
      </c>
      <c r="P119" s="20">
        <f t="shared" si="5"/>
        <v>-4.8411531216374135E-2</v>
      </c>
    </row>
    <row r="120" spans="1:16" x14ac:dyDescent="0.25">
      <c r="A120" s="4">
        <v>40695</v>
      </c>
      <c r="B120" s="2">
        <v>76.63</v>
      </c>
      <c r="C120" s="2">
        <v>165.83</v>
      </c>
      <c r="D120" s="2">
        <v>24.56</v>
      </c>
      <c r="E120" s="2">
        <v>32.33</v>
      </c>
      <c r="G120" s="13">
        <f>_xll.INTERPOLATE('T-Bill'!$E$4:$E$620,'T-Bill'!$H$4:$H$620,$A120,4)*30/360/(1-_xll.INTERPOLATE('T-Bill'!$E$4:$E$620,'T-Bill'!$H$4:$H$620,$A120,4)*28/360)</f>
        <v>3.3334370402634748E-5</v>
      </c>
      <c r="H120" s="10">
        <f t="shared" si="4"/>
        <v>-1.8444985269629788E-2</v>
      </c>
      <c r="I120" s="10">
        <f t="shared" si="4"/>
        <v>1.5555147283973447E-2</v>
      </c>
      <c r="J120" s="10">
        <f t="shared" si="4"/>
        <v>3.9356749894202236E-2</v>
      </c>
      <c r="K120" s="10">
        <f t="shared" si="3"/>
        <v>-3.8370017846519944E-2</v>
      </c>
      <c r="M120" s="20">
        <f t="shared" si="5"/>
        <v>-1.8478319640032423E-2</v>
      </c>
      <c r="N120" s="20">
        <f t="shared" si="5"/>
        <v>1.5521812913570812E-2</v>
      </c>
      <c r="O120" s="20">
        <f t="shared" si="5"/>
        <v>3.9323415523799601E-2</v>
      </c>
      <c r="P120" s="20">
        <f t="shared" si="5"/>
        <v>-3.8403352216922579E-2</v>
      </c>
    </row>
    <row r="121" spans="1:16" x14ac:dyDescent="0.25">
      <c r="A121" s="4">
        <v>40725</v>
      </c>
      <c r="B121" s="2">
        <v>74.7</v>
      </c>
      <c r="C121" s="2">
        <v>175.78</v>
      </c>
      <c r="D121" s="2">
        <v>25.88</v>
      </c>
      <c r="E121" s="2">
        <v>30.1</v>
      </c>
      <c r="G121" s="13">
        <f>_xll.INTERPOLATE('T-Bill'!$E$4:$E$620,'T-Bill'!$H$4:$H$620,$A121,4)*30/360/(1-_xll.INTERPOLATE('T-Bill'!$E$4:$E$620,'T-Bill'!$H$4:$H$620,$A121,4)*28/360)</f>
        <v>9.2566397390935674E-6</v>
      </c>
      <c r="H121" s="10">
        <f t="shared" si="4"/>
        <v>-2.5185958501892092E-2</v>
      </c>
      <c r="I121" s="10">
        <f t="shared" si="4"/>
        <v>6.0001206054393075E-2</v>
      </c>
      <c r="J121" s="10">
        <f t="shared" si="4"/>
        <v>5.3745928338762239E-2</v>
      </c>
      <c r="K121" s="10">
        <f t="shared" si="3"/>
        <v>-6.8976183111660871E-2</v>
      </c>
      <c r="M121" s="20">
        <f t="shared" si="5"/>
        <v>-2.5195215141631186E-2</v>
      </c>
      <c r="N121" s="20">
        <f t="shared" si="5"/>
        <v>5.9991949414653981E-2</v>
      </c>
      <c r="O121" s="20">
        <f t="shared" si="5"/>
        <v>5.3736671699023145E-2</v>
      </c>
      <c r="P121" s="20">
        <f t="shared" si="5"/>
        <v>-6.8985439751399966E-2</v>
      </c>
    </row>
    <row r="122" spans="1:16" x14ac:dyDescent="0.25">
      <c r="A122" s="4">
        <v>40756</v>
      </c>
      <c r="B122" s="2">
        <v>70.319999999999993</v>
      </c>
      <c r="C122" s="2">
        <v>166.9</v>
      </c>
      <c r="D122" s="2">
        <v>25.29</v>
      </c>
      <c r="E122" s="2">
        <v>27.63</v>
      </c>
      <c r="G122" s="13">
        <f>_xll.INTERPOLATE('T-Bill'!$E$4:$E$620,'T-Bill'!$H$4:$H$620,$A122,4)*30/360/(1-_xll.INTERPOLATE('T-Bill'!$E$4:$E$620,'T-Bill'!$H$4:$H$620,$A122,4)*28/360)</f>
        <v>3.7853621093591344E-5</v>
      </c>
      <c r="H122" s="10">
        <f t="shared" si="4"/>
        <v>-5.8634538152610549E-2</v>
      </c>
      <c r="I122" s="10">
        <f t="shared" si="4"/>
        <v>-5.0517692570258288E-2</v>
      </c>
      <c r="J122" s="10">
        <f t="shared" si="4"/>
        <v>-2.2797527047913491E-2</v>
      </c>
      <c r="K122" s="10">
        <f t="shared" si="3"/>
        <v>-8.2059800664451954E-2</v>
      </c>
      <c r="M122" s="20">
        <f t="shared" si="5"/>
        <v>-5.867239177370414E-2</v>
      </c>
      <c r="N122" s="20">
        <f t="shared" si="5"/>
        <v>-5.0555546191351879E-2</v>
      </c>
      <c r="O122" s="20">
        <f t="shared" si="5"/>
        <v>-2.2835380669007081E-2</v>
      </c>
      <c r="P122" s="20">
        <f t="shared" si="5"/>
        <v>-8.2097654285545552E-2</v>
      </c>
    </row>
    <row r="123" spans="1:16" x14ac:dyDescent="0.25">
      <c r="A123" s="4">
        <v>40787</v>
      </c>
      <c r="B123" s="2">
        <v>65.05</v>
      </c>
      <c r="C123" s="2">
        <v>169.77</v>
      </c>
      <c r="D123" s="2">
        <v>23.66</v>
      </c>
      <c r="E123" s="2">
        <v>28.29</v>
      </c>
      <c r="G123" s="13">
        <f>_xll.INTERPOLATE('T-Bill'!$E$4:$E$620,'T-Bill'!$H$4:$H$620,$A123,4)*30/360/(1-_xll.INTERPOLATE('T-Bill'!$E$4:$E$620,'T-Bill'!$H$4:$H$620,$A123,4)*28/360)</f>
        <v>1.6666925929958912E-5</v>
      </c>
      <c r="H123" s="10">
        <f t="shared" si="4"/>
        <v>-7.4943117178612018E-2</v>
      </c>
      <c r="I123" s="10">
        <f t="shared" si="4"/>
        <v>1.7195925704014403E-2</v>
      </c>
      <c r="J123" s="10">
        <f t="shared" si="4"/>
        <v>-6.4452352708580407E-2</v>
      </c>
      <c r="K123" s="10">
        <f t="shared" si="3"/>
        <v>2.3887079261672106E-2</v>
      </c>
      <c r="M123" s="20">
        <f t="shared" si="5"/>
        <v>-7.4959784104541974E-2</v>
      </c>
      <c r="N123" s="20">
        <f t="shared" si="5"/>
        <v>1.7179258778084443E-2</v>
      </c>
      <c r="O123" s="20">
        <f t="shared" si="5"/>
        <v>-6.4469019634510363E-2</v>
      </c>
      <c r="P123" s="20">
        <f t="shared" si="5"/>
        <v>2.3870412335742146E-2</v>
      </c>
    </row>
    <row r="124" spans="1:16" x14ac:dyDescent="0.25">
      <c r="A124" s="4">
        <v>40819</v>
      </c>
      <c r="B124" s="2">
        <v>72.31</v>
      </c>
      <c r="C124" s="2">
        <v>179.25</v>
      </c>
      <c r="D124" s="2">
        <v>25.32</v>
      </c>
      <c r="E124" s="2">
        <v>32.32</v>
      </c>
      <c r="G124" s="13">
        <f>_xll.INTERPOLATE('T-Bill'!$E$4:$E$620,'T-Bill'!$H$4:$H$620,$A124,4)*30/360/(1-_xll.INTERPOLATE('T-Bill'!$E$4:$E$620,'T-Bill'!$H$4:$H$620,$A124,4)*28/360)</f>
        <v>2.1865893675255532E-7</v>
      </c>
      <c r="H124" s="10">
        <f t="shared" si="4"/>
        <v>0.11160645657186796</v>
      </c>
      <c r="I124" s="10">
        <f t="shared" si="4"/>
        <v>5.5840254461918981E-2</v>
      </c>
      <c r="J124" s="10">
        <f t="shared" si="4"/>
        <v>7.0160608622147125E-2</v>
      </c>
      <c r="K124" s="10">
        <f t="shared" si="3"/>
        <v>0.14245316366207139</v>
      </c>
      <c r="M124" s="20">
        <f t="shared" si="5"/>
        <v>0.11160623791293121</v>
      </c>
      <c r="N124" s="20">
        <f t="shared" si="5"/>
        <v>5.5840035802982226E-2</v>
      </c>
      <c r="O124" s="20">
        <f t="shared" si="5"/>
        <v>7.0160389963210376E-2</v>
      </c>
      <c r="P124" s="20">
        <f t="shared" si="5"/>
        <v>0.14245294500313463</v>
      </c>
    </row>
    <row r="125" spans="1:16" x14ac:dyDescent="0.25">
      <c r="A125" s="4">
        <v>40848</v>
      </c>
      <c r="B125" s="2">
        <v>72.06</v>
      </c>
      <c r="C125" s="2">
        <v>183.25</v>
      </c>
      <c r="D125" s="2">
        <v>24.5</v>
      </c>
      <c r="E125" s="2">
        <v>30.92</v>
      </c>
      <c r="G125" s="13">
        <f>_xll.INTERPOLATE('T-Bill'!$E$4:$E$620,'T-Bill'!$H$4:$H$620,$A125,4)*30/360/(1-_xll.INTERPOLATE('T-Bill'!$E$4:$E$620,'T-Bill'!$H$4:$H$620,$A125,4)*28/360)</f>
        <v>9.9855158028149142E-6</v>
      </c>
      <c r="H125" s="10">
        <f t="shared" si="4"/>
        <v>-3.4573364679850727E-3</v>
      </c>
      <c r="I125" s="10">
        <f t="shared" si="4"/>
        <v>2.2315202231520281E-2</v>
      </c>
      <c r="J125" s="10">
        <f t="shared" si="4"/>
        <v>-3.2385466034755117E-2</v>
      </c>
      <c r="K125" s="10">
        <f t="shared" si="3"/>
        <v>-4.3316831683168244E-2</v>
      </c>
      <c r="M125" s="20">
        <f t="shared" si="5"/>
        <v>-3.4673219837878877E-3</v>
      </c>
      <c r="N125" s="20">
        <f t="shared" si="5"/>
        <v>2.2305216715717467E-2</v>
      </c>
      <c r="O125" s="20">
        <f t="shared" si="5"/>
        <v>-3.2395451550557931E-2</v>
      </c>
      <c r="P125" s="20">
        <f t="shared" si="5"/>
        <v>-4.3326817198971058E-2</v>
      </c>
    </row>
    <row r="126" spans="1:16" x14ac:dyDescent="0.25">
      <c r="A126" s="4">
        <v>40878</v>
      </c>
      <c r="B126" s="2">
        <v>72.73</v>
      </c>
      <c r="C126" s="2">
        <v>179.24</v>
      </c>
      <c r="D126" s="2">
        <v>24.86</v>
      </c>
      <c r="E126" s="2">
        <v>25.3</v>
      </c>
      <c r="G126" s="13">
        <f>_xll.INTERPOLATE('T-Bill'!$E$4:$E$620,'T-Bill'!$H$4:$H$620,$A126,4)*30/360/(1-_xll.INTERPOLATE('T-Bill'!$E$4:$E$620,'T-Bill'!$H$4:$H$620,$A126,4)*28/360)</f>
        <v>1.6666925929958912E-5</v>
      </c>
      <c r="H126" s="10">
        <f t="shared" si="4"/>
        <v>9.2978073827365559E-3</v>
      </c>
      <c r="I126" s="10">
        <f t="shared" si="4"/>
        <v>-2.1882673942701159E-2</v>
      </c>
      <c r="J126" s="10">
        <f t="shared" si="4"/>
        <v>1.4693877551020362E-2</v>
      </c>
      <c r="K126" s="10">
        <f t="shared" si="3"/>
        <v>-0.18175937904269079</v>
      </c>
      <c r="M126" s="20">
        <f t="shared" si="5"/>
        <v>9.2811404568065962E-3</v>
      </c>
      <c r="N126" s="20">
        <f t="shared" si="5"/>
        <v>-2.1899340868631118E-2</v>
      </c>
      <c r="O126" s="20">
        <f t="shared" si="5"/>
        <v>1.4677210625090403E-2</v>
      </c>
      <c r="P126" s="20">
        <f t="shared" si="5"/>
        <v>-0.18177604596862076</v>
      </c>
    </row>
    <row r="127" spans="1:16" x14ac:dyDescent="0.25">
      <c r="A127" s="4">
        <v>40911</v>
      </c>
      <c r="B127" s="2">
        <v>76.41</v>
      </c>
      <c r="C127" s="2">
        <v>187.74</v>
      </c>
      <c r="D127" s="2">
        <v>28.28</v>
      </c>
      <c r="E127" s="2">
        <v>27.88</v>
      </c>
      <c r="G127" s="13">
        <f>_xll.INTERPOLATE('T-Bill'!$E$4:$E$620,'T-Bill'!$H$4:$H$620,$A127,4)*30/360/(1-_xll.INTERPOLATE('T-Bill'!$E$4:$E$620,'T-Bill'!$H$4:$H$620,$A127,4)*28/360)</f>
        <v>3.4094698711885481E-6</v>
      </c>
      <c r="H127" s="10">
        <f t="shared" si="4"/>
        <v>5.0598102571153492E-2</v>
      </c>
      <c r="I127" s="10">
        <f t="shared" si="4"/>
        <v>4.7422450345904865E-2</v>
      </c>
      <c r="J127" s="10">
        <f t="shared" si="4"/>
        <v>0.13757039420756234</v>
      </c>
      <c r="K127" s="10">
        <f t="shared" si="3"/>
        <v>0.10197628458498009</v>
      </c>
      <c r="M127" s="20">
        <f t="shared" si="5"/>
        <v>5.0594693101282305E-2</v>
      </c>
      <c r="N127" s="20">
        <f t="shared" si="5"/>
        <v>4.7419040876033679E-2</v>
      </c>
      <c r="O127" s="20">
        <f t="shared" si="5"/>
        <v>0.13756698473769116</v>
      </c>
      <c r="P127" s="20">
        <f t="shared" si="5"/>
        <v>0.1019728751151089</v>
      </c>
    </row>
    <row r="128" spans="1:16" x14ac:dyDescent="0.25">
      <c r="A128" s="4">
        <v>40940</v>
      </c>
      <c r="B128" s="2">
        <v>79.599999999999994</v>
      </c>
      <c r="C128" s="2">
        <v>192.51</v>
      </c>
      <c r="D128" s="2">
        <v>30.6</v>
      </c>
      <c r="E128" s="2">
        <v>28.92</v>
      </c>
      <c r="G128" s="13">
        <f>_xll.INTERPOLATE('T-Bill'!$E$4:$E$620,'T-Bill'!$H$4:$H$620,$A128,4)*30/360/(1-_xll.INTERPOLATE('T-Bill'!$E$4:$E$620,'T-Bill'!$H$4:$H$620,$A128,4)*28/360)</f>
        <v>5.6951520766286794E-5</v>
      </c>
      <c r="H128" s="10">
        <f t="shared" si="4"/>
        <v>4.1748462243161866E-2</v>
      </c>
      <c r="I128" s="10">
        <f t="shared" si="4"/>
        <v>2.5407478427612595E-2</v>
      </c>
      <c r="J128" s="10">
        <f t="shared" si="4"/>
        <v>8.2036775106081983E-2</v>
      </c>
      <c r="K128" s="10">
        <f t="shared" si="3"/>
        <v>3.7302725968436201E-2</v>
      </c>
      <c r="M128" s="20">
        <f t="shared" si="5"/>
        <v>4.1691510722395582E-2</v>
      </c>
      <c r="N128" s="20">
        <f t="shared" si="5"/>
        <v>2.5350526906846308E-2</v>
      </c>
      <c r="O128" s="20">
        <f t="shared" si="5"/>
        <v>8.1979823585315692E-2</v>
      </c>
      <c r="P128" s="20">
        <f t="shared" si="5"/>
        <v>3.7245774447669917E-2</v>
      </c>
    </row>
    <row r="129" spans="1:16" x14ac:dyDescent="0.25">
      <c r="A129" s="4">
        <v>40969</v>
      </c>
      <c r="B129" s="2">
        <v>81.98</v>
      </c>
      <c r="C129" s="2">
        <v>204.17</v>
      </c>
      <c r="D129" s="2">
        <v>31.1</v>
      </c>
      <c r="E129" s="2">
        <v>28.82</v>
      </c>
      <c r="G129" s="13">
        <f>_xll.INTERPOLATE('T-Bill'!$E$4:$E$620,'T-Bill'!$H$4:$H$620,$A129,4)*30/360/(1-_xll.INTERPOLATE('T-Bill'!$E$4:$E$620,'T-Bill'!$H$4:$H$620,$A129,4)*28/360)</f>
        <v>5.8336509432180209E-5</v>
      </c>
      <c r="H129" s="10">
        <f t="shared" si="4"/>
        <v>2.9899497487437365E-2</v>
      </c>
      <c r="I129" s="10">
        <f t="shared" si="4"/>
        <v>6.0568282167160037E-2</v>
      </c>
      <c r="J129" s="10">
        <f t="shared" si="4"/>
        <v>1.6339869281045694E-2</v>
      </c>
      <c r="K129" s="10">
        <f t="shared" si="3"/>
        <v>-3.4578146611342619E-3</v>
      </c>
      <c r="M129" s="20">
        <f t="shared" si="5"/>
        <v>2.9841160978005186E-2</v>
      </c>
      <c r="N129" s="20">
        <f t="shared" si="5"/>
        <v>6.0509945657727854E-2</v>
      </c>
      <c r="O129" s="20">
        <f t="shared" si="5"/>
        <v>1.6281532771613514E-2</v>
      </c>
      <c r="P129" s="20">
        <f t="shared" si="5"/>
        <v>-3.516151170566442E-3</v>
      </c>
    </row>
    <row r="130" spans="1:16" x14ac:dyDescent="0.25">
      <c r="A130" s="4">
        <v>41001</v>
      </c>
      <c r="B130" s="2">
        <v>81.52</v>
      </c>
      <c r="C130" s="2">
        <v>202.64</v>
      </c>
      <c r="D130" s="2">
        <v>30.87</v>
      </c>
      <c r="E130" s="2">
        <v>29.12</v>
      </c>
      <c r="G130" s="13">
        <f>_xll.INTERPOLATE('T-Bill'!$E$4:$E$620,'T-Bill'!$H$4:$H$620,$A130,4)*30/360/(1-_xll.INTERPOLATE('T-Bill'!$E$4:$E$620,'T-Bill'!$H$4:$H$620,$A130,4)*28/360)</f>
        <v>3.9991774490526993E-5</v>
      </c>
      <c r="H130" s="10">
        <f t="shared" si="4"/>
        <v>-5.6111246645523805E-3</v>
      </c>
      <c r="I130" s="10">
        <f t="shared" si="4"/>
        <v>-7.4937552039966437E-3</v>
      </c>
      <c r="J130" s="10">
        <f t="shared" si="4"/>
        <v>-7.3954983922829287E-3</v>
      </c>
      <c r="K130" s="10">
        <f t="shared" si="3"/>
        <v>1.0409437890353868E-2</v>
      </c>
      <c r="M130" s="20">
        <f t="shared" si="5"/>
        <v>-5.6511164390429074E-3</v>
      </c>
      <c r="N130" s="20">
        <f t="shared" si="5"/>
        <v>-7.5337469784871706E-3</v>
      </c>
      <c r="O130" s="20">
        <f t="shared" si="5"/>
        <v>-7.4354901667734556E-3</v>
      </c>
      <c r="P130" s="20">
        <f t="shared" si="5"/>
        <v>1.0369446115863341E-2</v>
      </c>
    </row>
    <row r="131" spans="1:16" x14ac:dyDescent="0.25">
      <c r="A131" s="4">
        <v>41030</v>
      </c>
      <c r="B131" s="2">
        <v>76.569999999999993</v>
      </c>
      <c r="C131" s="2">
        <v>189.55</v>
      </c>
      <c r="D131" s="2">
        <v>28.33</v>
      </c>
      <c r="E131" s="2">
        <v>26.22</v>
      </c>
      <c r="G131" s="13">
        <f>_xll.INTERPOLATE('T-Bill'!$E$4:$E$620,'T-Bill'!$H$4:$H$620,$A131,4)*30/360/(1-_xll.INTERPOLATE('T-Bill'!$E$4:$E$620,'T-Bill'!$H$4:$H$620,$A131,4)*28/360)</f>
        <v>4.8277199506212934E-5</v>
      </c>
      <c r="H131" s="10">
        <f t="shared" si="4"/>
        <v>-6.0721295387634933E-2</v>
      </c>
      <c r="I131" s="10">
        <f t="shared" si="4"/>
        <v>-6.4597315436241476E-2</v>
      </c>
      <c r="J131" s="10">
        <f t="shared" si="4"/>
        <v>-8.2280531260123135E-2</v>
      </c>
      <c r="K131" s="10">
        <f t="shared" si="3"/>
        <v>-9.9587912087912178E-2</v>
      </c>
      <c r="M131" s="20">
        <f t="shared" si="5"/>
        <v>-6.0769572587141142E-2</v>
      </c>
      <c r="N131" s="20">
        <f t="shared" si="5"/>
        <v>-6.4645592635747692E-2</v>
      </c>
      <c r="O131" s="20">
        <f t="shared" si="5"/>
        <v>-8.2328808459629352E-2</v>
      </c>
      <c r="P131" s="20">
        <f t="shared" si="5"/>
        <v>-9.9636189287418395E-2</v>
      </c>
    </row>
    <row r="132" spans="1:16" x14ac:dyDescent="0.25">
      <c r="A132" s="4">
        <v>41061</v>
      </c>
      <c r="B132" s="2">
        <v>79.489999999999995</v>
      </c>
      <c r="C132" s="2">
        <v>192.19</v>
      </c>
      <c r="D132" s="2">
        <v>29.69</v>
      </c>
      <c r="E132" s="2">
        <v>29.42</v>
      </c>
      <c r="G132" s="13">
        <f>_xll.INTERPOLATE('T-Bill'!$E$4:$E$620,'T-Bill'!$H$4:$H$620,$A132,4)*30/360/(1-_xll.INTERPOLATE('T-Bill'!$E$4:$E$620,'T-Bill'!$H$4:$H$620,$A132,4)*28/360)</f>
        <v>2.5228971118708346E-5</v>
      </c>
      <c r="H132" s="10">
        <f t="shared" si="4"/>
        <v>3.8135039832832618E-2</v>
      </c>
      <c r="I132" s="10">
        <f t="shared" si="4"/>
        <v>1.3927723555789973E-2</v>
      </c>
      <c r="J132" s="10">
        <f t="shared" si="4"/>
        <v>4.8005647723261768E-2</v>
      </c>
      <c r="K132" s="10">
        <f t="shared" si="4"/>
        <v>0.1220442410373761</v>
      </c>
      <c r="M132" s="20">
        <f t="shared" si="5"/>
        <v>3.8109810861713909E-2</v>
      </c>
      <c r="N132" s="20">
        <f t="shared" si="5"/>
        <v>1.3902494584671264E-2</v>
      </c>
      <c r="O132" s="20">
        <f t="shared" si="5"/>
        <v>4.798041875214306E-2</v>
      </c>
      <c r="P132" s="20">
        <f t="shared" ref="P132:P195" si="6">K132-$G132</f>
        <v>0.1220190120662574</v>
      </c>
    </row>
    <row r="133" spans="1:16" x14ac:dyDescent="0.25">
      <c r="A133" s="4">
        <v>41092</v>
      </c>
      <c r="B133" s="2">
        <v>80.19</v>
      </c>
      <c r="C133" s="2">
        <v>192.58</v>
      </c>
      <c r="D133" s="2">
        <v>28.6</v>
      </c>
      <c r="E133" s="2">
        <v>29.97</v>
      </c>
      <c r="G133" s="13">
        <f>_xll.INTERPOLATE('T-Bill'!$E$4:$E$620,'T-Bill'!$H$4:$H$620,$A133,4)*30/360/(1-_xll.INTERPOLATE('T-Bill'!$E$4:$E$620,'T-Bill'!$H$4:$H$620,$A133,4)*28/360)</f>
        <v>3.9991774490526993E-5</v>
      </c>
      <c r="H133" s="10">
        <f t="shared" ref="H133:K143" si="7">B133/B132-1</f>
        <v>8.8061391369984587E-3</v>
      </c>
      <c r="I133" s="10">
        <f t="shared" si="7"/>
        <v>2.029241896040368E-3</v>
      </c>
      <c r="J133" s="10">
        <f t="shared" si="7"/>
        <v>-3.6712697878073408E-2</v>
      </c>
      <c r="K133" s="10">
        <f t="shared" si="7"/>
        <v>1.8694765465669505E-2</v>
      </c>
      <c r="M133" s="20">
        <f t="shared" ref="M133:O143" si="8">H133-$G133</f>
        <v>8.7661473625079318E-3</v>
      </c>
      <c r="N133" s="20">
        <f t="shared" si="8"/>
        <v>1.9892501215498411E-3</v>
      </c>
      <c r="O133" s="20">
        <f t="shared" si="8"/>
        <v>-3.6752689652563938E-2</v>
      </c>
      <c r="P133" s="20">
        <f t="shared" si="6"/>
        <v>1.8654773691178978E-2</v>
      </c>
    </row>
    <row r="134" spans="1:16" x14ac:dyDescent="0.25">
      <c r="A134" s="4">
        <v>41122</v>
      </c>
      <c r="B134" s="2">
        <v>82.15</v>
      </c>
      <c r="C134" s="2">
        <v>192.29</v>
      </c>
      <c r="D134" s="2">
        <v>30.11</v>
      </c>
      <c r="E134" s="2">
        <v>31.41</v>
      </c>
      <c r="G134" s="13">
        <f>_xll.INTERPOLATE('T-Bill'!$E$4:$E$620,'T-Bill'!$H$4:$H$620,$A134,4)*30/360/(1-_xll.INTERPOLATE('T-Bill'!$E$4:$E$620,'T-Bill'!$H$4:$H$620,$A134,4)*28/360)</f>
        <v>3.518094134765629E-5</v>
      </c>
      <c r="H134" s="10">
        <f t="shared" si="7"/>
        <v>2.4441950367876331E-2</v>
      </c>
      <c r="I134" s="10">
        <f t="shared" si="7"/>
        <v>-1.5058676913491942E-3</v>
      </c>
      <c r="J134" s="10">
        <f t="shared" si="7"/>
        <v>5.2797202797202791E-2</v>
      </c>
      <c r="K134" s="10">
        <f t="shared" si="7"/>
        <v>4.8048048048048075E-2</v>
      </c>
      <c r="M134" s="20">
        <f t="shared" si="8"/>
        <v>2.4406769426528675E-2</v>
      </c>
      <c r="N134" s="20">
        <f t="shared" si="8"/>
        <v>-1.5410486326968504E-3</v>
      </c>
      <c r="O134" s="20">
        <f t="shared" si="8"/>
        <v>5.2762021855855136E-2</v>
      </c>
      <c r="P134" s="20">
        <f t="shared" si="6"/>
        <v>4.801286710670042E-2</v>
      </c>
    </row>
    <row r="135" spans="1:16" x14ac:dyDescent="0.25">
      <c r="A135" s="4">
        <v>41156</v>
      </c>
      <c r="B135" s="2">
        <v>84.27</v>
      </c>
      <c r="C135" s="2">
        <v>204.72</v>
      </c>
      <c r="D135" s="2">
        <v>29.07</v>
      </c>
      <c r="E135" s="2">
        <v>31.22</v>
      </c>
      <c r="G135" s="13">
        <f>_xll.INTERPOLATE('T-Bill'!$E$4:$E$620,'T-Bill'!$H$4:$H$620,$A135,4)*30/360/(1-_xll.INTERPOLATE('T-Bill'!$E$4:$E$620,'T-Bill'!$H$4:$H$620,$A135,4)*28/360)</f>
        <v>8.6644518368861445E-5</v>
      </c>
      <c r="H135" s="10">
        <f t="shared" si="7"/>
        <v>2.580645161290307E-2</v>
      </c>
      <c r="I135" s="10">
        <f t="shared" si="7"/>
        <v>6.4641947059129512E-2</v>
      </c>
      <c r="J135" s="10">
        <f t="shared" si="7"/>
        <v>-3.4540019926934562E-2</v>
      </c>
      <c r="K135" s="10">
        <f t="shared" si="7"/>
        <v>-6.0490289716651491E-3</v>
      </c>
      <c r="M135" s="20">
        <f t="shared" si="8"/>
        <v>2.5719807094534208E-2</v>
      </c>
      <c r="N135" s="20">
        <f t="shared" si="8"/>
        <v>6.4555302540760653E-2</v>
      </c>
      <c r="O135" s="20">
        <f t="shared" si="8"/>
        <v>-3.4626664445303421E-2</v>
      </c>
      <c r="P135" s="20">
        <f t="shared" si="6"/>
        <v>-6.1356734900340102E-3</v>
      </c>
    </row>
    <row r="136" spans="1:16" x14ac:dyDescent="0.25">
      <c r="A136" s="4">
        <v>41183</v>
      </c>
      <c r="B136" s="2">
        <v>82.86</v>
      </c>
      <c r="C136" s="2">
        <v>191.97</v>
      </c>
      <c r="D136" s="2">
        <v>27.88</v>
      </c>
      <c r="E136" s="2">
        <v>30.91</v>
      </c>
      <c r="G136" s="13">
        <f>_xll.INTERPOLATE('T-Bill'!$E$4:$E$620,'T-Bill'!$H$4:$H$620,$A136,4)*30/360/(1-_xll.INTERPOLATE('T-Bill'!$E$4:$E$620,'T-Bill'!$H$4:$H$620,$A136,4)*28/360)</f>
        <v>6.3605747154989284E-5</v>
      </c>
      <c r="H136" s="10">
        <f t="shared" si="7"/>
        <v>-1.6731933072267724E-2</v>
      </c>
      <c r="I136" s="10">
        <f t="shared" si="7"/>
        <v>-6.2280187573270807E-2</v>
      </c>
      <c r="J136" s="10">
        <f t="shared" si="7"/>
        <v>-4.0935672514619936E-2</v>
      </c>
      <c r="K136" s="10">
        <f t="shared" si="7"/>
        <v>-9.92953235105698E-3</v>
      </c>
      <c r="M136" s="20">
        <f t="shared" si="8"/>
        <v>-1.6795538819422712E-2</v>
      </c>
      <c r="N136" s="20">
        <f t="shared" si="8"/>
        <v>-6.2343793320425799E-2</v>
      </c>
      <c r="O136" s="20">
        <f t="shared" si="8"/>
        <v>-4.0999278261774928E-2</v>
      </c>
      <c r="P136" s="20">
        <f t="shared" si="6"/>
        <v>-9.9931380982119684E-3</v>
      </c>
    </row>
    <row r="137" spans="1:16" x14ac:dyDescent="0.25">
      <c r="A137" s="4">
        <v>41214</v>
      </c>
      <c r="B137" s="2">
        <v>83.46</v>
      </c>
      <c r="C137" s="2">
        <v>188.39</v>
      </c>
      <c r="D137" s="2">
        <v>26.22</v>
      </c>
      <c r="E137" s="2">
        <v>32</v>
      </c>
      <c r="G137" s="13">
        <f>_xll.INTERPOLATE('T-Bill'!$E$4:$E$620,'T-Bill'!$H$4:$H$620,$A137,4)*30/360/(1-_xll.INTERPOLATE('T-Bill'!$E$4:$E$620,'T-Bill'!$H$4:$H$620,$A137,4)*28/360)</f>
        <v>5.00023334422273E-5</v>
      </c>
      <c r="H137" s="10">
        <f t="shared" si="7"/>
        <v>7.2411296162200323E-3</v>
      </c>
      <c r="I137" s="10">
        <f t="shared" si="7"/>
        <v>-1.864874720008336E-2</v>
      </c>
      <c r="J137" s="10">
        <f t="shared" si="7"/>
        <v>-5.9540889526542351E-2</v>
      </c>
      <c r="K137" s="10">
        <f t="shared" si="7"/>
        <v>3.5263668715626029E-2</v>
      </c>
      <c r="M137" s="20">
        <f t="shared" si="8"/>
        <v>7.1911272827778049E-3</v>
      </c>
      <c r="N137" s="20">
        <f t="shared" si="8"/>
        <v>-1.8698749533525585E-2</v>
      </c>
      <c r="O137" s="20">
        <f t="shared" si="8"/>
        <v>-5.9590891859984577E-2</v>
      </c>
      <c r="P137" s="20">
        <f t="shared" si="6"/>
        <v>3.5213666382183803E-2</v>
      </c>
    </row>
    <row r="138" spans="1:16" x14ac:dyDescent="0.25">
      <c r="A138" s="4">
        <v>41246</v>
      </c>
      <c r="B138" s="2">
        <v>84.68</v>
      </c>
      <c r="C138" s="2">
        <v>189.86</v>
      </c>
      <c r="D138" s="2">
        <v>26.31</v>
      </c>
      <c r="E138" s="2">
        <v>33.32</v>
      </c>
      <c r="G138" s="13">
        <f>_xll.INTERPOLATE('T-Bill'!$E$4:$E$620,'T-Bill'!$H$4:$H$620,$A138,4)*30/360/(1-_xll.INTERPOLATE('T-Bill'!$E$4:$E$620,'T-Bill'!$H$4:$H$620,$A138,4)*28/360)</f>
        <v>9.5357646192231643E-5</v>
      </c>
      <c r="H138" s="10">
        <f t="shared" si="7"/>
        <v>1.4617780972921324E-2</v>
      </c>
      <c r="I138" s="10">
        <f t="shared" si="7"/>
        <v>7.8029619406552175E-3</v>
      </c>
      <c r="J138" s="10">
        <f t="shared" si="7"/>
        <v>3.4324942791761348E-3</v>
      </c>
      <c r="K138" s="10">
        <f t="shared" si="7"/>
        <v>4.1250000000000009E-2</v>
      </c>
      <c r="M138" s="20">
        <f t="shared" si="8"/>
        <v>1.4522423326729091E-2</v>
      </c>
      <c r="N138" s="20">
        <f t="shared" si="8"/>
        <v>7.707604294462986E-3</v>
      </c>
      <c r="O138" s="20">
        <f t="shared" si="8"/>
        <v>3.3371366329839032E-3</v>
      </c>
      <c r="P138" s="20">
        <f t="shared" si="6"/>
        <v>4.115464235380778E-2</v>
      </c>
    </row>
    <row r="139" spans="1:16" x14ac:dyDescent="0.25">
      <c r="A139" s="4">
        <v>41276</v>
      </c>
      <c r="B139" s="2">
        <v>89.22</v>
      </c>
      <c r="C139" s="2">
        <v>201.28</v>
      </c>
      <c r="D139" s="2">
        <v>27.04</v>
      </c>
      <c r="E139" s="2">
        <v>35.51</v>
      </c>
      <c r="G139" s="13">
        <f>_xll.INTERPOLATE('T-Bill'!$E$4:$E$620,'T-Bill'!$H$4:$H$620,$A139,4)*30/360/(1-_xll.INTERPOLATE('T-Bill'!$E$4:$E$620,'T-Bill'!$H$4:$H$620,$A139,4)*28/360)</f>
        <v>4.7694056896779471E-5</v>
      </c>
      <c r="H139" s="10">
        <f t="shared" si="7"/>
        <v>5.3613604156825589E-2</v>
      </c>
      <c r="I139" s="10">
        <f t="shared" si="7"/>
        <v>6.0149583903929216E-2</v>
      </c>
      <c r="J139" s="10">
        <f t="shared" si="7"/>
        <v>2.7746104142911454E-2</v>
      </c>
      <c r="K139" s="10">
        <f t="shared" si="7"/>
        <v>6.5726290516206376E-2</v>
      </c>
      <c r="M139" s="20">
        <f t="shared" si="8"/>
        <v>5.356591009992881E-2</v>
      </c>
      <c r="N139" s="20">
        <f t="shared" si="8"/>
        <v>6.0101889847032436E-2</v>
      </c>
      <c r="O139" s="20">
        <f t="shared" si="8"/>
        <v>2.7698410086014674E-2</v>
      </c>
      <c r="P139" s="20">
        <f t="shared" si="6"/>
        <v>6.5678596459309596E-2</v>
      </c>
    </row>
    <row r="140" spans="1:16" x14ac:dyDescent="0.25">
      <c r="A140" s="4">
        <v>41306</v>
      </c>
      <c r="B140" s="2">
        <v>90.19</v>
      </c>
      <c r="C140" s="2">
        <v>199.89</v>
      </c>
      <c r="D140" s="2">
        <v>27.61</v>
      </c>
      <c r="E140" s="2">
        <v>34.24</v>
      </c>
      <c r="G140" s="13">
        <f>_xll.INTERPOLATE('T-Bill'!$E$4:$E$620,'T-Bill'!$H$4:$H$620,$A140,4)*30/360/(1-_xll.INTERPOLATE('T-Bill'!$E$4:$E$620,'T-Bill'!$H$4:$H$620,$A140,4)*28/360)</f>
        <v>3.1706477611509496E-5</v>
      </c>
      <c r="H140" s="10">
        <f t="shared" si="7"/>
        <v>1.087200179331993E-2</v>
      </c>
      <c r="I140" s="10">
        <f t="shared" si="7"/>
        <v>-6.9058028616852951E-3</v>
      </c>
      <c r="J140" s="10">
        <f t="shared" si="7"/>
        <v>2.1079881656804744E-2</v>
      </c>
      <c r="K140" s="10">
        <f t="shared" si="7"/>
        <v>-3.5764573359616914E-2</v>
      </c>
      <c r="M140" s="20">
        <f t="shared" si="8"/>
        <v>1.0840295315708421E-2</v>
      </c>
      <c r="N140" s="20">
        <f t="shared" si="8"/>
        <v>-6.9375093392968048E-3</v>
      </c>
      <c r="O140" s="20">
        <f t="shared" si="8"/>
        <v>2.1048175179193235E-2</v>
      </c>
      <c r="P140" s="20">
        <f t="shared" si="6"/>
        <v>-3.5796279837228426E-2</v>
      </c>
    </row>
    <row r="141" spans="1:16" x14ac:dyDescent="0.25">
      <c r="A141" s="4">
        <v>41334</v>
      </c>
      <c r="B141" s="2">
        <v>93.46</v>
      </c>
      <c r="C141" s="2">
        <v>212.3</v>
      </c>
      <c r="D141" s="2">
        <v>28.41</v>
      </c>
      <c r="E141" s="2">
        <v>32.33</v>
      </c>
      <c r="G141" s="13">
        <f>_xll.INTERPOLATE('T-Bill'!$E$4:$E$620,'T-Bill'!$H$4:$H$620,$A141,4)*30/360/(1-_xll.INTERPOLATE('T-Bill'!$E$4:$E$620,'T-Bill'!$H$4:$H$620,$A141,4)*28/360)</f>
        <v>5.9721501678515983E-5</v>
      </c>
      <c r="H141" s="10">
        <f t="shared" si="7"/>
        <v>3.6256791218538531E-2</v>
      </c>
      <c r="I141" s="10">
        <f t="shared" si="7"/>
        <v>6.2084146280454444E-2</v>
      </c>
      <c r="J141" s="10">
        <f t="shared" si="7"/>
        <v>2.8975009054690304E-2</v>
      </c>
      <c r="K141" s="10">
        <f t="shared" si="7"/>
        <v>-5.5782710280373959E-2</v>
      </c>
      <c r="M141" s="20">
        <f t="shared" si="8"/>
        <v>3.6197069716860014E-2</v>
      </c>
      <c r="N141" s="20">
        <f t="shared" si="8"/>
        <v>6.2024424778775927E-2</v>
      </c>
      <c r="O141" s="20">
        <f t="shared" si="8"/>
        <v>2.8915287553011787E-2</v>
      </c>
      <c r="P141" s="20">
        <f t="shared" si="6"/>
        <v>-5.5842431782052476E-2</v>
      </c>
    </row>
    <row r="142" spans="1:16" x14ac:dyDescent="0.25">
      <c r="A142" s="4">
        <v>41365</v>
      </c>
      <c r="B142" s="2">
        <v>94.88</v>
      </c>
      <c r="C142" s="2">
        <v>201.6</v>
      </c>
      <c r="D142" s="2">
        <v>32.869999999999997</v>
      </c>
      <c r="E142" s="2">
        <v>32.78</v>
      </c>
      <c r="G142" s="13">
        <f>_xll.INTERPOLATE('T-Bill'!$E$4:$E$620,'T-Bill'!$H$4:$H$620,$A142,4)*30/360/(1-_xll.INTERPOLATE('T-Bill'!$E$4:$E$620,'T-Bill'!$H$4:$H$620,$A142,4)*28/360)</f>
        <v>4.849587814839485E-5</v>
      </c>
      <c r="H142" s="10">
        <f t="shared" si="7"/>
        <v>1.5193665739353657E-2</v>
      </c>
      <c r="I142" s="10">
        <f t="shared" si="7"/>
        <v>-5.0400376825247339E-2</v>
      </c>
      <c r="J142" s="10">
        <f t="shared" si="7"/>
        <v>0.15698697641675463</v>
      </c>
      <c r="K142" s="10">
        <f t="shared" si="7"/>
        <v>1.3918960717599793E-2</v>
      </c>
      <c r="M142" s="20">
        <f t="shared" si="8"/>
        <v>1.5145169861205262E-2</v>
      </c>
      <c r="N142" s="20">
        <f t="shared" si="8"/>
        <v>-5.0448872703395736E-2</v>
      </c>
      <c r="O142" s="20">
        <f t="shared" si="8"/>
        <v>0.15693848053860623</v>
      </c>
      <c r="P142" s="20">
        <f t="shared" si="6"/>
        <v>1.3870464839451398E-2</v>
      </c>
    </row>
    <row r="143" spans="1:16" x14ac:dyDescent="0.25">
      <c r="A143" s="4">
        <v>41395</v>
      </c>
      <c r="B143" s="2">
        <v>98.81</v>
      </c>
      <c r="C143" s="2">
        <v>207.78</v>
      </c>
      <c r="D143" s="2">
        <v>35.020000000000003</v>
      </c>
      <c r="E143" s="2">
        <v>34.53</v>
      </c>
      <c r="G143" s="13">
        <f>_xll.INTERPOLATE('T-Bill'!$E$4:$E$620,'T-Bill'!$H$4:$H$620,$A143,4)*30/360/(1-_xll.INTERPOLATE('T-Bill'!$E$4:$E$620,'T-Bill'!$H$4:$H$620,$A143,4)*28/360)</f>
        <v>1.7590181882221502E-5</v>
      </c>
      <c r="H143" s="10">
        <f t="shared" si="7"/>
        <v>4.1420741989881993E-2</v>
      </c>
      <c r="I143" s="10">
        <f t="shared" si="7"/>
        <v>3.0654761904761907E-2</v>
      </c>
      <c r="J143" s="10">
        <f t="shared" si="7"/>
        <v>6.5409187709157379E-2</v>
      </c>
      <c r="K143" s="10">
        <f t="shared" si="7"/>
        <v>5.3386211104331949E-2</v>
      </c>
      <c r="M143" s="20">
        <f t="shared" si="8"/>
        <v>4.140315180799977E-2</v>
      </c>
      <c r="N143" s="20">
        <f t="shared" si="8"/>
        <v>3.0637171722879684E-2</v>
      </c>
      <c r="O143" s="20">
        <f t="shared" si="8"/>
        <v>6.5391597527275164E-2</v>
      </c>
      <c r="P143" s="20">
        <f t="shared" si="6"/>
        <v>5.3368620922449726E-2</v>
      </c>
    </row>
  </sheetData>
  <sortState ref="A2:E150">
    <sortCondition ref="A2:A150"/>
  </sortState>
  <mergeCells count="1">
    <mergeCell ref="M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498"/>
  <sheetViews>
    <sheetView zoomScale="80" zoomScaleNormal="80" workbookViewId="0">
      <selection activeCell="M27" sqref="M27"/>
    </sheetView>
  </sheetViews>
  <sheetFormatPr defaultRowHeight="15" x14ac:dyDescent="0.25"/>
  <cols>
    <col min="1" max="1" width="22.85546875" style="2" customWidth="1"/>
    <col min="2" max="2" width="9.140625" style="2"/>
    <col min="3" max="3" width="11.140625" customWidth="1"/>
    <col min="5" max="5" width="12.85546875" customWidth="1"/>
    <col min="6" max="6" width="12.5703125" customWidth="1"/>
    <col min="7" max="7" width="10.7109375" customWidth="1"/>
    <col min="8" max="8" width="10.7109375" bestFit="1" customWidth="1"/>
  </cols>
  <sheetData>
    <row r="1" spans="1:9" x14ac:dyDescent="0.25">
      <c r="E1" s="1">
        <v>36893</v>
      </c>
      <c r="F1" s="1"/>
      <c r="G1" s="1"/>
      <c r="H1" s="1">
        <f>E1-5</f>
        <v>36888</v>
      </c>
    </row>
    <row r="3" spans="1:9" ht="15.75" thickBot="1" x14ac:dyDescent="0.3">
      <c r="A3" s="7" t="s">
        <v>5</v>
      </c>
      <c r="B3" s="7" t="s">
        <v>6</v>
      </c>
      <c r="C3" s="3" t="s">
        <v>12</v>
      </c>
      <c r="E3" s="12" t="s">
        <v>7</v>
      </c>
      <c r="F3" s="12" t="s">
        <v>8</v>
      </c>
      <c r="G3" s="5" t="s">
        <v>10</v>
      </c>
      <c r="H3" s="12" t="s">
        <v>6</v>
      </c>
      <c r="I3" s="11" t="s">
        <v>9</v>
      </c>
    </row>
    <row r="4" spans="1:9" x14ac:dyDescent="0.25">
      <c r="A4" s="15">
        <v>37103</v>
      </c>
      <c r="B4" s="8">
        <v>3.61</v>
      </c>
      <c r="E4" s="1">
        <v>37105</v>
      </c>
      <c r="F4" s="1">
        <f>_xll.NxAdjust($E4+28,1)</f>
        <v>37133</v>
      </c>
      <c r="G4" s="14">
        <f>F4-E4</f>
        <v>28</v>
      </c>
      <c r="H4" s="10">
        <f>VLOOKUP($E4,$A$4:$B$3498,2,FALSE)/100</f>
        <v>3.6000000000000004E-2</v>
      </c>
      <c r="I4" s="13">
        <f>(H4*365)/(360-H4*$G4)</f>
        <v>3.6602486963497799E-2</v>
      </c>
    </row>
    <row r="5" spans="1:9" x14ac:dyDescent="0.25">
      <c r="A5" s="6">
        <v>37104</v>
      </c>
      <c r="B5" s="8">
        <v>3.6</v>
      </c>
      <c r="E5" s="1">
        <f>E4+7</f>
        <v>37112</v>
      </c>
      <c r="F5" s="1">
        <f>_xll.NxAdjust($E5+28,1)</f>
        <v>37140</v>
      </c>
      <c r="G5" s="14">
        <f t="shared" ref="G5:G68" si="0">F5-E5</f>
        <v>28</v>
      </c>
      <c r="H5" s="10">
        <f t="shared" ref="H5:H68" si="1">VLOOKUP($E5,$A$4:$B$3498,2,FALSE)/100</f>
        <v>3.56E-2</v>
      </c>
      <c r="I5" s="13">
        <f t="shared" ref="I5:I68" si="2">(H5*365)/(360-H5*$G5)</f>
        <v>3.6194663445896863E-2</v>
      </c>
    </row>
    <row r="6" spans="1:9" x14ac:dyDescent="0.25">
      <c r="A6" s="16">
        <v>37105</v>
      </c>
      <c r="B6" s="17">
        <v>3.6</v>
      </c>
      <c r="E6" s="1">
        <f t="shared" ref="E6:E69" si="3">E5+7</f>
        <v>37119</v>
      </c>
      <c r="F6" s="1">
        <f>_xll.NxAdjust($E6+28,1)</f>
        <v>37147</v>
      </c>
      <c r="G6" s="14">
        <f t="shared" si="0"/>
        <v>28</v>
      </c>
      <c r="H6" s="10">
        <f t="shared" si="1"/>
        <v>3.4300000000000004E-2</v>
      </c>
      <c r="I6" s="13">
        <f t="shared" si="2"/>
        <v>3.4869412733302955E-2</v>
      </c>
    </row>
    <row r="7" spans="1:9" x14ac:dyDescent="0.25">
      <c r="A7" s="6">
        <v>37106</v>
      </c>
      <c r="B7" s="8">
        <v>3.58</v>
      </c>
      <c r="E7" s="1">
        <f t="shared" si="3"/>
        <v>37126</v>
      </c>
      <c r="F7" s="1">
        <f>_xll.NxAdjust($E7+28,1)</f>
        <v>37154</v>
      </c>
      <c r="G7" s="14">
        <f t="shared" si="0"/>
        <v>28</v>
      </c>
      <c r="H7" s="10">
        <f t="shared" si="1"/>
        <v>3.44E-2</v>
      </c>
      <c r="I7" s="13">
        <f t="shared" si="2"/>
        <v>3.4971345555664481E-2</v>
      </c>
    </row>
    <row r="8" spans="1:9" x14ac:dyDescent="0.25">
      <c r="A8" s="6">
        <v>37109</v>
      </c>
      <c r="B8" s="8">
        <v>3.58</v>
      </c>
      <c r="E8" s="1">
        <f t="shared" si="3"/>
        <v>37133</v>
      </c>
      <c r="F8" s="1">
        <f>_xll.NxAdjust($E8+28,1)</f>
        <v>37161</v>
      </c>
      <c r="G8" s="14">
        <f t="shared" si="0"/>
        <v>28</v>
      </c>
      <c r="H8" s="10">
        <f t="shared" si="1"/>
        <v>3.3599999999999998E-2</v>
      </c>
      <c r="I8" s="13">
        <f t="shared" si="2"/>
        <v>3.4155927490508532E-2</v>
      </c>
    </row>
    <row r="9" spans="1:9" x14ac:dyDescent="0.25">
      <c r="A9" s="6">
        <v>37110</v>
      </c>
      <c r="B9" s="8">
        <v>3.57</v>
      </c>
      <c r="E9" s="1">
        <f t="shared" si="3"/>
        <v>37140</v>
      </c>
      <c r="F9" s="1">
        <f>_xll.NxAdjust($E9+28,1)</f>
        <v>37168</v>
      </c>
      <c r="G9" s="14">
        <f t="shared" si="0"/>
        <v>28</v>
      </c>
      <c r="H9" s="10">
        <f t="shared" si="1"/>
        <v>3.39E-2</v>
      </c>
      <c r="I9" s="13">
        <f t="shared" si="2"/>
        <v>3.4461697341991719E-2</v>
      </c>
    </row>
    <row r="10" spans="1:9" x14ac:dyDescent="0.25">
      <c r="A10" s="6">
        <v>37111</v>
      </c>
      <c r="B10" s="8">
        <v>3.56</v>
      </c>
      <c r="E10" s="1">
        <f t="shared" si="3"/>
        <v>37147</v>
      </c>
      <c r="F10" s="1">
        <f>_xll.NxAdjust($E10+28,1)</f>
        <v>37175</v>
      </c>
      <c r="G10" s="14">
        <f t="shared" si="0"/>
        <v>28</v>
      </c>
      <c r="H10" s="10">
        <f t="shared" si="1"/>
        <v>2.69E-2</v>
      </c>
      <c r="I10" s="13">
        <f t="shared" si="2"/>
        <v>2.7330793204003487E-2</v>
      </c>
    </row>
    <row r="11" spans="1:9" x14ac:dyDescent="0.25">
      <c r="A11" s="6">
        <v>37112</v>
      </c>
      <c r="B11" s="8">
        <v>3.56</v>
      </c>
      <c r="E11" s="1">
        <f t="shared" si="3"/>
        <v>37154</v>
      </c>
      <c r="F11" s="1">
        <f>_xll.NxAdjust($E11+28,1)</f>
        <v>37182</v>
      </c>
      <c r="G11" s="14">
        <f t="shared" si="0"/>
        <v>28</v>
      </c>
      <c r="H11" s="10">
        <f t="shared" si="1"/>
        <v>0.02</v>
      </c>
      <c r="I11" s="13">
        <f t="shared" si="2"/>
        <v>2.0309370131315379E-2</v>
      </c>
    </row>
    <row r="12" spans="1:9" x14ac:dyDescent="0.25">
      <c r="A12" s="6">
        <v>37113</v>
      </c>
      <c r="B12" s="8">
        <v>3.54</v>
      </c>
      <c r="E12" s="1">
        <f t="shared" si="3"/>
        <v>37161</v>
      </c>
      <c r="F12" s="1">
        <f>_xll.NxAdjust($E12+28,1)</f>
        <v>37189</v>
      </c>
      <c r="G12" s="14">
        <f t="shared" si="0"/>
        <v>28</v>
      </c>
      <c r="H12" s="10">
        <f t="shared" si="1"/>
        <v>2.3E-2</v>
      </c>
      <c r="I12" s="13">
        <f t="shared" si="2"/>
        <v>2.3361235098342589E-2</v>
      </c>
    </row>
    <row r="13" spans="1:9" x14ac:dyDescent="0.25">
      <c r="A13" s="6">
        <v>37116</v>
      </c>
      <c r="B13" s="8">
        <v>3.53</v>
      </c>
      <c r="E13" s="1">
        <f t="shared" si="3"/>
        <v>37168</v>
      </c>
      <c r="F13" s="1">
        <f>_xll.NxAdjust($E13+28,1)</f>
        <v>37196</v>
      </c>
      <c r="G13" s="14">
        <f t="shared" si="0"/>
        <v>28</v>
      </c>
      <c r="H13" s="10">
        <f t="shared" si="1"/>
        <v>2.1899999999999999E-2</v>
      </c>
      <c r="I13" s="13">
        <f t="shared" si="2"/>
        <v>2.2242052295743751E-2</v>
      </c>
    </row>
    <row r="14" spans="1:9" x14ac:dyDescent="0.25">
      <c r="A14" s="6">
        <v>37117</v>
      </c>
      <c r="B14" s="9">
        <v>3.48</v>
      </c>
      <c r="E14" s="1">
        <f t="shared" si="3"/>
        <v>37175</v>
      </c>
      <c r="F14" s="1">
        <f>_xll.NxAdjust($E14+28,1)</f>
        <v>37203</v>
      </c>
      <c r="G14" s="14">
        <f t="shared" si="0"/>
        <v>28</v>
      </c>
      <c r="H14" s="10">
        <f t="shared" si="1"/>
        <v>2.2700000000000001E-2</v>
      </c>
      <c r="I14" s="13">
        <f t="shared" si="2"/>
        <v>2.3055984399122452E-2</v>
      </c>
    </row>
    <row r="15" spans="1:9" x14ac:dyDescent="0.25">
      <c r="A15" s="6">
        <v>37118</v>
      </c>
      <c r="B15" s="8">
        <v>3.47</v>
      </c>
      <c r="E15" s="1">
        <f t="shared" si="3"/>
        <v>37182</v>
      </c>
      <c r="F15" s="1">
        <f>_xll.NxAdjust($E15+28,1)</f>
        <v>37210</v>
      </c>
      <c r="G15" s="14">
        <f t="shared" si="0"/>
        <v>28</v>
      </c>
      <c r="H15" s="10">
        <f t="shared" si="1"/>
        <v>2.2499999999999999E-2</v>
      </c>
      <c r="I15" s="13">
        <f t="shared" si="2"/>
        <v>2.2852491860756323E-2</v>
      </c>
    </row>
    <row r="16" spans="1:9" x14ac:dyDescent="0.25">
      <c r="A16" s="6">
        <v>37119</v>
      </c>
      <c r="B16" s="8">
        <v>3.43</v>
      </c>
      <c r="E16" s="1">
        <f t="shared" si="3"/>
        <v>37189</v>
      </c>
      <c r="F16" s="1">
        <f>_xll.NxAdjust($E16+28,1)</f>
        <v>37218</v>
      </c>
      <c r="G16" s="14">
        <f t="shared" si="0"/>
        <v>29</v>
      </c>
      <c r="H16" s="10">
        <f t="shared" si="1"/>
        <v>2.2400000000000003E-2</v>
      </c>
      <c r="I16" s="13">
        <f t="shared" si="2"/>
        <v>2.2752166130885071E-2</v>
      </c>
    </row>
    <row r="17" spans="1:9" x14ac:dyDescent="0.25">
      <c r="A17" s="6">
        <v>37120</v>
      </c>
      <c r="B17" s="8">
        <v>3.41</v>
      </c>
      <c r="E17" s="1">
        <f t="shared" si="3"/>
        <v>37196</v>
      </c>
      <c r="F17" s="1">
        <f>_xll.NxAdjust($E17+28,1)</f>
        <v>37224</v>
      </c>
      <c r="G17" s="14">
        <f t="shared" si="0"/>
        <v>28</v>
      </c>
      <c r="H17" s="10">
        <f t="shared" si="1"/>
        <v>2.1499999999999998E-2</v>
      </c>
      <c r="I17" s="13">
        <f t="shared" si="2"/>
        <v>2.1835124291175796E-2</v>
      </c>
    </row>
    <row r="18" spans="1:9" x14ac:dyDescent="0.25">
      <c r="A18" s="6">
        <v>37123</v>
      </c>
      <c r="B18" s="8">
        <v>3.43</v>
      </c>
      <c r="E18" s="1">
        <f t="shared" si="3"/>
        <v>37203</v>
      </c>
      <c r="F18" s="1">
        <f>_xll.NxAdjust($E18+28,1)</f>
        <v>37231</v>
      </c>
      <c r="G18" s="14">
        <f t="shared" si="0"/>
        <v>28</v>
      </c>
      <c r="H18" s="10">
        <f t="shared" si="1"/>
        <v>1.9E-2</v>
      </c>
      <c r="I18" s="13">
        <f t="shared" si="2"/>
        <v>1.9292398767066885E-2</v>
      </c>
    </row>
    <row r="19" spans="1:9" x14ac:dyDescent="0.25">
      <c r="A19" s="6">
        <v>37124</v>
      </c>
      <c r="B19" s="8">
        <v>3.41</v>
      </c>
      <c r="E19" s="1">
        <f t="shared" si="3"/>
        <v>37210</v>
      </c>
      <c r="F19" s="1">
        <f>_xll.NxAdjust($E19+28,1)</f>
        <v>37238</v>
      </c>
      <c r="G19" s="14">
        <f t="shared" si="0"/>
        <v>28</v>
      </c>
      <c r="H19" s="10">
        <f t="shared" si="1"/>
        <v>1.9599999999999999E-2</v>
      </c>
      <c r="I19" s="13">
        <f t="shared" si="2"/>
        <v>1.9902562573167096E-2</v>
      </c>
    </row>
    <row r="20" spans="1:9" x14ac:dyDescent="0.25">
      <c r="A20" s="6">
        <v>37125</v>
      </c>
      <c r="B20" s="8">
        <v>3.41</v>
      </c>
      <c r="E20" s="1">
        <f t="shared" si="3"/>
        <v>37217</v>
      </c>
      <c r="F20" s="1">
        <f>_xll.NxAdjust($E20+28,1)</f>
        <v>37245</v>
      </c>
      <c r="G20" s="14">
        <f t="shared" si="0"/>
        <v>28</v>
      </c>
      <c r="H20" s="10" t="e">
        <f t="shared" si="1"/>
        <v>#N/A</v>
      </c>
      <c r="I20" s="13" t="e">
        <f t="shared" si="2"/>
        <v>#N/A</v>
      </c>
    </row>
    <row r="21" spans="1:9" x14ac:dyDescent="0.25">
      <c r="A21" s="6">
        <v>37126</v>
      </c>
      <c r="B21" s="8">
        <v>3.44</v>
      </c>
      <c r="E21" s="1">
        <f t="shared" si="3"/>
        <v>37224</v>
      </c>
      <c r="F21" s="1">
        <f>_xll.NxAdjust($E21+28,1)</f>
        <v>37252</v>
      </c>
      <c r="G21" s="14">
        <f t="shared" si="0"/>
        <v>28</v>
      </c>
      <c r="H21" s="10">
        <f t="shared" si="1"/>
        <v>1.8799999999999997E-2</v>
      </c>
      <c r="I21" s="13">
        <f t="shared" si="2"/>
        <v>1.9089023505481348E-2</v>
      </c>
    </row>
    <row r="22" spans="1:9" x14ac:dyDescent="0.25">
      <c r="A22" s="6">
        <v>37127</v>
      </c>
      <c r="B22" s="8">
        <v>3.44</v>
      </c>
      <c r="E22" s="1">
        <f t="shared" si="3"/>
        <v>37231</v>
      </c>
      <c r="F22" s="1">
        <f>_xll.NxAdjust($E22+28,1)</f>
        <v>37259</v>
      </c>
      <c r="G22" s="14">
        <f t="shared" si="0"/>
        <v>28</v>
      </c>
      <c r="H22" s="10">
        <f t="shared" si="1"/>
        <v>1.7000000000000001E-2</v>
      </c>
      <c r="I22" s="13">
        <f t="shared" si="2"/>
        <v>1.7258931253546356E-2</v>
      </c>
    </row>
    <row r="23" spans="1:9" x14ac:dyDescent="0.25">
      <c r="A23" s="6">
        <v>37130</v>
      </c>
      <c r="B23" s="8">
        <v>3.47</v>
      </c>
      <c r="E23" s="1">
        <f t="shared" si="3"/>
        <v>37238</v>
      </c>
      <c r="F23" s="1">
        <f>_xll.NxAdjust($E23+28,1)</f>
        <v>37266</v>
      </c>
      <c r="G23" s="14">
        <f t="shared" si="0"/>
        <v>28</v>
      </c>
      <c r="H23" s="10">
        <f t="shared" si="1"/>
        <v>1.67E-2</v>
      </c>
      <c r="I23" s="13">
        <f t="shared" si="2"/>
        <v>1.6953965762195562E-2</v>
      </c>
    </row>
    <row r="24" spans="1:9" x14ac:dyDescent="0.25">
      <c r="A24" s="6">
        <v>37131</v>
      </c>
      <c r="B24" s="8">
        <v>3.47</v>
      </c>
      <c r="E24" s="1">
        <f t="shared" si="3"/>
        <v>37245</v>
      </c>
      <c r="F24" s="1">
        <f>_xll.NxAdjust($E24+28,1)</f>
        <v>37273</v>
      </c>
      <c r="G24" s="14">
        <f t="shared" si="0"/>
        <v>28</v>
      </c>
      <c r="H24" s="10">
        <f t="shared" si="1"/>
        <v>1.6399999999999998E-2</v>
      </c>
      <c r="I24" s="13">
        <f t="shared" si="2"/>
        <v>1.6649014520744236E-2</v>
      </c>
    </row>
    <row r="25" spans="1:9" x14ac:dyDescent="0.25">
      <c r="A25" s="6">
        <v>37132</v>
      </c>
      <c r="B25" s="8">
        <v>3.43</v>
      </c>
      <c r="E25" s="1">
        <f t="shared" si="3"/>
        <v>37252</v>
      </c>
      <c r="F25" s="1">
        <f>_xll.NxAdjust($E25+28,1)</f>
        <v>37280</v>
      </c>
      <c r="G25" s="14">
        <f t="shared" si="0"/>
        <v>28</v>
      </c>
      <c r="H25" s="10">
        <f t="shared" si="1"/>
        <v>1.72E-2</v>
      </c>
      <c r="I25" s="13">
        <f t="shared" si="2"/>
        <v>1.7462249498217616E-2</v>
      </c>
    </row>
    <row r="26" spans="1:9" x14ac:dyDescent="0.25">
      <c r="A26" s="6">
        <v>37133</v>
      </c>
      <c r="B26" s="8">
        <v>3.36</v>
      </c>
      <c r="E26" s="1">
        <f t="shared" si="3"/>
        <v>37259</v>
      </c>
      <c r="F26" s="1">
        <f>_xll.NxAdjust($E26+28,1)</f>
        <v>37287</v>
      </c>
      <c r="G26" s="14">
        <f t="shared" si="0"/>
        <v>28</v>
      </c>
      <c r="H26" s="10">
        <f t="shared" si="1"/>
        <v>1.7000000000000001E-2</v>
      </c>
      <c r="I26" s="13">
        <f t="shared" si="2"/>
        <v>1.7258931253546356E-2</v>
      </c>
    </row>
    <row r="27" spans="1:9" x14ac:dyDescent="0.25">
      <c r="A27" s="6">
        <v>37134</v>
      </c>
      <c r="B27" s="8">
        <v>3.35</v>
      </c>
      <c r="E27" s="1">
        <f t="shared" si="3"/>
        <v>37266</v>
      </c>
      <c r="F27" s="1">
        <f>_xll.NxAdjust($E27+28,1)</f>
        <v>37294</v>
      </c>
      <c r="G27" s="14">
        <f t="shared" si="0"/>
        <v>28</v>
      </c>
      <c r="H27" s="10">
        <f t="shared" si="1"/>
        <v>1.6399999999999998E-2</v>
      </c>
      <c r="I27" s="13">
        <f t="shared" si="2"/>
        <v>1.6649014520744236E-2</v>
      </c>
    </row>
    <row r="28" spans="1:9" x14ac:dyDescent="0.25">
      <c r="A28" s="6">
        <v>37137</v>
      </c>
      <c r="B28" s="8" t="e">
        <v>#N/A</v>
      </c>
      <c r="E28" s="1">
        <f t="shared" si="3"/>
        <v>37273</v>
      </c>
      <c r="F28" s="1">
        <f>_xll.NxAdjust($E28+28,1)</f>
        <v>37301</v>
      </c>
      <c r="G28" s="14">
        <f t="shared" si="0"/>
        <v>28</v>
      </c>
      <c r="H28" s="10">
        <f t="shared" si="1"/>
        <v>1.5700000000000002E-2</v>
      </c>
      <c r="I28" s="13">
        <f t="shared" si="2"/>
        <v>1.5937517034690141E-2</v>
      </c>
    </row>
    <row r="29" spans="1:9" x14ac:dyDescent="0.25">
      <c r="A29" s="6">
        <v>37138</v>
      </c>
      <c r="B29" s="8">
        <v>3.38</v>
      </c>
      <c r="E29" s="1">
        <f t="shared" si="3"/>
        <v>37280</v>
      </c>
      <c r="F29" s="1">
        <f>_xll.NxAdjust($E29+28,1)</f>
        <v>37308</v>
      </c>
      <c r="G29" s="14">
        <f t="shared" si="0"/>
        <v>28</v>
      </c>
      <c r="H29" s="10">
        <f t="shared" si="1"/>
        <v>1.66E-2</v>
      </c>
      <c r="I29" s="13">
        <f t="shared" si="2"/>
        <v>1.6852313765105615E-2</v>
      </c>
    </row>
    <row r="30" spans="1:9" x14ac:dyDescent="0.25">
      <c r="A30" s="6">
        <v>37139</v>
      </c>
      <c r="B30" s="8">
        <v>3.43</v>
      </c>
      <c r="E30" s="1">
        <f t="shared" si="3"/>
        <v>37287</v>
      </c>
      <c r="F30" s="1">
        <f>_xll.NxAdjust($E30+28,1)</f>
        <v>37315</v>
      </c>
      <c r="G30" s="14">
        <f t="shared" si="0"/>
        <v>28</v>
      </c>
      <c r="H30" s="10">
        <f t="shared" si="1"/>
        <v>1.66E-2</v>
      </c>
      <c r="I30" s="13">
        <f t="shared" si="2"/>
        <v>1.6852313765105615E-2</v>
      </c>
    </row>
    <row r="31" spans="1:9" x14ac:dyDescent="0.25">
      <c r="A31" s="6">
        <v>37140</v>
      </c>
      <c r="B31" s="8">
        <v>3.39</v>
      </c>
      <c r="E31" s="1">
        <f t="shared" si="3"/>
        <v>37294</v>
      </c>
      <c r="F31" s="1">
        <f>_xll.NxAdjust($E31+28,1)</f>
        <v>37322</v>
      </c>
      <c r="G31" s="14">
        <f t="shared" si="0"/>
        <v>28</v>
      </c>
      <c r="H31" s="10">
        <f t="shared" si="1"/>
        <v>1.6799999999999999E-2</v>
      </c>
      <c r="I31" s="13">
        <f t="shared" si="2"/>
        <v>1.7055619342607672E-2</v>
      </c>
    </row>
    <row r="32" spans="1:9" x14ac:dyDescent="0.25">
      <c r="A32" s="6">
        <v>37141</v>
      </c>
      <c r="B32" s="8">
        <v>3.35</v>
      </c>
      <c r="E32" s="1">
        <f t="shared" si="3"/>
        <v>37301</v>
      </c>
      <c r="F32" s="1">
        <f>_xll.NxAdjust($E32+28,1)</f>
        <v>37329</v>
      </c>
      <c r="G32" s="14">
        <f t="shared" si="0"/>
        <v>28</v>
      </c>
      <c r="H32" s="10">
        <f t="shared" si="1"/>
        <v>1.72E-2</v>
      </c>
      <c r="I32" s="13">
        <f t="shared" si="2"/>
        <v>1.7462249498217616E-2</v>
      </c>
    </row>
    <row r="33" spans="1:9" x14ac:dyDescent="0.25">
      <c r="A33" s="6">
        <v>37144</v>
      </c>
      <c r="B33" s="8">
        <v>3.36</v>
      </c>
      <c r="E33" s="1">
        <f t="shared" si="3"/>
        <v>37308</v>
      </c>
      <c r="F33" s="1">
        <f>_xll.NxAdjust($E33+28,1)</f>
        <v>37336</v>
      </c>
      <c r="G33" s="14">
        <f t="shared" si="0"/>
        <v>28</v>
      </c>
      <c r="H33" s="10">
        <f t="shared" si="1"/>
        <v>1.7299999999999999E-2</v>
      </c>
      <c r="I33" s="13">
        <f t="shared" si="2"/>
        <v>1.7563910995795452E-2</v>
      </c>
    </row>
    <row r="34" spans="1:9" x14ac:dyDescent="0.25">
      <c r="A34" s="6">
        <v>37145</v>
      </c>
      <c r="B34" s="8" t="e">
        <v>#N/A</v>
      </c>
      <c r="E34" s="1">
        <f t="shared" si="3"/>
        <v>37315</v>
      </c>
      <c r="F34" s="1">
        <f>_xll.NxAdjust($E34+28,1)</f>
        <v>37343</v>
      </c>
      <c r="G34" s="14">
        <f t="shared" si="0"/>
        <v>28</v>
      </c>
      <c r="H34" s="10">
        <f t="shared" si="1"/>
        <v>1.7299999999999999E-2</v>
      </c>
      <c r="I34" s="13">
        <f t="shared" si="2"/>
        <v>1.7563910995795452E-2</v>
      </c>
    </row>
    <row r="35" spans="1:9" x14ac:dyDescent="0.25">
      <c r="A35" s="6">
        <v>37146</v>
      </c>
      <c r="B35" s="8" t="e">
        <v>#N/A</v>
      </c>
      <c r="E35" s="1">
        <f t="shared" si="3"/>
        <v>37322</v>
      </c>
      <c r="F35" s="1">
        <f>_xll.NxAdjust($E35+28,1)</f>
        <v>37350</v>
      </c>
      <c r="G35" s="14">
        <f t="shared" si="0"/>
        <v>28</v>
      </c>
      <c r="H35" s="10">
        <f t="shared" si="1"/>
        <v>1.7399999999999999E-2</v>
      </c>
      <c r="I35" s="13">
        <f t="shared" si="2"/>
        <v>1.7665574076917427E-2</v>
      </c>
    </row>
    <row r="36" spans="1:9" x14ac:dyDescent="0.25">
      <c r="A36" s="6">
        <v>37147</v>
      </c>
      <c r="B36" s="8">
        <v>2.69</v>
      </c>
      <c r="E36" s="1">
        <f t="shared" si="3"/>
        <v>37329</v>
      </c>
      <c r="F36" s="1">
        <f>_xll.NxAdjust($E36+28,1)</f>
        <v>37357</v>
      </c>
      <c r="G36" s="14">
        <f t="shared" si="0"/>
        <v>28</v>
      </c>
      <c r="H36" s="10">
        <f t="shared" si="1"/>
        <v>1.7600000000000001E-2</v>
      </c>
      <c r="I36" s="13">
        <f t="shared" si="2"/>
        <v>1.7868904989941786E-2</v>
      </c>
    </row>
    <row r="37" spans="1:9" x14ac:dyDescent="0.25">
      <c r="A37" s="6">
        <v>37148</v>
      </c>
      <c r="B37" s="8">
        <v>2.48</v>
      </c>
      <c r="E37" s="1">
        <f t="shared" si="3"/>
        <v>37336</v>
      </c>
      <c r="F37" s="1">
        <f>_xll.NxAdjust($E37+28,1)</f>
        <v>37364</v>
      </c>
      <c r="G37" s="14">
        <f t="shared" si="0"/>
        <v>28</v>
      </c>
      <c r="H37" s="10">
        <f t="shared" si="1"/>
        <v>1.7500000000000002E-2</v>
      </c>
      <c r="I37" s="13">
        <f t="shared" si="2"/>
        <v>1.776723874162054E-2</v>
      </c>
    </row>
    <row r="38" spans="1:9" x14ac:dyDescent="0.25">
      <c r="A38" s="6">
        <v>37151</v>
      </c>
      <c r="B38" s="8">
        <v>2.4</v>
      </c>
      <c r="E38" s="1">
        <f t="shared" si="3"/>
        <v>37343</v>
      </c>
      <c r="F38" s="1">
        <f>_xll.NxAdjust($E38+28,1)</f>
        <v>37371</v>
      </c>
      <c r="G38" s="14">
        <f t="shared" si="0"/>
        <v>28</v>
      </c>
      <c r="H38" s="10">
        <f t="shared" si="1"/>
        <v>1.7299999999999999E-2</v>
      </c>
      <c r="I38" s="13">
        <f t="shared" si="2"/>
        <v>1.7563910995795452E-2</v>
      </c>
    </row>
    <row r="39" spans="1:9" x14ac:dyDescent="0.25">
      <c r="A39" s="6">
        <v>37152</v>
      </c>
      <c r="B39" s="9">
        <v>2.2999999999999998</v>
      </c>
      <c r="E39" s="1">
        <f t="shared" si="3"/>
        <v>37350</v>
      </c>
      <c r="F39" s="1">
        <f>_xll.NxAdjust($E39+28,1)</f>
        <v>37378</v>
      </c>
      <c r="G39" s="14">
        <f t="shared" si="0"/>
        <v>28</v>
      </c>
      <c r="H39" s="10">
        <f t="shared" si="1"/>
        <v>1.7399999999999999E-2</v>
      </c>
      <c r="I39" s="13">
        <f t="shared" si="2"/>
        <v>1.7665574076917427E-2</v>
      </c>
    </row>
    <row r="40" spans="1:9" x14ac:dyDescent="0.25">
      <c r="A40" s="6">
        <v>37153</v>
      </c>
      <c r="B40" s="8">
        <v>1.97</v>
      </c>
      <c r="E40" s="1">
        <f t="shared" si="3"/>
        <v>37357</v>
      </c>
      <c r="F40" s="1">
        <f>_xll.NxAdjust($E40+28,1)</f>
        <v>37385</v>
      </c>
      <c r="G40" s="14">
        <f t="shared" si="0"/>
        <v>28</v>
      </c>
      <c r="H40" s="10">
        <f t="shared" si="1"/>
        <v>1.6899999999999998E-2</v>
      </c>
      <c r="I40" s="13">
        <f t="shared" si="2"/>
        <v>1.7157274506378939E-2</v>
      </c>
    </row>
    <row r="41" spans="1:9" x14ac:dyDescent="0.25">
      <c r="A41" s="6">
        <v>37154</v>
      </c>
      <c r="B41" s="8">
        <v>2</v>
      </c>
      <c r="E41" s="1">
        <f t="shared" si="3"/>
        <v>37364</v>
      </c>
      <c r="F41" s="1">
        <f>_xll.NxAdjust($E41+28,1)</f>
        <v>37392</v>
      </c>
      <c r="G41" s="14">
        <f t="shared" si="0"/>
        <v>28</v>
      </c>
      <c r="H41" s="10">
        <f t="shared" si="1"/>
        <v>1.67E-2</v>
      </c>
      <c r="I41" s="13">
        <f t="shared" si="2"/>
        <v>1.6953965762195562E-2</v>
      </c>
    </row>
    <row r="42" spans="1:9" x14ac:dyDescent="0.25">
      <c r="A42" s="6">
        <v>37155</v>
      </c>
      <c r="B42" s="8">
        <v>2.08</v>
      </c>
      <c r="E42" s="1">
        <f t="shared" si="3"/>
        <v>37371</v>
      </c>
      <c r="F42" s="1">
        <f>_xll.NxAdjust($E42+28,1)</f>
        <v>37399</v>
      </c>
      <c r="G42" s="14">
        <f t="shared" si="0"/>
        <v>28</v>
      </c>
      <c r="H42" s="10">
        <f t="shared" si="1"/>
        <v>1.6500000000000001E-2</v>
      </c>
      <c r="I42" s="13">
        <f t="shared" si="2"/>
        <v>1.6750663351300835E-2</v>
      </c>
    </row>
    <row r="43" spans="1:9" x14ac:dyDescent="0.25">
      <c r="A43" s="6">
        <v>37158</v>
      </c>
      <c r="B43" s="8">
        <v>2.35</v>
      </c>
      <c r="E43" s="1">
        <f t="shared" si="3"/>
        <v>37378</v>
      </c>
      <c r="F43" s="1">
        <f>_xll.NxAdjust($E43+28,1)</f>
        <v>37406</v>
      </c>
      <c r="G43" s="14">
        <f t="shared" si="0"/>
        <v>28</v>
      </c>
      <c r="H43" s="10">
        <f t="shared" si="1"/>
        <v>1.7100000000000001E-2</v>
      </c>
      <c r="I43" s="13">
        <f t="shared" si="2"/>
        <v>1.7360589584146914E-2</v>
      </c>
    </row>
    <row r="44" spans="1:9" x14ac:dyDescent="0.25">
      <c r="A44" s="6">
        <v>37159</v>
      </c>
      <c r="B44" s="8">
        <v>2.54</v>
      </c>
      <c r="E44" s="1">
        <f t="shared" si="3"/>
        <v>37385</v>
      </c>
      <c r="F44" s="1">
        <f>_xll.NxAdjust($E44+28,1)</f>
        <v>37413</v>
      </c>
      <c r="G44" s="14">
        <f t="shared" si="0"/>
        <v>28</v>
      </c>
      <c r="H44" s="10">
        <f t="shared" si="1"/>
        <v>1.7100000000000001E-2</v>
      </c>
      <c r="I44" s="13">
        <f t="shared" si="2"/>
        <v>1.7360589584146914E-2</v>
      </c>
    </row>
    <row r="45" spans="1:9" x14ac:dyDescent="0.25">
      <c r="A45" s="6">
        <v>37160</v>
      </c>
      <c r="B45" s="8">
        <v>2.4700000000000002</v>
      </c>
      <c r="E45" s="1">
        <f t="shared" si="3"/>
        <v>37392</v>
      </c>
      <c r="F45" s="1">
        <f>_xll.NxAdjust($E45+28,1)</f>
        <v>37420</v>
      </c>
      <c r="G45" s="14">
        <f t="shared" si="0"/>
        <v>28</v>
      </c>
      <c r="H45" s="10">
        <f t="shared" si="1"/>
        <v>1.7100000000000001E-2</v>
      </c>
      <c r="I45" s="13">
        <f t="shared" si="2"/>
        <v>1.7360589584146914E-2</v>
      </c>
    </row>
    <row r="46" spans="1:9" x14ac:dyDescent="0.25">
      <c r="A46" s="6">
        <v>37161</v>
      </c>
      <c r="B46" s="8">
        <v>2.2999999999999998</v>
      </c>
      <c r="E46" s="1">
        <f t="shared" si="3"/>
        <v>37399</v>
      </c>
      <c r="F46" s="1">
        <f>_xll.NxAdjust($E46+28,1)</f>
        <v>37427</v>
      </c>
      <c r="G46" s="14">
        <f t="shared" si="0"/>
        <v>28</v>
      </c>
      <c r="H46" s="10">
        <f t="shared" si="1"/>
        <v>1.7000000000000001E-2</v>
      </c>
      <c r="I46" s="13">
        <f t="shared" si="2"/>
        <v>1.7258931253546356E-2</v>
      </c>
    </row>
    <row r="47" spans="1:9" x14ac:dyDescent="0.25">
      <c r="A47" s="6">
        <v>37162</v>
      </c>
      <c r="B47" s="8">
        <v>2.2400000000000002</v>
      </c>
      <c r="E47" s="1">
        <f t="shared" si="3"/>
        <v>37406</v>
      </c>
      <c r="F47" s="1">
        <f>_xll.NxAdjust($E47+28,1)</f>
        <v>37434</v>
      </c>
      <c r="G47" s="14">
        <f t="shared" si="0"/>
        <v>28</v>
      </c>
      <c r="H47" s="10">
        <f t="shared" si="1"/>
        <v>1.7000000000000001E-2</v>
      </c>
      <c r="I47" s="13">
        <f t="shared" si="2"/>
        <v>1.7258931253546356E-2</v>
      </c>
    </row>
    <row r="48" spans="1:9" x14ac:dyDescent="0.25">
      <c r="A48" s="6">
        <v>37165</v>
      </c>
      <c r="B48" s="8">
        <v>2.21</v>
      </c>
      <c r="E48" s="1">
        <f t="shared" si="3"/>
        <v>37413</v>
      </c>
      <c r="F48" s="1">
        <f>_xll.NxAdjust($E48+28,1)</f>
        <v>37442</v>
      </c>
      <c r="G48" s="14">
        <f t="shared" si="0"/>
        <v>29</v>
      </c>
      <c r="H48" s="10">
        <f t="shared" si="1"/>
        <v>1.7100000000000001E-2</v>
      </c>
      <c r="I48" s="13">
        <f t="shared" si="2"/>
        <v>1.7361415349644135E-2</v>
      </c>
    </row>
    <row r="49" spans="1:9" x14ac:dyDescent="0.25">
      <c r="A49" s="6">
        <v>37166</v>
      </c>
      <c r="B49" s="8">
        <v>2.2400000000000002</v>
      </c>
      <c r="E49" s="1">
        <f t="shared" si="3"/>
        <v>37420</v>
      </c>
      <c r="F49" s="1">
        <f>_xll.NxAdjust($E49+28,1)</f>
        <v>37448</v>
      </c>
      <c r="G49" s="14">
        <f t="shared" si="0"/>
        <v>28</v>
      </c>
      <c r="H49" s="10">
        <f t="shared" si="1"/>
        <v>1.6799999999999999E-2</v>
      </c>
      <c r="I49" s="13">
        <f t="shared" si="2"/>
        <v>1.7055619342607672E-2</v>
      </c>
    </row>
    <row r="50" spans="1:9" x14ac:dyDescent="0.25">
      <c r="A50" s="6">
        <v>37167</v>
      </c>
      <c r="B50" s="8">
        <v>2.17</v>
      </c>
      <c r="E50" s="1">
        <f t="shared" si="3"/>
        <v>37427</v>
      </c>
      <c r="F50" s="1">
        <f>_xll.NxAdjust($E50+28,1)</f>
        <v>37455</v>
      </c>
      <c r="G50" s="14">
        <f t="shared" si="0"/>
        <v>28</v>
      </c>
      <c r="H50" s="10">
        <f t="shared" si="1"/>
        <v>1.6500000000000001E-2</v>
      </c>
      <c r="I50" s="13">
        <f t="shared" si="2"/>
        <v>1.6750663351300835E-2</v>
      </c>
    </row>
    <row r="51" spans="1:9" x14ac:dyDescent="0.25">
      <c r="A51" s="6">
        <v>37168</v>
      </c>
      <c r="B51" s="8">
        <v>2.19</v>
      </c>
      <c r="E51" s="1">
        <f t="shared" si="3"/>
        <v>37434</v>
      </c>
      <c r="F51" s="1">
        <f>_xll.NxAdjust($E51+28,1)</f>
        <v>37462</v>
      </c>
      <c r="G51" s="14">
        <f t="shared" si="0"/>
        <v>28</v>
      </c>
      <c r="H51" s="10">
        <f t="shared" si="1"/>
        <v>1.67E-2</v>
      </c>
      <c r="I51" s="13">
        <f t="shared" si="2"/>
        <v>1.6953965762195562E-2</v>
      </c>
    </row>
    <row r="52" spans="1:9" x14ac:dyDescent="0.25">
      <c r="A52" s="6">
        <v>37169</v>
      </c>
      <c r="B52" s="8">
        <v>2.1800000000000002</v>
      </c>
      <c r="E52" s="1">
        <f t="shared" si="3"/>
        <v>37441</v>
      </c>
      <c r="F52" s="1">
        <f>_xll.NxAdjust($E52+28,1)</f>
        <v>37469</v>
      </c>
      <c r="G52" s="14">
        <f t="shared" si="0"/>
        <v>28</v>
      </c>
      <c r="H52" s="10" t="e">
        <f t="shared" si="1"/>
        <v>#N/A</v>
      </c>
      <c r="I52" s="13" t="e">
        <f t="shared" si="2"/>
        <v>#N/A</v>
      </c>
    </row>
    <row r="53" spans="1:9" x14ac:dyDescent="0.25">
      <c r="A53" s="6">
        <v>37172</v>
      </c>
      <c r="B53" s="8" t="e">
        <v>#N/A</v>
      </c>
      <c r="E53" s="1">
        <f t="shared" si="3"/>
        <v>37448</v>
      </c>
      <c r="F53" s="1">
        <f>_xll.NxAdjust($E53+28,1)</f>
        <v>37476</v>
      </c>
      <c r="G53" s="14">
        <f t="shared" si="0"/>
        <v>28</v>
      </c>
      <c r="H53" s="10">
        <f t="shared" si="1"/>
        <v>1.6899999999999998E-2</v>
      </c>
      <c r="I53" s="13">
        <f t="shared" si="2"/>
        <v>1.7157274506378939E-2</v>
      </c>
    </row>
    <row r="54" spans="1:9" x14ac:dyDescent="0.25">
      <c r="A54" s="6">
        <v>37173</v>
      </c>
      <c r="B54" s="8">
        <v>2.21</v>
      </c>
      <c r="E54" s="1">
        <f t="shared" si="3"/>
        <v>37455</v>
      </c>
      <c r="F54" s="1">
        <f>_xll.NxAdjust($E54+28,1)</f>
        <v>37483</v>
      </c>
      <c r="G54" s="14">
        <f t="shared" si="0"/>
        <v>28</v>
      </c>
      <c r="H54" s="10">
        <f t="shared" si="1"/>
        <v>1.6899999999999998E-2</v>
      </c>
      <c r="I54" s="13">
        <f t="shared" si="2"/>
        <v>1.7157274506378939E-2</v>
      </c>
    </row>
    <row r="55" spans="1:9" x14ac:dyDescent="0.25">
      <c r="A55" s="6">
        <v>37174</v>
      </c>
      <c r="B55" s="8">
        <v>2.27</v>
      </c>
      <c r="E55" s="1">
        <f t="shared" si="3"/>
        <v>37462</v>
      </c>
      <c r="F55" s="1">
        <f>_xll.NxAdjust($E55+28,1)</f>
        <v>37490</v>
      </c>
      <c r="G55" s="14">
        <f t="shared" si="0"/>
        <v>28</v>
      </c>
      <c r="H55" s="10">
        <f t="shared" si="1"/>
        <v>1.6799999999999999E-2</v>
      </c>
      <c r="I55" s="13">
        <f t="shared" si="2"/>
        <v>1.7055619342607672E-2</v>
      </c>
    </row>
    <row r="56" spans="1:9" x14ac:dyDescent="0.25">
      <c r="A56" s="6">
        <v>37175</v>
      </c>
      <c r="B56" s="8">
        <v>2.27</v>
      </c>
      <c r="E56" s="1">
        <f t="shared" si="3"/>
        <v>37469</v>
      </c>
      <c r="F56" s="1">
        <f>_xll.NxAdjust($E56+28,1)</f>
        <v>37497</v>
      </c>
      <c r="G56" s="14">
        <f t="shared" si="0"/>
        <v>28</v>
      </c>
      <c r="H56" s="10">
        <f t="shared" si="1"/>
        <v>1.6799999999999999E-2</v>
      </c>
      <c r="I56" s="13">
        <f t="shared" si="2"/>
        <v>1.7055619342607672E-2</v>
      </c>
    </row>
    <row r="57" spans="1:9" x14ac:dyDescent="0.25">
      <c r="A57" s="6">
        <v>37176</v>
      </c>
      <c r="B57" s="8">
        <v>2.2799999999999998</v>
      </c>
      <c r="E57" s="1">
        <f t="shared" si="3"/>
        <v>37476</v>
      </c>
      <c r="F57" s="1">
        <f>_xll.NxAdjust($E57+28,1)</f>
        <v>37504</v>
      </c>
      <c r="G57" s="14">
        <f t="shared" si="0"/>
        <v>28</v>
      </c>
      <c r="H57" s="10">
        <f t="shared" si="1"/>
        <v>1.6500000000000001E-2</v>
      </c>
      <c r="I57" s="13">
        <f t="shared" si="2"/>
        <v>1.6750663351300835E-2</v>
      </c>
    </row>
    <row r="58" spans="1:9" x14ac:dyDescent="0.25">
      <c r="A58" s="6">
        <v>37179</v>
      </c>
      <c r="B58" s="8">
        <v>2.31</v>
      </c>
      <c r="E58" s="1">
        <f t="shared" si="3"/>
        <v>37483</v>
      </c>
      <c r="F58" s="1">
        <f>_xll.NxAdjust($E58+28,1)</f>
        <v>37511</v>
      </c>
      <c r="G58" s="14">
        <f t="shared" si="0"/>
        <v>28</v>
      </c>
      <c r="H58" s="10">
        <f t="shared" si="1"/>
        <v>1.6399999999999998E-2</v>
      </c>
      <c r="I58" s="13">
        <f t="shared" si="2"/>
        <v>1.6649014520744236E-2</v>
      </c>
    </row>
    <row r="59" spans="1:9" x14ac:dyDescent="0.25">
      <c r="A59" s="6">
        <v>37180</v>
      </c>
      <c r="B59" s="8">
        <v>2.29</v>
      </c>
      <c r="E59" s="1">
        <f t="shared" si="3"/>
        <v>37490</v>
      </c>
      <c r="F59" s="1">
        <f>_xll.NxAdjust($E59+28,1)</f>
        <v>37518</v>
      </c>
      <c r="G59" s="14">
        <f t="shared" si="0"/>
        <v>28</v>
      </c>
      <c r="H59" s="10">
        <f t="shared" si="1"/>
        <v>1.6399999999999998E-2</v>
      </c>
      <c r="I59" s="13">
        <f t="shared" si="2"/>
        <v>1.6649014520744236E-2</v>
      </c>
    </row>
    <row r="60" spans="1:9" x14ac:dyDescent="0.25">
      <c r="A60" s="6">
        <v>37181</v>
      </c>
      <c r="B60" s="8">
        <v>2.31</v>
      </c>
      <c r="E60" s="1">
        <f t="shared" si="3"/>
        <v>37497</v>
      </c>
      <c r="F60" s="1">
        <f>_xll.NxAdjust($E60+28,1)</f>
        <v>37525</v>
      </c>
      <c r="G60" s="14">
        <f t="shared" si="0"/>
        <v>28</v>
      </c>
      <c r="H60" s="10">
        <f t="shared" si="1"/>
        <v>1.6899999999999998E-2</v>
      </c>
      <c r="I60" s="13">
        <f t="shared" si="2"/>
        <v>1.7157274506378939E-2</v>
      </c>
    </row>
    <row r="61" spans="1:9" x14ac:dyDescent="0.25">
      <c r="A61" s="6">
        <v>37182</v>
      </c>
      <c r="B61" s="8">
        <v>2.25</v>
      </c>
      <c r="E61" s="1">
        <f t="shared" si="3"/>
        <v>37504</v>
      </c>
      <c r="F61" s="1">
        <f>_xll.NxAdjust($E61+28,1)</f>
        <v>37532</v>
      </c>
      <c r="G61" s="14">
        <f t="shared" si="0"/>
        <v>28</v>
      </c>
      <c r="H61" s="10">
        <f t="shared" si="1"/>
        <v>1.6399999999999998E-2</v>
      </c>
      <c r="I61" s="13">
        <f t="shared" si="2"/>
        <v>1.6649014520744236E-2</v>
      </c>
    </row>
    <row r="62" spans="1:9" x14ac:dyDescent="0.25">
      <c r="A62" s="6">
        <v>37183</v>
      </c>
      <c r="B62" s="8">
        <v>2.27</v>
      </c>
      <c r="E62" s="1">
        <f t="shared" si="3"/>
        <v>37511</v>
      </c>
      <c r="F62" s="1">
        <f>_xll.NxAdjust($E62+28,1)</f>
        <v>37539</v>
      </c>
      <c r="G62" s="14">
        <f t="shared" si="0"/>
        <v>28</v>
      </c>
      <c r="H62" s="10">
        <f t="shared" si="1"/>
        <v>1.67E-2</v>
      </c>
      <c r="I62" s="13">
        <f t="shared" si="2"/>
        <v>1.6953965762195562E-2</v>
      </c>
    </row>
    <row r="63" spans="1:9" x14ac:dyDescent="0.25">
      <c r="A63" s="6">
        <v>37186</v>
      </c>
      <c r="B63" s="8">
        <v>2.27</v>
      </c>
      <c r="E63" s="1">
        <f t="shared" si="3"/>
        <v>37518</v>
      </c>
      <c r="F63" s="1">
        <f>_xll.NxAdjust($E63+28,1)</f>
        <v>37546</v>
      </c>
      <c r="G63" s="14">
        <f t="shared" si="0"/>
        <v>28</v>
      </c>
      <c r="H63" s="10">
        <f t="shared" si="1"/>
        <v>1.61E-2</v>
      </c>
      <c r="I63" s="13">
        <f t="shared" si="2"/>
        <v>1.634407752819364E-2</v>
      </c>
    </row>
    <row r="64" spans="1:9" x14ac:dyDescent="0.25">
      <c r="A64" s="6">
        <v>37187</v>
      </c>
      <c r="B64" s="8">
        <v>2.2799999999999998</v>
      </c>
      <c r="E64" s="1">
        <f t="shared" si="3"/>
        <v>37525</v>
      </c>
      <c r="F64" s="1">
        <f>_xll.NxAdjust($E64+28,1)</f>
        <v>37553</v>
      </c>
      <c r="G64" s="14">
        <f t="shared" si="0"/>
        <v>28</v>
      </c>
      <c r="H64" s="10">
        <f t="shared" si="1"/>
        <v>1.6399999999999998E-2</v>
      </c>
      <c r="I64" s="13">
        <f t="shared" si="2"/>
        <v>1.6649014520744236E-2</v>
      </c>
    </row>
    <row r="65" spans="1:9" x14ac:dyDescent="0.25">
      <c r="A65" s="6">
        <v>37188</v>
      </c>
      <c r="B65" s="8">
        <v>2.27</v>
      </c>
      <c r="E65" s="1">
        <f t="shared" si="3"/>
        <v>37532</v>
      </c>
      <c r="F65" s="1">
        <f>_xll.NxAdjust($E65+28,1)</f>
        <v>37560</v>
      </c>
      <c r="G65" s="14">
        <f t="shared" si="0"/>
        <v>28</v>
      </c>
      <c r="H65" s="10">
        <f t="shared" si="1"/>
        <v>1.5600000000000001E-2</v>
      </c>
      <c r="I65" s="13">
        <f t="shared" si="2"/>
        <v>1.5835880868787462E-2</v>
      </c>
    </row>
    <row r="66" spans="1:9" x14ac:dyDescent="0.25">
      <c r="A66" s="6">
        <v>37189</v>
      </c>
      <c r="B66" s="8">
        <v>2.2400000000000002</v>
      </c>
      <c r="E66" s="1">
        <f t="shared" si="3"/>
        <v>37539</v>
      </c>
      <c r="F66" s="1">
        <f>_xll.NxAdjust($E66+28,1)</f>
        <v>37567</v>
      </c>
      <c r="G66" s="14">
        <f t="shared" si="0"/>
        <v>28</v>
      </c>
      <c r="H66" s="10">
        <f t="shared" si="1"/>
        <v>1.5700000000000002E-2</v>
      </c>
      <c r="I66" s="13">
        <f t="shared" si="2"/>
        <v>1.5937517034690141E-2</v>
      </c>
    </row>
    <row r="67" spans="1:9" x14ac:dyDescent="0.25">
      <c r="A67" s="6">
        <v>37190</v>
      </c>
      <c r="B67" s="8">
        <v>2.23</v>
      </c>
      <c r="E67" s="1">
        <f t="shared" si="3"/>
        <v>37546</v>
      </c>
      <c r="F67" s="1">
        <f>_xll.NxAdjust($E67+28,1)</f>
        <v>37574</v>
      </c>
      <c r="G67" s="14">
        <f t="shared" si="0"/>
        <v>28</v>
      </c>
      <c r="H67" s="10">
        <f t="shared" si="1"/>
        <v>1.6299999999999999E-2</v>
      </c>
      <c r="I67" s="13">
        <f t="shared" si="2"/>
        <v>1.6547367273398828E-2</v>
      </c>
    </row>
    <row r="68" spans="1:9" x14ac:dyDescent="0.25">
      <c r="A68" s="6">
        <v>37193</v>
      </c>
      <c r="B68" s="8">
        <v>2.23</v>
      </c>
      <c r="E68" s="1">
        <f t="shared" si="3"/>
        <v>37553</v>
      </c>
      <c r="F68" s="1">
        <f>_xll.NxAdjust($E68+28,1)</f>
        <v>37581</v>
      </c>
      <c r="G68" s="14">
        <f t="shared" si="0"/>
        <v>28</v>
      </c>
      <c r="H68" s="10">
        <f t="shared" si="1"/>
        <v>1.6200000000000003E-2</v>
      </c>
      <c r="I68" s="13">
        <f t="shared" si="2"/>
        <v>1.644572160922763E-2</v>
      </c>
    </row>
    <row r="69" spans="1:9" x14ac:dyDescent="0.25">
      <c r="A69" s="6">
        <v>37194</v>
      </c>
      <c r="B69" s="8">
        <v>2.14</v>
      </c>
      <c r="E69" s="1">
        <f t="shared" si="3"/>
        <v>37560</v>
      </c>
      <c r="F69" s="1">
        <f>_xll.NxAdjust($E69+28,1)</f>
        <v>37589</v>
      </c>
      <c r="G69" s="14">
        <f t="shared" ref="G69:G132" si="4">F69-E69</f>
        <v>29</v>
      </c>
      <c r="H69" s="10">
        <f t="shared" ref="H69:H132" si="5">VLOOKUP($E69,$A$4:$B$3498,2,FALSE)/100</f>
        <v>1.46E-2</v>
      </c>
      <c r="I69" s="13">
        <f t="shared" ref="I69:I132" si="6">(H69*365)/(360-H69*$G69)</f>
        <v>1.4820207989062691E-2</v>
      </c>
    </row>
    <row r="70" spans="1:9" x14ac:dyDescent="0.25">
      <c r="A70" s="6">
        <v>37195</v>
      </c>
      <c r="B70" s="8">
        <v>2.12</v>
      </c>
      <c r="E70" s="1">
        <f t="shared" ref="E70:E133" si="7">E69+7</f>
        <v>37567</v>
      </c>
      <c r="F70" s="1">
        <f>_xll.NxAdjust($E70+28,1)</f>
        <v>37595</v>
      </c>
      <c r="G70" s="14">
        <f t="shared" si="4"/>
        <v>28</v>
      </c>
      <c r="H70" s="10">
        <f t="shared" si="5"/>
        <v>1.18E-2</v>
      </c>
      <c r="I70" s="13">
        <f t="shared" si="6"/>
        <v>1.1974879166879823E-2</v>
      </c>
    </row>
    <row r="71" spans="1:9" x14ac:dyDescent="0.25">
      <c r="A71" s="6">
        <v>37196</v>
      </c>
      <c r="B71" s="8">
        <v>2.15</v>
      </c>
      <c r="E71" s="1">
        <f t="shared" si="7"/>
        <v>37574</v>
      </c>
      <c r="F71" s="1">
        <f>_xll.NxAdjust($E71+28,1)</f>
        <v>37602</v>
      </c>
      <c r="G71" s="14">
        <f t="shared" si="4"/>
        <v>28</v>
      </c>
      <c r="H71" s="10">
        <f t="shared" si="5"/>
        <v>1.2E-2</v>
      </c>
      <c r="I71" s="13">
        <f t="shared" si="6"/>
        <v>1.2178032830641932E-2</v>
      </c>
    </row>
    <row r="72" spans="1:9" x14ac:dyDescent="0.25">
      <c r="A72" s="6">
        <v>37197</v>
      </c>
      <c r="B72" s="8">
        <v>2.06</v>
      </c>
      <c r="E72" s="1">
        <f t="shared" si="7"/>
        <v>37581</v>
      </c>
      <c r="F72" s="1">
        <f>_xll.NxAdjust($E72+28,1)</f>
        <v>37609</v>
      </c>
      <c r="G72" s="14">
        <f t="shared" si="4"/>
        <v>28</v>
      </c>
      <c r="H72" s="10">
        <f t="shared" si="5"/>
        <v>1.21E-2</v>
      </c>
      <c r="I72" s="13">
        <f t="shared" si="6"/>
        <v>1.2279612034881716E-2</v>
      </c>
    </row>
    <row r="73" spans="1:9" x14ac:dyDescent="0.25">
      <c r="A73" s="6">
        <v>37200</v>
      </c>
      <c r="B73" s="8">
        <v>2.0299999999999998</v>
      </c>
      <c r="E73" s="1">
        <f t="shared" si="7"/>
        <v>37588</v>
      </c>
      <c r="F73" s="1">
        <f>_xll.NxAdjust($E73+28,1)</f>
        <v>37616</v>
      </c>
      <c r="G73" s="14">
        <f t="shared" si="4"/>
        <v>28</v>
      </c>
      <c r="H73" s="10" t="e">
        <f t="shared" si="5"/>
        <v>#N/A</v>
      </c>
      <c r="I73" s="13" t="e">
        <f t="shared" si="6"/>
        <v>#N/A</v>
      </c>
    </row>
    <row r="74" spans="1:9" x14ac:dyDescent="0.25">
      <c r="A74" s="6">
        <v>37201</v>
      </c>
      <c r="B74" s="8">
        <v>1.95</v>
      </c>
      <c r="E74" s="1">
        <f t="shared" si="7"/>
        <v>37595</v>
      </c>
      <c r="F74" s="1">
        <f>_xll.NxAdjust($E74+28,1)</f>
        <v>37623</v>
      </c>
      <c r="G74" s="14">
        <f t="shared" si="4"/>
        <v>28</v>
      </c>
      <c r="H74" s="10">
        <f t="shared" si="5"/>
        <v>1.21E-2</v>
      </c>
      <c r="I74" s="13">
        <f t="shared" si="6"/>
        <v>1.2279612034881716E-2</v>
      </c>
    </row>
    <row r="75" spans="1:9" x14ac:dyDescent="0.25">
      <c r="A75" s="6">
        <v>37202</v>
      </c>
      <c r="B75" s="8">
        <v>1.9</v>
      </c>
      <c r="E75" s="1">
        <f t="shared" si="7"/>
        <v>37602</v>
      </c>
      <c r="F75" s="1">
        <f>_xll.NxAdjust($E75+28,1)</f>
        <v>37630</v>
      </c>
      <c r="G75" s="14">
        <f t="shared" si="4"/>
        <v>28</v>
      </c>
      <c r="H75" s="10">
        <f t="shared" si="5"/>
        <v>1.18E-2</v>
      </c>
      <c r="I75" s="13">
        <f t="shared" si="6"/>
        <v>1.1974879166879823E-2</v>
      </c>
    </row>
    <row r="76" spans="1:9" x14ac:dyDescent="0.25">
      <c r="A76" s="6">
        <v>37203</v>
      </c>
      <c r="B76" s="8">
        <v>1.9</v>
      </c>
      <c r="E76" s="1">
        <f t="shared" si="7"/>
        <v>37609</v>
      </c>
      <c r="F76" s="1">
        <f>_xll.NxAdjust($E76+28,1)</f>
        <v>37637</v>
      </c>
      <c r="G76" s="14">
        <f t="shared" si="4"/>
        <v>28</v>
      </c>
      <c r="H76" s="10">
        <f t="shared" si="5"/>
        <v>1.1699999999999999E-2</v>
      </c>
      <c r="I76" s="13">
        <f t="shared" si="6"/>
        <v>1.1873304707283627E-2</v>
      </c>
    </row>
    <row r="77" spans="1:9" x14ac:dyDescent="0.25">
      <c r="A77" s="6">
        <v>37204</v>
      </c>
      <c r="B77" s="8">
        <v>1.9</v>
      </c>
      <c r="E77" s="1">
        <f t="shared" si="7"/>
        <v>37616</v>
      </c>
      <c r="F77" s="1">
        <f>_xll.NxAdjust($E77+28,1)</f>
        <v>37644</v>
      </c>
      <c r="G77" s="14">
        <f t="shared" si="4"/>
        <v>28</v>
      </c>
      <c r="H77" s="10">
        <f t="shared" si="5"/>
        <v>1.1200000000000002E-2</v>
      </c>
      <c r="I77" s="13">
        <f t="shared" si="6"/>
        <v>1.1365456130673834E-2</v>
      </c>
    </row>
    <row r="78" spans="1:9" x14ac:dyDescent="0.25">
      <c r="A78" s="6">
        <v>37207</v>
      </c>
      <c r="B78" s="8" t="e">
        <v>#N/A</v>
      </c>
      <c r="E78" s="1">
        <f t="shared" si="7"/>
        <v>37623</v>
      </c>
      <c r="F78" s="1">
        <f>_xll.NxAdjust($E78+28,1)</f>
        <v>37651</v>
      </c>
      <c r="G78" s="14">
        <f t="shared" si="4"/>
        <v>28</v>
      </c>
      <c r="H78" s="10">
        <f t="shared" si="5"/>
        <v>1.1599999999999999E-2</v>
      </c>
      <c r="I78" s="13">
        <f t="shared" si="6"/>
        <v>1.1771731829161421E-2</v>
      </c>
    </row>
    <row r="79" spans="1:9" x14ac:dyDescent="0.25">
      <c r="A79" s="6">
        <v>37208</v>
      </c>
      <c r="B79" s="8">
        <v>1.93</v>
      </c>
      <c r="E79" s="1">
        <f t="shared" si="7"/>
        <v>37630</v>
      </c>
      <c r="F79" s="1">
        <f>_xll.NxAdjust($E79+28,1)</f>
        <v>37658</v>
      </c>
      <c r="G79" s="14">
        <f t="shared" si="4"/>
        <v>28</v>
      </c>
      <c r="H79" s="10">
        <f t="shared" si="5"/>
        <v>1.1599999999999999E-2</v>
      </c>
      <c r="I79" s="13">
        <f t="shared" si="6"/>
        <v>1.1771731829161421E-2</v>
      </c>
    </row>
    <row r="80" spans="1:9" x14ac:dyDescent="0.25">
      <c r="A80" s="6">
        <v>37209</v>
      </c>
      <c r="B80" s="8">
        <v>1.96</v>
      </c>
      <c r="E80" s="1">
        <f t="shared" si="7"/>
        <v>37637</v>
      </c>
      <c r="F80" s="1">
        <f>_xll.NxAdjust($E80+28,1)</f>
        <v>37665</v>
      </c>
      <c r="G80" s="14">
        <f t="shared" si="4"/>
        <v>28</v>
      </c>
      <c r="H80" s="10">
        <f t="shared" si="5"/>
        <v>1.15E-2</v>
      </c>
      <c r="I80" s="13">
        <f t="shared" si="6"/>
        <v>1.167016053247627E-2</v>
      </c>
    </row>
    <row r="81" spans="1:9" x14ac:dyDescent="0.25">
      <c r="A81" s="6">
        <v>37210</v>
      </c>
      <c r="B81" s="8">
        <v>1.96</v>
      </c>
      <c r="E81" s="1">
        <f t="shared" si="7"/>
        <v>37644</v>
      </c>
      <c r="F81" s="1">
        <f>_xll.NxAdjust($E81+28,1)</f>
        <v>37672</v>
      </c>
      <c r="G81" s="14">
        <f t="shared" si="4"/>
        <v>28</v>
      </c>
      <c r="H81" s="10">
        <f t="shared" si="5"/>
        <v>1.1399999999999999E-2</v>
      </c>
      <c r="I81" s="13">
        <f t="shared" si="6"/>
        <v>1.1568590817191242E-2</v>
      </c>
    </row>
    <row r="82" spans="1:9" x14ac:dyDescent="0.25">
      <c r="A82" s="6">
        <v>37211</v>
      </c>
      <c r="B82" s="8">
        <v>1.99</v>
      </c>
      <c r="E82" s="1">
        <f t="shared" si="7"/>
        <v>37651</v>
      </c>
      <c r="F82" s="1">
        <f>_xll.NxAdjust($E82+28,1)</f>
        <v>37679</v>
      </c>
      <c r="G82" s="14">
        <f t="shared" si="4"/>
        <v>28</v>
      </c>
      <c r="H82" s="10">
        <f t="shared" si="5"/>
        <v>1.15E-2</v>
      </c>
      <c r="I82" s="13">
        <f t="shared" si="6"/>
        <v>1.167016053247627E-2</v>
      </c>
    </row>
    <row r="83" spans="1:9" x14ac:dyDescent="0.25">
      <c r="A83" s="6">
        <v>37214</v>
      </c>
      <c r="B83" s="9">
        <v>2</v>
      </c>
      <c r="E83" s="1">
        <f t="shared" si="7"/>
        <v>37658</v>
      </c>
      <c r="F83" s="1">
        <f>_xll.NxAdjust($E83+28,1)</f>
        <v>37686</v>
      </c>
      <c r="G83" s="14">
        <f t="shared" si="4"/>
        <v>28</v>
      </c>
      <c r="H83" s="10">
        <f t="shared" si="5"/>
        <v>1.15E-2</v>
      </c>
      <c r="I83" s="13">
        <f t="shared" si="6"/>
        <v>1.167016053247627E-2</v>
      </c>
    </row>
    <row r="84" spans="1:9" x14ac:dyDescent="0.25">
      <c r="A84" s="6">
        <v>37215</v>
      </c>
      <c r="B84" s="8">
        <v>1.99</v>
      </c>
      <c r="E84" s="1">
        <f t="shared" si="7"/>
        <v>37665</v>
      </c>
      <c r="F84" s="1">
        <f>_xll.NxAdjust($E84+28,1)</f>
        <v>37693</v>
      </c>
      <c r="G84" s="14">
        <f t="shared" si="4"/>
        <v>28</v>
      </c>
      <c r="H84" s="10">
        <f t="shared" si="5"/>
        <v>1.1599999999999999E-2</v>
      </c>
      <c r="I84" s="13">
        <f t="shared" si="6"/>
        <v>1.1771731829161421E-2</v>
      </c>
    </row>
    <row r="85" spans="1:9" x14ac:dyDescent="0.25">
      <c r="A85" s="6">
        <v>37216</v>
      </c>
      <c r="B85" s="8">
        <v>1.97</v>
      </c>
      <c r="E85" s="1">
        <f t="shared" si="7"/>
        <v>37672</v>
      </c>
      <c r="F85" s="1">
        <f>_xll.NxAdjust($E85+28,1)</f>
        <v>37700</v>
      </c>
      <c r="G85" s="14">
        <f t="shared" si="4"/>
        <v>28</v>
      </c>
      <c r="H85" s="10">
        <f t="shared" si="5"/>
        <v>1.1699999999999999E-2</v>
      </c>
      <c r="I85" s="13">
        <f t="shared" si="6"/>
        <v>1.1873304707283627E-2</v>
      </c>
    </row>
    <row r="86" spans="1:9" x14ac:dyDescent="0.25">
      <c r="A86" s="6">
        <v>37217</v>
      </c>
      <c r="B86" s="8" t="e">
        <v>#N/A</v>
      </c>
      <c r="E86" s="1">
        <f t="shared" si="7"/>
        <v>37679</v>
      </c>
      <c r="F86" s="1">
        <f>_xll.NxAdjust($E86+28,1)</f>
        <v>37707</v>
      </c>
      <c r="G86" s="14">
        <f t="shared" si="4"/>
        <v>28</v>
      </c>
      <c r="H86" s="10">
        <f t="shared" si="5"/>
        <v>1.2199999999999999E-2</v>
      </c>
      <c r="I86" s="13">
        <f t="shared" si="6"/>
        <v>1.2381192820743238E-2</v>
      </c>
    </row>
    <row r="87" spans="1:9" x14ac:dyDescent="0.25">
      <c r="A87" s="6">
        <v>37218</v>
      </c>
      <c r="B87" s="8">
        <v>1.98</v>
      </c>
      <c r="E87" s="1">
        <f t="shared" si="7"/>
        <v>37686</v>
      </c>
      <c r="F87" s="1">
        <f>_xll.NxAdjust($E87+28,1)</f>
        <v>37714</v>
      </c>
      <c r="G87" s="14">
        <f t="shared" si="4"/>
        <v>28</v>
      </c>
      <c r="H87" s="10">
        <f t="shared" si="5"/>
        <v>1.18E-2</v>
      </c>
      <c r="I87" s="13">
        <f t="shared" si="6"/>
        <v>1.1974879166879823E-2</v>
      </c>
    </row>
    <row r="88" spans="1:9" x14ac:dyDescent="0.25">
      <c r="A88" s="6">
        <v>37221</v>
      </c>
      <c r="B88" s="8">
        <v>1.98</v>
      </c>
      <c r="E88" s="1">
        <f t="shared" si="7"/>
        <v>37693</v>
      </c>
      <c r="F88" s="1">
        <f>_xll.NxAdjust($E88+28,1)</f>
        <v>37721</v>
      </c>
      <c r="G88" s="14">
        <f t="shared" si="4"/>
        <v>28</v>
      </c>
      <c r="H88" s="10">
        <f t="shared" si="5"/>
        <v>1.1299999999999999E-2</v>
      </c>
      <c r="I88" s="13">
        <f t="shared" si="6"/>
        <v>1.1467022683269405E-2</v>
      </c>
    </row>
    <row r="89" spans="1:9" x14ac:dyDescent="0.25">
      <c r="A89" s="6">
        <v>37222</v>
      </c>
      <c r="B89" s="8">
        <v>1.98</v>
      </c>
      <c r="E89" s="1">
        <f t="shared" si="7"/>
        <v>37700</v>
      </c>
      <c r="F89" s="1">
        <f>_xll.NxAdjust($E89+28,1)</f>
        <v>37728</v>
      </c>
      <c r="G89" s="14">
        <f t="shared" si="4"/>
        <v>28</v>
      </c>
      <c r="H89" s="10">
        <f t="shared" si="5"/>
        <v>1.1699999999999999E-2</v>
      </c>
      <c r="I89" s="13">
        <f t="shared" si="6"/>
        <v>1.1873304707283627E-2</v>
      </c>
    </row>
    <row r="90" spans="1:9" x14ac:dyDescent="0.25">
      <c r="A90" s="6">
        <v>37223</v>
      </c>
      <c r="B90" s="8">
        <v>1.93</v>
      </c>
      <c r="E90" s="1">
        <f t="shared" si="7"/>
        <v>37707</v>
      </c>
      <c r="F90" s="1">
        <f>_xll.NxAdjust($E90+28,1)</f>
        <v>37735</v>
      </c>
      <c r="G90" s="14">
        <f t="shared" si="4"/>
        <v>28</v>
      </c>
      <c r="H90" s="10">
        <f t="shared" si="5"/>
        <v>1.1599999999999999E-2</v>
      </c>
      <c r="I90" s="13">
        <f t="shared" si="6"/>
        <v>1.1771731829161421E-2</v>
      </c>
    </row>
    <row r="91" spans="1:9" x14ac:dyDescent="0.25">
      <c r="A91" s="6">
        <v>37224</v>
      </c>
      <c r="B91" s="8">
        <v>1.88</v>
      </c>
      <c r="E91" s="1">
        <f t="shared" si="7"/>
        <v>37714</v>
      </c>
      <c r="F91" s="1">
        <f>_xll.NxAdjust($E91+28,1)</f>
        <v>37742</v>
      </c>
      <c r="G91" s="14">
        <f t="shared" si="4"/>
        <v>28</v>
      </c>
      <c r="H91" s="10">
        <f t="shared" si="5"/>
        <v>1.15E-2</v>
      </c>
      <c r="I91" s="13">
        <f t="shared" si="6"/>
        <v>1.167016053247627E-2</v>
      </c>
    </row>
    <row r="92" spans="1:9" x14ac:dyDescent="0.25">
      <c r="A92" s="6">
        <v>37225</v>
      </c>
      <c r="B92" s="8">
        <v>1.85</v>
      </c>
      <c r="E92" s="1">
        <f t="shared" si="7"/>
        <v>37721</v>
      </c>
      <c r="F92" s="1">
        <f>_xll.NxAdjust($E92+28,1)</f>
        <v>37749</v>
      </c>
      <c r="G92" s="14">
        <f t="shared" si="4"/>
        <v>28</v>
      </c>
      <c r="H92" s="10">
        <f t="shared" si="5"/>
        <v>1.1599999999999999E-2</v>
      </c>
      <c r="I92" s="13">
        <f t="shared" si="6"/>
        <v>1.1771731829161421E-2</v>
      </c>
    </row>
    <row r="93" spans="1:9" x14ac:dyDescent="0.25">
      <c r="A93" s="6">
        <v>37228</v>
      </c>
      <c r="B93" s="8">
        <v>1.83</v>
      </c>
      <c r="E93" s="1">
        <f t="shared" si="7"/>
        <v>37728</v>
      </c>
      <c r="F93" s="1">
        <f>_xll.NxAdjust($E93+28,1)</f>
        <v>37756</v>
      </c>
      <c r="G93" s="14">
        <f t="shared" si="4"/>
        <v>28</v>
      </c>
      <c r="H93" s="10">
        <f t="shared" si="5"/>
        <v>1.1200000000000002E-2</v>
      </c>
      <c r="I93" s="13">
        <f t="shared" si="6"/>
        <v>1.1365456130673834E-2</v>
      </c>
    </row>
    <row r="94" spans="1:9" x14ac:dyDescent="0.25">
      <c r="A94" s="6">
        <v>37229</v>
      </c>
      <c r="B94" s="8">
        <v>1.78</v>
      </c>
      <c r="E94" s="1">
        <f t="shared" si="7"/>
        <v>37735</v>
      </c>
      <c r="F94" s="1">
        <f>_xll.NxAdjust($E94+28,1)</f>
        <v>37763</v>
      </c>
      <c r="G94" s="14">
        <f t="shared" si="4"/>
        <v>28</v>
      </c>
      <c r="H94" s="10">
        <f t="shared" si="5"/>
        <v>1.11E-2</v>
      </c>
      <c r="I94" s="13">
        <f t="shared" si="6"/>
        <v>1.1263891159367587E-2</v>
      </c>
    </row>
    <row r="95" spans="1:9" x14ac:dyDescent="0.25">
      <c r="A95" s="6">
        <v>37230</v>
      </c>
      <c r="B95" s="8">
        <v>1.74</v>
      </c>
      <c r="E95" s="1">
        <f t="shared" si="7"/>
        <v>37742</v>
      </c>
      <c r="F95" s="1">
        <f>_xll.NxAdjust($E95+28,1)</f>
        <v>37770</v>
      </c>
      <c r="G95" s="14">
        <f t="shared" si="4"/>
        <v>28</v>
      </c>
      <c r="H95" s="10">
        <f t="shared" si="5"/>
        <v>1.0700000000000001E-2</v>
      </c>
      <c r="I95" s="13">
        <f t="shared" si="6"/>
        <v>1.0857647086297375E-2</v>
      </c>
    </row>
    <row r="96" spans="1:9" x14ac:dyDescent="0.25">
      <c r="A96" s="6">
        <v>37231</v>
      </c>
      <c r="B96" s="8">
        <v>1.7</v>
      </c>
      <c r="E96" s="1">
        <f t="shared" si="7"/>
        <v>37749</v>
      </c>
      <c r="F96" s="1">
        <f>_xll.NxAdjust($E96+28,1)</f>
        <v>37777</v>
      </c>
      <c r="G96" s="14">
        <f t="shared" si="4"/>
        <v>28</v>
      </c>
      <c r="H96" s="10">
        <f t="shared" si="5"/>
        <v>1.04E-2</v>
      </c>
      <c r="I96" s="13">
        <f t="shared" si="6"/>
        <v>1.0552980633223318E-2</v>
      </c>
    </row>
    <row r="97" spans="1:9" x14ac:dyDescent="0.25">
      <c r="A97" s="6">
        <v>37232</v>
      </c>
      <c r="B97" s="8">
        <v>1.66</v>
      </c>
      <c r="E97" s="1">
        <f t="shared" si="7"/>
        <v>37756</v>
      </c>
      <c r="F97" s="1">
        <f>_xll.NxAdjust($E97+28,1)</f>
        <v>37784</v>
      </c>
      <c r="G97" s="14">
        <f t="shared" si="4"/>
        <v>28</v>
      </c>
      <c r="H97" s="10">
        <f t="shared" si="5"/>
        <v>9.5999999999999992E-3</v>
      </c>
      <c r="I97" s="13">
        <f t="shared" si="6"/>
        <v>9.7406063193851405E-3</v>
      </c>
    </row>
    <row r="98" spans="1:9" x14ac:dyDescent="0.25">
      <c r="A98" s="6">
        <v>37235</v>
      </c>
      <c r="B98" s="8">
        <v>1.65</v>
      </c>
      <c r="E98" s="1">
        <f t="shared" si="7"/>
        <v>37763</v>
      </c>
      <c r="F98" s="1">
        <f>_xll.NxAdjust($E98+28,1)</f>
        <v>37791</v>
      </c>
      <c r="G98" s="14">
        <f t="shared" si="4"/>
        <v>28</v>
      </c>
      <c r="H98" s="10">
        <f t="shared" si="5"/>
        <v>1.11E-2</v>
      </c>
      <c r="I98" s="13">
        <f t="shared" si="6"/>
        <v>1.1263891159367587E-2</v>
      </c>
    </row>
    <row r="99" spans="1:9" x14ac:dyDescent="0.25">
      <c r="A99" s="6">
        <v>37236</v>
      </c>
      <c r="B99" s="8">
        <v>1.64</v>
      </c>
      <c r="E99" s="1">
        <f t="shared" si="7"/>
        <v>37770</v>
      </c>
      <c r="F99" s="1">
        <f>_xll.NxAdjust($E99+28,1)</f>
        <v>37798</v>
      </c>
      <c r="G99" s="14">
        <f t="shared" si="4"/>
        <v>28</v>
      </c>
      <c r="H99" s="10">
        <f t="shared" si="5"/>
        <v>1.1699999999999999E-2</v>
      </c>
      <c r="I99" s="13">
        <f t="shared" si="6"/>
        <v>1.1873304707283627E-2</v>
      </c>
    </row>
    <row r="100" spans="1:9" x14ac:dyDescent="0.25">
      <c r="A100" s="6">
        <v>37237</v>
      </c>
      <c r="B100" s="8">
        <v>1.67</v>
      </c>
      <c r="E100" s="1">
        <f t="shared" si="7"/>
        <v>37777</v>
      </c>
      <c r="F100" s="1">
        <f>_xll.NxAdjust($E100+28,1)</f>
        <v>37805</v>
      </c>
      <c r="G100" s="14">
        <f t="shared" si="4"/>
        <v>28</v>
      </c>
      <c r="H100" s="10">
        <f t="shared" si="5"/>
        <v>1.1000000000000001E-2</v>
      </c>
      <c r="I100" s="13">
        <f t="shared" si="6"/>
        <v>1.1162327769313748E-2</v>
      </c>
    </row>
    <row r="101" spans="1:9" x14ac:dyDescent="0.25">
      <c r="A101" s="6">
        <v>37238</v>
      </c>
      <c r="B101" s="8">
        <v>1.67</v>
      </c>
      <c r="E101" s="1">
        <f t="shared" si="7"/>
        <v>37784</v>
      </c>
      <c r="F101" s="1">
        <f>_xll.NxAdjust($E101+28,1)</f>
        <v>37812</v>
      </c>
      <c r="G101" s="14">
        <f t="shared" si="4"/>
        <v>28</v>
      </c>
      <c r="H101" s="10">
        <f t="shared" si="5"/>
        <v>1.01E-2</v>
      </c>
      <c r="I101" s="13">
        <f t="shared" si="6"/>
        <v>1.02483284090947E-2</v>
      </c>
    </row>
    <row r="102" spans="1:9" x14ac:dyDescent="0.25">
      <c r="A102" s="6">
        <v>37239</v>
      </c>
      <c r="B102" s="8">
        <v>1.67</v>
      </c>
      <c r="E102" s="1">
        <f t="shared" si="7"/>
        <v>37791</v>
      </c>
      <c r="F102" s="1">
        <f>_xll.NxAdjust($E102+28,1)</f>
        <v>37819</v>
      </c>
      <c r="G102" s="14">
        <f t="shared" si="4"/>
        <v>28</v>
      </c>
      <c r="H102" s="10">
        <f t="shared" si="5"/>
        <v>8.199999999999999E-3</v>
      </c>
      <c r="I102" s="13">
        <f t="shared" si="6"/>
        <v>8.3191946863888731E-3</v>
      </c>
    </row>
    <row r="103" spans="1:9" x14ac:dyDescent="0.25">
      <c r="A103" s="6">
        <v>37242</v>
      </c>
      <c r="B103" s="8">
        <v>1.69</v>
      </c>
      <c r="E103" s="1">
        <f t="shared" si="7"/>
        <v>37798</v>
      </c>
      <c r="F103" s="1">
        <f>_xll.NxAdjust($E103+28,1)</f>
        <v>37826</v>
      </c>
      <c r="G103" s="14">
        <f t="shared" si="4"/>
        <v>28</v>
      </c>
      <c r="H103" s="10">
        <f t="shared" si="5"/>
        <v>8.3999999999999995E-3</v>
      </c>
      <c r="I103" s="13">
        <f t="shared" si="6"/>
        <v>8.5222345265573516E-3</v>
      </c>
    </row>
    <row r="104" spans="1:9" x14ac:dyDescent="0.25">
      <c r="A104" s="6">
        <v>37243</v>
      </c>
      <c r="B104" s="8">
        <v>1.69</v>
      </c>
      <c r="E104" s="1">
        <f t="shared" si="7"/>
        <v>37805</v>
      </c>
      <c r="F104" s="1">
        <f>_xll.NxAdjust($E104+28,1)</f>
        <v>37833</v>
      </c>
      <c r="G104" s="14">
        <f t="shared" si="4"/>
        <v>28</v>
      </c>
      <c r="H104" s="10">
        <f t="shared" si="5"/>
        <v>8.6E-3</v>
      </c>
      <c r="I104" s="13">
        <f t="shared" si="6"/>
        <v>8.7252806877489153E-3</v>
      </c>
    </row>
    <row r="105" spans="1:9" x14ac:dyDescent="0.25">
      <c r="A105" s="6">
        <v>37244</v>
      </c>
      <c r="B105" s="8">
        <v>1.66</v>
      </c>
      <c r="E105" s="1">
        <f t="shared" si="7"/>
        <v>37812</v>
      </c>
      <c r="F105" s="1">
        <f>_xll.NxAdjust($E105+28,1)</f>
        <v>37840</v>
      </c>
      <c r="G105" s="14">
        <f t="shared" si="4"/>
        <v>28</v>
      </c>
      <c r="H105" s="10">
        <f t="shared" si="5"/>
        <v>8.6999999999999994E-3</v>
      </c>
      <c r="I105" s="13">
        <f t="shared" si="6"/>
        <v>8.8268061388206021E-3</v>
      </c>
    </row>
    <row r="106" spans="1:9" x14ac:dyDescent="0.25">
      <c r="A106" s="6">
        <v>37245</v>
      </c>
      <c r="B106" s="8">
        <v>1.64</v>
      </c>
      <c r="E106" s="1">
        <f t="shared" si="7"/>
        <v>37819</v>
      </c>
      <c r="F106" s="1">
        <f>_xll.NxAdjust($E106+28,1)</f>
        <v>37847</v>
      </c>
      <c r="G106" s="14">
        <f t="shared" si="4"/>
        <v>28</v>
      </c>
      <c r="H106" s="10">
        <f t="shared" si="5"/>
        <v>8.199999999999999E-3</v>
      </c>
      <c r="I106" s="13">
        <f t="shared" si="6"/>
        <v>8.3191946863888731E-3</v>
      </c>
    </row>
    <row r="107" spans="1:9" x14ac:dyDescent="0.25">
      <c r="A107" s="6">
        <v>37246</v>
      </c>
      <c r="B107" s="8">
        <v>1.64</v>
      </c>
      <c r="E107" s="1">
        <f t="shared" si="7"/>
        <v>37826</v>
      </c>
      <c r="F107" s="1">
        <f>_xll.NxAdjust($E107+28,1)</f>
        <v>37854</v>
      </c>
      <c r="G107" s="14">
        <f t="shared" si="4"/>
        <v>28</v>
      </c>
      <c r="H107" s="10">
        <f t="shared" si="5"/>
        <v>8.8999999999999999E-3</v>
      </c>
      <c r="I107" s="13">
        <f t="shared" si="6"/>
        <v>9.0298617821002753E-3</v>
      </c>
    </row>
    <row r="108" spans="1:9" x14ac:dyDescent="0.25">
      <c r="A108" s="6">
        <v>37249</v>
      </c>
      <c r="B108" s="8">
        <v>1.63</v>
      </c>
      <c r="E108" s="1">
        <f t="shared" si="7"/>
        <v>37833</v>
      </c>
      <c r="F108" s="1">
        <f>_xll.NxAdjust($E108+28,1)</f>
        <v>37861</v>
      </c>
      <c r="G108" s="14">
        <f t="shared" si="4"/>
        <v>28</v>
      </c>
      <c r="H108" s="10">
        <f t="shared" si="5"/>
        <v>8.8999999999999999E-3</v>
      </c>
      <c r="I108" s="13">
        <f t="shared" si="6"/>
        <v>9.0298617821002753E-3</v>
      </c>
    </row>
    <row r="109" spans="1:9" x14ac:dyDescent="0.25">
      <c r="A109" s="6">
        <v>37250</v>
      </c>
      <c r="B109" s="9" t="e">
        <v>#N/A</v>
      </c>
      <c r="E109" s="1">
        <f t="shared" si="7"/>
        <v>37840</v>
      </c>
      <c r="F109" s="1">
        <f>_xll.NxAdjust($E109+28,1)</f>
        <v>37868</v>
      </c>
      <c r="G109" s="14">
        <f t="shared" si="4"/>
        <v>28</v>
      </c>
      <c r="H109" s="10">
        <f t="shared" si="5"/>
        <v>8.8999999999999999E-3</v>
      </c>
      <c r="I109" s="13">
        <f t="shared" si="6"/>
        <v>9.0298617821002753E-3</v>
      </c>
    </row>
    <row r="110" spans="1:9" x14ac:dyDescent="0.25">
      <c r="A110" s="6">
        <v>37251</v>
      </c>
      <c r="B110" s="8">
        <v>1.74</v>
      </c>
      <c r="E110" s="1">
        <f t="shared" si="7"/>
        <v>37847</v>
      </c>
      <c r="F110" s="1">
        <f>_xll.NxAdjust($E110+28,1)</f>
        <v>37875</v>
      </c>
      <c r="G110" s="14">
        <f t="shared" si="4"/>
        <v>28</v>
      </c>
      <c r="H110" s="10">
        <f t="shared" si="5"/>
        <v>9.3999999999999986E-3</v>
      </c>
      <c r="I110" s="13">
        <f t="shared" si="6"/>
        <v>9.5375285486500108E-3</v>
      </c>
    </row>
    <row r="111" spans="1:9" x14ac:dyDescent="0.25">
      <c r="A111" s="6">
        <v>37252</v>
      </c>
      <c r="B111" s="8">
        <v>1.72</v>
      </c>
      <c r="E111" s="1">
        <f t="shared" si="7"/>
        <v>37854</v>
      </c>
      <c r="F111" s="1">
        <f>_xll.NxAdjust($E111+28,1)</f>
        <v>37882</v>
      </c>
      <c r="G111" s="14">
        <f t="shared" si="4"/>
        <v>28</v>
      </c>
      <c r="H111" s="10">
        <f t="shared" si="5"/>
        <v>9.300000000000001E-3</v>
      </c>
      <c r="I111" s="13">
        <f t="shared" si="6"/>
        <v>9.4359920342380992E-3</v>
      </c>
    </row>
    <row r="112" spans="1:9" x14ac:dyDescent="0.25">
      <c r="A112" s="6">
        <v>37253</v>
      </c>
      <c r="B112" s="8">
        <v>1.7</v>
      </c>
      <c r="E112" s="1">
        <f t="shared" si="7"/>
        <v>37861</v>
      </c>
      <c r="F112" s="1">
        <f>_xll.NxAdjust($E112+28,1)</f>
        <v>37889</v>
      </c>
      <c r="G112" s="14">
        <f t="shared" si="4"/>
        <v>28</v>
      </c>
      <c r="H112" s="10">
        <f t="shared" si="5"/>
        <v>9.7000000000000003E-3</v>
      </c>
      <c r="I112" s="13">
        <f t="shared" si="6"/>
        <v>9.8421475757821727E-3</v>
      </c>
    </row>
    <row r="113" spans="1:9" x14ac:dyDescent="0.25">
      <c r="A113" s="6">
        <v>37256</v>
      </c>
      <c r="B113" s="8">
        <v>1.65</v>
      </c>
      <c r="E113" s="1">
        <f t="shared" si="7"/>
        <v>37868</v>
      </c>
      <c r="F113" s="1">
        <f>_xll.NxAdjust($E113+28,1)</f>
        <v>37896</v>
      </c>
      <c r="G113" s="14">
        <f t="shared" si="4"/>
        <v>28</v>
      </c>
      <c r="H113" s="10">
        <f t="shared" si="5"/>
        <v>9.3999999999999986E-3</v>
      </c>
      <c r="I113" s="13">
        <f t="shared" si="6"/>
        <v>9.5375285486500108E-3</v>
      </c>
    </row>
    <row r="114" spans="1:9" x14ac:dyDescent="0.25">
      <c r="A114" s="6">
        <v>37257</v>
      </c>
      <c r="B114" s="8" t="e">
        <v>#N/A</v>
      </c>
      <c r="E114" s="1">
        <f t="shared" si="7"/>
        <v>37875</v>
      </c>
      <c r="F114" s="1">
        <f>_xll.NxAdjust($E114+28,1)</f>
        <v>37903</v>
      </c>
      <c r="G114" s="14">
        <f t="shared" si="4"/>
        <v>28</v>
      </c>
      <c r="H114" s="10">
        <f t="shared" si="5"/>
        <v>9.1000000000000004E-3</v>
      </c>
      <c r="I114" s="13">
        <f t="shared" si="6"/>
        <v>9.2329237471410319E-3</v>
      </c>
    </row>
    <row r="115" spans="1:9" x14ac:dyDescent="0.25">
      <c r="A115" s="6">
        <v>37258</v>
      </c>
      <c r="B115" s="8">
        <v>1.7</v>
      </c>
      <c r="E115" s="1">
        <f t="shared" si="7"/>
        <v>37882</v>
      </c>
      <c r="F115" s="1">
        <f>_xll.NxAdjust($E115+28,1)</f>
        <v>37910</v>
      </c>
      <c r="G115" s="14">
        <f t="shared" si="4"/>
        <v>28</v>
      </c>
      <c r="H115" s="10">
        <f t="shared" si="5"/>
        <v>8.6999999999999994E-3</v>
      </c>
      <c r="I115" s="13">
        <f t="shared" si="6"/>
        <v>8.8268061388206021E-3</v>
      </c>
    </row>
    <row r="116" spans="1:9" x14ac:dyDescent="0.25">
      <c r="A116" s="6">
        <v>37259</v>
      </c>
      <c r="B116" s="8">
        <v>1.7</v>
      </c>
      <c r="E116" s="1">
        <f t="shared" si="7"/>
        <v>37889</v>
      </c>
      <c r="F116" s="1">
        <f>_xll.NxAdjust($E116+28,1)</f>
        <v>37917</v>
      </c>
      <c r="G116" s="14">
        <f t="shared" si="4"/>
        <v>28</v>
      </c>
      <c r="H116" s="10">
        <f t="shared" si="5"/>
        <v>8.6E-3</v>
      </c>
      <c r="I116" s="13">
        <f t="shared" si="6"/>
        <v>8.7252806877489153E-3</v>
      </c>
    </row>
    <row r="117" spans="1:9" x14ac:dyDescent="0.25">
      <c r="A117" s="6">
        <v>37260</v>
      </c>
      <c r="B117" s="8">
        <v>1.69</v>
      </c>
      <c r="E117" s="1">
        <f t="shared" si="7"/>
        <v>37896</v>
      </c>
      <c r="F117" s="1">
        <f>_xll.NxAdjust($E117+28,1)</f>
        <v>37924</v>
      </c>
      <c r="G117" s="14">
        <f t="shared" si="4"/>
        <v>28</v>
      </c>
      <c r="H117" s="10">
        <f t="shared" si="5"/>
        <v>8.3999999999999995E-3</v>
      </c>
      <c r="I117" s="13">
        <f t="shared" si="6"/>
        <v>8.5222345265573516E-3</v>
      </c>
    </row>
    <row r="118" spans="1:9" x14ac:dyDescent="0.25">
      <c r="A118" s="6">
        <v>37263</v>
      </c>
      <c r="B118" s="8">
        <v>1.68</v>
      </c>
      <c r="E118" s="1">
        <f t="shared" si="7"/>
        <v>37903</v>
      </c>
      <c r="F118" s="1">
        <f>_xll.NxAdjust($E118+28,1)</f>
        <v>37931</v>
      </c>
      <c r="G118" s="14">
        <f t="shared" si="4"/>
        <v>28</v>
      </c>
      <c r="H118" s="10">
        <f t="shared" si="5"/>
        <v>8.8000000000000005E-3</v>
      </c>
      <c r="I118" s="13">
        <f t="shared" si="6"/>
        <v>8.9283331702587551E-3</v>
      </c>
    </row>
    <row r="119" spans="1:9" x14ac:dyDescent="0.25">
      <c r="A119" s="6">
        <v>37264</v>
      </c>
      <c r="B119" s="8">
        <v>1.67</v>
      </c>
      <c r="E119" s="1">
        <f t="shared" si="7"/>
        <v>37910</v>
      </c>
      <c r="F119" s="1">
        <f>_xll.NxAdjust($E119+28,1)</f>
        <v>37938</v>
      </c>
      <c r="G119" s="14">
        <f t="shared" si="4"/>
        <v>28</v>
      </c>
      <c r="H119" s="10">
        <f t="shared" si="5"/>
        <v>8.8000000000000005E-3</v>
      </c>
      <c r="I119" s="13">
        <f t="shared" si="6"/>
        <v>8.9283331702587551E-3</v>
      </c>
    </row>
    <row r="120" spans="1:9" x14ac:dyDescent="0.25">
      <c r="A120" s="6">
        <v>37265</v>
      </c>
      <c r="B120" s="8">
        <v>1.65</v>
      </c>
      <c r="E120" s="1">
        <f t="shared" si="7"/>
        <v>37917</v>
      </c>
      <c r="F120" s="1">
        <f>_xll.NxAdjust($E120+28,1)</f>
        <v>37945</v>
      </c>
      <c r="G120" s="14">
        <f t="shared" si="4"/>
        <v>28</v>
      </c>
      <c r="H120" s="10">
        <f t="shared" si="5"/>
        <v>9.0000000000000011E-3</v>
      </c>
      <c r="I120" s="13">
        <f t="shared" si="6"/>
        <v>9.1313919743820689E-3</v>
      </c>
    </row>
    <row r="121" spans="1:9" x14ac:dyDescent="0.25">
      <c r="A121" s="6">
        <v>37266</v>
      </c>
      <c r="B121" s="8">
        <v>1.64</v>
      </c>
      <c r="E121" s="1">
        <f t="shared" si="7"/>
        <v>37924</v>
      </c>
      <c r="F121" s="1">
        <f>_xll.NxAdjust($E121+28,1)</f>
        <v>37953</v>
      </c>
      <c r="G121" s="14">
        <f t="shared" si="4"/>
        <v>29</v>
      </c>
      <c r="H121" s="10">
        <f t="shared" si="5"/>
        <v>9.4999999999999998E-3</v>
      </c>
      <c r="I121" s="13">
        <f t="shared" si="6"/>
        <v>9.6393212027537749E-3</v>
      </c>
    </row>
    <row r="122" spans="1:9" x14ac:dyDescent="0.25">
      <c r="A122" s="6">
        <v>37267</v>
      </c>
      <c r="B122" s="8">
        <v>1.6</v>
      </c>
      <c r="E122" s="1">
        <f t="shared" si="7"/>
        <v>37931</v>
      </c>
      <c r="F122" s="1">
        <f>_xll.NxAdjust($E122+28,1)</f>
        <v>37959</v>
      </c>
      <c r="G122" s="14">
        <f t="shared" si="4"/>
        <v>28</v>
      </c>
      <c r="H122" s="10">
        <f t="shared" si="5"/>
        <v>9.300000000000001E-3</v>
      </c>
      <c r="I122" s="13">
        <f t="shared" si="6"/>
        <v>9.4359920342380992E-3</v>
      </c>
    </row>
    <row r="123" spans="1:9" x14ac:dyDescent="0.25">
      <c r="A123" s="6">
        <v>37270</v>
      </c>
      <c r="B123" s="8">
        <v>1.6</v>
      </c>
      <c r="E123" s="1">
        <f t="shared" si="7"/>
        <v>37938</v>
      </c>
      <c r="F123" s="1">
        <f>_xll.NxAdjust($E123+28,1)</f>
        <v>37966</v>
      </c>
      <c r="G123" s="14">
        <f t="shared" si="4"/>
        <v>28</v>
      </c>
      <c r="H123" s="10">
        <f t="shared" si="5"/>
        <v>8.8999999999999999E-3</v>
      </c>
      <c r="I123" s="13">
        <f t="shared" si="6"/>
        <v>9.0298617821002753E-3</v>
      </c>
    </row>
    <row r="124" spans="1:9" x14ac:dyDescent="0.25">
      <c r="A124" s="6">
        <v>37271</v>
      </c>
      <c r="B124" s="8">
        <v>1.62</v>
      </c>
      <c r="E124" s="1">
        <f t="shared" si="7"/>
        <v>37945</v>
      </c>
      <c r="F124" s="1">
        <f>_xll.NxAdjust($E124+28,1)</f>
        <v>37973</v>
      </c>
      <c r="G124" s="14">
        <f t="shared" si="4"/>
        <v>28</v>
      </c>
      <c r="H124" s="10">
        <f t="shared" si="5"/>
        <v>9.1000000000000004E-3</v>
      </c>
      <c r="I124" s="13">
        <f t="shared" si="6"/>
        <v>9.2329237471410319E-3</v>
      </c>
    </row>
    <row r="125" spans="1:9" x14ac:dyDescent="0.25">
      <c r="A125" s="6">
        <v>37272</v>
      </c>
      <c r="B125" s="8">
        <v>1.6</v>
      </c>
      <c r="E125" s="1">
        <f t="shared" si="7"/>
        <v>37952</v>
      </c>
      <c r="F125" s="1">
        <f>_xll.NxAdjust($E125+28,1)</f>
        <v>37981</v>
      </c>
      <c r="G125" s="14">
        <f t="shared" si="4"/>
        <v>29</v>
      </c>
      <c r="H125" s="10" t="e">
        <f t="shared" si="5"/>
        <v>#N/A</v>
      </c>
      <c r="I125" s="13" t="e">
        <f t="shared" si="6"/>
        <v>#N/A</v>
      </c>
    </row>
    <row r="126" spans="1:9" x14ac:dyDescent="0.25">
      <c r="A126" s="6">
        <v>37273</v>
      </c>
      <c r="B126" s="8">
        <v>1.57</v>
      </c>
      <c r="E126" s="1">
        <f t="shared" si="7"/>
        <v>37959</v>
      </c>
      <c r="F126" s="1">
        <f>_xll.NxAdjust($E126+28,1)</f>
        <v>37988</v>
      </c>
      <c r="G126" s="14">
        <f t="shared" si="4"/>
        <v>29</v>
      </c>
      <c r="H126" s="10">
        <f t="shared" si="5"/>
        <v>9.1999999999999998E-3</v>
      </c>
      <c r="I126" s="13">
        <f t="shared" si="6"/>
        <v>9.3346958245722114E-3</v>
      </c>
    </row>
    <row r="127" spans="1:9" x14ac:dyDescent="0.25">
      <c r="A127" s="6">
        <v>37274</v>
      </c>
      <c r="B127" s="8">
        <v>1.57</v>
      </c>
      <c r="E127" s="1">
        <f t="shared" si="7"/>
        <v>37966</v>
      </c>
      <c r="F127" s="1">
        <f>_xll.NxAdjust($E127+28,1)</f>
        <v>37994</v>
      </c>
      <c r="G127" s="14">
        <f t="shared" si="4"/>
        <v>28</v>
      </c>
      <c r="H127" s="10">
        <f t="shared" si="5"/>
        <v>8.6E-3</v>
      </c>
      <c r="I127" s="13">
        <f t="shared" si="6"/>
        <v>8.7252806877489153E-3</v>
      </c>
    </row>
    <row r="128" spans="1:9" x14ac:dyDescent="0.25">
      <c r="A128" s="6">
        <v>37277</v>
      </c>
      <c r="B128" s="8" t="e">
        <v>#N/A</v>
      </c>
      <c r="E128" s="1">
        <f t="shared" si="7"/>
        <v>37973</v>
      </c>
      <c r="F128" s="1">
        <f>_xll.NxAdjust($E128+28,1)</f>
        <v>38001</v>
      </c>
      <c r="G128" s="14">
        <f t="shared" si="4"/>
        <v>28</v>
      </c>
      <c r="H128" s="10">
        <f t="shared" si="5"/>
        <v>8.3999999999999995E-3</v>
      </c>
      <c r="I128" s="13">
        <f t="shared" si="6"/>
        <v>8.5222345265573516E-3</v>
      </c>
    </row>
    <row r="129" spans="1:9" x14ac:dyDescent="0.25">
      <c r="A129" s="6">
        <v>37278</v>
      </c>
      <c r="B129" s="8">
        <v>1.64</v>
      </c>
      <c r="E129" s="1">
        <f t="shared" si="7"/>
        <v>37980</v>
      </c>
      <c r="F129" s="1">
        <f>_xll.NxAdjust($E129+28,1)</f>
        <v>38008</v>
      </c>
      <c r="G129" s="14">
        <f t="shared" si="4"/>
        <v>28</v>
      </c>
      <c r="H129" s="10" t="e">
        <f t="shared" si="5"/>
        <v>#N/A</v>
      </c>
      <c r="I129" s="13" t="e">
        <f t="shared" si="6"/>
        <v>#N/A</v>
      </c>
    </row>
    <row r="130" spans="1:9" x14ac:dyDescent="0.25">
      <c r="A130" s="6">
        <v>37279</v>
      </c>
      <c r="B130" s="8">
        <v>1.67</v>
      </c>
      <c r="E130" s="1">
        <f t="shared" si="7"/>
        <v>37987</v>
      </c>
      <c r="F130" s="1">
        <f>_xll.NxAdjust($E130+28,1)</f>
        <v>38015</v>
      </c>
      <c r="G130" s="14">
        <f t="shared" si="4"/>
        <v>28</v>
      </c>
      <c r="H130" s="10" t="e">
        <f t="shared" si="5"/>
        <v>#N/A</v>
      </c>
      <c r="I130" s="13" t="e">
        <f t="shared" si="6"/>
        <v>#N/A</v>
      </c>
    </row>
    <row r="131" spans="1:9" x14ac:dyDescent="0.25">
      <c r="A131" s="6">
        <v>37280</v>
      </c>
      <c r="B131" s="8">
        <v>1.66</v>
      </c>
      <c r="E131" s="1">
        <f t="shared" si="7"/>
        <v>37994</v>
      </c>
      <c r="F131" s="1">
        <f>_xll.NxAdjust($E131+28,1)</f>
        <v>38022</v>
      </c>
      <c r="G131" s="14">
        <f t="shared" si="4"/>
        <v>28</v>
      </c>
      <c r="H131" s="10">
        <f t="shared" si="5"/>
        <v>8.6E-3</v>
      </c>
      <c r="I131" s="13">
        <f t="shared" si="6"/>
        <v>8.7252806877489153E-3</v>
      </c>
    </row>
    <row r="132" spans="1:9" x14ac:dyDescent="0.25">
      <c r="A132" s="6">
        <v>37281</v>
      </c>
      <c r="B132" s="8">
        <v>1.66</v>
      </c>
      <c r="E132" s="1">
        <f t="shared" si="7"/>
        <v>38001</v>
      </c>
      <c r="F132" s="1">
        <f>_xll.NxAdjust($E132+28,1)</f>
        <v>38029</v>
      </c>
      <c r="G132" s="14">
        <f t="shared" si="4"/>
        <v>28</v>
      </c>
      <c r="H132" s="10">
        <f t="shared" si="5"/>
        <v>8.0000000000000002E-3</v>
      </c>
      <c r="I132" s="13">
        <f t="shared" si="6"/>
        <v>8.1161611669483234E-3</v>
      </c>
    </row>
    <row r="133" spans="1:9" x14ac:dyDescent="0.25">
      <c r="A133" s="6">
        <v>37284</v>
      </c>
      <c r="B133" s="8">
        <v>1.68</v>
      </c>
      <c r="E133" s="1">
        <f t="shared" si="7"/>
        <v>38008</v>
      </c>
      <c r="F133" s="1">
        <f>_xll.NxAdjust($E133+28,1)</f>
        <v>38036</v>
      </c>
      <c r="G133" s="14">
        <f t="shared" ref="G133:G196" si="8">F133-E133</f>
        <v>28</v>
      </c>
      <c r="H133" s="10">
        <f t="shared" ref="H133:H196" si="9">VLOOKUP($E133,$A$4:$B$3498,2,FALSE)/100</f>
        <v>7.1999999999999998E-3</v>
      </c>
      <c r="I133" s="13">
        <f t="shared" ref="I133:I196" si="10">(H133*365)/(360-H133*$G133)</f>
        <v>7.3040902905627154E-3</v>
      </c>
    </row>
    <row r="134" spans="1:9" x14ac:dyDescent="0.25">
      <c r="A134" s="6">
        <v>37285</v>
      </c>
      <c r="B134" s="8">
        <v>1.69</v>
      </c>
      <c r="E134" s="1">
        <f t="shared" ref="E134:E197" si="11">E133+7</f>
        <v>38015</v>
      </c>
      <c r="F134" s="1">
        <f>_xll.NxAdjust($E134+28,1)</f>
        <v>38043</v>
      </c>
      <c r="G134" s="14">
        <f t="shared" si="8"/>
        <v>28</v>
      </c>
      <c r="H134" s="10">
        <f t="shared" si="9"/>
        <v>8.5000000000000006E-3</v>
      </c>
      <c r="I134" s="13">
        <f t="shared" si="10"/>
        <v>8.6237568170067988E-3</v>
      </c>
    </row>
    <row r="135" spans="1:9" x14ac:dyDescent="0.25">
      <c r="A135" s="6">
        <v>37286</v>
      </c>
      <c r="B135" s="9">
        <v>1.67</v>
      </c>
      <c r="E135" s="1">
        <f t="shared" si="11"/>
        <v>38022</v>
      </c>
      <c r="F135" s="1">
        <f>_xll.NxAdjust($E135+28,1)</f>
        <v>38050</v>
      </c>
      <c r="G135" s="14">
        <f t="shared" si="8"/>
        <v>28</v>
      </c>
      <c r="H135" s="10">
        <f t="shared" si="9"/>
        <v>8.6999999999999994E-3</v>
      </c>
      <c r="I135" s="13">
        <f t="shared" si="10"/>
        <v>8.8268061388206021E-3</v>
      </c>
    </row>
    <row r="136" spans="1:9" x14ac:dyDescent="0.25">
      <c r="A136" s="6">
        <v>37287</v>
      </c>
      <c r="B136" s="8">
        <v>1.66</v>
      </c>
      <c r="E136" s="1">
        <f t="shared" si="11"/>
        <v>38029</v>
      </c>
      <c r="F136" s="1">
        <f>_xll.NxAdjust($E136+28,1)</f>
        <v>38057</v>
      </c>
      <c r="G136" s="14">
        <f t="shared" si="8"/>
        <v>28</v>
      </c>
      <c r="H136" s="10">
        <f t="shared" si="9"/>
        <v>8.8000000000000005E-3</v>
      </c>
      <c r="I136" s="13">
        <f t="shared" si="10"/>
        <v>8.9283331702587551E-3</v>
      </c>
    </row>
    <row r="137" spans="1:9" x14ac:dyDescent="0.25">
      <c r="A137" s="6">
        <v>37288</v>
      </c>
      <c r="B137" s="8">
        <v>1.66</v>
      </c>
      <c r="E137" s="1">
        <f t="shared" si="11"/>
        <v>38036</v>
      </c>
      <c r="F137" s="1">
        <f>_xll.NxAdjust($E137+28,1)</f>
        <v>38064</v>
      </c>
      <c r="G137" s="14">
        <f t="shared" si="8"/>
        <v>28</v>
      </c>
      <c r="H137" s="10">
        <f t="shared" si="9"/>
        <v>9.1000000000000004E-3</v>
      </c>
      <c r="I137" s="13">
        <f t="shared" si="10"/>
        <v>9.2329237471410319E-3</v>
      </c>
    </row>
    <row r="138" spans="1:9" x14ac:dyDescent="0.25">
      <c r="A138" s="6">
        <v>37291</v>
      </c>
      <c r="B138" s="8">
        <v>1.67</v>
      </c>
      <c r="E138" s="1">
        <f t="shared" si="11"/>
        <v>38043</v>
      </c>
      <c r="F138" s="1">
        <f>_xll.NxAdjust($E138+28,1)</f>
        <v>38071</v>
      </c>
      <c r="G138" s="14">
        <f t="shared" si="8"/>
        <v>28</v>
      </c>
      <c r="H138" s="10">
        <f t="shared" si="9"/>
        <v>9.4999999999999998E-3</v>
      </c>
      <c r="I138" s="13">
        <f t="shared" si="10"/>
        <v>9.6390666436867237E-3</v>
      </c>
    </row>
    <row r="139" spans="1:9" x14ac:dyDescent="0.25">
      <c r="A139" s="6">
        <v>37292</v>
      </c>
      <c r="B139" s="8">
        <v>1.71</v>
      </c>
      <c r="E139" s="1">
        <f t="shared" si="11"/>
        <v>38050</v>
      </c>
      <c r="F139" s="1">
        <f>_xll.NxAdjust($E139+28,1)</f>
        <v>38078</v>
      </c>
      <c r="G139" s="14">
        <f t="shared" si="8"/>
        <v>28</v>
      </c>
      <c r="H139" s="10">
        <f t="shared" si="9"/>
        <v>9.5999999999999992E-3</v>
      </c>
      <c r="I139" s="13">
        <f t="shared" si="10"/>
        <v>9.7406063193851405E-3</v>
      </c>
    </row>
    <row r="140" spans="1:9" x14ac:dyDescent="0.25">
      <c r="A140" s="6">
        <v>37293</v>
      </c>
      <c r="B140" s="8">
        <v>1.7</v>
      </c>
      <c r="E140" s="1">
        <f t="shared" si="11"/>
        <v>38057</v>
      </c>
      <c r="F140" s="1">
        <f>_xll.NxAdjust($E140+28,1)</f>
        <v>38085</v>
      </c>
      <c r="G140" s="14">
        <f t="shared" si="8"/>
        <v>28</v>
      </c>
      <c r="H140" s="10">
        <f t="shared" si="9"/>
        <v>9.4999999999999998E-3</v>
      </c>
      <c r="I140" s="13">
        <f t="shared" si="10"/>
        <v>9.6390666436867237E-3</v>
      </c>
    </row>
    <row r="141" spans="1:9" x14ac:dyDescent="0.25">
      <c r="A141" s="6">
        <v>37294</v>
      </c>
      <c r="B141" s="8">
        <v>1.68</v>
      </c>
      <c r="E141" s="1">
        <f t="shared" si="11"/>
        <v>38064</v>
      </c>
      <c r="F141" s="1">
        <f>_xll.NxAdjust($E141+28,1)</f>
        <v>38092</v>
      </c>
      <c r="G141" s="14">
        <f t="shared" si="8"/>
        <v>28</v>
      </c>
      <c r="H141" s="10">
        <f t="shared" si="9"/>
        <v>9.1999999999999998E-3</v>
      </c>
      <c r="I141" s="13">
        <f t="shared" si="10"/>
        <v>9.3344571004140755E-3</v>
      </c>
    </row>
    <row r="142" spans="1:9" x14ac:dyDescent="0.25">
      <c r="A142" s="6">
        <v>37295</v>
      </c>
      <c r="B142" s="8">
        <v>1.66</v>
      </c>
      <c r="E142" s="1">
        <f t="shared" si="11"/>
        <v>38071</v>
      </c>
      <c r="F142" s="1">
        <f>_xll.NxAdjust($E142+28,1)</f>
        <v>38099</v>
      </c>
      <c r="G142" s="14">
        <f t="shared" si="8"/>
        <v>28</v>
      </c>
      <c r="H142" s="10">
        <f t="shared" si="9"/>
        <v>9.3999999999999986E-3</v>
      </c>
      <c r="I142" s="13">
        <f t="shared" si="10"/>
        <v>9.5375285486500108E-3</v>
      </c>
    </row>
    <row r="143" spans="1:9" x14ac:dyDescent="0.25">
      <c r="A143" s="6">
        <v>37298</v>
      </c>
      <c r="B143" s="8">
        <v>1.7</v>
      </c>
      <c r="E143" s="1">
        <f t="shared" si="11"/>
        <v>38078</v>
      </c>
      <c r="F143" s="1">
        <f>_xll.NxAdjust($E143+28,1)</f>
        <v>38106</v>
      </c>
      <c r="G143" s="14">
        <f t="shared" si="8"/>
        <v>28</v>
      </c>
      <c r="H143" s="10">
        <f t="shared" si="9"/>
        <v>9.3999999999999986E-3</v>
      </c>
      <c r="I143" s="13">
        <f t="shared" si="10"/>
        <v>9.5375285486500108E-3</v>
      </c>
    </row>
    <row r="144" spans="1:9" x14ac:dyDescent="0.25">
      <c r="A144" s="6">
        <v>37299</v>
      </c>
      <c r="B144" s="8">
        <v>1.73</v>
      </c>
      <c r="E144" s="1">
        <f t="shared" si="11"/>
        <v>38085</v>
      </c>
      <c r="F144" s="1">
        <f>_xll.NxAdjust($E144+28,1)</f>
        <v>38113</v>
      </c>
      <c r="G144" s="14">
        <f t="shared" si="8"/>
        <v>28</v>
      </c>
      <c r="H144" s="10">
        <f t="shared" si="9"/>
        <v>9.1999999999999998E-3</v>
      </c>
      <c r="I144" s="13">
        <f t="shared" si="10"/>
        <v>9.3344571004140755E-3</v>
      </c>
    </row>
    <row r="145" spans="1:9" x14ac:dyDescent="0.25">
      <c r="A145" s="6">
        <v>37300</v>
      </c>
      <c r="B145" s="8">
        <v>1.72</v>
      </c>
      <c r="E145" s="1">
        <f t="shared" si="11"/>
        <v>38092</v>
      </c>
      <c r="F145" s="1">
        <f>_xll.NxAdjust($E145+28,1)</f>
        <v>38120</v>
      </c>
      <c r="G145" s="14">
        <f t="shared" si="8"/>
        <v>28</v>
      </c>
      <c r="H145" s="10">
        <f t="shared" si="9"/>
        <v>9.1000000000000004E-3</v>
      </c>
      <c r="I145" s="13">
        <f t="shared" si="10"/>
        <v>9.2329237471410319E-3</v>
      </c>
    </row>
    <row r="146" spans="1:9" x14ac:dyDescent="0.25">
      <c r="A146" s="6">
        <v>37301</v>
      </c>
      <c r="B146" s="8">
        <v>1.72</v>
      </c>
      <c r="E146" s="1">
        <f t="shared" si="11"/>
        <v>38099</v>
      </c>
      <c r="F146" s="1">
        <f>_xll.NxAdjust($E146+28,1)</f>
        <v>38127</v>
      </c>
      <c r="G146" s="14">
        <f t="shared" si="8"/>
        <v>28</v>
      </c>
      <c r="H146" s="10">
        <f t="shared" si="9"/>
        <v>7.9000000000000008E-3</v>
      </c>
      <c r="I146" s="13">
        <f t="shared" si="10"/>
        <v>8.0146467774087869E-3</v>
      </c>
    </row>
    <row r="147" spans="1:9" x14ac:dyDescent="0.25">
      <c r="A147" s="6">
        <v>37302</v>
      </c>
      <c r="B147" s="8">
        <v>1.69</v>
      </c>
      <c r="E147" s="1">
        <f t="shared" si="11"/>
        <v>38106</v>
      </c>
      <c r="F147" s="1">
        <f>_xll.NxAdjust($E147+28,1)</f>
        <v>38134</v>
      </c>
      <c r="G147" s="14">
        <f t="shared" si="8"/>
        <v>28</v>
      </c>
      <c r="H147" s="10">
        <f t="shared" si="9"/>
        <v>8.3000000000000001E-3</v>
      </c>
      <c r="I147" s="13">
        <f t="shared" si="10"/>
        <v>8.4207138163636744E-3</v>
      </c>
    </row>
    <row r="148" spans="1:9" x14ac:dyDescent="0.25">
      <c r="A148" s="6">
        <v>37305</v>
      </c>
      <c r="B148" s="8" t="e">
        <v>#N/A</v>
      </c>
      <c r="E148" s="1">
        <f t="shared" si="11"/>
        <v>38113</v>
      </c>
      <c r="F148" s="1">
        <f>_xll.NxAdjust($E148+28,1)</f>
        <v>38141</v>
      </c>
      <c r="G148" s="14">
        <f t="shared" si="8"/>
        <v>28</v>
      </c>
      <c r="H148" s="10">
        <f t="shared" si="9"/>
        <v>8.6999999999999994E-3</v>
      </c>
      <c r="I148" s="13">
        <f t="shared" si="10"/>
        <v>8.8268061388206021E-3</v>
      </c>
    </row>
    <row r="149" spans="1:9" x14ac:dyDescent="0.25">
      <c r="A149" s="6">
        <v>37306</v>
      </c>
      <c r="B149" s="8">
        <v>1.7</v>
      </c>
      <c r="E149" s="1">
        <f t="shared" si="11"/>
        <v>38120</v>
      </c>
      <c r="F149" s="1">
        <f>_xll.NxAdjust($E149+28,1)</f>
        <v>38148</v>
      </c>
      <c r="G149" s="14">
        <f t="shared" si="8"/>
        <v>28</v>
      </c>
      <c r="H149" s="10">
        <f t="shared" si="9"/>
        <v>8.6E-3</v>
      </c>
      <c r="I149" s="13">
        <f t="shared" si="10"/>
        <v>8.7252806877489153E-3</v>
      </c>
    </row>
    <row r="150" spans="1:9" x14ac:dyDescent="0.25">
      <c r="A150" s="6">
        <v>37307</v>
      </c>
      <c r="B150" s="8">
        <v>1.72</v>
      </c>
      <c r="E150" s="1">
        <f t="shared" si="11"/>
        <v>38127</v>
      </c>
      <c r="F150" s="1">
        <f>_xll.NxAdjust($E150+28,1)</f>
        <v>38155</v>
      </c>
      <c r="G150" s="14">
        <f t="shared" si="8"/>
        <v>28</v>
      </c>
      <c r="H150" s="10">
        <f t="shared" si="9"/>
        <v>8.8000000000000005E-3</v>
      </c>
      <c r="I150" s="13">
        <f t="shared" si="10"/>
        <v>8.9283331702587551E-3</v>
      </c>
    </row>
    <row r="151" spans="1:9" x14ac:dyDescent="0.25">
      <c r="A151" s="6">
        <v>37308</v>
      </c>
      <c r="B151" s="8">
        <v>1.73</v>
      </c>
      <c r="E151" s="1">
        <f t="shared" si="11"/>
        <v>38134</v>
      </c>
      <c r="F151" s="1">
        <f>_xll.NxAdjust($E151+28,1)</f>
        <v>38162</v>
      </c>
      <c r="G151" s="14">
        <f t="shared" si="8"/>
        <v>28</v>
      </c>
      <c r="H151" s="10">
        <f t="shared" si="9"/>
        <v>9.1999999999999998E-3</v>
      </c>
      <c r="I151" s="13">
        <f t="shared" si="10"/>
        <v>9.3344571004140755E-3</v>
      </c>
    </row>
    <row r="152" spans="1:9" x14ac:dyDescent="0.25">
      <c r="A152" s="6">
        <v>37309</v>
      </c>
      <c r="B152" s="8">
        <v>1.72</v>
      </c>
      <c r="E152" s="1">
        <f t="shared" si="11"/>
        <v>38141</v>
      </c>
      <c r="F152" s="1">
        <f>_xll.NxAdjust($E152+28,1)</f>
        <v>38169</v>
      </c>
      <c r="G152" s="14">
        <f t="shared" si="8"/>
        <v>28</v>
      </c>
      <c r="H152" s="10">
        <f t="shared" si="9"/>
        <v>9.3999999999999986E-3</v>
      </c>
      <c r="I152" s="13">
        <f t="shared" si="10"/>
        <v>9.5375285486500108E-3</v>
      </c>
    </row>
    <row r="153" spans="1:9" x14ac:dyDescent="0.25">
      <c r="A153" s="6">
        <v>37312</v>
      </c>
      <c r="B153" s="8">
        <v>1.73</v>
      </c>
      <c r="E153" s="1">
        <f t="shared" si="11"/>
        <v>38148</v>
      </c>
      <c r="F153" s="1">
        <f>_xll.NxAdjust($E153+28,1)</f>
        <v>38176</v>
      </c>
      <c r="G153" s="14">
        <f t="shared" si="8"/>
        <v>28</v>
      </c>
      <c r="H153" s="10">
        <f t="shared" si="9"/>
        <v>0.01</v>
      </c>
      <c r="I153" s="13">
        <f t="shared" si="10"/>
        <v>1.0146780829534081E-2</v>
      </c>
    </row>
    <row r="154" spans="1:9" x14ac:dyDescent="0.25">
      <c r="A154" s="6">
        <v>37313</v>
      </c>
      <c r="B154" s="8">
        <v>1.75</v>
      </c>
      <c r="E154" s="1">
        <f t="shared" si="11"/>
        <v>38155</v>
      </c>
      <c r="F154" s="1">
        <f>_xll.NxAdjust($E154+28,1)</f>
        <v>38183</v>
      </c>
      <c r="G154" s="14">
        <f t="shared" si="8"/>
        <v>28</v>
      </c>
      <c r="H154" s="10">
        <f t="shared" si="9"/>
        <v>0.01</v>
      </c>
      <c r="I154" s="13">
        <f t="shared" si="10"/>
        <v>1.0146780829534081E-2</v>
      </c>
    </row>
    <row r="155" spans="1:9" x14ac:dyDescent="0.25">
      <c r="A155" s="6">
        <v>37314</v>
      </c>
      <c r="B155" s="8">
        <v>1.74</v>
      </c>
      <c r="E155" s="1">
        <f t="shared" si="11"/>
        <v>38162</v>
      </c>
      <c r="F155" s="1">
        <f>_xll.NxAdjust($E155+28,1)</f>
        <v>38190</v>
      </c>
      <c r="G155" s="14">
        <f t="shared" si="8"/>
        <v>28</v>
      </c>
      <c r="H155" s="10">
        <f t="shared" si="9"/>
        <v>1.0800000000000001E-2</v>
      </c>
      <c r="I155" s="13">
        <f t="shared" si="10"/>
        <v>1.0959205732815565E-2</v>
      </c>
    </row>
    <row r="156" spans="1:9" x14ac:dyDescent="0.25">
      <c r="A156" s="6">
        <v>37315</v>
      </c>
      <c r="B156" s="8">
        <v>1.73</v>
      </c>
      <c r="E156" s="1">
        <f t="shared" si="11"/>
        <v>38169</v>
      </c>
      <c r="F156" s="1">
        <f>_xll.NxAdjust($E156+28,1)</f>
        <v>38197</v>
      </c>
      <c r="G156" s="14">
        <f t="shared" si="8"/>
        <v>28</v>
      </c>
      <c r="H156" s="10">
        <f t="shared" si="9"/>
        <v>9.8999999999999991E-3</v>
      </c>
      <c r="I156" s="13">
        <f t="shared" si="10"/>
        <v>1.0045234830819731E-2</v>
      </c>
    </row>
    <row r="157" spans="1:9" x14ac:dyDescent="0.25">
      <c r="A157" s="6">
        <v>37316</v>
      </c>
      <c r="B157" s="8">
        <v>1.75</v>
      </c>
      <c r="E157" s="1">
        <f t="shared" si="11"/>
        <v>38176</v>
      </c>
      <c r="F157" s="1">
        <f>_xll.NxAdjust($E157+28,1)</f>
        <v>38204</v>
      </c>
      <c r="G157" s="14">
        <f t="shared" si="8"/>
        <v>28</v>
      </c>
      <c r="H157" s="10">
        <f t="shared" si="9"/>
        <v>1.1200000000000002E-2</v>
      </c>
      <c r="I157" s="13">
        <f t="shared" si="10"/>
        <v>1.1365456130673834E-2</v>
      </c>
    </row>
    <row r="158" spans="1:9" x14ac:dyDescent="0.25">
      <c r="A158" s="6">
        <v>37319</v>
      </c>
      <c r="B158" s="8">
        <v>1.74</v>
      </c>
      <c r="E158" s="1">
        <f t="shared" si="11"/>
        <v>38183</v>
      </c>
      <c r="F158" s="1">
        <f>_xll.NxAdjust($E158+28,1)</f>
        <v>38211</v>
      </c>
      <c r="G158" s="14">
        <f t="shared" si="8"/>
        <v>28</v>
      </c>
      <c r="H158" s="10">
        <f t="shared" si="9"/>
        <v>1.1200000000000002E-2</v>
      </c>
      <c r="I158" s="13">
        <f t="shared" si="10"/>
        <v>1.1365456130673834E-2</v>
      </c>
    </row>
    <row r="159" spans="1:9" x14ac:dyDescent="0.25">
      <c r="A159" s="6">
        <v>37320</v>
      </c>
      <c r="B159" s="8">
        <v>1.75</v>
      </c>
      <c r="E159" s="1">
        <f t="shared" si="11"/>
        <v>38190</v>
      </c>
      <c r="F159" s="1">
        <f>_xll.NxAdjust($E159+28,1)</f>
        <v>38218</v>
      </c>
      <c r="G159" s="14">
        <f t="shared" si="8"/>
        <v>28</v>
      </c>
      <c r="H159" s="10">
        <f t="shared" si="9"/>
        <v>1.1899999999999999E-2</v>
      </c>
      <c r="I159" s="13">
        <f t="shared" si="10"/>
        <v>1.2076455207986947E-2</v>
      </c>
    </row>
    <row r="160" spans="1:9" x14ac:dyDescent="0.25">
      <c r="A160" s="6">
        <v>37321</v>
      </c>
      <c r="B160" s="8">
        <v>1.74</v>
      </c>
      <c r="E160" s="1">
        <f t="shared" si="11"/>
        <v>38197</v>
      </c>
      <c r="F160" s="1">
        <f>_xll.NxAdjust($E160+28,1)</f>
        <v>38225</v>
      </c>
      <c r="G160" s="14">
        <f t="shared" si="8"/>
        <v>28</v>
      </c>
      <c r="H160" s="10">
        <f t="shared" si="9"/>
        <v>1.26E-2</v>
      </c>
      <c r="I160" s="13">
        <f t="shared" si="10"/>
        <v>1.2787531781145523E-2</v>
      </c>
    </row>
    <row r="161" spans="1:9" x14ac:dyDescent="0.25">
      <c r="A161" s="6">
        <v>37322</v>
      </c>
      <c r="B161" s="8">
        <v>1.74</v>
      </c>
      <c r="E161" s="1">
        <f t="shared" si="11"/>
        <v>38204</v>
      </c>
      <c r="F161" s="1">
        <f>_xll.NxAdjust($E161+28,1)</f>
        <v>38232</v>
      </c>
      <c r="G161" s="14">
        <f t="shared" si="8"/>
        <v>28</v>
      </c>
      <c r="H161" s="10">
        <f t="shared" si="9"/>
        <v>1.3100000000000001E-2</v>
      </c>
      <c r="I161" s="13">
        <f t="shared" si="10"/>
        <v>1.3295491072570609E-2</v>
      </c>
    </row>
    <row r="162" spans="1:9" x14ac:dyDescent="0.25">
      <c r="A162" s="6">
        <v>37323</v>
      </c>
      <c r="B162" s="8">
        <v>1.74</v>
      </c>
      <c r="E162" s="1">
        <f t="shared" si="11"/>
        <v>38211</v>
      </c>
      <c r="F162" s="1">
        <f>_xll.NxAdjust($E162+28,1)</f>
        <v>38239</v>
      </c>
      <c r="G162" s="14">
        <f t="shared" si="8"/>
        <v>28</v>
      </c>
      <c r="H162" s="10">
        <f t="shared" si="9"/>
        <v>1.29E-2</v>
      </c>
      <c r="I162" s="13">
        <f t="shared" si="10"/>
        <v>1.3092302610285654E-2</v>
      </c>
    </row>
    <row r="163" spans="1:9" x14ac:dyDescent="0.25">
      <c r="A163" s="6">
        <v>37326</v>
      </c>
      <c r="B163" s="8">
        <v>1.77</v>
      </c>
      <c r="E163" s="1">
        <f t="shared" si="11"/>
        <v>38218</v>
      </c>
      <c r="F163" s="1">
        <f>_xll.NxAdjust($E163+28,1)</f>
        <v>38246</v>
      </c>
      <c r="G163" s="14">
        <f t="shared" si="8"/>
        <v>28</v>
      </c>
      <c r="H163" s="10">
        <f t="shared" si="9"/>
        <v>1.32E-2</v>
      </c>
      <c r="I163" s="13">
        <f t="shared" si="10"/>
        <v>1.3397087676681392E-2</v>
      </c>
    </row>
    <row r="164" spans="1:9" x14ac:dyDescent="0.25">
      <c r="A164" s="6">
        <v>37327</v>
      </c>
      <c r="B164" s="8">
        <v>1.79</v>
      </c>
      <c r="E164" s="1">
        <f t="shared" si="11"/>
        <v>38225</v>
      </c>
      <c r="F164" s="1">
        <f>_xll.NxAdjust($E164+28,1)</f>
        <v>38253</v>
      </c>
      <c r="G164" s="14">
        <f t="shared" si="8"/>
        <v>28</v>
      </c>
      <c r="H164" s="10">
        <f t="shared" si="9"/>
        <v>1.37E-2</v>
      </c>
      <c r="I164" s="13">
        <f t="shared" si="10"/>
        <v>1.390509442839648E-2</v>
      </c>
    </row>
    <row r="165" spans="1:9" x14ac:dyDescent="0.25">
      <c r="A165" s="6">
        <v>37328</v>
      </c>
      <c r="B165" s="8">
        <v>1.77</v>
      </c>
      <c r="E165" s="1">
        <f t="shared" si="11"/>
        <v>38232</v>
      </c>
      <c r="F165" s="1">
        <f>_xll.NxAdjust($E165+28,1)</f>
        <v>38260</v>
      </c>
      <c r="G165" s="14">
        <f t="shared" si="8"/>
        <v>28</v>
      </c>
      <c r="H165" s="10">
        <f t="shared" si="9"/>
        <v>1.43E-2</v>
      </c>
      <c r="I165" s="13">
        <f t="shared" si="10"/>
        <v>1.4514754743887368E-2</v>
      </c>
    </row>
    <row r="166" spans="1:9" x14ac:dyDescent="0.25">
      <c r="A166" s="6">
        <v>37329</v>
      </c>
      <c r="B166" s="8">
        <v>1.76</v>
      </c>
      <c r="E166" s="1">
        <f t="shared" si="11"/>
        <v>38239</v>
      </c>
      <c r="F166" s="1">
        <f>_xll.NxAdjust($E166+28,1)</f>
        <v>38267</v>
      </c>
      <c r="G166" s="14">
        <f t="shared" si="8"/>
        <v>28</v>
      </c>
      <c r="H166" s="10">
        <f t="shared" si="9"/>
        <v>1.55E-2</v>
      </c>
      <c r="I166" s="13">
        <f t="shared" si="10"/>
        <v>1.5734246285800103E-2</v>
      </c>
    </row>
    <row r="167" spans="1:9" x14ac:dyDescent="0.25">
      <c r="A167" s="6">
        <v>37330</v>
      </c>
      <c r="B167" s="8">
        <v>1.76</v>
      </c>
      <c r="E167" s="1">
        <f t="shared" si="11"/>
        <v>38246</v>
      </c>
      <c r="F167" s="1">
        <f>_xll.NxAdjust($E167+28,1)</f>
        <v>38274</v>
      </c>
      <c r="G167" s="14">
        <f t="shared" si="8"/>
        <v>28</v>
      </c>
      <c r="H167" s="10">
        <f t="shared" si="9"/>
        <v>1.52E-2</v>
      </c>
      <c r="I167" s="13">
        <f t="shared" si="10"/>
        <v>1.5429352033960148E-2</v>
      </c>
    </row>
    <row r="168" spans="1:9" x14ac:dyDescent="0.25">
      <c r="A168" s="6">
        <v>37333</v>
      </c>
      <c r="B168" s="8">
        <v>1.74</v>
      </c>
      <c r="E168" s="1">
        <f t="shared" si="11"/>
        <v>38253</v>
      </c>
      <c r="F168" s="1">
        <f>_xll.NxAdjust($E168+28,1)</f>
        <v>38281</v>
      </c>
      <c r="G168" s="14">
        <f t="shared" si="8"/>
        <v>28</v>
      </c>
      <c r="H168" s="10">
        <f t="shared" si="9"/>
        <v>1.4999999999999999E-2</v>
      </c>
      <c r="I168" s="13">
        <f t="shared" si="10"/>
        <v>1.5226097113298849E-2</v>
      </c>
    </row>
    <row r="169" spans="1:9" x14ac:dyDescent="0.25">
      <c r="A169" s="6">
        <v>37334</v>
      </c>
      <c r="B169" s="8">
        <v>1.78</v>
      </c>
      <c r="E169" s="1">
        <f t="shared" si="11"/>
        <v>38260</v>
      </c>
      <c r="F169" s="1">
        <f>_xll.NxAdjust($E169+28,1)</f>
        <v>38288</v>
      </c>
      <c r="G169" s="14">
        <f t="shared" si="8"/>
        <v>28</v>
      </c>
      <c r="H169" s="10">
        <f t="shared" si="9"/>
        <v>1.44E-2</v>
      </c>
      <c r="I169" s="13">
        <f t="shared" si="10"/>
        <v>1.4616370334774949E-2</v>
      </c>
    </row>
    <row r="170" spans="1:9" x14ac:dyDescent="0.25">
      <c r="A170" s="6">
        <v>37335</v>
      </c>
      <c r="B170" s="8">
        <v>1.76</v>
      </c>
      <c r="E170" s="1">
        <f t="shared" si="11"/>
        <v>38267</v>
      </c>
      <c r="F170" s="1">
        <f>_xll.NxAdjust($E170+28,1)</f>
        <v>38295</v>
      </c>
      <c r="G170" s="14">
        <f t="shared" si="8"/>
        <v>28</v>
      </c>
      <c r="H170" s="10">
        <f t="shared" si="9"/>
        <v>1.5300000000000001E-2</v>
      </c>
      <c r="I170" s="13">
        <f t="shared" si="10"/>
        <v>1.5530981868423424E-2</v>
      </c>
    </row>
    <row r="171" spans="1:9" x14ac:dyDescent="0.25">
      <c r="A171" s="6">
        <v>37336</v>
      </c>
      <c r="B171" s="8">
        <v>1.75</v>
      </c>
      <c r="E171" s="1">
        <f t="shared" si="11"/>
        <v>38274</v>
      </c>
      <c r="F171" s="1">
        <f>_xll.NxAdjust($E171+28,1)</f>
        <v>38303</v>
      </c>
      <c r="G171" s="14">
        <f t="shared" si="8"/>
        <v>29</v>
      </c>
      <c r="H171" s="10">
        <f t="shared" si="9"/>
        <v>1.5700000000000002E-2</v>
      </c>
      <c r="I171" s="13">
        <f t="shared" si="10"/>
        <v>1.5938212967678292E-2</v>
      </c>
    </row>
    <row r="172" spans="1:9" x14ac:dyDescent="0.25">
      <c r="A172" s="6">
        <v>37337</v>
      </c>
      <c r="B172" s="8">
        <v>1.75</v>
      </c>
      <c r="E172" s="1">
        <f t="shared" si="11"/>
        <v>38281</v>
      </c>
      <c r="F172" s="1">
        <f>_xll.NxAdjust($E172+28,1)</f>
        <v>38309</v>
      </c>
      <c r="G172" s="14">
        <f t="shared" si="8"/>
        <v>28</v>
      </c>
      <c r="H172" s="10">
        <f t="shared" si="9"/>
        <v>1.6E-2</v>
      </c>
      <c r="I172" s="13">
        <f t="shared" si="10"/>
        <v>1.6242435030259877E-2</v>
      </c>
    </row>
    <row r="173" spans="1:9" x14ac:dyDescent="0.25">
      <c r="A173" s="6">
        <v>37340</v>
      </c>
      <c r="B173" s="8">
        <v>1.75</v>
      </c>
      <c r="E173" s="1">
        <f t="shared" si="11"/>
        <v>38288</v>
      </c>
      <c r="F173" s="1">
        <f>_xll.NxAdjust($E173+28,1)</f>
        <v>38317</v>
      </c>
      <c r="G173" s="14">
        <f t="shared" si="8"/>
        <v>29</v>
      </c>
      <c r="H173" s="10">
        <f t="shared" si="9"/>
        <v>1.6799999999999999E-2</v>
      </c>
      <c r="I173" s="13">
        <f t="shared" si="10"/>
        <v>1.7056416350127172E-2</v>
      </c>
    </row>
    <row r="174" spans="1:9" x14ac:dyDescent="0.25">
      <c r="A174" s="6">
        <v>37341</v>
      </c>
      <c r="B174" s="8">
        <v>1.79</v>
      </c>
      <c r="E174" s="1">
        <f t="shared" si="11"/>
        <v>38295</v>
      </c>
      <c r="F174" s="1">
        <f>_xll.NxAdjust($E174+28,1)</f>
        <v>38323</v>
      </c>
      <c r="G174" s="14">
        <f t="shared" si="8"/>
        <v>28</v>
      </c>
      <c r="H174" s="10">
        <f t="shared" si="9"/>
        <v>1.8200000000000001E-2</v>
      </c>
      <c r="I174" s="13">
        <f t="shared" si="10"/>
        <v>1.847893573792235E-2</v>
      </c>
    </row>
    <row r="175" spans="1:9" x14ac:dyDescent="0.25">
      <c r="A175" s="6">
        <v>37342</v>
      </c>
      <c r="B175" s="8">
        <v>1.74</v>
      </c>
      <c r="E175" s="1">
        <f t="shared" si="11"/>
        <v>38302</v>
      </c>
      <c r="F175" s="1">
        <f>_xll.NxAdjust($E175+28,1)</f>
        <v>38330</v>
      </c>
      <c r="G175" s="14">
        <f t="shared" si="8"/>
        <v>28</v>
      </c>
      <c r="H175" s="10" t="e">
        <f t="shared" si="9"/>
        <v>#N/A</v>
      </c>
      <c r="I175" s="13" t="e">
        <f t="shared" si="10"/>
        <v>#N/A</v>
      </c>
    </row>
    <row r="176" spans="1:9" x14ac:dyDescent="0.25">
      <c r="A176" s="6">
        <v>37343</v>
      </c>
      <c r="B176" s="8">
        <v>1.73</v>
      </c>
      <c r="E176" s="1">
        <f t="shared" si="11"/>
        <v>38309</v>
      </c>
      <c r="F176" s="1">
        <f>_xll.NxAdjust($E176+28,1)</f>
        <v>38337</v>
      </c>
      <c r="G176" s="14">
        <f t="shared" si="8"/>
        <v>28</v>
      </c>
      <c r="H176" s="10">
        <f t="shared" si="9"/>
        <v>1.84E-2</v>
      </c>
      <c r="I176" s="13">
        <f t="shared" si="10"/>
        <v>1.8682291991205191E-2</v>
      </c>
    </row>
    <row r="177" spans="1:9" x14ac:dyDescent="0.25">
      <c r="A177" s="6">
        <v>37344</v>
      </c>
      <c r="B177" s="8" t="e">
        <v>#N/A</v>
      </c>
      <c r="E177" s="1">
        <f t="shared" si="11"/>
        <v>38316</v>
      </c>
      <c r="F177" s="1">
        <f>_xll.NxAdjust($E177+28,1)</f>
        <v>38344</v>
      </c>
      <c r="G177" s="14">
        <f t="shared" si="8"/>
        <v>28</v>
      </c>
      <c r="H177" s="10" t="e">
        <f t="shared" si="9"/>
        <v>#N/A</v>
      </c>
      <c r="I177" s="13" t="e">
        <f t="shared" si="10"/>
        <v>#N/A</v>
      </c>
    </row>
    <row r="178" spans="1:9" x14ac:dyDescent="0.25">
      <c r="A178" s="6">
        <v>37347</v>
      </c>
      <c r="B178" s="8">
        <v>1.76</v>
      </c>
      <c r="E178" s="1">
        <f t="shared" si="11"/>
        <v>38323</v>
      </c>
      <c r="F178" s="1">
        <f>_xll.NxAdjust($E178+28,1)</f>
        <v>38351</v>
      </c>
      <c r="G178" s="14">
        <f t="shared" si="8"/>
        <v>28</v>
      </c>
      <c r="H178" s="10">
        <f t="shared" si="9"/>
        <v>2.0199999999999999E-2</v>
      </c>
      <c r="I178" s="13">
        <f t="shared" si="10"/>
        <v>2.0512783417502609E-2</v>
      </c>
    </row>
    <row r="179" spans="1:9" x14ac:dyDescent="0.25">
      <c r="A179" s="6">
        <v>37348</v>
      </c>
      <c r="B179" s="9">
        <v>1.76</v>
      </c>
      <c r="E179" s="1">
        <f t="shared" si="11"/>
        <v>38330</v>
      </c>
      <c r="F179" s="1">
        <f>_xll.NxAdjust($E179+28,1)</f>
        <v>38358</v>
      </c>
      <c r="G179" s="14">
        <f t="shared" si="8"/>
        <v>28</v>
      </c>
      <c r="H179" s="10">
        <f t="shared" si="9"/>
        <v>2.0299999999999999E-2</v>
      </c>
      <c r="I179" s="13">
        <f t="shared" si="10"/>
        <v>2.0614492437504101E-2</v>
      </c>
    </row>
    <row r="180" spans="1:9" x14ac:dyDescent="0.25">
      <c r="A180" s="6">
        <v>37349</v>
      </c>
      <c r="B180" s="8">
        <v>1.74</v>
      </c>
      <c r="E180" s="1">
        <f t="shared" si="11"/>
        <v>38337</v>
      </c>
      <c r="F180" s="1">
        <f>_xll.NxAdjust($E180+28,1)</f>
        <v>38365</v>
      </c>
      <c r="G180" s="14">
        <f t="shared" si="8"/>
        <v>28</v>
      </c>
      <c r="H180" s="10">
        <f t="shared" si="9"/>
        <v>1.89E-2</v>
      </c>
      <c r="I180" s="13">
        <f t="shared" si="10"/>
        <v>1.9190710344205983E-2</v>
      </c>
    </row>
    <row r="181" spans="1:9" x14ac:dyDescent="0.25">
      <c r="A181" s="6">
        <v>37350</v>
      </c>
      <c r="B181" s="8">
        <v>1.74</v>
      </c>
      <c r="E181" s="1">
        <f t="shared" si="11"/>
        <v>38344</v>
      </c>
      <c r="F181" s="1">
        <f>_xll.NxAdjust($E181+28,1)</f>
        <v>38372</v>
      </c>
      <c r="G181" s="14">
        <f t="shared" si="8"/>
        <v>28</v>
      </c>
      <c r="H181" s="10">
        <f t="shared" si="9"/>
        <v>1.78E-2</v>
      </c>
      <c r="I181" s="13">
        <f t="shared" si="10"/>
        <v>1.8072242237586703E-2</v>
      </c>
    </row>
    <row r="182" spans="1:9" x14ac:dyDescent="0.25">
      <c r="A182" s="6">
        <v>37351</v>
      </c>
      <c r="B182" s="8">
        <v>1.73</v>
      </c>
      <c r="E182" s="1">
        <f t="shared" si="11"/>
        <v>38351</v>
      </c>
      <c r="F182" s="1">
        <f>_xll.NxAdjust($E182+28,1)</f>
        <v>38379</v>
      </c>
      <c r="G182" s="14">
        <f t="shared" si="8"/>
        <v>28</v>
      </c>
      <c r="H182" s="10">
        <f t="shared" si="9"/>
        <v>1.6200000000000003E-2</v>
      </c>
      <c r="I182" s="13">
        <f t="shared" si="10"/>
        <v>1.644572160922763E-2</v>
      </c>
    </row>
    <row r="183" spans="1:9" x14ac:dyDescent="0.25">
      <c r="A183" s="6">
        <v>37354</v>
      </c>
      <c r="B183" s="8">
        <v>1.73</v>
      </c>
      <c r="E183" s="1">
        <f t="shared" si="11"/>
        <v>38358</v>
      </c>
      <c r="F183" s="1">
        <f>_xll.NxAdjust($E183+28,1)</f>
        <v>38386</v>
      </c>
      <c r="G183" s="14">
        <f t="shared" si="8"/>
        <v>28</v>
      </c>
      <c r="H183" s="10">
        <f t="shared" si="9"/>
        <v>1.9900000000000001E-2</v>
      </c>
      <c r="I183" s="13">
        <f t="shared" si="10"/>
        <v>2.0207665865055582E-2</v>
      </c>
    </row>
    <row r="184" spans="1:9" x14ac:dyDescent="0.25">
      <c r="A184" s="6">
        <v>37355</v>
      </c>
      <c r="B184" s="8">
        <v>1.7</v>
      </c>
      <c r="E184" s="1">
        <f t="shared" si="11"/>
        <v>38365</v>
      </c>
      <c r="F184" s="1">
        <f>_xll.NxAdjust($E184+28,1)</f>
        <v>38393</v>
      </c>
      <c r="G184" s="14">
        <f t="shared" si="8"/>
        <v>28</v>
      </c>
      <c r="H184" s="10">
        <f t="shared" si="9"/>
        <v>2.0099999999999996E-2</v>
      </c>
      <c r="I184" s="13">
        <f t="shared" si="10"/>
        <v>2.0411075982118707E-2</v>
      </c>
    </row>
    <row r="185" spans="1:9" x14ac:dyDescent="0.25">
      <c r="A185" s="6">
        <v>37356</v>
      </c>
      <c r="B185" s="8">
        <v>1.69</v>
      </c>
      <c r="E185" s="1">
        <f t="shared" si="11"/>
        <v>38372</v>
      </c>
      <c r="F185" s="1">
        <f>_xll.NxAdjust($E185+28,1)</f>
        <v>38400</v>
      </c>
      <c r="G185" s="14">
        <f t="shared" si="8"/>
        <v>28</v>
      </c>
      <c r="H185" s="10">
        <f t="shared" si="9"/>
        <v>1.83E-2</v>
      </c>
      <c r="I185" s="13">
        <f t="shared" si="10"/>
        <v>1.8580613072606677E-2</v>
      </c>
    </row>
    <row r="186" spans="1:9" x14ac:dyDescent="0.25">
      <c r="A186" s="6">
        <v>37357</v>
      </c>
      <c r="B186" s="8">
        <v>1.69</v>
      </c>
      <c r="E186" s="1">
        <f t="shared" si="11"/>
        <v>38379</v>
      </c>
      <c r="F186" s="1">
        <f>_xll.NxAdjust($E186+28,1)</f>
        <v>38407</v>
      </c>
      <c r="G186" s="14">
        <f t="shared" si="8"/>
        <v>28</v>
      </c>
      <c r="H186" s="10">
        <f t="shared" si="9"/>
        <v>2.1099999999999997E-2</v>
      </c>
      <c r="I186" s="13">
        <f t="shared" si="10"/>
        <v>2.1428221648193756E-2</v>
      </c>
    </row>
    <row r="187" spans="1:9" x14ac:dyDescent="0.25">
      <c r="A187" s="6">
        <v>37358</v>
      </c>
      <c r="B187" s="8">
        <v>1.69</v>
      </c>
      <c r="E187" s="1">
        <f t="shared" si="11"/>
        <v>38386</v>
      </c>
      <c r="F187" s="1">
        <f>_xll.NxAdjust($E187+28,1)</f>
        <v>38414</v>
      </c>
      <c r="G187" s="14">
        <f t="shared" si="8"/>
        <v>28</v>
      </c>
      <c r="H187" s="10">
        <f t="shared" si="9"/>
        <v>2.1499999999999998E-2</v>
      </c>
      <c r="I187" s="13">
        <f t="shared" si="10"/>
        <v>2.1835124291175796E-2</v>
      </c>
    </row>
    <row r="188" spans="1:9" x14ac:dyDescent="0.25">
      <c r="A188" s="6">
        <v>37361</v>
      </c>
      <c r="B188" s="8">
        <v>1.68</v>
      </c>
      <c r="E188" s="1">
        <f t="shared" si="11"/>
        <v>38393</v>
      </c>
      <c r="F188" s="1">
        <f>_xll.NxAdjust($E188+28,1)</f>
        <v>38421</v>
      </c>
      <c r="G188" s="14">
        <f t="shared" si="8"/>
        <v>28</v>
      </c>
      <c r="H188" s="10">
        <f t="shared" si="9"/>
        <v>2.3099999999999999E-2</v>
      </c>
      <c r="I188" s="13">
        <f t="shared" si="10"/>
        <v>2.3462988502676474E-2</v>
      </c>
    </row>
    <row r="189" spans="1:9" x14ac:dyDescent="0.25">
      <c r="A189" s="6">
        <v>37362</v>
      </c>
      <c r="B189" s="8">
        <v>1.68</v>
      </c>
      <c r="E189" s="1">
        <f t="shared" si="11"/>
        <v>38400</v>
      </c>
      <c r="F189" s="1">
        <f>_xll.NxAdjust($E189+28,1)</f>
        <v>38428</v>
      </c>
      <c r="G189" s="14">
        <f t="shared" si="8"/>
        <v>28</v>
      </c>
      <c r="H189" s="10">
        <f t="shared" si="9"/>
        <v>2.3599999999999999E-2</v>
      </c>
      <c r="I189" s="13">
        <f t="shared" si="10"/>
        <v>2.3971779310467654E-2</v>
      </c>
    </row>
    <row r="190" spans="1:9" x14ac:dyDescent="0.25">
      <c r="A190" s="6">
        <v>37363</v>
      </c>
      <c r="B190" s="8">
        <v>1.68</v>
      </c>
      <c r="E190" s="1">
        <f t="shared" si="11"/>
        <v>38407</v>
      </c>
      <c r="F190" s="1">
        <f>_xll.NxAdjust($E190+28,1)</f>
        <v>38435</v>
      </c>
      <c r="G190" s="14">
        <f t="shared" si="8"/>
        <v>28</v>
      </c>
      <c r="H190" s="10">
        <f t="shared" si="9"/>
        <v>2.4399999999999998E-2</v>
      </c>
      <c r="I190" s="13">
        <f t="shared" si="10"/>
        <v>2.4785927070484871E-2</v>
      </c>
    </row>
    <row r="191" spans="1:9" x14ac:dyDescent="0.25">
      <c r="A191" s="6">
        <v>37364</v>
      </c>
      <c r="B191" s="8">
        <v>1.67</v>
      </c>
      <c r="E191" s="1">
        <f t="shared" si="11"/>
        <v>38414</v>
      </c>
      <c r="F191" s="1">
        <f>_xll.NxAdjust($E191+28,1)</f>
        <v>38442</v>
      </c>
      <c r="G191" s="14">
        <f t="shared" si="8"/>
        <v>28</v>
      </c>
      <c r="H191" s="10">
        <f t="shared" si="9"/>
        <v>2.5000000000000001E-2</v>
      </c>
      <c r="I191" s="13">
        <f t="shared" si="10"/>
        <v>2.5396604508767046E-2</v>
      </c>
    </row>
    <row r="192" spans="1:9" x14ac:dyDescent="0.25">
      <c r="A192" s="6">
        <v>37365</v>
      </c>
      <c r="B192" s="8">
        <v>1.66</v>
      </c>
      <c r="E192" s="1">
        <f t="shared" si="11"/>
        <v>38421</v>
      </c>
      <c r="F192" s="1">
        <f>_xll.NxAdjust($E192+28,1)</f>
        <v>38449</v>
      </c>
      <c r="G192" s="14">
        <f t="shared" si="8"/>
        <v>28</v>
      </c>
      <c r="H192" s="10">
        <f t="shared" si="9"/>
        <v>2.5499999999999998E-2</v>
      </c>
      <c r="I192" s="13">
        <f t="shared" si="10"/>
        <v>2.5905545999565804E-2</v>
      </c>
    </row>
    <row r="193" spans="1:9" x14ac:dyDescent="0.25">
      <c r="A193" s="6">
        <v>37368</v>
      </c>
      <c r="B193" s="8">
        <v>1.64</v>
      </c>
      <c r="E193" s="1">
        <f t="shared" si="11"/>
        <v>38428</v>
      </c>
      <c r="F193" s="1">
        <f>_xll.NxAdjust($E193+28,1)</f>
        <v>38456</v>
      </c>
      <c r="G193" s="14">
        <f t="shared" si="8"/>
        <v>28</v>
      </c>
      <c r="H193" s="10">
        <f t="shared" si="9"/>
        <v>2.63E-2</v>
      </c>
      <c r="I193" s="13">
        <f t="shared" si="10"/>
        <v>2.6719934889034128E-2</v>
      </c>
    </row>
    <row r="194" spans="1:9" x14ac:dyDescent="0.25">
      <c r="A194" s="6">
        <v>37369</v>
      </c>
      <c r="B194" s="8">
        <v>1.65</v>
      </c>
      <c r="E194" s="1">
        <f t="shared" si="11"/>
        <v>38435</v>
      </c>
      <c r="F194" s="1">
        <f>_xll.NxAdjust($E194+28,1)</f>
        <v>38463</v>
      </c>
      <c r="G194" s="14">
        <f t="shared" si="8"/>
        <v>28</v>
      </c>
      <c r="H194" s="10">
        <f t="shared" si="9"/>
        <v>2.6499999999999999E-2</v>
      </c>
      <c r="I194" s="13">
        <f t="shared" si="10"/>
        <v>2.6923547979446526E-2</v>
      </c>
    </row>
    <row r="195" spans="1:9" x14ac:dyDescent="0.25">
      <c r="A195" s="6">
        <v>37370</v>
      </c>
      <c r="B195" s="8">
        <v>1.64</v>
      </c>
      <c r="E195" s="1">
        <f t="shared" si="11"/>
        <v>38442</v>
      </c>
      <c r="F195" s="1">
        <f>_xll.NxAdjust($E195+28,1)</f>
        <v>38470</v>
      </c>
      <c r="G195" s="14">
        <f t="shared" si="8"/>
        <v>28</v>
      </c>
      <c r="H195" s="10">
        <f t="shared" si="9"/>
        <v>2.58E-2</v>
      </c>
      <c r="I195" s="13">
        <f t="shared" si="10"/>
        <v>2.6210929932731681E-2</v>
      </c>
    </row>
    <row r="196" spans="1:9" x14ac:dyDescent="0.25">
      <c r="A196" s="6">
        <v>37371</v>
      </c>
      <c r="B196" s="8">
        <v>1.65</v>
      </c>
      <c r="E196" s="1">
        <f t="shared" si="11"/>
        <v>38449</v>
      </c>
      <c r="F196" s="1">
        <f>_xll.NxAdjust($E196+28,1)</f>
        <v>38477</v>
      </c>
      <c r="G196" s="14">
        <f t="shared" si="8"/>
        <v>28</v>
      </c>
      <c r="H196" s="10">
        <f t="shared" si="9"/>
        <v>2.5699999999999997E-2</v>
      </c>
      <c r="I196" s="13">
        <f t="shared" si="10"/>
        <v>2.6109133701699285E-2</v>
      </c>
    </row>
    <row r="197" spans="1:9" x14ac:dyDescent="0.25">
      <c r="A197" s="6">
        <v>37372</v>
      </c>
      <c r="B197" s="8">
        <v>1.65</v>
      </c>
      <c r="E197" s="1">
        <f t="shared" si="11"/>
        <v>38456</v>
      </c>
      <c r="F197" s="1">
        <f>_xll.NxAdjust($E197+28,1)</f>
        <v>38484</v>
      </c>
      <c r="G197" s="14">
        <f t="shared" ref="G197:G260" si="12">F197-E197</f>
        <v>28</v>
      </c>
      <c r="H197" s="10">
        <f t="shared" ref="H197:H260" si="13">VLOOKUP($E197,$A$4:$B$3498,2,FALSE)/100</f>
        <v>2.58E-2</v>
      </c>
      <c r="I197" s="13">
        <f t="shared" ref="I197:I260" si="14">(H197*365)/(360-H197*$G197)</f>
        <v>2.6210929932731681E-2</v>
      </c>
    </row>
    <row r="198" spans="1:9" x14ac:dyDescent="0.25">
      <c r="A198" s="6">
        <v>37375</v>
      </c>
      <c r="B198" s="8">
        <v>1.7</v>
      </c>
      <c r="E198" s="1">
        <f t="shared" ref="E198:E261" si="15">E197+7</f>
        <v>38463</v>
      </c>
      <c r="F198" s="1">
        <f>_xll.NxAdjust($E198+28,1)</f>
        <v>38491</v>
      </c>
      <c r="G198" s="14">
        <f t="shared" si="12"/>
        <v>28</v>
      </c>
      <c r="H198" s="10">
        <f t="shared" si="13"/>
        <v>2.5399999999999999E-2</v>
      </c>
      <c r="I198" s="13">
        <f t="shared" si="14"/>
        <v>2.5803754528390531E-2</v>
      </c>
    </row>
    <row r="199" spans="1:9" x14ac:dyDescent="0.25">
      <c r="A199" s="6">
        <v>37376</v>
      </c>
      <c r="B199" s="8">
        <v>1.74</v>
      </c>
      <c r="E199" s="1">
        <f t="shared" si="15"/>
        <v>38470</v>
      </c>
      <c r="F199" s="1">
        <f>_xll.NxAdjust($E199+28,1)</f>
        <v>38498</v>
      </c>
      <c r="G199" s="14">
        <f t="shared" si="12"/>
        <v>28</v>
      </c>
      <c r="H199" s="10">
        <f t="shared" si="13"/>
        <v>2.5499999999999998E-2</v>
      </c>
      <c r="I199" s="13">
        <f t="shared" si="14"/>
        <v>2.5905545999565804E-2</v>
      </c>
    </row>
    <row r="200" spans="1:9" x14ac:dyDescent="0.25">
      <c r="A200" s="6">
        <v>37377</v>
      </c>
      <c r="B200" s="8">
        <v>1.73</v>
      </c>
      <c r="E200" s="1">
        <f t="shared" si="15"/>
        <v>38477</v>
      </c>
      <c r="F200" s="1">
        <f>_xll.NxAdjust($E200+28,1)</f>
        <v>38505</v>
      </c>
      <c r="G200" s="14">
        <f t="shared" si="12"/>
        <v>28</v>
      </c>
      <c r="H200" s="10">
        <f t="shared" si="13"/>
        <v>2.5499999999999998E-2</v>
      </c>
      <c r="I200" s="13">
        <f t="shared" si="14"/>
        <v>2.5905545999565804E-2</v>
      </c>
    </row>
    <row r="201" spans="1:9" x14ac:dyDescent="0.25">
      <c r="A201" s="6">
        <v>37378</v>
      </c>
      <c r="B201" s="8">
        <v>1.71</v>
      </c>
      <c r="E201" s="1">
        <f t="shared" si="15"/>
        <v>38484</v>
      </c>
      <c r="F201" s="1">
        <f>_xll.NxAdjust($E201+28,1)</f>
        <v>38512</v>
      </c>
      <c r="G201" s="14">
        <f t="shared" si="12"/>
        <v>28</v>
      </c>
      <c r="H201" s="10">
        <f t="shared" si="13"/>
        <v>2.52E-2</v>
      </c>
      <c r="I201" s="13">
        <f t="shared" si="14"/>
        <v>2.5600176345637451E-2</v>
      </c>
    </row>
    <row r="202" spans="1:9" x14ac:dyDescent="0.25">
      <c r="A202" s="6">
        <v>37379</v>
      </c>
      <c r="B202" s="8">
        <v>1.7</v>
      </c>
      <c r="E202" s="1">
        <f t="shared" si="15"/>
        <v>38491</v>
      </c>
      <c r="F202" s="1">
        <f>_xll.NxAdjust($E202+28,1)</f>
        <v>38519</v>
      </c>
      <c r="G202" s="14">
        <f t="shared" si="12"/>
        <v>28</v>
      </c>
      <c r="H202" s="10">
        <f t="shared" si="13"/>
        <v>2.58E-2</v>
      </c>
      <c r="I202" s="13">
        <f t="shared" si="14"/>
        <v>2.6210929932731681E-2</v>
      </c>
    </row>
    <row r="203" spans="1:9" x14ac:dyDescent="0.25">
      <c r="A203" s="6">
        <v>37382</v>
      </c>
      <c r="B203" s="8">
        <v>1.71</v>
      </c>
      <c r="E203" s="1">
        <f t="shared" si="15"/>
        <v>38498</v>
      </c>
      <c r="F203" s="1">
        <f>_xll.NxAdjust($E203+28,1)</f>
        <v>38526</v>
      </c>
      <c r="G203" s="14">
        <f t="shared" si="12"/>
        <v>28</v>
      </c>
      <c r="H203" s="10">
        <f t="shared" si="13"/>
        <v>2.7200000000000002E-2</v>
      </c>
      <c r="I203" s="13">
        <f t="shared" si="14"/>
        <v>2.7636243786855749E-2</v>
      </c>
    </row>
    <row r="204" spans="1:9" x14ac:dyDescent="0.25">
      <c r="A204" s="6">
        <v>37383</v>
      </c>
      <c r="B204" s="9">
        <v>1.74</v>
      </c>
      <c r="E204" s="1">
        <f t="shared" si="15"/>
        <v>38505</v>
      </c>
      <c r="F204" s="1">
        <f>_xll.NxAdjust($E204+28,1)</f>
        <v>38533</v>
      </c>
      <c r="G204" s="14">
        <f t="shared" si="12"/>
        <v>28</v>
      </c>
      <c r="H204" s="10">
        <f t="shared" si="13"/>
        <v>2.75E-2</v>
      </c>
      <c r="I204" s="13">
        <f t="shared" si="14"/>
        <v>2.7941708654622383E-2</v>
      </c>
    </row>
    <row r="205" spans="1:9" x14ac:dyDescent="0.25">
      <c r="A205" s="6">
        <v>37384</v>
      </c>
      <c r="B205" s="8">
        <v>1.73</v>
      </c>
      <c r="E205" s="1">
        <f t="shared" si="15"/>
        <v>38512</v>
      </c>
      <c r="F205" s="1">
        <f>_xll.NxAdjust($E205+28,1)</f>
        <v>38540</v>
      </c>
      <c r="G205" s="14">
        <f t="shared" si="12"/>
        <v>28</v>
      </c>
      <c r="H205" s="10">
        <f t="shared" si="13"/>
        <v>2.76E-2</v>
      </c>
      <c r="I205" s="13">
        <f t="shared" si="14"/>
        <v>2.8043533451809887E-2</v>
      </c>
    </row>
    <row r="206" spans="1:9" x14ac:dyDescent="0.25">
      <c r="A206" s="6">
        <v>37385</v>
      </c>
      <c r="B206" s="8">
        <v>1.71</v>
      </c>
      <c r="E206" s="1">
        <f t="shared" si="15"/>
        <v>38519</v>
      </c>
      <c r="F206" s="1">
        <f>_xll.NxAdjust($E206+28,1)</f>
        <v>38547</v>
      </c>
      <c r="G206" s="14">
        <f t="shared" si="12"/>
        <v>28</v>
      </c>
      <c r="H206" s="10">
        <f t="shared" si="13"/>
        <v>2.7099999999999999E-2</v>
      </c>
      <c r="I206" s="13">
        <f t="shared" si="14"/>
        <v>2.7534425338741769E-2</v>
      </c>
    </row>
    <row r="207" spans="1:9" x14ac:dyDescent="0.25">
      <c r="A207" s="6">
        <v>37386</v>
      </c>
      <c r="B207" s="8">
        <v>1.7</v>
      </c>
      <c r="E207" s="1">
        <f t="shared" si="15"/>
        <v>38526</v>
      </c>
      <c r="F207" s="1">
        <f>_xll.NxAdjust($E207+28,1)</f>
        <v>38554</v>
      </c>
      <c r="G207" s="14">
        <f t="shared" si="12"/>
        <v>28</v>
      </c>
      <c r="H207" s="10">
        <f t="shared" si="13"/>
        <v>2.7300000000000001E-2</v>
      </c>
      <c r="I207" s="13">
        <f t="shared" si="14"/>
        <v>2.7738063822182437E-2</v>
      </c>
    </row>
    <row r="208" spans="1:9" x14ac:dyDescent="0.25">
      <c r="A208" s="6">
        <v>37389</v>
      </c>
      <c r="B208" s="8">
        <v>1.74</v>
      </c>
      <c r="E208" s="1">
        <f t="shared" si="15"/>
        <v>38533</v>
      </c>
      <c r="F208" s="1">
        <f>_xll.NxAdjust($E208+28,1)</f>
        <v>38561</v>
      </c>
      <c r="G208" s="14">
        <f t="shared" si="12"/>
        <v>28</v>
      </c>
      <c r="H208" s="10">
        <f t="shared" si="13"/>
        <v>2.9399999999999999E-2</v>
      </c>
      <c r="I208" s="13">
        <f t="shared" si="14"/>
        <v>2.9876651275917598E-2</v>
      </c>
    </row>
    <row r="209" spans="1:9" x14ac:dyDescent="0.25">
      <c r="A209" s="6">
        <v>37390</v>
      </c>
      <c r="B209" s="8">
        <v>1.75</v>
      </c>
      <c r="E209" s="1">
        <f t="shared" si="15"/>
        <v>38540</v>
      </c>
      <c r="F209" s="1">
        <f>_xll.NxAdjust($E209+28,1)</f>
        <v>38568</v>
      </c>
      <c r="G209" s="14">
        <f t="shared" si="12"/>
        <v>28</v>
      </c>
      <c r="H209" s="10">
        <f t="shared" si="13"/>
        <v>2.9399999999999999E-2</v>
      </c>
      <c r="I209" s="13">
        <f t="shared" si="14"/>
        <v>2.9876651275917598E-2</v>
      </c>
    </row>
    <row r="210" spans="1:9" x14ac:dyDescent="0.25">
      <c r="A210" s="6">
        <v>37391</v>
      </c>
      <c r="B210" s="8">
        <v>1.73</v>
      </c>
      <c r="E210" s="1">
        <f t="shared" si="15"/>
        <v>38547</v>
      </c>
      <c r="F210" s="1">
        <f>_xll.NxAdjust($E210+28,1)</f>
        <v>38575</v>
      </c>
      <c r="G210" s="14">
        <f t="shared" si="12"/>
        <v>28</v>
      </c>
      <c r="H210" s="10">
        <f t="shared" si="13"/>
        <v>2.98E-2</v>
      </c>
      <c r="I210" s="13">
        <f t="shared" si="14"/>
        <v>3.0284080658058571E-2</v>
      </c>
    </row>
    <row r="211" spans="1:9" x14ac:dyDescent="0.25">
      <c r="A211" s="6">
        <v>37392</v>
      </c>
      <c r="B211" s="8">
        <v>1.71</v>
      </c>
      <c r="E211" s="1">
        <f t="shared" si="15"/>
        <v>38554</v>
      </c>
      <c r="F211" s="1">
        <f>_xll.NxAdjust($E211+28,1)</f>
        <v>38582</v>
      </c>
      <c r="G211" s="14">
        <f t="shared" si="12"/>
        <v>28</v>
      </c>
      <c r="H211" s="10">
        <f t="shared" si="13"/>
        <v>3.0699999999999998E-2</v>
      </c>
      <c r="I211" s="13">
        <f t="shared" si="14"/>
        <v>3.1200889679913479E-2</v>
      </c>
    </row>
    <row r="212" spans="1:9" x14ac:dyDescent="0.25">
      <c r="A212" s="6">
        <v>37393</v>
      </c>
      <c r="B212" s="8">
        <v>1.7</v>
      </c>
      <c r="E212" s="1">
        <f t="shared" si="15"/>
        <v>38561</v>
      </c>
      <c r="F212" s="1">
        <f>_xll.NxAdjust($E212+28,1)</f>
        <v>38589</v>
      </c>
      <c r="G212" s="14">
        <f t="shared" si="12"/>
        <v>28</v>
      </c>
      <c r="H212" s="10">
        <f t="shared" si="13"/>
        <v>3.1899999999999998E-2</v>
      </c>
      <c r="I212" s="13">
        <f t="shared" si="14"/>
        <v>3.2423501866297152E-2</v>
      </c>
    </row>
    <row r="213" spans="1:9" x14ac:dyDescent="0.25">
      <c r="A213" s="6">
        <v>37396</v>
      </c>
      <c r="B213" s="8">
        <v>1.7</v>
      </c>
      <c r="E213" s="1">
        <f t="shared" si="15"/>
        <v>38568</v>
      </c>
      <c r="F213" s="1">
        <f>_xll.NxAdjust($E213+28,1)</f>
        <v>38596</v>
      </c>
      <c r="G213" s="14">
        <f t="shared" si="12"/>
        <v>28</v>
      </c>
      <c r="H213" s="10">
        <f t="shared" si="13"/>
        <v>3.2799999999999996E-2</v>
      </c>
      <c r="I213" s="13">
        <f t="shared" si="14"/>
        <v>3.3340611159134857E-2</v>
      </c>
    </row>
    <row r="214" spans="1:9" x14ac:dyDescent="0.25">
      <c r="A214" s="6">
        <v>37397</v>
      </c>
      <c r="B214" s="8">
        <v>1.7</v>
      </c>
      <c r="E214" s="1">
        <f t="shared" si="15"/>
        <v>38575</v>
      </c>
      <c r="F214" s="1">
        <f>_xll.NxAdjust($E214+28,1)</f>
        <v>38603</v>
      </c>
      <c r="G214" s="14">
        <f t="shared" si="12"/>
        <v>28</v>
      </c>
      <c r="H214" s="10">
        <f t="shared" si="13"/>
        <v>3.2500000000000001E-2</v>
      </c>
      <c r="I214" s="13">
        <f t="shared" si="14"/>
        <v>3.3034893759224714E-2</v>
      </c>
    </row>
    <row r="215" spans="1:9" x14ac:dyDescent="0.25">
      <c r="A215" s="6">
        <v>37398</v>
      </c>
      <c r="B215" s="8">
        <v>1.69</v>
      </c>
      <c r="E215" s="1">
        <f t="shared" si="15"/>
        <v>38582</v>
      </c>
      <c r="F215" s="1">
        <f>_xll.NxAdjust($E215+28,1)</f>
        <v>38610</v>
      </c>
      <c r="G215" s="14">
        <f t="shared" si="12"/>
        <v>28</v>
      </c>
      <c r="H215" s="10">
        <f t="shared" si="13"/>
        <v>3.2400000000000005E-2</v>
      </c>
      <c r="I215" s="13">
        <f t="shared" si="14"/>
        <v>3.2932991137666928E-2</v>
      </c>
    </row>
    <row r="216" spans="1:9" x14ac:dyDescent="0.25">
      <c r="A216" s="6">
        <v>37399</v>
      </c>
      <c r="B216" s="8">
        <v>1.7</v>
      </c>
      <c r="E216" s="1">
        <f t="shared" si="15"/>
        <v>38589</v>
      </c>
      <c r="F216" s="1">
        <f>_xll.NxAdjust($E216+28,1)</f>
        <v>38617</v>
      </c>
      <c r="G216" s="14">
        <f t="shared" si="12"/>
        <v>28</v>
      </c>
      <c r="H216" s="10">
        <f t="shared" si="13"/>
        <v>3.2799999999999996E-2</v>
      </c>
      <c r="I216" s="13">
        <f t="shared" si="14"/>
        <v>3.3340611159134857E-2</v>
      </c>
    </row>
    <row r="217" spans="1:9" x14ac:dyDescent="0.25">
      <c r="A217" s="6">
        <v>37400</v>
      </c>
      <c r="B217" s="8">
        <v>1.68</v>
      </c>
      <c r="E217" s="1">
        <f t="shared" si="15"/>
        <v>38596</v>
      </c>
      <c r="F217" s="1">
        <f>_xll.NxAdjust($E217+28,1)</f>
        <v>38624</v>
      </c>
      <c r="G217" s="14">
        <f t="shared" si="12"/>
        <v>28</v>
      </c>
      <c r="H217" s="10">
        <f t="shared" si="13"/>
        <v>3.2899999999999999E-2</v>
      </c>
      <c r="I217" s="13">
        <f t="shared" si="14"/>
        <v>3.3442520137641096E-2</v>
      </c>
    </row>
    <row r="218" spans="1:9" x14ac:dyDescent="0.25">
      <c r="A218" s="6">
        <v>37403</v>
      </c>
      <c r="B218" s="8" t="e">
        <v>#N/A</v>
      </c>
      <c r="E218" s="1">
        <f t="shared" si="15"/>
        <v>38603</v>
      </c>
      <c r="F218" s="1">
        <f>_xll.NxAdjust($E218+28,1)</f>
        <v>38631</v>
      </c>
      <c r="G218" s="14">
        <f t="shared" si="12"/>
        <v>28</v>
      </c>
      <c r="H218" s="10">
        <f t="shared" si="13"/>
        <v>3.2500000000000001E-2</v>
      </c>
      <c r="I218" s="13">
        <f t="shared" si="14"/>
        <v>3.3034893759224714E-2</v>
      </c>
    </row>
    <row r="219" spans="1:9" x14ac:dyDescent="0.25">
      <c r="A219" s="6">
        <v>37404</v>
      </c>
      <c r="B219" s="8">
        <v>1.71</v>
      </c>
      <c r="E219" s="1">
        <f t="shared" si="15"/>
        <v>38610</v>
      </c>
      <c r="F219" s="1">
        <f>_xll.NxAdjust($E219+28,1)</f>
        <v>38638</v>
      </c>
      <c r="G219" s="14">
        <f t="shared" si="12"/>
        <v>28</v>
      </c>
      <c r="H219" s="10">
        <f t="shared" si="13"/>
        <v>3.1699999999999999E-2</v>
      </c>
      <c r="I219" s="13">
        <f t="shared" si="14"/>
        <v>3.221971728071768E-2</v>
      </c>
    </row>
    <row r="220" spans="1:9" x14ac:dyDescent="0.25">
      <c r="A220" s="6">
        <v>37405</v>
      </c>
      <c r="B220" s="8">
        <v>1.7</v>
      </c>
      <c r="E220" s="1">
        <f t="shared" si="15"/>
        <v>38617</v>
      </c>
      <c r="F220" s="1">
        <f>_xll.NxAdjust($E220+28,1)</f>
        <v>38645</v>
      </c>
      <c r="G220" s="14">
        <f t="shared" si="12"/>
        <v>28</v>
      </c>
      <c r="H220" s="10">
        <f t="shared" si="13"/>
        <v>2.92E-2</v>
      </c>
      <c r="I220" s="13">
        <f t="shared" si="14"/>
        <v>2.9672946113172585E-2</v>
      </c>
    </row>
    <row r="221" spans="1:9" x14ac:dyDescent="0.25">
      <c r="A221" s="6">
        <v>37406</v>
      </c>
      <c r="B221" s="8">
        <v>1.7</v>
      </c>
      <c r="E221" s="1">
        <f t="shared" si="15"/>
        <v>38624</v>
      </c>
      <c r="F221" s="1">
        <f>_xll.NxAdjust($E221+28,1)</f>
        <v>38652</v>
      </c>
      <c r="G221" s="14">
        <f t="shared" si="12"/>
        <v>28</v>
      </c>
      <c r="H221" s="10">
        <f t="shared" si="13"/>
        <v>3.0200000000000001E-2</v>
      </c>
      <c r="I221" s="13">
        <f t="shared" si="14"/>
        <v>3.069153545104835E-2</v>
      </c>
    </row>
    <row r="222" spans="1:9" x14ac:dyDescent="0.25">
      <c r="A222" s="6">
        <v>37407</v>
      </c>
      <c r="B222" s="8">
        <v>1.69</v>
      </c>
      <c r="E222" s="1">
        <f t="shared" si="15"/>
        <v>38631</v>
      </c>
      <c r="F222" s="1">
        <f>_xll.NxAdjust($E222+28,1)</f>
        <v>38659</v>
      </c>
      <c r="G222" s="14">
        <f t="shared" si="12"/>
        <v>28</v>
      </c>
      <c r="H222" s="10">
        <f t="shared" si="13"/>
        <v>3.27E-2</v>
      </c>
      <c r="I222" s="13">
        <f t="shared" si="14"/>
        <v>3.3238703769921496E-2</v>
      </c>
    </row>
    <row r="223" spans="1:9" x14ac:dyDescent="0.25">
      <c r="A223" s="6">
        <v>37410</v>
      </c>
      <c r="B223" s="8">
        <v>1.69</v>
      </c>
      <c r="E223" s="1">
        <f t="shared" si="15"/>
        <v>38638</v>
      </c>
      <c r="F223" s="1">
        <f>_xll.NxAdjust($E223+28,1)</f>
        <v>38666</v>
      </c>
      <c r="G223" s="14">
        <f t="shared" si="12"/>
        <v>28</v>
      </c>
      <c r="H223" s="10">
        <f t="shared" si="13"/>
        <v>3.4300000000000004E-2</v>
      </c>
      <c r="I223" s="13">
        <f t="shared" si="14"/>
        <v>3.4869412733302955E-2</v>
      </c>
    </row>
    <row r="224" spans="1:9" x14ac:dyDescent="0.25">
      <c r="A224" s="6">
        <v>37411</v>
      </c>
      <c r="B224" s="8">
        <v>1.7</v>
      </c>
      <c r="E224" s="1">
        <f t="shared" si="15"/>
        <v>38645</v>
      </c>
      <c r="F224" s="1">
        <f>_xll.NxAdjust($E224+28,1)</f>
        <v>38673</v>
      </c>
      <c r="G224" s="14">
        <f t="shared" si="12"/>
        <v>28</v>
      </c>
      <c r="H224" s="10">
        <f t="shared" si="13"/>
        <v>3.3799999999999997E-2</v>
      </c>
      <c r="I224" s="13">
        <f t="shared" si="14"/>
        <v>3.4359772468511657E-2</v>
      </c>
    </row>
    <row r="225" spans="1:9" x14ac:dyDescent="0.25">
      <c r="A225" s="6">
        <v>37412</v>
      </c>
      <c r="B225" s="8">
        <v>1.72</v>
      </c>
      <c r="E225" s="1">
        <f t="shared" si="15"/>
        <v>38652</v>
      </c>
      <c r="F225" s="1">
        <f>_xll.NxAdjust($E225+28,1)</f>
        <v>38681</v>
      </c>
      <c r="G225" s="14">
        <f t="shared" si="12"/>
        <v>29</v>
      </c>
      <c r="H225" s="10">
        <f t="shared" si="13"/>
        <v>3.6499999999999998E-2</v>
      </c>
      <c r="I225" s="13">
        <f t="shared" si="14"/>
        <v>3.7116076017958355E-2</v>
      </c>
    </row>
    <row r="226" spans="1:9" x14ac:dyDescent="0.25">
      <c r="A226" s="6">
        <v>37413</v>
      </c>
      <c r="B226" s="8">
        <v>1.71</v>
      </c>
      <c r="E226" s="1">
        <f t="shared" si="15"/>
        <v>38659</v>
      </c>
      <c r="F226" s="1">
        <f>_xll.NxAdjust($E226+28,1)</f>
        <v>38687</v>
      </c>
      <c r="G226" s="14">
        <f t="shared" si="12"/>
        <v>28</v>
      </c>
      <c r="H226" s="10">
        <f t="shared" si="13"/>
        <v>3.7400000000000003E-2</v>
      </c>
      <c r="I226" s="13">
        <f t="shared" si="14"/>
        <v>3.803006969161405E-2</v>
      </c>
    </row>
    <row r="227" spans="1:9" x14ac:dyDescent="0.25">
      <c r="A227" s="6">
        <v>37414</v>
      </c>
      <c r="B227" s="8">
        <v>1.71</v>
      </c>
      <c r="E227" s="1">
        <f t="shared" si="15"/>
        <v>38666</v>
      </c>
      <c r="F227" s="1">
        <f>_xll.NxAdjust($E227+28,1)</f>
        <v>38694</v>
      </c>
      <c r="G227" s="14">
        <f t="shared" si="12"/>
        <v>28</v>
      </c>
      <c r="H227" s="10">
        <f t="shared" si="13"/>
        <v>3.8300000000000001E-2</v>
      </c>
      <c r="I227" s="13">
        <f t="shared" si="14"/>
        <v>3.8947966107928174E-2</v>
      </c>
    </row>
    <row r="228" spans="1:9" x14ac:dyDescent="0.25">
      <c r="A228" s="6">
        <v>37417</v>
      </c>
      <c r="B228" s="8">
        <v>1.72</v>
      </c>
      <c r="E228" s="1">
        <f t="shared" si="15"/>
        <v>38673</v>
      </c>
      <c r="F228" s="1">
        <f>_xll.NxAdjust($E228+28,1)</f>
        <v>38701</v>
      </c>
      <c r="G228" s="14">
        <f t="shared" si="12"/>
        <v>28</v>
      </c>
      <c r="H228" s="10">
        <f t="shared" si="13"/>
        <v>3.9100000000000003E-2</v>
      </c>
      <c r="I228" s="13">
        <f t="shared" si="14"/>
        <v>3.9763982243779146E-2</v>
      </c>
    </row>
    <row r="229" spans="1:9" x14ac:dyDescent="0.25">
      <c r="A229" s="6">
        <v>37418</v>
      </c>
      <c r="B229" s="8">
        <v>1.72</v>
      </c>
      <c r="E229" s="1">
        <f t="shared" si="15"/>
        <v>38680</v>
      </c>
      <c r="F229" s="1">
        <f>_xll.NxAdjust($E229+28,1)</f>
        <v>38708</v>
      </c>
      <c r="G229" s="14">
        <f t="shared" si="12"/>
        <v>28</v>
      </c>
      <c r="H229" s="10" t="e">
        <f t="shared" si="13"/>
        <v>#N/A</v>
      </c>
      <c r="I229" s="13" t="e">
        <f t="shared" si="14"/>
        <v>#N/A</v>
      </c>
    </row>
    <row r="230" spans="1:9" x14ac:dyDescent="0.25">
      <c r="A230" s="6">
        <v>37419</v>
      </c>
      <c r="B230" s="8">
        <v>1.71</v>
      </c>
      <c r="E230" s="1">
        <f t="shared" si="15"/>
        <v>38687</v>
      </c>
      <c r="F230" s="1">
        <f>_xll.NxAdjust($E230+28,1)</f>
        <v>38715</v>
      </c>
      <c r="G230" s="14">
        <f t="shared" si="12"/>
        <v>28</v>
      </c>
      <c r="H230" s="10">
        <f t="shared" si="13"/>
        <v>3.9300000000000002E-2</v>
      </c>
      <c r="I230" s="13">
        <f t="shared" si="14"/>
        <v>3.9968002193371072E-2</v>
      </c>
    </row>
    <row r="231" spans="1:9" x14ac:dyDescent="0.25">
      <c r="A231" s="6">
        <v>37420</v>
      </c>
      <c r="B231" s="8">
        <v>1.68</v>
      </c>
      <c r="E231" s="1">
        <f t="shared" si="15"/>
        <v>38694</v>
      </c>
      <c r="F231" s="1">
        <f>_xll.NxAdjust($E231+28,1)</f>
        <v>38722</v>
      </c>
      <c r="G231" s="14">
        <f t="shared" si="12"/>
        <v>28</v>
      </c>
      <c r="H231" s="10">
        <f t="shared" si="13"/>
        <v>3.6000000000000004E-2</v>
      </c>
      <c r="I231" s="13">
        <f t="shared" si="14"/>
        <v>3.6602486963497799E-2</v>
      </c>
    </row>
    <row r="232" spans="1:9" x14ac:dyDescent="0.25">
      <c r="A232" s="6">
        <v>37421</v>
      </c>
      <c r="B232" s="8">
        <v>1.68</v>
      </c>
      <c r="E232" s="1">
        <f t="shared" si="15"/>
        <v>38701</v>
      </c>
      <c r="F232" s="1">
        <f>_xll.NxAdjust($E232+28,1)</f>
        <v>38729</v>
      </c>
      <c r="G232" s="14">
        <f t="shared" si="12"/>
        <v>28</v>
      </c>
      <c r="H232" s="10">
        <f t="shared" si="13"/>
        <v>3.5200000000000002E-2</v>
      </c>
      <c r="I232" s="13">
        <f t="shared" si="14"/>
        <v>3.5786865373645178E-2</v>
      </c>
    </row>
    <row r="233" spans="1:9" x14ac:dyDescent="0.25">
      <c r="A233" s="6">
        <v>37424</v>
      </c>
      <c r="B233" s="8">
        <v>1.67</v>
      </c>
      <c r="E233" s="1">
        <f t="shared" si="15"/>
        <v>38708</v>
      </c>
      <c r="F233" s="1">
        <f>_xll.NxAdjust($E233+28,1)</f>
        <v>38736</v>
      </c>
      <c r="G233" s="14">
        <f t="shared" si="12"/>
        <v>28</v>
      </c>
      <c r="H233" s="10">
        <f t="shared" si="13"/>
        <v>3.4700000000000002E-2</v>
      </c>
      <c r="I233" s="13">
        <f t="shared" si="14"/>
        <v>3.5277153562225161E-2</v>
      </c>
    </row>
    <row r="234" spans="1:9" x14ac:dyDescent="0.25">
      <c r="A234" s="6">
        <v>37425</v>
      </c>
      <c r="B234" s="8">
        <v>1.67</v>
      </c>
      <c r="E234" s="1">
        <f t="shared" si="15"/>
        <v>38715</v>
      </c>
      <c r="F234" s="1">
        <f>_xll.NxAdjust($E234+28,1)</f>
        <v>38743</v>
      </c>
      <c r="G234" s="14">
        <f t="shared" si="12"/>
        <v>28</v>
      </c>
      <c r="H234" s="10">
        <f t="shared" si="13"/>
        <v>3.5900000000000001E-2</v>
      </c>
      <c r="I234" s="13">
        <f t="shared" si="14"/>
        <v>3.6500528698465831E-2</v>
      </c>
    </row>
    <row r="235" spans="1:9" x14ac:dyDescent="0.25">
      <c r="A235" s="6">
        <v>37426</v>
      </c>
      <c r="B235" s="8">
        <v>1.66</v>
      </c>
      <c r="E235" s="1">
        <f t="shared" si="15"/>
        <v>38722</v>
      </c>
      <c r="F235" s="1">
        <f>_xll.NxAdjust($E235+28,1)</f>
        <v>38750</v>
      </c>
      <c r="G235" s="14">
        <f t="shared" si="12"/>
        <v>28</v>
      </c>
      <c r="H235" s="10">
        <f t="shared" si="13"/>
        <v>3.9699999999999999E-2</v>
      </c>
      <c r="I235" s="13">
        <f t="shared" si="14"/>
        <v>4.0376061193396054E-2</v>
      </c>
    </row>
    <row r="236" spans="1:9" x14ac:dyDescent="0.25">
      <c r="A236" s="6">
        <v>37427</v>
      </c>
      <c r="B236" s="8">
        <v>1.65</v>
      </c>
      <c r="E236" s="1">
        <f t="shared" si="15"/>
        <v>38729</v>
      </c>
      <c r="F236" s="1">
        <f>_xll.NxAdjust($E236+28,1)</f>
        <v>38757</v>
      </c>
      <c r="G236" s="14">
        <f t="shared" si="12"/>
        <v>28</v>
      </c>
      <c r="H236" s="10">
        <f t="shared" si="13"/>
        <v>4.0800000000000003E-2</v>
      </c>
      <c r="I236" s="13">
        <f t="shared" si="14"/>
        <v>4.1498354779165893E-2</v>
      </c>
    </row>
    <row r="237" spans="1:9" x14ac:dyDescent="0.25">
      <c r="A237" s="6">
        <v>37428</v>
      </c>
      <c r="B237" s="9">
        <v>1.65</v>
      </c>
      <c r="E237" s="1">
        <f t="shared" si="15"/>
        <v>38736</v>
      </c>
      <c r="F237" s="1">
        <f>_xll.NxAdjust($E237+28,1)</f>
        <v>38764</v>
      </c>
      <c r="G237" s="14">
        <f t="shared" si="12"/>
        <v>28</v>
      </c>
      <c r="H237" s="10">
        <f t="shared" si="13"/>
        <v>3.8900000000000004E-2</v>
      </c>
      <c r="I237" s="13">
        <f t="shared" si="14"/>
        <v>3.9559968660736876E-2</v>
      </c>
    </row>
    <row r="238" spans="1:9" x14ac:dyDescent="0.25">
      <c r="A238" s="6">
        <v>37431</v>
      </c>
      <c r="B238" s="8">
        <v>1.63</v>
      </c>
      <c r="E238" s="1">
        <f t="shared" si="15"/>
        <v>38743</v>
      </c>
      <c r="F238" s="1">
        <f>_xll.NxAdjust($E238+28,1)</f>
        <v>38771</v>
      </c>
      <c r="G238" s="14">
        <f t="shared" si="12"/>
        <v>28</v>
      </c>
      <c r="H238" s="10">
        <f t="shared" si="13"/>
        <v>4.0800000000000003E-2</v>
      </c>
      <c r="I238" s="13">
        <f t="shared" si="14"/>
        <v>4.1498354779165893E-2</v>
      </c>
    </row>
    <row r="239" spans="1:9" x14ac:dyDescent="0.25">
      <c r="A239" s="6">
        <v>37432</v>
      </c>
      <c r="B239" s="8">
        <v>1.71</v>
      </c>
      <c r="E239" s="1">
        <f t="shared" si="15"/>
        <v>38750</v>
      </c>
      <c r="F239" s="1">
        <f>_xll.NxAdjust($E239+28,1)</f>
        <v>38778</v>
      </c>
      <c r="G239" s="14">
        <f t="shared" si="12"/>
        <v>28</v>
      </c>
      <c r="H239" s="10">
        <f t="shared" si="13"/>
        <v>4.2500000000000003E-2</v>
      </c>
      <c r="I239" s="13">
        <f t="shared" si="14"/>
        <v>4.3233187480839444E-2</v>
      </c>
    </row>
    <row r="240" spans="1:9" x14ac:dyDescent="0.25">
      <c r="A240" s="6">
        <v>37433</v>
      </c>
      <c r="B240" s="8">
        <v>1.69</v>
      </c>
      <c r="E240" s="1">
        <f t="shared" si="15"/>
        <v>38757</v>
      </c>
      <c r="F240" s="1">
        <f>_xll.NxAdjust($E240+28,1)</f>
        <v>38785</v>
      </c>
      <c r="G240" s="14">
        <f t="shared" si="12"/>
        <v>28</v>
      </c>
      <c r="H240" s="10">
        <f t="shared" si="13"/>
        <v>4.2500000000000003E-2</v>
      </c>
      <c r="I240" s="13">
        <f t="shared" si="14"/>
        <v>4.3233187480839444E-2</v>
      </c>
    </row>
    <row r="241" spans="1:9" x14ac:dyDescent="0.25">
      <c r="A241" s="6">
        <v>37434</v>
      </c>
      <c r="B241" s="8">
        <v>1.67</v>
      </c>
      <c r="E241" s="1">
        <f t="shared" si="15"/>
        <v>38764</v>
      </c>
      <c r="F241" s="1">
        <f>_xll.NxAdjust($E241+28,1)</f>
        <v>38792</v>
      </c>
      <c r="G241" s="14">
        <f t="shared" si="12"/>
        <v>28</v>
      </c>
      <c r="H241" s="10">
        <f t="shared" si="13"/>
        <v>4.3099999999999999E-2</v>
      </c>
      <c r="I241" s="13">
        <f t="shared" si="14"/>
        <v>4.3845591276534784E-2</v>
      </c>
    </row>
    <row r="242" spans="1:9" x14ac:dyDescent="0.25">
      <c r="A242" s="6">
        <v>37435</v>
      </c>
      <c r="B242" s="8">
        <v>1.66</v>
      </c>
      <c r="E242" s="1">
        <f t="shared" si="15"/>
        <v>38771</v>
      </c>
      <c r="F242" s="1">
        <f>_xll.NxAdjust($E242+28,1)</f>
        <v>38799</v>
      </c>
      <c r="G242" s="14">
        <f t="shared" si="12"/>
        <v>28</v>
      </c>
      <c r="H242" s="10">
        <f t="shared" si="13"/>
        <v>4.36E-2</v>
      </c>
      <c r="I242" s="13">
        <f t="shared" si="14"/>
        <v>4.4355971583636952E-2</v>
      </c>
    </row>
    <row r="243" spans="1:9" x14ac:dyDescent="0.25">
      <c r="A243" s="6">
        <v>37438</v>
      </c>
      <c r="B243" s="8">
        <v>1.68</v>
      </c>
      <c r="E243" s="1">
        <f t="shared" si="15"/>
        <v>38778</v>
      </c>
      <c r="F243" s="1">
        <f>_xll.NxAdjust($E243+28,1)</f>
        <v>38806</v>
      </c>
      <c r="G243" s="14">
        <f t="shared" si="12"/>
        <v>28</v>
      </c>
      <c r="H243" s="10">
        <f t="shared" si="13"/>
        <v>4.3700000000000003E-2</v>
      </c>
      <c r="I243" s="13">
        <f t="shared" si="14"/>
        <v>4.4458052424852922E-2</v>
      </c>
    </row>
    <row r="244" spans="1:9" x14ac:dyDescent="0.25">
      <c r="A244" s="6">
        <v>37439</v>
      </c>
      <c r="B244" s="8">
        <v>1.69</v>
      </c>
      <c r="E244" s="1">
        <f t="shared" si="15"/>
        <v>38785</v>
      </c>
      <c r="F244" s="1">
        <f>_xll.NxAdjust($E244+28,1)</f>
        <v>38813</v>
      </c>
      <c r="G244" s="14">
        <f t="shared" si="12"/>
        <v>28</v>
      </c>
      <c r="H244" s="10">
        <f t="shared" si="13"/>
        <v>4.36E-2</v>
      </c>
      <c r="I244" s="13">
        <f t="shared" si="14"/>
        <v>4.4355971583636952E-2</v>
      </c>
    </row>
    <row r="245" spans="1:9" x14ac:dyDescent="0.25">
      <c r="A245" s="6">
        <v>37440</v>
      </c>
      <c r="B245" s="8">
        <v>1.68</v>
      </c>
      <c r="E245" s="1">
        <f t="shared" si="15"/>
        <v>38792</v>
      </c>
      <c r="F245" s="1">
        <f>_xll.NxAdjust($E245+28,1)</f>
        <v>38820</v>
      </c>
      <c r="G245" s="14">
        <f t="shared" si="12"/>
        <v>28</v>
      </c>
      <c r="H245" s="10">
        <f t="shared" si="13"/>
        <v>4.41E-2</v>
      </c>
      <c r="I245" s="13">
        <f t="shared" si="14"/>
        <v>4.4866391723611988E-2</v>
      </c>
    </row>
    <row r="246" spans="1:9" x14ac:dyDescent="0.25">
      <c r="A246" s="6">
        <v>37441</v>
      </c>
      <c r="B246" s="8" t="e">
        <v>#N/A</v>
      </c>
      <c r="E246" s="1">
        <f t="shared" si="15"/>
        <v>38799</v>
      </c>
      <c r="F246" s="1">
        <f>_xll.NxAdjust($E246+28,1)</f>
        <v>38827</v>
      </c>
      <c r="G246" s="14">
        <f t="shared" si="12"/>
        <v>28</v>
      </c>
      <c r="H246" s="10">
        <f t="shared" si="13"/>
        <v>4.58E-2</v>
      </c>
      <c r="I246" s="13">
        <f t="shared" si="14"/>
        <v>4.6602118212209269E-2</v>
      </c>
    </row>
    <row r="247" spans="1:9" x14ac:dyDescent="0.25">
      <c r="A247" s="6">
        <v>37442</v>
      </c>
      <c r="B247" s="8">
        <v>1.68</v>
      </c>
      <c r="E247" s="1">
        <f t="shared" si="15"/>
        <v>38806</v>
      </c>
      <c r="F247" s="1">
        <f>_xll.NxAdjust($E247+28,1)</f>
        <v>38834</v>
      </c>
      <c r="G247" s="14">
        <f t="shared" si="12"/>
        <v>28</v>
      </c>
      <c r="H247" s="10">
        <f t="shared" si="13"/>
        <v>4.5899999999999996E-2</v>
      </c>
      <c r="I247" s="13">
        <f t="shared" si="14"/>
        <v>4.6704234115793379E-2</v>
      </c>
    </row>
    <row r="248" spans="1:9" x14ac:dyDescent="0.25">
      <c r="A248" s="6">
        <v>37445</v>
      </c>
      <c r="B248" s="8">
        <v>1.7</v>
      </c>
      <c r="E248" s="1">
        <f t="shared" si="15"/>
        <v>38813</v>
      </c>
      <c r="F248" s="1">
        <f>_xll.NxAdjust($E248+28,1)</f>
        <v>38841</v>
      </c>
      <c r="G248" s="14">
        <f t="shared" si="12"/>
        <v>28</v>
      </c>
      <c r="H248" s="10">
        <f t="shared" si="13"/>
        <v>4.5700000000000005E-2</v>
      </c>
      <c r="I248" s="13">
        <f t="shared" si="14"/>
        <v>4.6500003902761045E-2</v>
      </c>
    </row>
    <row r="249" spans="1:9" x14ac:dyDescent="0.25">
      <c r="A249" s="6">
        <v>37446</v>
      </c>
      <c r="B249" s="8">
        <v>1.69</v>
      </c>
      <c r="E249" s="1">
        <f t="shared" si="15"/>
        <v>38820</v>
      </c>
      <c r="F249" s="1">
        <f>_xll.NxAdjust($E249+28,1)</f>
        <v>38848</v>
      </c>
      <c r="G249" s="14">
        <f t="shared" si="12"/>
        <v>28</v>
      </c>
      <c r="H249" s="10">
        <f t="shared" si="13"/>
        <v>4.4600000000000001E-2</v>
      </c>
      <c r="I249" s="13">
        <f t="shared" si="14"/>
        <v>4.5376851701123232E-2</v>
      </c>
    </row>
    <row r="250" spans="1:9" x14ac:dyDescent="0.25">
      <c r="A250" s="6">
        <v>37447</v>
      </c>
      <c r="B250" s="8">
        <v>1.7</v>
      </c>
      <c r="E250" s="1">
        <f t="shared" si="15"/>
        <v>38827</v>
      </c>
      <c r="F250" s="1">
        <f>_xll.NxAdjust($E250+28,1)</f>
        <v>38855</v>
      </c>
      <c r="G250" s="14">
        <f t="shared" si="12"/>
        <v>28</v>
      </c>
      <c r="H250" s="10">
        <f t="shared" si="13"/>
        <v>4.4699999999999997E-2</v>
      </c>
      <c r="I250" s="13">
        <f t="shared" si="14"/>
        <v>4.5478948477540249E-2</v>
      </c>
    </row>
    <row r="251" spans="1:9" x14ac:dyDescent="0.25">
      <c r="A251" s="6">
        <v>37448</v>
      </c>
      <c r="B251" s="8">
        <v>1.69</v>
      </c>
      <c r="E251" s="1">
        <f t="shared" si="15"/>
        <v>38834</v>
      </c>
      <c r="F251" s="1">
        <f>_xll.NxAdjust($E251+28,1)</f>
        <v>38862</v>
      </c>
      <c r="G251" s="14">
        <f t="shared" si="12"/>
        <v>28</v>
      </c>
      <c r="H251" s="10">
        <f t="shared" si="13"/>
        <v>4.5599999999999995E-2</v>
      </c>
      <c r="I251" s="13">
        <f t="shared" si="14"/>
        <v>4.6397891187411347E-2</v>
      </c>
    </row>
    <row r="252" spans="1:9" x14ac:dyDescent="0.25">
      <c r="A252" s="6">
        <v>37449</v>
      </c>
      <c r="B252" s="8">
        <v>1.68</v>
      </c>
      <c r="E252" s="1">
        <f t="shared" si="15"/>
        <v>38841</v>
      </c>
      <c r="F252" s="1">
        <f>_xll.NxAdjust($E252+28,1)</f>
        <v>38869</v>
      </c>
      <c r="G252" s="14">
        <f t="shared" si="12"/>
        <v>28</v>
      </c>
      <c r="H252" s="10">
        <f t="shared" si="13"/>
        <v>4.5199999999999997E-2</v>
      </c>
      <c r="I252" s="13">
        <f t="shared" si="14"/>
        <v>4.5989456266251574E-2</v>
      </c>
    </row>
    <row r="253" spans="1:9" x14ac:dyDescent="0.25">
      <c r="A253" s="6">
        <v>37452</v>
      </c>
      <c r="B253" s="8">
        <v>1.68</v>
      </c>
      <c r="E253" s="1">
        <f t="shared" si="15"/>
        <v>38848</v>
      </c>
      <c r="F253" s="1">
        <f>_xll.NxAdjust($E253+28,1)</f>
        <v>38876</v>
      </c>
      <c r="G253" s="14">
        <f t="shared" si="12"/>
        <v>28</v>
      </c>
      <c r="H253" s="10">
        <f t="shared" si="13"/>
        <v>4.5499999999999999E-2</v>
      </c>
      <c r="I253" s="13">
        <f t="shared" si="14"/>
        <v>4.6295780066122887E-2</v>
      </c>
    </row>
    <row r="254" spans="1:9" x14ac:dyDescent="0.25">
      <c r="A254" s="6">
        <v>37453</v>
      </c>
      <c r="B254" s="8">
        <v>1.71</v>
      </c>
      <c r="E254" s="1">
        <f t="shared" si="15"/>
        <v>38855</v>
      </c>
      <c r="F254" s="1">
        <f>_xll.NxAdjust($E254+28,1)</f>
        <v>38883</v>
      </c>
      <c r="G254" s="14">
        <f t="shared" si="12"/>
        <v>28</v>
      </c>
      <c r="H254" s="10">
        <f t="shared" si="13"/>
        <v>4.6699999999999998E-2</v>
      </c>
      <c r="I254" s="13">
        <f t="shared" si="14"/>
        <v>4.7521218737837767E-2</v>
      </c>
    </row>
    <row r="255" spans="1:9" x14ac:dyDescent="0.25">
      <c r="A255" s="6">
        <v>37454</v>
      </c>
      <c r="B255" s="8">
        <v>1.69</v>
      </c>
      <c r="E255" s="1">
        <f t="shared" si="15"/>
        <v>38862</v>
      </c>
      <c r="F255" s="1">
        <f>_xll.NxAdjust($E255+28,1)</f>
        <v>38890</v>
      </c>
      <c r="G255" s="14">
        <f t="shared" si="12"/>
        <v>28</v>
      </c>
      <c r="H255" s="10">
        <f t="shared" si="13"/>
        <v>4.6600000000000003E-2</v>
      </c>
      <c r="I255" s="13">
        <f t="shared" si="14"/>
        <v>4.7419090079822646E-2</v>
      </c>
    </row>
    <row r="256" spans="1:9" x14ac:dyDescent="0.25">
      <c r="A256" s="6">
        <v>37455</v>
      </c>
      <c r="B256" s="8">
        <v>1.69</v>
      </c>
      <c r="E256" s="1">
        <f t="shared" si="15"/>
        <v>38869</v>
      </c>
      <c r="F256" s="1">
        <f>_xll.NxAdjust($E256+28,1)</f>
        <v>38897</v>
      </c>
      <c r="G256" s="14">
        <f t="shared" si="12"/>
        <v>28</v>
      </c>
      <c r="H256" s="10">
        <f t="shared" si="13"/>
        <v>4.6699999999999998E-2</v>
      </c>
      <c r="I256" s="13">
        <f t="shared" si="14"/>
        <v>4.7521218737837767E-2</v>
      </c>
    </row>
    <row r="257" spans="1:9" x14ac:dyDescent="0.25">
      <c r="A257" s="6">
        <v>37456</v>
      </c>
      <c r="B257" s="8">
        <v>1.69</v>
      </c>
      <c r="E257" s="1">
        <f t="shared" si="15"/>
        <v>38876</v>
      </c>
      <c r="F257" s="1">
        <f>_xll.NxAdjust($E257+28,1)</f>
        <v>38904</v>
      </c>
      <c r="G257" s="14">
        <f t="shared" si="12"/>
        <v>28</v>
      </c>
      <c r="H257" s="10">
        <f t="shared" si="13"/>
        <v>4.7E-2</v>
      </c>
      <c r="I257" s="13">
        <f t="shared" si="14"/>
        <v>4.7827614278863846E-2</v>
      </c>
    </row>
    <row r="258" spans="1:9" x14ac:dyDescent="0.25">
      <c r="A258" s="6">
        <v>37459</v>
      </c>
      <c r="B258" s="8">
        <v>1.69</v>
      </c>
      <c r="E258" s="1">
        <f t="shared" si="15"/>
        <v>38883</v>
      </c>
      <c r="F258" s="1">
        <f>_xll.NxAdjust($E258+28,1)</f>
        <v>38911</v>
      </c>
      <c r="G258" s="14">
        <f t="shared" si="12"/>
        <v>28</v>
      </c>
      <c r="H258" s="10">
        <f t="shared" si="13"/>
        <v>4.5100000000000001E-2</v>
      </c>
      <c r="I258" s="13">
        <f t="shared" si="14"/>
        <v>4.5887351520834757E-2</v>
      </c>
    </row>
    <row r="259" spans="1:9" x14ac:dyDescent="0.25">
      <c r="A259" s="6">
        <v>37460</v>
      </c>
      <c r="B259" s="9">
        <v>1.7</v>
      </c>
      <c r="E259" s="1">
        <f t="shared" si="15"/>
        <v>38890</v>
      </c>
      <c r="F259" s="1">
        <f>_xll.NxAdjust($E259+28,1)</f>
        <v>38918</v>
      </c>
      <c r="G259" s="14">
        <f t="shared" si="12"/>
        <v>28</v>
      </c>
      <c r="H259" s="10">
        <f t="shared" si="13"/>
        <v>4.4600000000000001E-2</v>
      </c>
      <c r="I259" s="13">
        <f t="shared" si="14"/>
        <v>4.5376851701123232E-2</v>
      </c>
    </row>
    <row r="260" spans="1:9" x14ac:dyDescent="0.25">
      <c r="A260" s="6">
        <v>37461</v>
      </c>
      <c r="B260" s="8">
        <v>1.67</v>
      </c>
      <c r="E260" s="1">
        <f t="shared" si="15"/>
        <v>38897</v>
      </c>
      <c r="F260" s="1">
        <f>_xll.NxAdjust($E260+28,1)</f>
        <v>38925</v>
      </c>
      <c r="G260" s="14">
        <f t="shared" si="12"/>
        <v>28</v>
      </c>
      <c r="H260" s="10">
        <f t="shared" si="13"/>
        <v>4.5899999999999996E-2</v>
      </c>
      <c r="I260" s="13">
        <f t="shared" si="14"/>
        <v>4.6704234115793379E-2</v>
      </c>
    </row>
    <row r="261" spans="1:9" x14ac:dyDescent="0.25">
      <c r="A261" s="6">
        <v>37462</v>
      </c>
      <c r="B261" s="8">
        <v>1.68</v>
      </c>
      <c r="E261" s="1">
        <f t="shared" si="15"/>
        <v>38904</v>
      </c>
      <c r="F261" s="1">
        <f>_xll.NxAdjust($E261+28,1)</f>
        <v>38932</v>
      </c>
      <c r="G261" s="14">
        <f t="shared" ref="G261:G324" si="16">F261-E261</f>
        <v>28</v>
      </c>
      <c r="H261" s="10">
        <f t="shared" ref="H261:H324" si="17">VLOOKUP($E261,$A$4:$B$3498,2,FALSE)/100</f>
        <v>4.7100000000000003E-2</v>
      </c>
      <c r="I261" s="13">
        <f t="shared" ref="I261:I324" si="18">(H261*365)/(360-H261*$G261)</f>
        <v>4.792974931499059E-2</v>
      </c>
    </row>
    <row r="262" spans="1:9" x14ac:dyDescent="0.25">
      <c r="A262" s="6">
        <v>37463</v>
      </c>
      <c r="B262" s="8">
        <v>1.69</v>
      </c>
      <c r="E262" s="1">
        <f t="shared" ref="E262:E325" si="19">E261+7</f>
        <v>38911</v>
      </c>
      <c r="F262" s="1">
        <f>_xll.NxAdjust($E262+28,1)</f>
        <v>38939</v>
      </c>
      <c r="G262" s="14">
        <f t="shared" si="16"/>
        <v>28</v>
      </c>
      <c r="H262" s="10">
        <f t="shared" si="17"/>
        <v>4.7899999999999998E-2</v>
      </c>
      <c r="I262" s="13">
        <f t="shared" si="18"/>
        <v>4.874688701350699E-2</v>
      </c>
    </row>
    <row r="263" spans="1:9" x14ac:dyDescent="0.25">
      <c r="A263" s="6">
        <v>37466</v>
      </c>
      <c r="B263" s="8">
        <v>1.7</v>
      </c>
      <c r="E263" s="1">
        <f t="shared" si="19"/>
        <v>38918</v>
      </c>
      <c r="F263" s="1">
        <f>_xll.NxAdjust($E263+28,1)</f>
        <v>38946</v>
      </c>
      <c r="G263" s="14">
        <f t="shared" si="16"/>
        <v>28</v>
      </c>
      <c r="H263" s="10">
        <f t="shared" si="17"/>
        <v>4.7699999999999992E-2</v>
      </c>
      <c r="I263" s="13">
        <f t="shared" si="18"/>
        <v>4.8542593020104587E-2</v>
      </c>
    </row>
    <row r="264" spans="1:9" x14ac:dyDescent="0.25">
      <c r="A264" s="6">
        <v>37467</v>
      </c>
      <c r="B264" s="9">
        <v>1.7</v>
      </c>
      <c r="E264" s="1">
        <f t="shared" si="19"/>
        <v>38925</v>
      </c>
      <c r="F264" s="1">
        <f>_xll.NxAdjust($E264+28,1)</f>
        <v>38953</v>
      </c>
      <c r="G264" s="14">
        <f t="shared" si="16"/>
        <v>28</v>
      </c>
      <c r="H264" s="10">
        <f t="shared" si="17"/>
        <v>4.9299999999999997E-2</v>
      </c>
      <c r="I264" s="13">
        <f t="shared" si="18"/>
        <v>5.0177123615106366E-2</v>
      </c>
    </row>
    <row r="265" spans="1:9" x14ac:dyDescent="0.25">
      <c r="A265" s="6">
        <v>37468</v>
      </c>
      <c r="B265" s="8">
        <v>1.7</v>
      </c>
      <c r="E265" s="1">
        <f t="shared" si="19"/>
        <v>38932</v>
      </c>
      <c r="F265" s="1">
        <f>_xll.NxAdjust($E265+28,1)</f>
        <v>38960</v>
      </c>
      <c r="G265" s="14">
        <f t="shared" si="16"/>
        <v>28</v>
      </c>
      <c r="H265" s="10">
        <f t="shared" si="17"/>
        <v>5.0999999999999997E-2</v>
      </c>
      <c r="I265" s="13">
        <f t="shared" si="18"/>
        <v>5.1914259897593781E-2</v>
      </c>
    </row>
    <row r="266" spans="1:9" x14ac:dyDescent="0.25">
      <c r="A266" s="6">
        <v>37469</v>
      </c>
      <c r="B266" s="8">
        <v>1.68</v>
      </c>
      <c r="E266" s="1">
        <f t="shared" si="19"/>
        <v>38939</v>
      </c>
      <c r="F266" s="1">
        <f>_xll.NxAdjust($E266+28,1)</f>
        <v>38967</v>
      </c>
      <c r="G266" s="14">
        <f t="shared" si="16"/>
        <v>28</v>
      </c>
      <c r="H266" s="10">
        <f t="shared" si="17"/>
        <v>5.04E-2</v>
      </c>
      <c r="I266" s="13">
        <f t="shared" si="18"/>
        <v>5.1301100313227856E-2</v>
      </c>
    </row>
    <row r="267" spans="1:9" x14ac:dyDescent="0.25">
      <c r="A267" s="6">
        <v>37470</v>
      </c>
      <c r="B267" s="8">
        <v>1.64</v>
      </c>
      <c r="E267" s="1">
        <f t="shared" si="19"/>
        <v>38946</v>
      </c>
      <c r="F267" s="1">
        <f>_xll.NxAdjust($E267+28,1)</f>
        <v>38974</v>
      </c>
      <c r="G267" s="14">
        <f t="shared" si="16"/>
        <v>28</v>
      </c>
      <c r="H267" s="10">
        <f t="shared" si="17"/>
        <v>5.0700000000000002E-2</v>
      </c>
      <c r="I267" s="13">
        <f t="shared" si="18"/>
        <v>5.1607672923561915E-2</v>
      </c>
    </row>
    <row r="268" spans="1:9" x14ac:dyDescent="0.25">
      <c r="A268" s="6">
        <v>37473</v>
      </c>
      <c r="B268" s="8">
        <v>1.66</v>
      </c>
      <c r="E268" s="1">
        <f t="shared" si="19"/>
        <v>38953</v>
      </c>
      <c r="F268" s="1">
        <f>_xll.NxAdjust($E268+28,1)</f>
        <v>38981</v>
      </c>
      <c r="G268" s="14">
        <f t="shared" si="16"/>
        <v>28</v>
      </c>
      <c r="H268" s="10">
        <f t="shared" si="17"/>
        <v>5.0799999999999998E-2</v>
      </c>
      <c r="I268" s="13">
        <f t="shared" si="18"/>
        <v>5.1709866985556255E-2</v>
      </c>
    </row>
    <row r="269" spans="1:9" x14ac:dyDescent="0.25">
      <c r="A269" s="6">
        <v>37474</v>
      </c>
      <c r="B269" s="8">
        <v>1.69</v>
      </c>
      <c r="E269" s="1">
        <f t="shared" si="19"/>
        <v>38960</v>
      </c>
      <c r="F269" s="1">
        <f>_xll.NxAdjust($E269+28,1)</f>
        <v>38988</v>
      </c>
      <c r="G269" s="14">
        <f t="shared" si="16"/>
        <v>28</v>
      </c>
      <c r="H269" s="10">
        <f t="shared" si="17"/>
        <v>5.0300000000000004E-2</v>
      </c>
      <c r="I269" s="13">
        <f t="shared" si="18"/>
        <v>5.1198912634874881E-2</v>
      </c>
    </row>
    <row r="270" spans="1:9" x14ac:dyDescent="0.25">
      <c r="A270" s="6">
        <v>37475</v>
      </c>
      <c r="B270" s="8">
        <v>1.64</v>
      </c>
      <c r="E270" s="1">
        <f t="shared" si="19"/>
        <v>38967</v>
      </c>
      <c r="F270" s="1">
        <f>_xll.NxAdjust($E270+28,1)</f>
        <v>38995</v>
      </c>
      <c r="G270" s="14">
        <f t="shared" si="16"/>
        <v>28</v>
      </c>
      <c r="H270" s="10">
        <f t="shared" si="17"/>
        <v>4.8000000000000001E-2</v>
      </c>
      <c r="I270" s="13">
        <f t="shared" si="18"/>
        <v>4.8849036402569594E-2</v>
      </c>
    </row>
    <row r="271" spans="1:9" x14ac:dyDescent="0.25">
      <c r="A271" s="6">
        <v>37476</v>
      </c>
      <c r="B271" s="8">
        <v>1.65</v>
      </c>
      <c r="E271" s="1">
        <f t="shared" si="19"/>
        <v>38974</v>
      </c>
      <c r="F271" s="1">
        <f>_xll.NxAdjust($E271+28,1)</f>
        <v>39002</v>
      </c>
      <c r="G271" s="14">
        <f t="shared" si="16"/>
        <v>28</v>
      </c>
      <c r="H271" s="10">
        <f t="shared" si="17"/>
        <v>4.7199999999999999E-2</v>
      </c>
      <c r="I271" s="13">
        <f t="shared" si="18"/>
        <v>4.8031885945738574E-2</v>
      </c>
    </row>
    <row r="272" spans="1:9" x14ac:dyDescent="0.25">
      <c r="A272" s="6">
        <v>37477</v>
      </c>
      <c r="B272" s="8">
        <v>1.64</v>
      </c>
      <c r="E272" s="1">
        <f t="shared" si="19"/>
        <v>38981</v>
      </c>
      <c r="F272" s="1">
        <f>_xll.NxAdjust($E272+28,1)</f>
        <v>39009</v>
      </c>
      <c r="G272" s="14">
        <f t="shared" si="16"/>
        <v>28</v>
      </c>
      <c r="H272" s="10">
        <f t="shared" si="17"/>
        <v>4.6300000000000001E-2</v>
      </c>
      <c r="I272" s="13">
        <f t="shared" si="18"/>
        <v>4.711271367223524E-2</v>
      </c>
    </row>
    <row r="273" spans="1:9" x14ac:dyDescent="0.25">
      <c r="A273" s="6">
        <v>37480</v>
      </c>
      <c r="B273" s="8">
        <v>1.65</v>
      </c>
      <c r="E273" s="1">
        <f t="shared" si="19"/>
        <v>38988</v>
      </c>
      <c r="F273" s="1">
        <f>_xll.NxAdjust($E273+28,1)</f>
        <v>39016</v>
      </c>
      <c r="G273" s="14">
        <f t="shared" si="16"/>
        <v>28</v>
      </c>
      <c r="H273" s="10">
        <f t="shared" si="17"/>
        <v>4.4400000000000002E-2</v>
      </c>
      <c r="I273" s="13">
        <f t="shared" si="18"/>
        <v>4.5172662929315904E-2</v>
      </c>
    </row>
    <row r="274" spans="1:9" x14ac:dyDescent="0.25">
      <c r="A274" s="6">
        <v>37481</v>
      </c>
      <c r="B274" s="9">
        <v>1.66</v>
      </c>
      <c r="E274" s="1">
        <f t="shared" si="19"/>
        <v>38995</v>
      </c>
      <c r="F274" s="1">
        <f>_xll.NxAdjust($E274+28,1)</f>
        <v>39023</v>
      </c>
      <c r="G274" s="14">
        <f t="shared" si="16"/>
        <v>28</v>
      </c>
      <c r="H274" s="10">
        <f t="shared" si="17"/>
        <v>4.7199999999999999E-2</v>
      </c>
      <c r="I274" s="13">
        <f t="shared" si="18"/>
        <v>4.8031885945738574E-2</v>
      </c>
    </row>
    <row r="275" spans="1:9" x14ac:dyDescent="0.25">
      <c r="A275" s="6">
        <v>37482</v>
      </c>
      <c r="B275" s="8">
        <v>1.66</v>
      </c>
      <c r="E275" s="1">
        <f t="shared" si="19"/>
        <v>39002</v>
      </c>
      <c r="F275" s="1">
        <f>_xll.NxAdjust($E275+28,1)</f>
        <v>39030</v>
      </c>
      <c r="G275" s="14">
        <f t="shared" si="16"/>
        <v>28</v>
      </c>
      <c r="H275" s="10">
        <f t="shared" si="17"/>
        <v>4.8399999999999999E-2</v>
      </c>
      <c r="I275" s="13">
        <f t="shared" si="18"/>
        <v>4.925764990876768E-2</v>
      </c>
    </row>
    <row r="276" spans="1:9" x14ac:dyDescent="0.25">
      <c r="A276" s="6">
        <v>37483</v>
      </c>
      <c r="B276" s="8">
        <v>1.64</v>
      </c>
      <c r="E276" s="1">
        <f t="shared" si="19"/>
        <v>39009</v>
      </c>
      <c r="F276" s="1">
        <f>_xll.NxAdjust($E276+28,1)</f>
        <v>39037</v>
      </c>
      <c r="G276" s="14">
        <f t="shared" si="16"/>
        <v>28</v>
      </c>
      <c r="H276" s="10">
        <f t="shared" si="17"/>
        <v>4.9299999999999997E-2</v>
      </c>
      <c r="I276" s="13">
        <f t="shared" si="18"/>
        <v>5.0177123615106366E-2</v>
      </c>
    </row>
    <row r="277" spans="1:9" x14ac:dyDescent="0.25">
      <c r="A277" s="6">
        <v>37484</v>
      </c>
      <c r="B277" s="8">
        <v>1.64</v>
      </c>
      <c r="E277" s="1">
        <f t="shared" si="19"/>
        <v>39016</v>
      </c>
      <c r="F277" s="1">
        <f>_xll.NxAdjust($E277+28,1)</f>
        <v>39045</v>
      </c>
      <c r="G277" s="14">
        <f t="shared" si="16"/>
        <v>29</v>
      </c>
      <c r="H277" s="10">
        <f t="shared" si="17"/>
        <v>5.0700000000000002E-2</v>
      </c>
      <c r="I277" s="13">
        <f t="shared" si="18"/>
        <v>5.1614970809949638E-2</v>
      </c>
    </row>
    <row r="278" spans="1:9" x14ac:dyDescent="0.25">
      <c r="A278" s="6">
        <v>37487</v>
      </c>
      <c r="B278" s="8">
        <v>1.65</v>
      </c>
      <c r="E278" s="1">
        <f t="shared" si="19"/>
        <v>39023</v>
      </c>
      <c r="F278" s="1">
        <f>_xll.NxAdjust($E278+28,1)</f>
        <v>39051</v>
      </c>
      <c r="G278" s="14">
        <f t="shared" si="16"/>
        <v>28</v>
      </c>
      <c r="H278" s="10">
        <f t="shared" si="17"/>
        <v>5.0999999999999997E-2</v>
      </c>
      <c r="I278" s="13">
        <f t="shared" si="18"/>
        <v>5.1914259897593781E-2</v>
      </c>
    </row>
    <row r="279" spans="1:9" x14ac:dyDescent="0.25">
      <c r="A279" s="6">
        <v>37488</v>
      </c>
      <c r="B279" s="8">
        <v>1.67</v>
      </c>
      <c r="E279" s="1">
        <f t="shared" si="19"/>
        <v>39030</v>
      </c>
      <c r="F279" s="1">
        <f>_xll.NxAdjust($E279+28,1)</f>
        <v>39058</v>
      </c>
      <c r="G279" s="14">
        <f t="shared" si="16"/>
        <v>28</v>
      </c>
      <c r="H279" s="10">
        <f t="shared" si="17"/>
        <v>5.1100000000000007E-2</v>
      </c>
      <c r="I279" s="13">
        <f t="shared" si="18"/>
        <v>5.2016458747711741E-2</v>
      </c>
    </row>
    <row r="280" spans="1:9" x14ac:dyDescent="0.25">
      <c r="A280" s="6">
        <v>37489</v>
      </c>
      <c r="B280" s="8">
        <v>1.66</v>
      </c>
      <c r="E280" s="1">
        <f t="shared" si="19"/>
        <v>39037</v>
      </c>
      <c r="F280" s="1">
        <f>_xll.NxAdjust($E280+28,1)</f>
        <v>39065</v>
      </c>
      <c r="G280" s="14">
        <f t="shared" si="16"/>
        <v>28</v>
      </c>
      <c r="H280" s="10">
        <f t="shared" si="17"/>
        <v>5.1399999999999994E-2</v>
      </c>
      <c r="I280" s="13">
        <f t="shared" si="18"/>
        <v>5.2323064874911035E-2</v>
      </c>
    </row>
    <row r="281" spans="1:9" x14ac:dyDescent="0.25">
      <c r="A281" s="6">
        <v>37490</v>
      </c>
      <c r="B281" s="8">
        <v>1.64</v>
      </c>
      <c r="E281" s="1">
        <f t="shared" si="19"/>
        <v>39044</v>
      </c>
      <c r="F281" s="1">
        <f>_xll.NxAdjust($E281+28,1)</f>
        <v>39072</v>
      </c>
      <c r="G281" s="14">
        <f t="shared" si="16"/>
        <v>28</v>
      </c>
      <c r="H281" s="10" t="e">
        <f t="shared" si="17"/>
        <v>#N/A</v>
      </c>
      <c r="I281" s="13" t="e">
        <f t="shared" si="18"/>
        <v>#N/A</v>
      </c>
    </row>
    <row r="282" spans="1:9" x14ac:dyDescent="0.25">
      <c r="A282" s="6">
        <v>37491</v>
      </c>
      <c r="B282" s="8">
        <v>1.64</v>
      </c>
      <c r="E282" s="1">
        <f t="shared" si="19"/>
        <v>39051</v>
      </c>
      <c r="F282" s="1">
        <f>_xll.NxAdjust($E282+28,1)</f>
        <v>39079</v>
      </c>
      <c r="G282" s="14">
        <f t="shared" si="16"/>
        <v>28</v>
      </c>
      <c r="H282" s="10">
        <f t="shared" si="17"/>
        <v>5.1399999999999994E-2</v>
      </c>
      <c r="I282" s="13">
        <f t="shared" si="18"/>
        <v>5.2323064874911035E-2</v>
      </c>
    </row>
    <row r="283" spans="1:9" x14ac:dyDescent="0.25">
      <c r="A283" s="6">
        <v>37494</v>
      </c>
      <c r="B283" s="8">
        <v>1.65</v>
      </c>
      <c r="E283" s="1">
        <f t="shared" si="19"/>
        <v>39058</v>
      </c>
      <c r="F283" s="1">
        <f>_xll.NxAdjust($E283+28,1)</f>
        <v>39086</v>
      </c>
      <c r="G283" s="14">
        <f t="shared" si="16"/>
        <v>28</v>
      </c>
      <c r="H283" s="10">
        <f t="shared" si="17"/>
        <v>4.8300000000000003E-2</v>
      </c>
      <c r="I283" s="13">
        <f t="shared" si="18"/>
        <v>4.9155494139651291E-2</v>
      </c>
    </row>
    <row r="284" spans="1:9" x14ac:dyDescent="0.25">
      <c r="A284" s="6">
        <v>37495</v>
      </c>
      <c r="B284" s="8">
        <v>1.67</v>
      </c>
      <c r="E284" s="1">
        <f t="shared" si="19"/>
        <v>39065</v>
      </c>
      <c r="F284" s="1">
        <f>_xll.NxAdjust($E284+28,1)</f>
        <v>39093</v>
      </c>
      <c r="G284" s="14">
        <f t="shared" si="16"/>
        <v>28</v>
      </c>
      <c r="H284" s="10">
        <f t="shared" si="17"/>
        <v>4.7800000000000002E-2</v>
      </c>
      <c r="I284" s="13">
        <f t="shared" si="18"/>
        <v>4.8644739219364429E-2</v>
      </c>
    </row>
    <row r="285" spans="1:9" x14ac:dyDescent="0.25">
      <c r="A285" s="6">
        <v>37496</v>
      </c>
      <c r="B285" s="8">
        <v>1.69</v>
      </c>
      <c r="E285" s="1">
        <f t="shared" si="19"/>
        <v>39072</v>
      </c>
      <c r="F285" s="1">
        <f>_xll.NxAdjust($E285+28,1)</f>
        <v>39100</v>
      </c>
      <c r="G285" s="14">
        <f t="shared" si="16"/>
        <v>28</v>
      </c>
      <c r="H285" s="10">
        <f t="shared" si="17"/>
        <v>4.7500000000000001E-2</v>
      </c>
      <c r="I285" s="13">
        <f t="shared" si="18"/>
        <v>4.8338305406083582E-2</v>
      </c>
    </row>
    <row r="286" spans="1:9" x14ac:dyDescent="0.25">
      <c r="A286" s="6">
        <v>37497</v>
      </c>
      <c r="B286" s="8">
        <v>1.69</v>
      </c>
      <c r="E286" s="1">
        <f t="shared" si="19"/>
        <v>39079</v>
      </c>
      <c r="F286" s="1">
        <f>_xll.NxAdjust($E286+28,1)</f>
        <v>39107</v>
      </c>
      <c r="G286" s="14">
        <f t="shared" si="16"/>
        <v>28</v>
      </c>
      <c r="H286" s="10">
        <f t="shared" si="17"/>
        <v>4.6399999999999997E-2</v>
      </c>
      <c r="I286" s="13">
        <f t="shared" si="18"/>
        <v>4.7214837547058713E-2</v>
      </c>
    </row>
    <row r="287" spans="1:9" x14ac:dyDescent="0.25">
      <c r="A287" s="6">
        <v>37498</v>
      </c>
      <c r="B287" s="8">
        <v>1.68</v>
      </c>
      <c r="E287" s="1">
        <f t="shared" si="19"/>
        <v>39086</v>
      </c>
      <c r="F287" s="1">
        <f>_xll.NxAdjust($E287+28,1)</f>
        <v>39114</v>
      </c>
      <c r="G287" s="14">
        <f t="shared" si="16"/>
        <v>28</v>
      </c>
      <c r="H287" s="10">
        <f t="shared" si="17"/>
        <v>4.7E-2</v>
      </c>
      <c r="I287" s="13">
        <f t="shared" si="18"/>
        <v>4.7827614278863846E-2</v>
      </c>
    </row>
    <row r="288" spans="1:9" x14ac:dyDescent="0.25">
      <c r="A288" s="6">
        <v>37501</v>
      </c>
      <c r="B288" s="8" t="e">
        <v>#N/A</v>
      </c>
      <c r="E288" s="1">
        <f t="shared" si="19"/>
        <v>39093</v>
      </c>
      <c r="F288" s="1">
        <f>_xll.NxAdjust($E288+28,1)</f>
        <v>39121</v>
      </c>
      <c r="G288" s="14">
        <f t="shared" si="16"/>
        <v>28</v>
      </c>
      <c r="H288" s="10">
        <f t="shared" si="17"/>
        <v>4.8899999999999999E-2</v>
      </c>
      <c r="I288" s="13">
        <f t="shared" si="18"/>
        <v>4.9768452681699396E-2</v>
      </c>
    </row>
    <row r="289" spans="1:9" x14ac:dyDescent="0.25">
      <c r="A289" s="6">
        <v>37502</v>
      </c>
      <c r="B289" s="8">
        <v>1.67</v>
      </c>
      <c r="E289" s="1">
        <f t="shared" si="19"/>
        <v>39100</v>
      </c>
      <c r="F289" s="1">
        <f>_xll.NxAdjust($E289+28,1)</f>
        <v>39128</v>
      </c>
      <c r="G289" s="14">
        <f t="shared" si="16"/>
        <v>28</v>
      </c>
      <c r="H289" s="10">
        <f t="shared" si="17"/>
        <v>4.87E-2</v>
      </c>
      <c r="I289" s="13">
        <f t="shared" si="18"/>
        <v>4.9564126786907303E-2</v>
      </c>
    </row>
    <row r="290" spans="1:9" x14ac:dyDescent="0.25">
      <c r="A290" s="6">
        <v>37503</v>
      </c>
      <c r="B290" s="8">
        <v>1.67</v>
      </c>
      <c r="E290" s="1">
        <f t="shared" si="19"/>
        <v>39107</v>
      </c>
      <c r="F290" s="1">
        <f>_xll.NxAdjust($E290+28,1)</f>
        <v>39135</v>
      </c>
      <c r="G290" s="14">
        <f t="shared" si="16"/>
        <v>28</v>
      </c>
      <c r="H290" s="10">
        <f t="shared" si="17"/>
        <v>4.87E-2</v>
      </c>
      <c r="I290" s="13">
        <f t="shared" si="18"/>
        <v>4.9564126786907303E-2</v>
      </c>
    </row>
    <row r="291" spans="1:9" x14ac:dyDescent="0.25">
      <c r="A291" s="6">
        <v>37504</v>
      </c>
      <c r="B291" s="8">
        <v>1.64</v>
      </c>
      <c r="E291" s="1">
        <f t="shared" si="19"/>
        <v>39114</v>
      </c>
      <c r="F291" s="1">
        <f>_xll.NxAdjust($E291+28,1)</f>
        <v>39142</v>
      </c>
      <c r="G291" s="14">
        <f t="shared" si="16"/>
        <v>28</v>
      </c>
      <c r="H291" s="10">
        <f t="shared" si="17"/>
        <v>4.9000000000000002E-2</v>
      </c>
      <c r="I291" s="13">
        <f t="shared" si="18"/>
        <v>4.9870618022017248E-2</v>
      </c>
    </row>
    <row r="292" spans="1:9" x14ac:dyDescent="0.25">
      <c r="A292" s="6">
        <v>37505</v>
      </c>
      <c r="B292" s="8">
        <v>1.66</v>
      </c>
      <c r="E292" s="1">
        <f t="shared" si="19"/>
        <v>39121</v>
      </c>
      <c r="F292" s="1">
        <f>_xll.NxAdjust($E292+28,1)</f>
        <v>39149</v>
      </c>
      <c r="G292" s="14">
        <f t="shared" si="16"/>
        <v>28</v>
      </c>
      <c r="H292" s="10">
        <f t="shared" si="17"/>
        <v>5.0599999999999999E-2</v>
      </c>
      <c r="I292" s="13">
        <f t="shared" si="18"/>
        <v>5.1505480457533989E-2</v>
      </c>
    </row>
    <row r="293" spans="1:9" x14ac:dyDescent="0.25">
      <c r="A293" s="6">
        <v>37508</v>
      </c>
      <c r="B293" s="8">
        <v>1.68</v>
      </c>
      <c r="E293" s="1">
        <f t="shared" si="19"/>
        <v>39128</v>
      </c>
      <c r="F293" s="1">
        <f>_xll.NxAdjust($E293+28,1)</f>
        <v>39156</v>
      </c>
      <c r="G293" s="14">
        <f t="shared" si="16"/>
        <v>28</v>
      </c>
      <c r="H293" s="10">
        <f t="shared" si="17"/>
        <v>5.1399999999999994E-2</v>
      </c>
      <c r="I293" s="13">
        <f t="shared" si="18"/>
        <v>5.2323064874911035E-2</v>
      </c>
    </row>
    <row r="294" spans="1:9" x14ac:dyDescent="0.25">
      <c r="A294" s="6">
        <v>37509</v>
      </c>
      <c r="B294" s="8">
        <v>1.69</v>
      </c>
      <c r="E294" s="1">
        <f t="shared" si="19"/>
        <v>39135</v>
      </c>
      <c r="F294" s="1">
        <f>_xll.NxAdjust($E294+28,1)</f>
        <v>39163</v>
      </c>
      <c r="G294" s="14">
        <f t="shared" si="16"/>
        <v>28</v>
      </c>
      <c r="H294" s="10">
        <f t="shared" si="17"/>
        <v>5.1699999999999996E-2</v>
      </c>
      <c r="I294" s="13">
        <f t="shared" si="18"/>
        <v>5.2629685368163766E-2</v>
      </c>
    </row>
    <row r="295" spans="1:9" x14ac:dyDescent="0.25">
      <c r="A295" s="6">
        <v>37510</v>
      </c>
      <c r="B295" s="8">
        <v>1.68</v>
      </c>
      <c r="E295" s="1">
        <f t="shared" si="19"/>
        <v>39142</v>
      </c>
      <c r="F295" s="1">
        <f>_xll.NxAdjust($E295+28,1)</f>
        <v>39170</v>
      </c>
      <c r="G295" s="14">
        <f t="shared" si="16"/>
        <v>28</v>
      </c>
      <c r="H295" s="10">
        <f t="shared" si="17"/>
        <v>5.1500000000000004E-2</v>
      </c>
      <c r="I295" s="13">
        <f t="shared" si="18"/>
        <v>5.2425270109717266E-2</v>
      </c>
    </row>
    <row r="296" spans="1:9" x14ac:dyDescent="0.25">
      <c r="A296" s="6">
        <v>37511</v>
      </c>
      <c r="B296" s="8">
        <v>1.67</v>
      </c>
      <c r="E296" s="1">
        <f t="shared" si="19"/>
        <v>39149</v>
      </c>
      <c r="F296" s="1">
        <f>_xll.NxAdjust($E296+28,1)</f>
        <v>39177</v>
      </c>
      <c r="G296" s="14">
        <f t="shared" si="16"/>
        <v>28</v>
      </c>
      <c r="H296" s="10">
        <f t="shared" si="17"/>
        <v>5.1399999999999994E-2</v>
      </c>
      <c r="I296" s="13">
        <f t="shared" si="18"/>
        <v>5.2323064874911035E-2</v>
      </c>
    </row>
    <row r="297" spans="1:9" x14ac:dyDescent="0.25">
      <c r="A297" s="6">
        <v>37512</v>
      </c>
      <c r="B297" s="8">
        <v>1.65</v>
      </c>
      <c r="E297" s="1">
        <f t="shared" si="19"/>
        <v>39156</v>
      </c>
      <c r="F297" s="1">
        <f>_xll.NxAdjust($E297+28,1)</f>
        <v>39184</v>
      </c>
      <c r="G297" s="14">
        <f t="shared" si="16"/>
        <v>28</v>
      </c>
      <c r="H297" s="10">
        <f t="shared" si="17"/>
        <v>5.1200000000000002E-2</v>
      </c>
      <c r="I297" s="13">
        <f t="shared" si="18"/>
        <v>5.2118659193945677E-2</v>
      </c>
    </row>
    <row r="298" spans="1:9" x14ac:dyDescent="0.25">
      <c r="A298" s="6">
        <v>37515</v>
      </c>
      <c r="B298" s="8">
        <v>1.66</v>
      </c>
      <c r="E298" s="1">
        <f t="shared" si="19"/>
        <v>39163</v>
      </c>
      <c r="F298" s="1">
        <f>_xll.NxAdjust($E298+28,1)</f>
        <v>39191</v>
      </c>
      <c r="G298" s="14">
        <f t="shared" si="16"/>
        <v>28</v>
      </c>
      <c r="H298" s="10">
        <f t="shared" si="17"/>
        <v>5.1399999999999994E-2</v>
      </c>
      <c r="I298" s="13">
        <f t="shared" si="18"/>
        <v>5.2323064874911035E-2</v>
      </c>
    </row>
    <row r="299" spans="1:9" x14ac:dyDescent="0.25">
      <c r="A299" s="6">
        <v>37516</v>
      </c>
      <c r="B299" s="9">
        <v>1.67</v>
      </c>
      <c r="E299" s="1">
        <f t="shared" si="19"/>
        <v>39170</v>
      </c>
      <c r="F299" s="1">
        <f>_xll.NxAdjust($E299+28,1)</f>
        <v>39198</v>
      </c>
      <c r="G299" s="14">
        <f t="shared" si="16"/>
        <v>28</v>
      </c>
      <c r="H299" s="10">
        <f t="shared" si="17"/>
        <v>4.9500000000000002E-2</v>
      </c>
      <c r="I299" s="13">
        <f t="shared" si="18"/>
        <v>5.0381468654319139E-2</v>
      </c>
    </row>
    <row r="300" spans="1:9" x14ac:dyDescent="0.25">
      <c r="A300" s="6">
        <v>37517</v>
      </c>
      <c r="B300" s="8">
        <v>1.67</v>
      </c>
      <c r="E300" s="1">
        <f t="shared" si="19"/>
        <v>39177</v>
      </c>
      <c r="F300" s="1">
        <f>_xll.NxAdjust($E300+28,1)</f>
        <v>39205</v>
      </c>
      <c r="G300" s="14">
        <f t="shared" si="16"/>
        <v>28</v>
      </c>
      <c r="H300" s="10">
        <f t="shared" si="17"/>
        <v>0.05</v>
      </c>
      <c r="I300" s="13">
        <f t="shared" si="18"/>
        <v>5.0892359174567761E-2</v>
      </c>
    </row>
    <row r="301" spans="1:9" x14ac:dyDescent="0.25">
      <c r="A301" s="6">
        <v>37518</v>
      </c>
      <c r="B301" s="8">
        <v>1.61</v>
      </c>
      <c r="E301" s="1">
        <f t="shared" si="19"/>
        <v>39184</v>
      </c>
      <c r="F301" s="1">
        <f>_xll.NxAdjust($E301+28,1)</f>
        <v>39212</v>
      </c>
      <c r="G301" s="14">
        <f t="shared" si="16"/>
        <v>28</v>
      </c>
      <c r="H301" s="10">
        <f t="shared" si="17"/>
        <v>4.9000000000000002E-2</v>
      </c>
      <c r="I301" s="13">
        <f t="shared" si="18"/>
        <v>4.9870618022017248E-2</v>
      </c>
    </row>
    <row r="302" spans="1:9" x14ac:dyDescent="0.25">
      <c r="A302" s="6">
        <v>37519</v>
      </c>
      <c r="B302" s="8">
        <v>1.61</v>
      </c>
      <c r="E302" s="1">
        <f t="shared" si="19"/>
        <v>39191</v>
      </c>
      <c r="F302" s="1">
        <f>_xll.NxAdjust($E302+28,1)</f>
        <v>39219</v>
      </c>
      <c r="G302" s="14">
        <f t="shared" si="16"/>
        <v>28</v>
      </c>
      <c r="H302" s="10">
        <f t="shared" si="17"/>
        <v>4.8300000000000003E-2</v>
      </c>
      <c r="I302" s="13">
        <f t="shared" si="18"/>
        <v>4.9155494139651291E-2</v>
      </c>
    </row>
    <row r="303" spans="1:9" x14ac:dyDescent="0.25">
      <c r="A303" s="6">
        <v>37522</v>
      </c>
      <c r="B303" s="8">
        <v>1.63</v>
      </c>
      <c r="E303" s="1">
        <f t="shared" si="19"/>
        <v>39198</v>
      </c>
      <c r="F303" s="1">
        <f>_xll.NxAdjust($E303+28,1)</f>
        <v>39226</v>
      </c>
      <c r="G303" s="14">
        <f t="shared" si="16"/>
        <v>28</v>
      </c>
      <c r="H303" s="10">
        <f t="shared" si="17"/>
        <v>4.8099999999999997E-2</v>
      </c>
      <c r="I303" s="13">
        <f t="shared" si="18"/>
        <v>4.8951187386589601E-2</v>
      </c>
    </row>
    <row r="304" spans="1:9" x14ac:dyDescent="0.25">
      <c r="A304" s="6">
        <v>37523</v>
      </c>
      <c r="B304" s="8">
        <v>1.65</v>
      </c>
      <c r="E304" s="1">
        <f t="shared" si="19"/>
        <v>39205</v>
      </c>
      <c r="F304" s="1">
        <f>_xll.NxAdjust($E304+28,1)</f>
        <v>39233</v>
      </c>
      <c r="G304" s="14">
        <f t="shared" si="16"/>
        <v>28</v>
      </c>
      <c r="H304" s="10">
        <f t="shared" si="17"/>
        <v>4.6399999999999997E-2</v>
      </c>
      <c r="I304" s="13">
        <f t="shared" si="18"/>
        <v>4.7214837547058713E-2</v>
      </c>
    </row>
    <row r="305" spans="1:9" x14ac:dyDescent="0.25">
      <c r="A305" s="6">
        <v>37524</v>
      </c>
      <c r="B305" s="8">
        <v>1.65</v>
      </c>
      <c r="E305" s="1">
        <f t="shared" si="19"/>
        <v>39212</v>
      </c>
      <c r="F305" s="1">
        <f>_xll.NxAdjust($E305+28,1)</f>
        <v>39240</v>
      </c>
      <c r="G305" s="14">
        <f t="shared" si="16"/>
        <v>28</v>
      </c>
      <c r="H305" s="10">
        <f t="shared" si="17"/>
        <v>4.6699999999999998E-2</v>
      </c>
      <c r="I305" s="13">
        <f t="shared" si="18"/>
        <v>4.7521218737837767E-2</v>
      </c>
    </row>
    <row r="306" spans="1:9" x14ac:dyDescent="0.25">
      <c r="A306" s="6">
        <v>37525</v>
      </c>
      <c r="B306" s="8">
        <v>1.64</v>
      </c>
      <c r="E306" s="1">
        <f t="shared" si="19"/>
        <v>39219</v>
      </c>
      <c r="F306" s="1">
        <f>_xll.NxAdjust($E306+28,1)</f>
        <v>39247</v>
      </c>
      <c r="G306" s="14">
        <f t="shared" si="16"/>
        <v>28</v>
      </c>
      <c r="H306" s="10">
        <f t="shared" si="17"/>
        <v>4.7E-2</v>
      </c>
      <c r="I306" s="13">
        <f t="shared" si="18"/>
        <v>4.7827614278863846E-2</v>
      </c>
    </row>
    <row r="307" spans="1:9" x14ac:dyDescent="0.25">
      <c r="A307" s="6">
        <v>37526</v>
      </c>
      <c r="B307" s="8">
        <v>1.61</v>
      </c>
      <c r="E307" s="1">
        <f t="shared" si="19"/>
        <v>39226</v>
      </c>
      <c r="F307" s="1">
        <f>_xll.NxAdjust($E307+28,1)</f>
        <v>39254</v>
      </c>
      <c r="G307" s="14">
        <f t="shared" si="16"/>
        <v>28</v>
      </c>
      <c r="H307" s="10">
        <f t="shared" si="17"/>
        <v>4.9000000000000002E-2</v>
      </c>
      <c r="I307" s="13">
        <f t="shared" si="18"/>
        <v>4.9870618022017248E-2</v>
      </c>
    </row>
    <row r="308" spans="1:9" x14ac:dyDescent="0.25">
      <c r="A308" s="6">
        <v>37529</v>
      </c>
      <c r="B308" s="8">
        <v>1.58</v>
      </c>
      <c r="E308" s="1">
        <f t="shared" si="19"/>
        <v>39233</v>
      </c>
      <c r="F308" s="1">
        <f>_xll.NxAdjust($E308+28,1)</f>
        <v>39261</v>
      </c>
      <c r="G308" s="14">
        <f t="shared" si="16"/>
        <v>28</v>
      </c>
      <c r="H308" s="10">
        <f t="shared" si="17"/>
        <v>4.6900000000000004E-2</v>
      </c>
      <c r="I308" s="13">
        <f t="shared" si="18"/>
        <v>4.7725480837321033E-2</v>
      </c>
    </row>
    <row r="309" spans="1:9" x14ac:dyDescent="0.25">
      <c r="A309" s="6">
        <v>37530</v>
      </c>
      <c r="B309" s="8">
        <v>1.61</v>
      </c>
      <c r="E309" s="1">
        <f t="shared" si="19"/>
        <v>39240</v>
      </c>
      <c r="F309" s="1">
        <f>_xll.NxAdjust($E309+28,1)</f>
        <v>39268</v>
      </c>
      <c r="G309" s="14">
        <f t="shared" si="16"/>
        <v>28</v>
      </c>
      <c r="H309" s="10">
        <f t="shared" si="17"/>
        <v>4.7E-2</v>
      </c>
      <c r="I309" s="13">
        <f t="shared" si="18"/>
        <v>4.7827614278863846E-2</v>
      </c>
    </row>
    <row r="310" spans="1:9" x14ac:dyDescent="0.25">
      <c r="A310" s="6">
        <v>37531</v>
      </c>
      <c r="B310" s="8">
        <v>1.59</v>
      </c>
      <c r="E310" s="1">
        <f t="shared" si="19"/>
        <v>39247</v>
      </c>
      <c r="F310" s="1">
        <f>_xll.NxAdjust($E310+28,1)</f>
        <v>39275</v>
      </c>
      <c r="G310" s="14">
        <f t="shared" si="16"/>
        <v>28</v>
      </c>
      <c r="H310" s="10">
        <f t="shared" si="17"/>
        <v>4.4199999999999996E-2</v>
      </c>
      <c r="I310" s="13">
        <f t="shared" si="18"/>
        <v>4.4968480531962098E-2</v>
      </c>
    </row>
    <row r="311" spans="1:9" x14ac:dyDescent="0.25">
      <c r="A311" s="6">
        <v>37532</v>
      </c>
      <c r="B311" s="8">
        <v>1.56</v>
      </c>
      <c r="E311" s="1">
        <f t="shared" si="19"/>
        <v>39254</v>
      </c>
      <c r="F311" s="1">
        <f>_xll.NxAdjust($E311+28,1)</f>
        <v>39282</v>
      </c>
      <c r="G311" s="14">
        <f t="shared" si="16"/>
        <v>28</v>
      </c>
      <c r="H311" s="10">
        <f t="shared" si="17"/>
        <v>4.07E-2</v>
      </c>
      <c r="I311" s="13">
        <f t="shared" si="18"/>
        <v>4.1396320128941497E-2</v>
      </c>
    </row>
    <row r="312" spans="1:9" x14ac:dyDescent="0.25">
      <c r="A312" s="6">
        <v>37533</v>
      </c>
      <c r="B312" s="8">
        <v>1.58</v>
      </c>
      <c r="E312" s="1">
        <f t="shared" si="19"/>
        <v>39261</v>
      </c>
      <c r="F312" s="1">
        <f>_xll.NxAdjust($E312+28,1)</f>
        <v>39289</v>
      </c>
      <c r="G312" s="14">
        <f t="shared" si="16"/>
        <v>28</v>
      </c>
      <c r="H312" s="10">
        <f t="shared" si="17"/>
        <v>3.9699999999999999E-2</v>
      </c>
      <c r="I312" s="13">
        <f t="shared" si="18"/>
        <v>4.0376061193396054E-2</v>
      </c>
    </row>
    <row r="313" spans="1:9" x14ac:dyDescent="0.25">
      <c r="A313" s="6">
        <v>37536</v>
      </c>
      <c r="B313" s="8">
        <v>1.59</v>
      </c>
      <c r="E313" s="1">
        <f t="shared" si="19"/>
        <v>39268</v>
      </c>
      <c r="F313" s="1">
        <f>_xll.NxAdjust($E313+28,1)</f>
        <v>39296</v>
      </c>
      <c r="G313" s="14">
        <f t="shared" si="16"/>
        <v>28</v>
      </c>
      <c r="H313" s="10">
        <f t="shared" si="17"/>
        <v>4.6500000000000007E-2</v>
      </c>
      <c r="I313" s="13">
        <f t="shared" si="18"/>
        <v>4.7316963016242088E-2</v>
      </c>
    </row>
    <row r="314" spans="1:9" x14ac:dyDescent="0.25">
      <c r="A314" s="6">
        <v>37537</v>
      </c>
      <c r="B314" s="8">
        <v>1.6</v>
      </c>
      <c r="E314" s="1">
        <f t="shared" si="19"/>
        <v>39275</v>
      </c>
      <c r="F314" s="1">
        <f>_xll.NxAdjust($E314+28,1)</f>
        <v>39303</v>
      </c>
      <c r="G314" s="14">
        <f t="shared" si="16"/>
        <v>28</v>
      </c>
      <c r="H314" s="10">
        <f t="shared" si="17"/>
        <v>4.6199999999999998E-2</v>
      </c>
      <c r="I314" s="13">
        <f t="shared" si="18"/>
        <v>4.7010591391734302E-2</v>
      </c>
    </row>
    <row r="315" spans="1:9" x14ac:dyDescent="0.25">
      <c r="A315" s="6">
        <v>37538</v>
      </c>
      <c r="B315" s="8">
        <v>1.58</v>
      </c>
      <c r="E315" s="1">
        <f t="shared" si="19"/>
        <v>39282</v>
      </c>
      <c r="F315" s="1">
        <f>_xll.NxAdjust($E315+28,1)</f>
        <v>39310</v>
      </c>
      <c r="G315" s="14">
        <f t="shared" si="16"/>
        <v>28</v>
      </c>
      <c r="H315" s="10">
        <f t="shared" si="17"/>
        <v>4.6699999999999998E-2</v>
      </c>
      <c r="I315" s="13">
        <f t="shared" si="18"/>
        <v>4.7521218737837767E-2</v>
      </c>
    </row>
    <row r="316" spans="1:9" x14ac:dyDescent="0.25">
      <c r="A316" s="6">
        <v>37539</v>
      </c>
      <c r="B316" s="8">
        <v>1.57</v>
      </c>
      <c r="E316" s="1">
        <f t="shared" si="19"/>
        <v>39289</v>
      </c>
      <c r="F316" s="1">
        <f>_xll.NxAdjust($E316+28,1)</f>
        <v>39317</v>
      </c>
      <c r="G316" s="14">
        <f t="shared" si="16"/>
        <v>28</v>
      </c>
      <c r="H316" s="10">
        <f t="shared" si="17"/>
        <v>4.8899999999999999E-2</v>
      </c>
      <c r="I316" s="13">
        <f t="shared" si="18"/>
        <v>4.9768452681699396E-2</v>
      </c>
    </row>
    <row r="317" spans="1:9" x14ac:dyDescent="0.25">
      <c r="A317" s="6">
        <v>37540</v>
      </c>
      <c r="B317" s="8">
        <v>1.57</v>
      </c>
      <c r="E317" s="1">
        <f t="shared" si="19"/>
        <v>39296</v>
      </c>
      <c r="F317" s="1">
        <f>_xll.NxAdjust($E317+28,1)</f>
        <v>39324</v>
      </c>
      <c r="G317" s="14">
        <f t="shared" si="16"/>
        <v>28</v>
      </c>
      <c r="H317" s="10">
        <f t="shared" si="17"/>
        <v>4.9299999999999997E-2</v>
      </c>
      <c r="I317" s="13">
        <f t="shared" si="18"/>
        <v>5.0177123615106366E-2</v>
      </c>
    </row>
    <row r="318" spans="1:9" x14ac:dyDescent="0.25">
      <c r="A318" s="6">
        <v>37543</v>
      </c>
      <c r="B318" s="8" t="e">
        <v>#N/A</v>
      </c>
      <c r="E318" s="1">
        <f t="shared" si="19"/>
        <v>39303</v>
      </c>
      <c r="F318" s="1">
        <f>_xll.NxAdjust($E318+28,1)</f>
        <v>39331</v>
      </c>
      <c r="G318" s="14">
        <f t="shared" si="16"/>
        <v>28</v>
      </c>
      <c r="H318" s="10">
        <f t="shared" si="17"/>
        <v>4.5999999999999999E-2</v>
      </c>
      <c r="I318" s="13">
        <f t="shared" si="18"/>
        <v>4.6806351613550699E-2</v>
      </c>
    </row>
    <row r="319" spans="1:9" x14ac:dyDescent="0.25">
      <c r="A319" s="6">
        <v>37544</v>
      </c>
      <c r="B319" s="8">
        <v>1.63</v>
      </c>
      <c r="E319" s="1">
        <f t="shared" si="19"/>
        <v>39310</v>
      </c>
      <c r="F319" s="1">
        <f>_xll.NxAdjust($E319+28,1)</f>
        <v>39338</v>
      </c>
      <c r="G319" s="14">
        <f t="shared" si="16"/>
        <v>28</v>
      </c>
      <c r="H319" s="10">
        <f t="shared" si="17"/>
        <v>3.0299999999999997E-2</v>
      </c>
      <c r="I319" s="13">
        <f t="shared" si="18"/>
        <v>3.0793403120019509E-2</v>
      </c>
    </row>
    <row r="320" spans="1:9" x14ac:dyDescent="0.25">
      <c r="A320" s="6">
        <v>37545</v>
      </c>
      <c r="B320" s="8">
        <v>1.64</v>
      </c>
      <c r="E320" s="1">
        <f t="shared" si="19"/>
        <v>39317</v>
      </c>
      <c r="F320" s="1">
        <f>_xll.NxAdjust($E320+28,1)</f>
        <v>39345</v>
      </c>
      <c r="G320" s="14">
        <f t="shared" si="16"/>
        <v>28</v>
      </c>
      <c r="H320" s="10">
        <f t="shared" si="17"/>
        <v>3.7100000000000001E-2</v>
      </c>
      <c r="I320" s="13">
        <f t="shared" si="18"/>
        <v>3.7724132858927374E-2</v>
      </c>
    </row>
    <row r="321" spans="1:9" x14ac:dyDescent="0.25">
      <c r="A321" s="6">
        <v>37546</v>
      </c>
      <c r="B321" s="8">
        <v>1.63</v>
      </c>
      <c r="E321" s="1">
        <f t="shared" si="19"/>
        <v>39324</v>
      </c>
      <c r="F321" s="1">
        <f>_xll.NxAdjust($E321+28,1)</f>
        <v>39352</v>
      </c>
      <c r="G321" s="14">
        <f t="shared" si="16"/>
        <v>28</v>
      </c>
      <c r="H321" s="10">
        <f t="shared" si="17"/>
        <v>3.6200000000000003E-2</v>
      </c>
      <c r="I321" s="13">
        <f t="shared" si="18"/>
        <v>3.6806408265048482E-2</v>
      </c>
    </row>
    <row r="322" spans="1:9" x14ac:dyDescent="0.25">
      <c r="A322" s="6">
        <v>37547</v>
      </c>
      <c r="B322" s="8">
        <v>1.63</v>
      </c>
      <c r="E322" s="1">
        <f t="shared" si="19"/>
        <v>39331</v>
      </c>
      <c r="F322" s="1">
        <f>_xll.NxAdjust($E322+28,1)</f>
        <v>39359</v>
      </c>
      <c r="G322" s="14">
        <f t="shared" si="16"/>
        <v>28</v>
      </c>
      <c r="H322" s="10">
        <f t="shared" si="17"/>
        <v>4.2000000000000003E-2</v>
      </c>
      <c r="I322" s="13">
        <f t="shared" si="18"/>
        <v>4.2722894789646179E-2</v>
      </c>
    </row>
    <row r="323" spans="1:9" x14ac:dyDescent="0.25">
      <c r="A323" s="6">
        <v>37550</v>
      </c>
      <c r="B323" s="8">
        <v>1.66</v>
      </c>
      <c r="E323" s="1">
        <f t="shared" si="19"/>
        <v>39338</v>
      </c>
      <c r="F323" s="1">
        <f>_xll.NxAdjust($E323+28,1)</f>
        <v>39366</v>
      </c>
      <c r="G323" s="14">
        <f t="shared" si="16"/>
        <v>28</v>
      </c>
      <c r="H323" s="10">
        <f t="shared" si="17"/>
        <v>3.9599999999999996E-2</v>
      </c>
      <c r="I323" s="13">
        <f t="shared" si="18"/>
        <v>4.0274044055691523E-2</v>
      </c>
    </row>
    <row r="324" spans="1:9" x14ac:dyDescent="0.25">
      <c r="A324" s="6">
        <v>37551</v>
      </c>
      <c r="B324" s="8">
        <v>1.68</v>
      </c>
      <c r="E324" s="1">
        <f t="shared" si="19"/>
        <v>39345</v>
      </c>
      <c r="F324" s="1">
        <f>_xll.NxAdjust($E324+28,1)</f>
        <v>39373</v>
      </c>
      <c r="G324" s="14">
        <f t="shared" si="16"/>
        <v>28</v>
      </c>
      <c r="H324" s="10">
        <f t="shared" si="17"/>
        <v>3.3799999999999997E-2</v>
      </c>
      <c r="I324" s="13">
        <f t="shared" si="18"/>
        <v>3.4359772468511657E-2</v>
      </c>
    </row>
    <row r="325" spans="1:9" x14ac:dyDescent="0.25">
      <c r="A325" s="6">
        <v>37552</v>
      </c>
      <c r="B325" s="8">
        <v>1.66</v>
      </c>
      <c r="E325" s="1">
        <f t="shared" si="19"/>
        <v>39352</v>
      </c>
      <c r="F325" s="1">
        <f>_xll.NxAdjust($E325+28,1)</f>
        <v>39380</v>
      </c>
      <c r="G325" s="14">
        <f t="shared" ref="G325:G388" si="20">F325-E325</f>
        <v>28</v>
      </c>
      <c r="H325" s="10">
        <f t="shared" ref="H325:H388" si="21">VLOOKUP($E325,$A$4:$B$3498,2,FALSE)/100</f>
        <v>3.2199999999999999E-2</v>
      </c>
      <c r="I325" s="13">
        <f t="shared" ref="I325:I388" si="22">(H325*365)/(360-H325*$G325)</f>
        <v>3.2729190661946697E-2</v>
      </c>
    </row>
    <row r="326" spans="1:9" x14ac:dyDescent="0.25">
      <c r="A326" s="6">
        <v>37553</v>
      </c>
      <c r="B326" s="8">
        <v>1.62</v>
      </c>
      <c r="E326" s="1">
        <f t="shared" ref="E326:E389" si="23">E325+7</f>
        <v>39359</v>
      </c>
      <c r="F326" s="1">
        <f>_xll.NxAdjust($E326+28,1)</f>
        <v>39387</v>
      </c>
      <c r="G326" s="14">
        <f t="shared" si="20"/>
        <v>28</v>
      </c>
      <c r="H326" s="10">
        <f t="shared" si="21"/>
        <v>3.5400000000000001E-2</v>
      </c>
      <c r="I326" s="13">
        <f t="shared" si="22"/>
        <v>3.5990761229251204E-2</v>
      </c>
    </row>
    <row r="327" spans="1:9" x14ac:dyDescent="0.25">
      <c r="A327" s="6">
        <v>37554</v>
      </c>
      <c r="B327" s="8">
        <v>1.61</v>
      </c>
      <c r="E327" s="1">
        <f t="shared" si="23"/>
        <v>39366</v>
      </c>
      <c r="F327" s="1">
        <f>_xll.NxAdjust($E327+28,1)</f>
        <v>39394</v>
      </c>
      <c r="G327" s="14">
        <f t="shared" si="20"/>
        <v>28</v>
      </c>
      <c r="H327" s="10">
        <f t="shared" si="21"/>
        <v>3.9E-2</v>
      </c>
      <c r="I327" s="13">
        <f t="shared" si="22"/>
        <v>3.9661974656457918E-2</v>
      </c>
    </row>
    <row r="328" spans="1:9" x14ac:dyDescent="0.25">
      <c r="A328" s="6">
        <v>37557</v>
      </c>
      <c r="B328" s="8">
        <v>1.57</v>
      </c>
      <c r="E328" s="1">
        <f t="shared" si="23"/>
        <v>39373</v>
      </c>
      <c r="F328" s="1">
        <f>_xll.NxAdjust($E328+28,1)</f>
        <v>39401</v>
      </c>
      <c r="G328" s="14">
        <f t="shared" si="20"/>
        <v>28</v>
      </c>
      <c r="H328" s="10">
        <f t="shared" si="21"/>
        <v>3.1200000000000002E-2</v>
      </c>
      <c r="I328" s="13">
        <f t="shared" si="22"/>
        <v>3.1710283621588391E-2</v>
      </c>
    </row>
    <row r="329" spans="1:9" x14ac:dyDescent="0.25">
      <c r="A329" s="6">
        <v>37558</v>
      </c>
      <c r="B329" s="8">
        <v>1.56</v>
      </c>
      <c r="E329" s="1">
        <f t="shared" si="23"/>
        <v>39380</v>
      </c>
      <c r="F329" s="1">
        <f>_xll.NxAdjust($E329+28,1)</f>
        <v>39409</v>
      </c>
      <c r="G329" s="14">
        <f t="shared" si="20"/>
        <v>29</v>
      </c>
      <c r="H329" s="10">
        <f t="shared" si="21"/>
        <v>3.8399999999999997E-2</v>
      </c>
      <c r="I329" s="13">
        <f t="shared" si="22"/>
        <v>3.9054140808902203E-2</v>
      </c>
    </row>
    <row r="330" spans="1:9" x14ac:dyDescent="0.25">
      <c r="A330" s="6">
        <v>37559</v>
      </c>
      <c r="B330" s="8">
        <v>1.54</v>
      </c>
      <c r="E330" s="1">
        <f t="shared" si="23"/>
        <v>39387</v>
      </c>
      <c r="F330" s="1">
        <f>_xll.NxAdjust($E330+28,1)</f>
        <v>39415</v>
      </c>
      <c r="G330" s="14">
        <f t="shared" si="20"/>
        <v>28</v>
      </c>
      <c r="H330" s="10">
        <f t="shared" si="21"/>
        <v>3.8300000000000001E-2</v>
      </c>
      <c r="I330" s="13">
        <f t="shared" si="22"/>
        <v>3.8947966107928174E-2</v>
      </c>
    </row>
    <row r="331" spans="1:9" x14ac:dyDescent="0.25">
      <c r="A331" s="6">
        <v>37560</v>
      </c>
      <c r="B331" s="8">
        <v>1.46</v>
      </c>
      <c r="E331" s="1">
        <f t="shared" si="23"/>
        <v>39394</v>
      </c>
      <c r="F331" s="1">
        <f>_xll.NxAdjust($E331+28,1)</f>
        <v>39422</v>
      </c>
      <c r="G331" s="14">
        <f t="shared" si="20"/>
        <v>28</v>
      </c>
      <c r="H331" s="10">
        <f t="shared" si="21"/>
        <v>3.5000000000000003E-2</v>
      </c>
      <c r="I331" s="13">
        <f t="shared" si="22"/>
        <v>3.5582975878781127E-2</v>
      </c>
    </row>
    <row r="332" spans="1:9" x14ac:dyDescent="0.25">
      <c r="A332" s="6">
        <v>37561</v>
      </c>
      <c r="B332" s="8">
        <v>1.42</v>
      </c>
      <c r="E332" s="1">
        <f t="shared" si="23"/>
        <v>39401</v>
      </c>
      <c r="F332" s="1">
        <f>_xll.NxAdjust($E332+28,1)</f>
        <v>39429</v>
      </c>
      <c r="G332" s="14">
        <f t="shared" si="20"/>
        <v>28</v>
      </c>
      <c r="H332" s="10">
        <f t="shared" si="21"/>
        <v>3.6900000000000002E-2</v>
      </c>
      <c r="I332" s="13">
        <f t="shared" si="22"/>
        <v>3.752018292499474E-2</v>
      </c>
    </row>
    <row r="333" spans="1:9" x14ac:dyDescent="0.25">
      <c r="A333" s="6">
        <v>37564</v>
      </c>
      <c r="B333" s="8">
        <v>1.42</v>
      </c>
      <c r="E333" s="1">
        <f t="shared" si="23"/>
        <v>39408</v>
      </c>
      <c r="F333" s="1">
        <f>_xll.NxAdjust($E333+28,1)</f>
        <v>39436</v>
      </c>
      <c r="G333" s="14">
        <f t="shared" si="20"/>
        <v>28</v>
      </c>
      <c r="H333" s="10" t="e">
        <f t="shared" si="21"/>
        <v>#N/A</v>
      </c>
      <c r="I333" s="13" t="e">
        <f t="shared" si="22"/>
        <v>#N/A</v>
      </c>
    </row>
    <row r="334" spans="1:9" x14ac:dyDescent="0.25">
      <c r="A334" s="6">
        <v>37565</v>
      </c>
      <c r="B334" s="8">
        <v>1.42</v>
      </c>
      <c r="E334" s="1">
        <f t="shared" si="23"/>
        <v>39415</v>
      </c>
      <c r="F334" s="1">
        <f>_xll.NxAdjust($E334+28,1)</f>
        <v>39443</v>
      </c>
      <c r="G334" s="14">
        <f t="shared" si="20"/>
        <v>28</v>
      </c>
      <c r="H334" s="10">
        <f t="shared" si="21"/>
        <v>3.3399999999999999E-2</v>
      </c>
      <c r="I334" s="13">
        <f t="shared" si="22"/>
        <v>3.3952088870866759E-2</v>
      </c>
    </row>
    <row r="335" spans="1:9" x14ac:dyDescent="0.25">
      <c r="A335" s="6">
        <v>37566</v>
      </c>
      <c r="B335" s="8">
        <v>1.22</v>
      </c>
      <c r="E335" s="1">
        <f t="shared" si="23"/>
        <v>39422</v>
      </c>
      <c r="F335" s="1">
        <f>_xll.NxAdjust($E335+28,1)</f>
        <v>39450</v>
      </c>
      <c r="G335" s="14">
        <f t="shared" si="20"/>
        <v>28</v>
      </c>
      <c r="H335" s="10">
        <f t="shared" si="21"/>
        <v>3.0299999999999997E-2</v>
      </c>
      <c r="I335" s="13">
        <f t="shared" si="22"/>
        <v>3.0793403120019509E-2</v>
      </c>
    </row>
    <row r="336" spans="1:9" x14ac:dyDescent="0.25">
      <c r="A336" s="6">
        <v>37567</v>
      </c>
      <c r="B336" s="8">
        <v>1.18</v>
      </c>
      <c r="E336" s="1">
        <f t="shared" si="23"/>
        <v>39429</v>
      </c>
      <c r="F336" s="1">
        <f>_xll.NxAdjust($E336+28,1)</f>
        <v>39457</v>
      </c>
      <c r="G336" s="14">
        <f t="shared" si="20"/>
        <v>28</v>
      </c>
      <c r="H336" s="10">
        <f t="shared" si="21"/>
        <v>2.64E-2</v>
      </c>
      <c r="I336" s="13">
        <f t="shared" si="22"/>
        <v>2.6821740640782403E-2</v>
      </c>
    </row>
    <row r="337" spans="1:9" x14ac:dyDescent="0.25">
      <c r="A337" s="6">
        <v>37568</v>
      </c>
      <c r="B337" s="8">
        <v>1.17</v>
      </c>
      <c r="E337" s="1">
        <f t="shared" si="23"/>
        <v>39436</v>
      </c>
      <c r="F337" s="1">
        <f>_xll.NxAdjust($E337+28,1)</f>
        <v>39464</v>
      </c>
      <c r="G337" s="14">
        <f t="shared" si="20"/>
        <v>28</v>
      </c>
      <c r="H337" s="10">
        <f t="shared" si="21"/>
        <v>2.3399999999999997E-2</v>
      </c>
      <c r="I337" s="13">
        <f t="shared" si="22"/>
        <v>2.3768258229978554E-2</v>
      </c>
    </row>
    <row r="338" spans="1:9" x14ac:dyDescent="0.25">
      <c r="A338" s="6">
        <v>37571</v>
      </c>
      <c r="B338" s="9" t="e">
        <v>#N/A</v>
      </c>
      <c r="E338" s="1">
        <f t="shared" si="23"/>
        <v>39443</v>
      </c>
      <c r="F338" s="1">
        <f>_xll.NxAdjust($E338+28,1)</f>
        <v>39471</v>
      </c>
      <c r="G338" s="14">
        <f t="shared" si="20"/>
        <v>28</v>
      </c>
      <c r="H338" s="10">
        <f t="shared" si="21"/>
        <v>2.7799999999999998E-2</v>
      </c>
      <c r="I338" s="13">
        <f t="shared" si="22"/>
        <v>2.8247187808305513E-2</v>
      </c>
    </row>
    <row r="339" spans="1:9" x14ac:dyDescent="0.25">
      <c r="A339" s="6">
        <v>37572</v>
      </c>
      <c r="B339" s="8">
        <v>1.18</v>
      </c>
      <c r="E339" s="1">
        <f t="shared" si="23"/>
        <v>39450</v>
      </c>
      <c r="F339" s="1">
        <f>_xll.NxAdjust($E339+28,1)</f>
        <v>39478</v>
      </c>
      <c r="G339" s="14">
        <f t="shared" si="20"/>
        <v>28</v>
      </c>
      <c r="H339" s="10">
        <f t="shared" si="21"/>
        <v>3.1300000000000001E-2</v>
      </c>
      <c r="I339" s="13">
        <f t="shared" si="22"/>
        <v>3.1812167175869252E-2</v>
      </c>
    </row>
    <row r="340" spans="1:9" x14ac:dyDescent="0.25">
      <c r="A340" s="6">
        <v>37573</v>
      </c>
      <c r="B340" s="8">
        <v>1.2</v>
      </c>
      <c r="E340" s="1">
        <f t="shared" si="23"/>
        <v>39457</v>
      </c>
      <c r="F340" s="1">
        <f>_xll.NxAdjust($E340+28,1)</f>
        <v>39485</v>
      </c>
      <c r="G340" s="14">
        <f t="shared" si="20"/>
        <v>28</v>
      </c>
      <c r="H340" s="10">
        <f t="shared" si="21"/>
        <v>3.32E-2</v>
      </c>
      <c r="I340" s="13">
        <f t="shared" si="22"/>
        <v>3.3748256609288874E-2</v>
      </c>
    </row>
    <row r="341" spans="1:9" x14ac:dyDescent="0.25">
      <c r="A341" s="6">
        <v>37574</v>
      </c>
      <c r="B341" s="8">
        <v>1.2</v>
      </c>
      <c r="E341" s="1">
        <f t="shared" si="23"/>
        <v>39464</v>
      </c>
      <c r="F341" s="1">
        <f>_xll.NxAdjust($E341+28,1)</f>
        <v>39492</v>
      </c>
      <c r="G341" s="14">
        <f t="shared" si="20"/>
        <v>28</v>
      </c>
      <c r="H341" s="10">
        <f t="shared" si="21"/>
        <v>3.0099999999999998E-2</v>
      </c>
      <c r="I341" s="13">
        <f t="shared" si="22"/>
        <v>3.0589669370403822E-2</v>
      </c>
    </row>
    <row r="342" spans="1:9" x14ac:dyDescent="0.25">
      <c r="A342" s="6">
        <v>37575</v>
      </c>
      <c r="B342" s="8">
        <v>1.21</v>
      </c>
      <c r="E342" s="1">
        <f t="shared" si="23"/>
        <v>39471</v>
      </c>
      <c r="F342" s="1">
        <f>_xll.NxAdjust($E342+28,1)</f>
        <v>39499</v>
      </c>
      <c r="G342" s="14">
        <f t="shared" si="20"/>
        <v>28</v>
      </c>
      <c r="H342" s="10">
        <f t="shared" si="21"/>
        <v>2.1400000000000002E-2</v>
      </c>
      <c r="I342" s="13">
        <f t="shared" si="22"/>
        <v>2.1733396252874231E-2</v>
      </c>
    </row>
    <row r="343" spans="1:9" x14ac:dyDescent="0.25">
      <c r="A343" s="6">
        <v>37578</v>
      </c>
      <c r="B343" s="8">
        <v>1.22</v>
      </c>
      <c r="E343" s="1">
        <f t="shared" si="23"/>
        <v>39478</v>
      </c>
      <c r="F343" s="1">
        <f>_xll.NxAdjust($E343+28,1)</f>
        <v>39506</v>
      </c>
      <c r="G343" s="14">
        <f t="shared" si="20"/>
        <v>28</v>
      </c>
      <c r="H343" s="10">
        <f t="shared" si="21"/>
        <v>1.6E-2</v>
      </c>
      <c r="I343" s="13">
        <f t="shared" si="22"/>
        <v>1.6242435030259877E-2</v>
      </c>
    </row>
    <row r="344" spans="1:9" x14ac:dyDescent="0.25">
      <c r="A344" s="6">
        <v>37579</v>
      </c>
      <c r="B344" s="8">
        <v>1.21</v>
      </c>
      <c r="E344" s="1">
        <f t="shared" si="23"/>
        <v>39485</v>
      </c>
      <c r="F344" s="1">
        <f>_xll.NxAdjust($E344+28,1)</f>
        <v>39513</v>
      </c>
      <c r="G344" s="14">
        <f t="shared" si="20"/>
        <v>28</v>
      </c>
      <c r="H344" s="10">
        <f t="shared" si="21"/>
        <v>2.1499999999999998E-2</v>
      </c>
      <c r="I344" s="13">
        <f t="shared" si="22"/>
        <v>2.1835124291175796E-2</v>
      </c>
    </row>
    <row r="345" spans="1:9" x14ac:dyDescent="0.25">
      <c r="A345" s="6">
        <v>37580</v>
      </c>
      <c r="B345" s="8">
        <v>1.2</v>
      </c>
      <c r="E345" s="1">
        <f t="shared" si="23"/>
        <v>39492</v>
      </c>
      <c r="F345" s="1">
        <f>_xll.NxAdjust($E345+28,1)</f>
        <v>39520</v>
      </c>
      <c r="G345" s="14">
        <f t="shared" si="20"/>
        <v>28</v>
      </c>
      <c r="H345" s="10">
        <f t="shared" si="21"/>
        <v>2.46E-2</v>
      </c>
      <c r="I345" s="13">
        <f t="shared" si="22"/>
        <v>2.498947987148745E-2</v>
      </c>
    </row>
    <row r="346" spans="1:9" x14ac:dyDescent="0.25">
      <c r="A346" s="6">
        <v>37581</v>
      </c>
      <c r="B346" s="8">
        <v>1.21</v>
      </c>
      <c r="E346" s="1">
        <f t="shared" si="23"/>
        <v>39499</v>
      </c>
      <c r="F346" s="1">
        <f>_xll.NxAdjust($E346+28,1)</f>
        <v>39527</v>
      </c>
      <c r="G346" s="14">
        <f t="shared" si="20"/>
        <v>28</v>
      </c>
      <c r="H346" s="10">
        <f t="shared" si="21"/>
        <v>2.3099999999999999E-2</v>
      </c>
      <c r="I346" s="13">
        <f t="shared" si="22"/>
        <v>2.3462988502676474E-2</v>
      </c>
    </row>
    <row r="347" spans="1:9" x14ac:dyDescent="0.25">
      <c r="A347" s="6">
        <v>37582</v>
      </c>
      <c r="B347" s="8">
        <v>1.21</v>
      </c>
      <c r="E347" s="1">
        <f t="shared" si="23"/>
        <v>39506</v>
      </c>
      <c r="F347" s="1">
        <f>_xll.NxAdjust($E347+28,1)</f>
        <v>39534</v>
      </c>
      <c r="G347" s="14">
        <f t="shared" si="20"/>
        <v>28</v>
      </c>
      <c r="H347" s="10">
        <f t="shared" si="21"/>
        <v>2.0499999999999997E-2</v>
      </c>
      <c r="I347" s="13">
        <f t="shared" si="22"/>
        <v>2.0817915231508013E-2</v>
      </c>
    </row>
    <row r="348" spans="1:9" x14ac:dyDescent="0.25">
      <c r="A348" s="6">
        <v>37585</v>
      </c>
      <c r="B348" s="8">
        <v>1.22</v>
      </c>
      <c r="E348" s="1">
        <f t="shared" si="23"/>
        <v>39513</v>
      </c>
      <c r="F348" s="1">
        <f>_xll.NxAdjust($E348+28,1)</f>
        <v>39541</v>
      </c>
      <c r="G348" s="14">
        <f t="shared" si="20"/>
        <v>28</v>
      </c>
      <c r="H348" s="10">
        <f t="shared" si="21"/>
        <v>1.7299999999999999E-2</v>
      </c>
      <c r="I348" s="13">
        <f t="shared" si="22"/>
        <v>1.7563910995795452E-2</v>
      </c>
    </row>
    <row r="349" spans="1:9" x14ac:dyDescent="0.25">
      <c r="A349" s="6">
        <v>37586</v>
      </c>
      <c r="B349" s="8">
        <v>1.25</v>
      </c>
      <c r="E349" s="1">
        <f t="shared" si="23"/>
        <v>39520</v>
      </c>
      <c r="F349" s="1">
        <f>_xll.NxAdjust($E349+28,1)</f>
        <v>39548</v>
      </c>
      <c r="G349" s="14">
        <f t="shared" si="20"/>
        <v>28</v>
      </c>
      <c r="H349" s="10">
        <f t="shared" si="21"/>
        <v>1.55E-2</v>
      </c>
      <c r="I349" s="13">
        <f t="shared" si="22"/>
        <v>1.5734246285800103E-2</v>
      </c>
    </row>
    <row r="350" spans="1:9" x14ac:dyDescent="0.25">
      <c r="A350" s="6">
        <v>37587</v>
      </c>
      <c r="B350" s="8">
        <v>1.26</v>
      </c>
      <c r="E350" s="1">
        <f t="shared" si="23"/>
        <v>39527</v>
      </c>
      <c r="F350" s="1">
        <f>_xll.NxAdjust($E350+28,1)</f>
        <v>39555</v>
      </c>
      <c r="G350" s="14">
        <f t="shared" si="20"/>
        <v>28</v>
      </c>
      <c r="H350" s="10">
        <f t="shared" si="21"/>
        <v>3.4999999999999996E-3</v>
      </c>
      <c r="I350" s="13">
        <f t="shared" si="22"/>
        <v>3.5495773849547928E-3</v>
      </c>
    </row>
    <row r="351" spans="1:9" x14ac:dyDescent="0.25">
      <c r="A351" s="6">
        <v>37588</v>
      </c>
      <c r="B351" s="8" t="e">
        <v>#N/A</v>
      </c>
      <c r="E351" s="1">
        <f t="shared" si="23"/>
        <v>39534</v>
      </c>
      <c r="F351" s="1">
        <f>_xll.NxAdjust($E351+28,1)</f>
        <v>39562</v>
      </c>
      <c r="G351" s="14">
        <f t="shared" si="20"/>
        <v>28</v>
      </c>
      <c r="H351" s="10">
        <f t="shared" si="21"/>
        <v>1.3000000000000001E-2</v>
      </c>
      <c r="I351" s="13">
        <f t="shared" si="22"/>
        <v>1.3193896050451012E-2</v>
      </c>
    </row>
    <row r="352" spans="1:9" x14ac:dyDescent="0.25">
      <c r="A352" s="6">
        <v>37589</v>
      </c>
      <c r="B352" s="8">
        <v>1.23</v>
      </c>
      <c r="E352" s="1">
        <f t="shared" si="23"/>
        <v>39541</v>
      </c>
      <c r="F352" s="1">
        <f>_xll.NxAdjust($E352+28,1)</f>
        <v>39569</v>
      </c>
      <c r="G352" s="14">
        <f t="shared" si="20"/>
        <v>28</v>
      </c>
      <c r="H352" s="10">
        <f t="shared" si="21"/>
        <v>1.55E-2</v>
      </c>
      <c r="I352" s="13">
        <f t="shared" si="22"/>
        <v>1.5734246285800103E-2</v>
      </c>
    </row>
    <row r="353" spans="1:9" x14ac:dyDescent="0.25">
      <c r="A353" s="6">
        <v>37592</v>
      </c>
      <c r="B353" s="8">
        <v>1.24</v>
      </c>
      <c r="E353" s="1">
        <f t="shared" si="23"/>
        <v>39548</v>
      </c>
      <c r="F353" s="1">
        <f>_xll.NxAdjust($E353+28,1)</f>
        <v>39576</v>
      </c>
      <c r="G353" s="14">
        <f t="shared" si="20"/>
        <v>28</v>
      </c>
      <c r="H353" s="10">
        <f t="shared" si="21"/>
        <v>9.4999999999999998E-3</v>
      </c>
      <c r="I353" s="13">
        <f t="shared" si="22"/>
        <v>9.6390666436867237E-3</v>
      </c>
    </row>
    <row r="354" spans="1:9" x14ac:dyDescent="0.25">
      <c r="A354" s="6">
        <v>37593</v>
      </c>
      <c r="B354" s="8">
        <v>1.21</v>
      </c>
      <c r="E354" s="1">
        <f t="shared" si="23"/>
        <v>39555</v>
      </c>
      <c r="F354" s="1">
        <f>_xll.NxAdjust($E354+28,1)</f>
        <v>39583</v>
      </c>
      <c r="G354" s="14">
        <f t="shared" si="20"/>
        <v>28</v>
      </c>
      <c r="H354" s="10">
        <f t="shared" si="21"/>
        <v>8.3999999999999995E-3</v>
      </c>
      <c r="I354" s="13">
        <f t="shared" si="22"/>
        <v>8.5222345265573516E-3</v>
      </c>
    </row>
    <row r="355" spans="1:9" x14ac:dyDescent="0.25">
      <c r="A355" s="6">
        <v>37594</v>
      </c>
      <c r="B355" s="8">
        <v>1.21</v>
      </c>
      <c r="E355" s="1">
        <f t="shared" si="23"/>
        <v>39562</v>
      </c>
      <c r="F355" s="1">
        <f>_xll.NxAdjust($E355+28,1)</f>
        <v>39590</v>
      </c>
      <c r="G355" s="14">
        <f t="shared" si="20"/>
        <v>28</v>
      </c>
      <c r="H355" s="10">
        <f t="shared" si="21"/>
        <v>7.8000000000000005E-3</v>
      </c>
      <c r="I355" s="13">
        <f t="shared" si="22"/>
        <v>7.9131339679405499E-3</v>
      </c>
    </row>
    <row r="356" spans="1:9" x14ac:dyDescent="0.25">
      <c r="A356" s="6">
        <v>37595</v>
      </c>
      <c r="B356" s="8">
        <v>1.21</v>
      </c>
      <c r="E356" s="1">
        <f t="shared" si="23"/>
        <v>39569</v>
      </c>
      <c r="F356" s="1">
        <f>_xll.NxAdjust($E356+28,1)</f>
        <v>39597</v>
      </c>
      <c r="G356" s="14">
        <f t="shared" si="20"/>
        <v>28</v>
      </c>
      <c r="H356" s="10">
        <f t="shared" si="21"/>
        <v>1.2E-2</v>
      </c>
      <c r="I356" s="13">
        <f t="shared" si="22"/>
        <v>1.2178032830641932E-2</v>
      </c>
    </row>
    <row r="357" spans="1:9" x14ac:dyDescent="0.25">
      <c r="A357" s="6">
        <v>37596</v>
      </c>
      <c r="B357" s="8">
        <v>1.21</v>
      </c>
      <c r="E357" s="1">
        <f t="shared" si="23"/>
        <v>39576</v>
      </c>
      <c r="F357" s="1">
        <f>_xll.NxAdjust($E357+28,1)</f>
        <v>39604</v>
      </c>
      <c r="G357" s="14">
        <f t="shared" si="20"/>
        <v>28</v>
      </c>
      <c r="H357" s="10">
        <f t="shared" si="21"/>
        <v>1.52E-2</v>
      </c>
      <c r="I357" s="13">
        <f t="shared" si="22"/>
        <v>1.5429352033960148E-2</v>
      </c>
    </row>
    <row r="358" spans="1:9" x14ac:dyDescent="0.25">
      <c r="A358" s="6">
        <v>37599</v>
      </c>
      <c r="B358" s="8">
        <v>1.22</v>
      </c>
      <c r="E358" s="1">
        <f t="shared" si="23"/>
        <v>39583</v>
      </c>
      <c r="F358" s="1">
        <f>_xll.NxAdjust($E358+28,1)</f>
        <v>39611</v>
      </c>
      <c r="G358" s="14">
        <f t="shared" si="20"/>
        <v>28</v>
      </c>
      <c r="H358" s="10">
        <f t="shared" si="21"/>
        <v>1.8100000000000002E-2</v>
      </c>
      <c r="I358" s="13">
        <f t="shared" si="22"/>
        <v>1.8377259987115195E-2</v>
      </c>
    </row>
    <row r="359" spans="1:9" x14ac:dyDescent="0.25">
      <c r="A359" s="6">
        <v>37600</v>
      </c>
      <c r="B359" s="8">
        <v>1.21</v>
      </c>
      <c r="E359" s="1">
        <f t="shared" si="23"/>
        <v>39590</v>
      </c>
      <c r="F359" s="1">
        <f>_xll.NxAdjust($E359+28,1)</f>
        <v>39618</v>
      </c>
      <c r="G359" s="14">
        <f t="shared" si="20"/>
        <v>28</v>
      </c>
      <c r="H359" s="10">
        <f t="shared" si="21"/>
        <v>1.95E-2</v>
      </c>
      <c r="I359" s="13">
        <f t="shared" si="22"/>
        <v>1.9800864644711143E-2</v>
      </c>
    </row>
    <row r="360" spans="1:9" x14ac:dyDescent="0.25">
      <c r="A360" s="6">
        <v>37601</v>
      </c>
      <c r="B360" s="8">
        <v>1.21</v>
      </c>
      <c r="E360" s="1">
        <f t="shared" si="23"/>
        <v>39597</v>
      </c>
      <c r="F360" s="1">
        <f>_xll.NxAdjust($E360+28,1)</f>
        <v>39625</v>
      </c>
      <c r="G360" s="14">
        <f t="shared" si="20"/>
        <v>28</v>
      </c>
      <c r="H360" s="10">
        <f t="shared" si="21"/>
        <v>0.02</v>
      </c>
      <c r="I360" s="13">
        <f t="shared" si="22"/>
        <v>2.0309370131315379E-2</v>
      </c>
    </row>
    <row r="361" spans="1:9" x14ac:dyDescent="0.25">
      <c r="A361" s="6">
        <v>37602</v>
      </c>
      <c r="B361" s="8">
        <v>1.18</v>
      </c>
      <c r="E361" s="1">
        <f t="shared" si="23"/>
        <v>39604</v>
      </c>
      <c r="F361" s="1">
        <f>_xll.NxAdjust($E361+28,1)</f>
        <v>39632</v>
      </c>
      <c r="G361" s="14">
        <f t="shared" si="20"/>
        <v>28</v>
      </c>
      <c r="H361" s="10">
        <f t="shared" si="21"/>
        <v>1.7600000000000001E-2</v>
      </c>
      <c r="I361" s="13">
        <f t="shared" si="22"/>
        <v>1.7868904989941786E-2</v>
      </c>
    </row>
    <row r="362" spans="1:9" x14ac:dyDescent="0.25">
      <c r="A362" s="6">
        <v>37603</v>
      </c>
      <c r="B362" s="8">
        <v>1.18</v>
      </c>
      <c r="E362" s="1">
        <f t="shared" si="23"/>
        <v>39611</v>
      </c>
      <c r="F362" s="1">
        <f>_xll.NxAdjust($E362+28,1)</f>
        <v>39639</v>
      </c>
      <c r="G362" s="14">
        <f t="shared" si="20"/>
        <v>28</v>
      </c>
      <c r="H362" s="10">
        <f t="shared" si="21"/>
        <v>1.89E-2</v>
      </c>
      <c r="I362" s="13">
        <f t="shared" si="22"/>
        <v>1.9190710344205983E-2</v>
      </c>
    </row>
    <row r="363" spans="1:9" x14ac:dyDescent="0.25">
      <c r="A363" s="6">
        <v>37606</v>
      </c>
      <c r="B363" s="8">
        <v>1.18</v>
      </c>
      <c r="E363" s="1">
        <f t="shared" si="23"/>
        <v>39618</v>
      </c>
      <c r="F363" s="1">
        <f>_xll.NxAdjust($E363+28,1)</f>
        <v>39646</v>
      </c>
      <c r="G363" s="14">
        <f t="shared" si="20"/>
        <v>28</v>
      </c>
      <c r="H363" s="10">
        <f t="shared" si="21"/>
        <v>1.5600000000000001E-2</v>
      </c>
      <c r="I363" s="13">
        <f t="shared" si="22"/>
        <v>1.5835880868787462E-2</v>
      </c>
    </row>
    <row r="364" spans="1:9" x14ac:dyDescent="0.25">
      <c r="A364" s="6">
        <v>37607</v>
      </c>
      <c r="B364" s="8">
        <v>1.2</v>
      </c>
      <c r="E364" s="1">
        <f t="shared" si="23"/>
        <v>39625</v>
      </c>
      <c r="F364" s="1">
        <f>_xll.NxAdjust($E364+28,1)</f>
        <v>39653</v>
      </c>
      <c r="G364" s="14">
        <f t="shared" si="20"/>
        <v>28</v>
      </c>
      <c r="H364" s="10">
        <f t="shared" si="21"/>
        <v>1.3899999999999999E-2</v>
      </c>
      <c r="I364" s="13">
        <f t="shared" si="22"/>
        <v>1.410830820431422E-2</v>
      </c>
    </row>
    <row r="365" spans="1:9" x14ac:dyDescent="0.25">
      <c r="A365" s="6">
        <v>37608</v>
      </c>
      <c r="B365" s="8">
        <v>1.18</v>
      </c>
      <c r="E365" s="1">
        <f t="shared" si="23"/>
        <v>39632</v>
      </c>
      <c r="F365" s="1">
        <f>_xll.NxAdjust($E365+28,1)</f>
        <v>39660</v>
      </c>
      <c r="G365" s="14">
        <f t="shared" si="20"/>
        <v>28</v>
      </c>
      <c r="H365" s="10">
        <f t="shared" si="21"/>
        <v>1.83E-2</v>
      </c>
      <c r="I365" s="13">
        <f t="shared" si="22"/>
        <v>1.8580613072606677E-2</v>
      </c>
    </row>
    <row r="366" spans="1:9" x14ac:dyDescent="0.25">
      <c r="A366" s="6">
        <v>37609</v>
      </c>
      <c r="B366" s="8">
        <v>1.17</v>
      </c>
      <c r="E366" s="1">
        <f t="shared" si="23"/>
        <v>39639</v>
      </c>
      <c r="F366" s="1">
        <f>_xll.NxAdjust($E366+28,1)</f>
        <v>39667</v>
      </c>
      <c r="G366" s="14">
        <f t="shared" si="20"/>
        <v>28</v>
      </c>
      <c r="H366" s="10">
        <f t="shared" si="21"/>
        <v>1.4499999999999999E-2</v>
      </c>
      <c r="I366" s="13">
        <f t="shared" si="22"/>
        <v>1.4717987508134172E-2</v>
      </c>
    </row>
    <row r="367" spans="1:9" x14ac:dyDescent="0.25">
      <c r="A367" s="6">
        <v>37610</v>
      </c>
      <c r="B367" s="8">
        <v>1.1599999999999999</v>
      </c>
      <c r="E367" s="1">
        <f t="shared" si="23"/>
        <v>39646</v>
      </c>
      <c r="F367" s="1">
        <f>_xll.NxAdjust($E367+28,1)</f>
        <v>39674</v>
      </c>
      <c r="G367" s="14">
        <f t="shared" si="20"/>
        <v>28</v>
      </c>
      <c r="H367" s="10">
        <f t="shared" si="21"/>
        <v>1.29E-2</v>
      </c>
      <c r="I367" s="13">
        <f t="shared" si="22"/>
        <v>1.3092302610285654E-2</v>
      </c>
    </row>
    <row r="368" spans="1:9" x14ac:dyDescent="0.25">
      <c r="A368" s="6">
        <v>37613</v>
      </c>
      <c r="B368" s="8">
        <v>1.1299999999999999</v>
      </c>
      <c r="E368" s="1">
        <f t="shared" si="23"/>
        <v>39653</v>
      </c>
      <c r="F368" s="1">
        <f>_xll.NxAdjust($E368+28,1)</f>
        <v>39681</v>
      </c>
      <c r="G368" s="14">
        <f t="shared" si="20"/>
        <v>28</v>
      </c>
      <c r="H368" s="10">
        <f t="shared" si="21"/>
        <v>1.67E-2</v>
      </c>
      <c r="I368" s="13">
        <f t="shared" si="22"/>
        <v>1.6953965762195562E-2</v>
      </c>
    </row>
    <row r="369" spans="1:9" x14ac:dyDescent="0.25">
      <c r="A369" s="6">
        <v>37614</v>
      </c>
      <c r="B369" s="9">
        <v>1.1499999999999999</v>
      </c>
      <c r="E369" s="1">
        <f t="shared" si="23"/>
        <v>39660</v>
      </c>
      <c r="F369" s="1">
        <f>_xll.NxAdjust($E369+28,1)</f>
        <v>39688</v>
      </c>
      <c r="G369" s="14">
        <f t="shared" si="20"/>
        <v>28</v>
      </c>
      <c r="H369" s="10">
        <f t="shared" si="21"/>
        <v>1.52E-2</v>
      </c>
      <c r="I369" s="13">
        <f t="shared" si="22"/>
        <v>1.5429352033960148E-2</v>
      </c>
    </row>
    <row r="370" spans="1:9" x14ac:dyDescent="0.25">
      <c r="A370" s="6">
        <v>37615</v>
      </c>
      <c r="B370" s="8" t="e">
        <v>#N/A</v>
      </c>
      <c r="E370" s="1">
        <f t="shared" si="23"/>
        <v>39667</v>
      </c>
      <c r="F370" s="1">
        <f>_xll.NxAdjust($E370+28,1)</f>
        <v>39695</v>
      </c>
      <c r="G370" s="14">
        <f t="shared" si="20"/>
        <v>28</v>
      </c>
      <c r="H370" s="10">
        <f t="shared" si="21"/>
        <v>1.4999999999999999E-2</v>
      </c>
      <c r="I370" s="13">
        <f t="shared" si="22"/>
        <v>1.5226097113298849E-2</v>
      </c>
    </row>
    <row r="371" spans="1:9" x14ac:dyDescent="0.25">
      <c r="A371" s="6">
        <v>37616</v>
      </c>
      <c r="B371" s="8">
        <v>1.1200000000000001</v>
      </c>
      <c r="E371" s="1">
        <f t="shared" si="23"/>
        <v>39674</v>
      </c>
      <c r="F371" s="1">
        <f>_xll.NxAdjust($E371+28,1)</f>
        <v>39702</v>
      </c>
      <c r="G371" s="14">
        <f t="shared" si="20"/>
        <v>28</v>
      </c>
      <c r="H371" s="10">
        <f t="shared" si="21"/>
        <v>1.7299999999999999E-2</v>
      </c>
      <c r="I371" s="13">
        <f t="shared" si="22"/>
        <v>1.7563910995795452E-2</v>
      </c>
    </row>
    <row r="372" spans="1:9" x14ac:dyDescent="0.25">
      <c r="A372" s="6">
        <v>37617</v>
      </c>
      <c r="B372" s="8">
        <v>1.05</v>
      </c>
      <c r="E372" s="1">
        <f t="shared" si="23"/>
        <v>39681</v>
      </c>
      <c r="F372" s="1">
        <f>_xll.NxAdjust($E372+28,1)</f>
        <v>39709</v>
      </c>
      <c r="G372" s="14">
        <f t="shared" si="20"/>
        <v>28</v>
      </c>
      <c r="H372" s="10">
        <f t="shared" si="21"/>
        <v>1.7100000000000001E-2</v>
      </c>
      <c r="I372" s="13">
        <f t="shared" si="22"/>
        <v>1.7360589584146914E-2</v>
      </c>
    </row>
    <row r="373" spans="1:9" x14ac:dyDescent="0.25">
      <c r="A373" s="6">
        <v>37620</v>
      </c>
      <c r="B373" s="8">
        <v>1.1200000000000001</v>
      </c>
      <c r="E373" s="1">
        <f t="shared" si="23"/>
        <v>39688</v>
      </c>
      <c r="F373" s="1">
        <f>_xll.NxAdjust($E373+28,1)</f>
        <v>39716</v>
      </c>
      <c r="G373" s="14">
        <f t="shared" si="20"/>
        <v>28</v>
      </c>
      <c r="H373" s="10">
        <f t="shared" si="21"/>
        <v>1.6E-2</v>
      </c>
      <c r="I373" s="13">
        <f t="shared" si="22"/>
        <v>1.6242435030259877E-2</v>
      </c>
    </row>
    <row r="374" spans="1:9" x14ac:dyDescent="0.25">
      <c r="A374" s="6">
        <v>37621</v>
      </c>
      <c r="B374" s="8">
        <v>1.18</v>
      </c>
      <c r="E374" s="1">
        <f t="shared" si="23"/>
        <v>39695</v>
      </c>
      <c r="F374" s="1">
        <f>_xll.NxAdjust($E374+28,1)</f>
        <v>39723</v>
      </c>
      <c r="G374" s="14">
        <f t="shared" si="20"/>
        <v>28</v>
      </c>
      <c r="H374" s="10">
        <f t="shared" si="21"/>
        <v>1.5300000000000001E-2</v>
      </c>
      <c r="I374" s="13">
        <f t="shared" si="22"/>
        <v>1.5530981868423424E-2</v>
      </c>
    </row>
    <row r="375" spans="1:9" x14ac:dyDescent="0.25">
      <c r="A375" s="6">
        <v>37622</v>
      </c>
      <c r="B375" s="8" t="e">
        <v>#N/A</v>
      </c>
      <c r="E375" s="1">
        <f t="shared" si="23"/>
        <v>39702</v>
      </c>
      <c r="F375" s="1">
        <f>_xll.NxAdjust($E375+28,1)</f>
        <v>39730</v>
      </c>
      <c r="G375" s="14">
        <f t="shared" si="20"/>
        <v>28</v>
      </c>
      <c r="H375" s="10">
        <f t="shared" si="21"/>
        <v>1.5100000000000001E-2</v>
      </c>
      <c r="I375" s="13">
        <f t="shared" si="22"/>
        <v>1.5327723782264281E-2</v>
      </c>
    </row>
    <row r="376" spans="1:9" x14ac:dyDescent="0.25">
      <c r="A376" s="6">
        <v>37623</v>
      </c>
      <c r="B376" s="8">
        <v>1.1599999999999999</v>
      </c>
      <c r="E376" s="1">
        <f t="shared" si="23"/>
        <v>39709</v>
      </c>
      <c r="F376" s="1">
        <f>_xll.NxAdjust($E376+28,1)</f>
        <v>39737</v>
      </c>
      <c r="G376" s="14">
        <f t="shared" si="20"/>
        <v>28</v>
      </c>
      <c r="H376" s="10">
        <f t="shared" si="21"/>
        <v>2.5999999999999999E-3</v>
      </c>
      <c r="I376" s="13">
        <f t="shared" si="22"/>
        <v>2.6366442991805007E-3</v>
      </c>
    </row>
    <row r="377" spans="1:9" x14ac:dyDescent="0.25">
      <c r="A377" s="6">
        <v>37624</v>
      </c>
      <c r="B377" s="8">
        <v>1.1599999999999999</v>
      </c>
      <c r="E377" s="1">
        <f t="shared" si="23"/>
        <v>39716</v>
      </c>
      <c r="F377" s="1">
        <f>_xll.NxAdjust($E377+28,1)</f>
        <v>39744</v>
      </c>
      <c r="G377" s="14">
        <f t="shared" si="20"/>
        <v>28</v>
      </c>
      <c r="H377" s="10">
        <f t="shared" si="21"/>
        <v>3.8E-3</v>
      </c>
      <c r="I377" s="13">
        <f t="shared" si="22"/>
        <v>3.8539168243058503E-3</v>
      </c>
    </row>
    <row r="378" spans="1:9" x14ac:dyDescent="0.25">
      <c r="A378" s="6">
        <v>37627</v>
      </c>
      <c r="B378" s="8">
        <v>1.1499999999999999</v>
      </c>
      <c r="E378" s="1">
        <f t="shared" si="23"/>
        <v>39723</v>
      </c>
      <c r="F378" s="1">
        <f>_xll.NxAdjust($E378+28,1)</f>
        <v>39751</v>
      </c>
      <c r="G378" s="14">
        <f t="shared" si="20"/>
        <v>28</v>
      </c>
      <c r="H378" s="10">
        <f t="shared" si="21"/>
        <v>1.9E-3</v>
      </c>
      <c r="I378" s="13">
        <f t="shared" si="22"/>
        <v>1.9266736084332463E-3</v>
      </c>
    </row>
    <row r="379" spans="1:9" x14ac:dyDescent="0.25">
      <c r="A379" s="6">
        <v>37628</v>
      </c>
      <c r="B379" s="8">
        <v>1.1499999999999999</v>
      </c>
      <c r="E379" s="1">
        <f t="shared" si="23"/>
        <v>39730</v>
      </c>
      <c r="F379" s="1">
        <f>_xll.NxAdjust($E379+28,1)</f>
        <v>39758</v>
      </c>
      <c r="G379" s="14">
        <f t="shared" si="20"/>
        <v>28</v>
      </c>
      <c r="H379" s="10">
        <f t="shared" si="21"/>
        <v>1.7000000000000001E-3</v>
      </c>
      <c r="I379" s="13">
        <f t="shared" si="22"/>
        <v>1.7238390409398576E-3</v>
      </c>
    </row>
    <row r="380" spans="1:9" x14ac:dyDescent="0.25">
      <c r="A380" s="6">
        <v>37629</v>
      </c>
      <c r="B380" s="8">
        <v>1.1499999999999999</v>
      </c>
      <c r="E380" s="1">
        <f t="shared" si="23"/>
        <v>39737</v>
      </c>
      <c r="F380" s="1">
        <f>_xll.NxAdjust($E380+28,1)</f>
        <v>39765</v>
      </c>
      <c r="G380" s="14">
        <f t="shared" si="20"/>
        <v>28</v>
      </c>
      <c r="H380" s="10">
        <f t="shared" si="21"/>
        <v>1E-3</v>
      </c>
      <c r="I380" s="13">
        <f t="shared" si="22"/>
        <v>1.0139677530474592E-3</v>
      </c>
    </row>
    <row r="381" spans="1:9" x14ac:dyDescent="0.25">
      <c r="A381" s="6">
        <v>37630</v>
      </c>
      <c r="B381" s="8">
        <v>1.1599999999999999</v>
      </c>
      <c r="E381" s="1">
        <f t="shared" si="23"/>
        <v>39744</v>
      </c>
      <c r="F381" s="1">
        <f>_xll.NxAdjust($E381+28,1)</f>
        <v>39772</v>
      </c>
      <c r="G381" s="14">
        <f t="shared" si="20"/>
        <v>28</v>
      </c>
      <c r="H381" s="10">
        <f t="shared" si="21"/>
        <v>3.4999999999999996E-3</v>
      </c>
      <c r="I381" s="13">
        <f t="shared" si="22"/>
        <v>3.5495773849547928E-3</v>
      </c>
    </row>
    <row r="382" spans="1:9" x14ac:dyDescent="0.25">
      <c r="A382" s="6">
        <v>37631</v>
      </c>
      <c r="B382" s="8">
        <v>1.1499999999999999</v>
      </c>
      <c r="E382" s="1">
        <f t="shared" si="23"/>
        <v>39751</v>
      </c>
      <c r="F382" s="1">
        <f>_xll.NxAdjust($E382+28,1)</f>
        <v>39780</v>
      </c>
      <c r="G382" s="14">
        <f t="shared" si="20"/>
        <v>29</v>
      </c>
      <c r="H382" s="10">
        <f t="shared" si="21"/>
        <v>1.2999999999999999E-3</v>
      </c>
      <c r="I382" s="13">
        <f t="shared" si="22"/>
        <v>1.318193599718637E-3</v>
      </c>
    </row>
    <row r="383" spans="1:9" x14ac:dyDescent="0.25">
      <c r="A383" s="6">
        <v>37634</v>
      </c>
      <c r="B383" s="8">
        <v>1.1499999999999999</v>
      </c>
      <c r="E383" s="1">
        <f t="shared" si="23"/>
        <v>39758</v>
      </c>
      <c r="F383" s="1">
        <f>_xll.NxAdjust($E383+28,1)</f>
        <v>39786</v>
      </c>
      <c r="G383" s="14">
        <f t="shared" si="20"/>
        <v>28</v>
      </c>
      <c r="H383" s="10">
        <f t="shared" si="21"/>
        <v>1.2999999999999999E-3</v>
      </c>
      <c r="I383" s="13">
        <f t="shared" si="22"/>
        <v>1.3181888390937306E-3</v>
      </c>
    </row>
    <row r="384" spans="1:9" x14ac:dyDescent="0.25">
      <c r="A384" s="6">
        <v>37635</v>
      </c>
      <c r="B384" s="8">
        <v>1.1599999999999999</v>
      </c>
      <c r="E384" s="1">
        <f t="shared" si="23"/>
        <v>39765</v>
      </c>
      <c r="F384" s="1">
        <f>_xll.NxAdjust($E384+28,1)</f>
        <v>39793</v>
      </c>
      <c r="G384" s="14">
        <f t="shared" si="20"/>
        <v>28</v>
      </c>
      <c r="H384" s="10">
        <f t="shared" si="21"/>
        <v>8.0000000000000004E-4</v>
      </c>
      <c r="I384" s="13">
        <f t="shared" si="22"/>
        <v>8.1116158338741088E-4</v>
      </c>
    </row>
    <row r="385" spans="1:9" x14ac:dyDescent="0.25">
      <c r="A385" s="6">
        <v>37636</v>
      </c>
      <c r="B385" s="8">
        <v>1.1499999999999999</v>
      </c>
      <c r="E385" s="1">
        <f t="shared" si="23"/>
        <v>39772</v>
      </c>
      <c r="F385" s="1">
        <f>_xll.NxAdjust($E385+28,1)</f>
        <v>39800</v>
      </c>
      <c r="G385" s="14">
        <f t="shared" si="20"/>
        <v>28</v>
      </c>
      <c r="H385" s="10">
        <f t="shared" si="21"/>
        <v>5.0000000000000001E-4</v>
      </c>
      <c r="I385" s="13">
        <f t="shared" si="22"/>
        <v>5.0696415971732231E-4</v>
      </c>
    </row>
    <row r="386" spans="1:9" x14ac:dyDescent="0.25">
      <c r="A386" s="6">
        <v>37637</v>
      </c>
      <c r="B386" s="8">
        <v>1.1499999999999999</v>
      </c>
      <c r="E386" s="1">
        <f t="shared" si="23"/>
        <v>39779</v>
      </c>
      <c r="F386" s="1">
        <f>_xll.NxAdjust($E386+28,1)</f>
        <v>39808</v>
      </c>
      <c r="G386" s="14">
        <f t="shared" si="20"/>
        <v>29</v>
      </c>
      <c r="H386" s="10" t="e">
        <f t="shared" si="21"/>
        <v>#N/A</v>
      </c>
      <c r="I386" s="13" t="e">
        <f t="shared" si="22"/>
        <v>#N/A</v>
      </c>
    </row>
    <row r="387" spans="1:9" x14ac:dyDescent="0.25">
      <c r="A387" s="6">
        <v>37638</v>
      </c>
      <c r="B387" s="8">
        <v>1.1499999999999999</v>
      </c>
      <c r="E387" s="1">
        <f t="shared" si="23"/>
        <v>39786</v>
      </c>
      <c r="F387" s="1">
        <f>_xll.NxAdjust($E387+28,1)</f>
        <v>39815</v>
      </c>
      <c r="G387" s="14">
        <f t="shared" si="20"/>
        <v>29</v>
      </c>
      <c r="H387" s="10">
        <f t="shared" si="21"/>
        <v>1E-4</v>
      </c>
      <c r="I387" s="13">
        <f t="shared" si="22"/>
        <v>1.0138970563929545E-4</v>
      </c>
    </row>
    <row r="388" spans="1:9" x14ac:dyDescent="0.25">
      <c r="A388" s="6">
        <v>37641</v>
      </c>
      <c r="B388" s="8" t="e">
        <v>#N/A</v>
      </c>
      <c r="E388" s="1">
        <f t="shared" si="23"/>
        <v>39793</v>
      </c>
      <c r="F388" s="1">
        <f>_xll.NxAdjust($E388+28,1)</f>
        <v>39821</v>
      </c>
      <c r="G388" s="14">
        <f t="shared" si="20"/>
        <v>28</v>
      </c>
      <c r="H388" s="10">
        <f t="shared" si="21"/>
        <v>-1E-4</v>
      </c>
      <c r="I388" s="13">
        <f t="shared" si="22"/>
        <v>-1.0138810031477535E-4</v>
      </c>
    </row>
    <row r="389" spans="1:9" x14ac:dyDescent="0.25">
      <c r="A389" s="6">
        <v>37642</v>
      </c>
      <c r="B389" s="8">
        <v>1.1499999999999999</v>
      </c>
      <c r="E389" s="1">
        <f t="shared" si="23"/>
        <v>39800</v>
      </c>
      <c r="F389" s="1">
        <f>_xll.NxAdjust($E389+28,1)</f>
        <v>39828</v>
      </c>
      <c r="G389" s="14">
        <f t="shared" ref="G389:G452" si="24">F389-E389</f>
        <v>28</v>
      </c>
      <c r="H389" s="10">
        <f t="shared" ref="H389:H452" si="25">VLOOKUP($E389,$A$4:$B$3498,2,FALSE)/100</f>
        <v>2.9999999999999997E-4</v>
      </c>
      <c r="I389" s="13">
        <f t="shared" ref="I389:I452" si="26">(H389*365)/(360-H389*$G389)</f>
        <v>3.0417376405449456E-4</v>
      </c>
    </row>
    <row r="390" spans="1:9" x14ac:dyDescent="0.25">
      <c r="A390" s="6">
        <v>37643</v>
      </c>
      <c r="B390" s="8">
        <v>1.1499999999999999</v>
      </c>
      <c r="E390" s="1">
        <f t="shared" ref="E390:E453" si="27">E389+7</f>
        <v>39807</v>
      </c>
      <c r="F390" s="1">
        <f>_xll.NxAdjust($E390+28,1)</f>
        <v>39835</v>
      </c>
      <c r="G390" s="14">
        <f t="shared" si="24"/>
        <v>28</v>
      </c>
      <c r="H390" s="10" t="e">
        <f t="shared" si="25"/>
        <v>#N/A</v>
      </c>
      <c r="I390" s="13" t="e">
        <f t="shared" si="26"/>
        <v>#N/A</v>
      </c>
    </row>
    <row r="391" spans="1:9" x14ac:dyDescent="0.25">
      <c r="A391" s="6">
        <v>37644</v>
      </c>
      <c r="B391" s="8">
        <v>1.1399999999999999</v>
      </c>
      <c r="E391" s="1">
        <f t="shared" si="27"/>
        <v>39814</v>
      </c>
      <c r="F391" s="1">
        <f>_xll.NxAdjust($E391+28,1)</f>
        <v>39842</v>
      </c>
      <c r="G391" s="14">
        <f t="shared" si="24"/>
        <v>28</v>
      </c>
      <c r="H391" s="10" t="e">
        <f t="shared" si="25"/>
        <v>#N/A</v>
      </c>
      <c r="I391" s="13" t="e">
        <f t="shared" si="26"/>
        <v>#N/A</v>
      </c>
    </row>
    <row r="392" spans="1:9" x14ac:dyDescent="0.25">
      <c r="A392" s="6">
        <v>37645</v>
      </c>
      <c r="B392" s="8">
        <v>1.1200000000000001</v>
      </c>
      <c r="E392" s="1">
        <f t="shared" si="27"/>
        <v>39821</v>
      </c>
      <c r="F392" s="1">
        <f>_xll.NxAdjust($E392+28,1)</f>
        <v>39849</v>
      </c>
      <c r="G392" s="14">
        <f t="shared" si="24"/>
        <v>28</v>
      </c>
      <c r="H392" s="10">
        <f t="shared" si="25"/>
        <v>4.0000000000000002E-4</v>
      </c>
      <c r="I392" s="13">
        <f t="shared" si="26"/>
        <v>4.0556817323205612E-4</v>
      </c>
    </row>
    <row r="393" spans="1:9" x14ac:dyDescent="0.25">
      <c r="A393" s="6">
        <v>37648</v>
      </c>
      <c r="B393" s="8">
        <v>1.1299999999999999</v>
      </c>
      <c r="E393" s="1">
        <f t="shared" si="27"/>
        <v>39828</v>
      </c>
      <c r="F393" s="1">
        <f>_xll.NxAdjust($E393+28,1)</f>
        <v>39856</v>
      </c>
      <c r="G393" s="14">
        <f t="shared" si="24"/>
        <v>28</v>
      </c>
      <c r="H393" s="10">
        <f t="shared" si="25"/>
        <v>2.9999999999999997E-4</v>
      </c>
      <c r="I393" s="13">
        <f t="shared" si="26"/>
        <v>3.0417376405449456E-4</v>
      </c>
    </row>
    <row r="394" spans="1:9" x14ac:dyDescent="0.25">
      <c r="A394" s="6">
        <v>37649</v>
      </c>
      <c r="B394" s="8">
        <v>1.17</v>
      </c>
      <c r="E394" s="1">
        <f t="shared" si="27"/>
        <v>39835</v>
      </c>
      <c r="F394" s="1">
        <f>_xll.NxAdjust($E394+28,1)</f>
        <v>39863</v>
      </c>
      <c r="G394" s="14">
        <f t="shared" si="24"/>
        <v>28</v>
      </c>
      <c r="H394" s="10">
        <f t="shared" si="25"/>
        <v>2.9999999999999997E-4</v>
      </c>
      <c r="I394" s="13">
        <f t="shared" si="26"/>
        <v>3.0417376405449456E-4</v>
      </c>
    </row>
    <row r="395" spans="1:9" x14ac:dyDescent="0.25">
      <c r="A395" s="6">
        <v>37650</v>
      </c>
      <c r="B395" s="8">
        <v>1.1599999999999999</v>
      </c>
      <c r="E395" s="1">
        <f t="shared" si="27"/>
        <v>39842</v>
      </c>
      <c r="F395" s="1">
        <f>_xll.NxAdjust($E395+28,1)</f>
        <v>39870</v>
      </c>
      <c r="G395" s="14">
        <f t="shared" si="24"/>
        <v>28</v>
      </c>
      <c r="H395" s="10">
        <f t="shared" si="25"/>
        <v>1.4000000000000002E-3</v>
      </c>
      <c r="I395" s="13">
        <f t="shared" si="26"/>
        <v>1.4195990230047276E-3</v>
      </c>
    </row>
    <row r="396" spans="1:9" x14ac:dyDescent="0.25">
      <c r="A396" s="6">
        <v>37651</v>
      </c>
      <c r="B396" s="9">
        <v>1.1499999999999999</v>
      </c>
      <c r="E396" s="1">
        <f t="shared" si="27"/>
        <v>39849</v>
      </c>
      <c r="F396" s="1">
        <f>_xll.NxAdjust($E396+28,1)</f>
        <v>39877</v>
      </c>
      <c r="G396" s="14">
        <f t="shared" si="24"/>
        <v>28</v>
      </c>
      <c r="H396" s="10">
        <f t="shared" si="25"/>
        <v>2.0999999999999999E-3</v>
      </c>
      <c r="I396" s="13">
        <f t="shared" si="26"/>
        <v>2.1295144873662696E-3</v>
      </c>
    </row>
    <row r="397" spans="1:9" x14ac:dyDescent="0.25">
      <c r="A397" s="6">
        <v>37652</v>
      </c>
      <c r="B397" s="8">
        <v>1.1499999999999999</v>
      </c>
      <c r="E397" s="1">
        <f t="shared" si="27"/>
        <v>39856</v>
      </c>
      <c r="F397" s="1">
        <f>_xll.NxAdjust($E397+28,1)</f>
        <v>39884</v>
      </c>
      <c r="G397" s="14">
        <f t="shared" si="24"/>
        <v>28</v>
      </c>
      <c r="H397" s="10">
        <f t="shared" si="25"/>
        <v>2.5000000000000001E-3</v>
      </c>
      <c r="I397" s="13">
        <f t="shared" si="26"/>
        <v>2.5352151807295862E-3</v>
      </c>
    </row>
    <row r="398" spans="1:9" x14ac:dyDescent="0.25">
      <c r="A398" s="6">
        <v>37655</v>
      </c>
      <c r="B398" s="8">
        <v>1.1399999999999999</v>
      </c>
      <c r="E398" s="1">
        <f t="shared" si="27"/>
        <v>39863</v>
      </c>
      <c r="F398" s="1">
        <f>_xll.NxAdjust($E398+28,1)</f>
        <v>39891</v>
      </c>
      <c r="G398" s="14">
        <f t="shared" si="24"/>
        <v>28</v>
      </c>
      <c r="H398" s="10">
        <f t="shared" si="25"/>
        <v>2.2000000000000001E-3</v>
      </c>
      <c r="I398" s="13">
        <f t="shared" si="26"/>
        <v>2.2309372937147024E-3</v>
      </c>
    </row>
    <row r="399" spans="1:9" x14ac:dyDescent="0.25">
      <c r="A399" s="6">
        <v>37656</v>
      </c>
      <c r="B399" s="8">
        <v>1.1599999999999999</v>
      </c>
      <c r="E399" s="1">
        <f t="shared" si="27"/>
        <v>39870</v>
      </c>
      <c r="F399" s="1">
        <f>_xll.NxAdjust($E399+28,1)</f>
        <v>39898</v>
      </c>
      <c r="G399" s="14">
        <f t="shared" si="24"/>
        <v>28</v>
      </c>
      <c r="H399" s="10">
        <f t="shared" si="25"/>
        <v>1.8E-3</v>
      </c>
      <c r="I399" s="13">
        <f t="shared" si="26"/>
        <v>1.8252555357750088E-3</v>
      </c>
    </row>
    <row r="400" spans="1:9" x14ac:dyDescent="0.25">
      <c r="A400" s="6">
        <v>37657</v>
      </c>
      <c r="B400" s="8">
        <v>1.1599999999999999</v>
      </c>
      <c r="E400" s="1">
        <f t="shared" si="27"/>
        <v>39877</v>
      </c>
      <c r="F400" s="1">
        <f>_xll.NxAdjust($E400+28,1)</f>
        <v>39905</v>
      </c>
      <c r="G400" s="14">
        <f t="shared" si="24"/>
        <v>28</v>
      </c>
      <c r="H400" s="10">
        <f t="shared" si="25"/>
        <v>1E-3</v>
      </c>
      <c r="I400" s="13">
        <f t="shared" si="26"/>
        <v>1.0139677530474592E-3</v>
      </c>
    </row>
    <row r="401" spans="1:9" x14ac:dyDescent="0.25">
      <c r="A401" s="6">
        <v>37658</v>
      </c>
      <c r="B401" s="8">
        <v>1.1499999999999999</v>
      </c>
      <c r="E401" s="1">
        <f t="shared" si="27"/>
        <v>39884</v>
      </c>
      <c r="F401" s="1">
        <f>_xll.NxAdjust($E401+28,1)</f>
        <v>39912</v>
      </c>
      <c r="G401" s="14">
        <f t="shared" si="24"/>
        <v>28</v>
      </c>
      <c r="H401" s="10">
        <f t="shared" si="25"/>
        <v>1E-3</v>
      </c>
      <c r="I401" s="13">
        <f t="shared" si="26"/>
        <v>1.0139677530474592E-3</v>
      </c>
    </row>
    <row r="402" spans="1:9" x14ac:dyDescent="0.25">
      <c r="A402" s="6">
        <v>37659</v>
      </c>
      <c r="B402" s="8">
        <v>1.1499999999999999</v>
      </c>
      <c r="E402" s="1">
        <f t="shared" si="27"/>
        <v>39891</v>
      </c>
      <c r="F402" s="1">
        <f>_xll.NxAdjust($E402+28,1)</f>
        <v>39919</v>
      </c>
      <c r="G402" s="14">
        <f t="shared" si="24"/>
        <v>28</v>
      </c>
      <c r="H402" s="10">
        <f t="shared" si="25"/>
        <v>8.9999999999999998E-4</v>
      </c>
      <c r="I402" s="13">
        <f t="shared" si="26"/>
        <v>9.1256387947156298E-4</v>
      </c>
    </row>
    <row r="403" spans="1:9" x14ac:dyDescent="0.25">
      <c r="A403" s="6">
        <v>37662</v>
      </c>
      <c r="B403" s="8">
        <v>1.1499999999999999</v>
      </c>
      <c r="E403" s="1">
        <f t="shared" si="27"/>
        <v>39898</v>
      </c>
      <c r="F403" s="1">
        <f>_xll.NxAdjust($E403+28,1)</f>
        <v>39926</v>
      </c>
      <c r="G403" s="14">
        <f t="shared" si="24"/>
        <v>28</v>
      </c>
      <c r="H403" s="10">
        <f t="shared" si="25"/>
        <v>1E-4</v>
      </c>
      <c r="I403" s="13">
        <f t="shared" si="26"/>
        <v>1.0138967747526926E-4</v>
      </c>
    </row>
    <row r="404" spans="1:9" x14ac:dyDescent="0.25">
      <c r="A404" s="6">
        <v>37663</v>
      </c>
      <c r="B404" s="8">
        <v>1.17</v>
      </c>
      <c r="E404" s="1">
        <f t="shared" si="27"/>
        <v>39905</v>
      </c>
      <c r="F404" s="1">
        <f>_xll.NxAdjust($E404+28,1)</f>
        <v>39933</v>
      </c>
      <c r="G404" s="14">
        <f t="shared" si="24"/>
        <v>28</v>
      </c>
      <c r="H404" s="10">
        <f t="shared" si="25"/>
        <v>1.7000000000000001E-3</v>
      </c>
      <c r="I404" s="13">
        <f t="shared" si="26"/>
        <v>1.7238390409398576E-3</v>
      </c>
    </row>
    <row r="405" spans="1:9" x14ac:dyDescent="0.25">
      <c r="A405" s="6">
        <v>37664</v>
      </c>
      <c r="B405" s="8">
        <v>1.1599999999999999</v>
      </c>
      <c r="E405" s="1">
        <f t="shared" si="27"/>
        <v>39912</v>
      </c>
      <c r="F405" s="1">
        <f>_xll.NxAdjust($E405+28,1)</f>
        <v>39940</v>
      </c>
      <c r="G405" s="14">
        <f t="shared" si="24"/>
        <v>28</v>
      </c>
      <c r="H405" s="10">
        <f t="shared" si="25"/>
        <v>1.2999999999999999E-3</v>
      </c>
      <c r="I405" s="13">
        <f t="shared" si="26"/>
        <v>1.3181888390937306E-3</v>
      </c>
    </row>
    <row r="406" spans="1:9" x14ac:dyDescent="0.25">
      <c r="A406" s="6">
        <v>37665</v>
      </c>
      <c r="B406" s="8">
        <v>1.1599999999999999</v>
      </c>
      <c r="E406" s="1">
        <f t="shared" si="27"/>
        <v>39919</v>
      </c>
      <c r="F406" s="1">
        <f>_xll.NxAdjust($E406+28,1)</f>
        <v>39947</v>
      </c>
      <c r="G406" s="14">
        <f t="shared" si="24"/>
        <v>28</v>
      </c>
      <c r="H406" s="10">
        <f t="shared" si="25"/>
        <v>2.0000000000000001E-4</v>
      </c>
      <c r="I406" s="13">
        <f t="shared" si="26"/>
        <v>2.0278093214783346E-4</v>
      </c>
    </row>
    <row r="407" spans="1:9" x14ac:dyDescent="0.25">
      <c r="A407" s="6">
        <v>37666</v>
      </c>
      <c r="B407" s="8">
        <v>1.17</v>
      </c>
      <c r="E407" s="1">
        <f t="shared" si="27"/>
        <v>39926</v>
      </c>
      <c r="F407" s="1">
        <f>_xll.NxAdjust($E407+28,1)</f>
        <v>39954</v>
      </c>
      <c r="G407" s="14">
        <f t="shared" si="24"/>
        <v>28</v>
      </c>
      <c r="H407" s="10">
        <f t="shared" si="25"/>
        <v>8.0000000000000004E-4</v>
      </c>
      <c r="I407" s="13">
        <f t="shared" si="26"/>
        <v>8.1116158338741088E-4</v>
      </c>
    </row>
    <row r="408" spans="1:9" x14ac:dyDescent="0.25">
      <c r="A408" s="6">
        <v>37669</v>
      </c>
      <c r="B408" s="8" t="e">
        <v>#N/A</v>
      </c>
      <c r="E408" s="1">
        <f t="shared" si="27"/>
        <v>39933</v>
      </c>
      <c r="F408" s="1">
        <f>_xll.NxAdjust($E408+28,1)</f>
        <v>39961</v>
      </c>
      <c r="G408" s="14">
        <f t="shared" si="24"/>
        <v>28</v>
      </c>
      <c r="H408" s="10">
        <f t="shared" si="25"/>
        <v>4.0000000000000002E-4</v>
      </c>
      <c r="I408" s="13">
        <f t="shared" si="26"/>
        <v>4.0556817323205612E-4</v>
      </c>
    </row>
    <row r="409" spans="1:9" x14ac:dyDescent="0.25">
      <c r="A409" s="6">
        <v>37670</v>
      </c>
      <c r="B409" s="8">
        <v>1.17</v>
      </c>
      <c r="E409" s="1">
        <f t="shared" si="27"/>
        <v>39940</v>
      </c>
      <c r="F409" s="1">
        <f>_xll.NxAdjust($E409+28,1)</f>
        <v>39968</v>
      </c>
      <c r="G409" s="14">
        <f t="shared" si="24"/>
        <v>28</v>
      </c>
      <c r="H409" s="10">
        <f t="shared" si="25"/>
        <v>1.5E-3</v>
      </c>
      <c r="I409" s="13">
        <f t="shared" si="26"/>
        <v>1.5210107845915356E-3</v>
      </c>
    </row>
    <row r="410" spans="1:9" x14ac:dyDescent="0.25">
      <c r="A410" s="6">
        <v>37671</v>
      </c>
      <c r="B410" s="8">
        <v>1.17</v>
      </c>
      <c r="E410" s="1">
        <f t="shared" si="27"/>
        <v>39947</v>
      </c>
      <c r="F410" s="1">
        <f>_xll.NxAdjust($E410+28,1)</f>
        <v>39975</v>
      </c>
      <c r="G410" s="14">
        <f t="shared" si="24"/>
        <v>28</v>
      </c>
      <c r="H410" s="10">
        <f t="shared" si="25"/>
        <v>1E-3</v>
      </c>
      <c r="I410" s="13">
        <f t="shared" si="26"/>
        <v>1.0139677530474592E-3</v>
      </c>
    </row>
    <row r="411" spans="1:9" x14ac:dyDescent="0.25">
      <c r="A411" s="6">
        <v>37672</v>
      </c>
      <c r="B411" s="8">
        <v>1.17</v>
      </c>
      <c r="E411" s="1">
        <f t="shared" si="27"/>
        <v>39954</v>
      </c>
      <c r="F411" s="1">
        <f>_xll.NxAdjust($E411+28,1)</f>
        <v>39982</v>
      </c>
      <c r="G411" s="14">
        <f t="shared" si="24"/>
        <v>28</v>
      </c>
      <c r="H411" s="10">
        <f t="shared" si="25"/>
        <v>1.2999999999999999E-3</v>
      </c>
      <c r="I411" s="13">
        <f t="shared" si="26"/>
        <v>1.3181888390937306E-3</v>
      </c>
    </row>
    <row r="412" spans="1:9" x14ac:dyDescent="0.25">
      <c r="A412" s="6">
        <v>37673</v>
      </c>
      <c r="B412" s="8">
        <v>1.18</v>
      </c>
      <c r="E412" s="1">
        <f t="shared" si="27"/>
        <v>39961</v>
      </c>
      <c r="F412" s="1">
        <f>_xll.NxAdjust($E412+28,1)</f>
        <v>39989</v>
      </c>
      <c r="G412" s="14">
        <f t="shared" si="24"/>
        <v>28</v>
      </c>
      <c r="H412" s="10">
        <f t="shared" si="25"/>
        <v>1.4000000000000002E-3</v>
      </c>
      <c r="I412" s="13">
        <f t="shared" si="26"/>
        <v>1.4195990230047276E-3</v>
      </c>
    </row>
    <row r="413" spans="1:9" x14ac:dyDescent="0.25">
      <c r="A413" s="6">
        <v>37676</v>
      </c>
      <c r="B413" s="8">
        <v>1.19</v>
      </c>
      <c r="E413" s="1">
        <f t="shared" si="27"/>
        <v>39968</v>
      </c>
      <c r="F413" s="1">
        <f>_xll.NxAdjust($E413+28,1)</f>
        <v>39996</v>
      </c>
      <c r="G413" s="14">
        <f t="shared" si="24"/>
        <v>28</v>
      </c>
      <c r="H413" s="10">
        <f t="shared" si="25"/>
        <v>8.0000000000000004E-4</v>
      </c>
      <c r="I413" s="13">
        <f t="shared" si="26"/>
        <v>8.1116158338741088E-4</v>
      </c>
    </row>
    <row r="414" spans="1:9" x14ac:dyDescent="0.25">
      <c r="A414" s="6">
        <v>37677</v>
      </c>
      <c r="B414" s="8">
        <v>1.23</v>
      </c>
      <c r="E414" s="1">
        <f t="shared" si="27"/>
        <v>39975</v>
      </c>
      <c r="F414" s="1">
        <f>_xll.NxAdjust($E414+28,1)</f>
        <v>40003</v>
      </c>
      <c r="G414" s="14">
        <f t="shared" si="24"/>
        <v>28</v>
      </c>
      <c r="H414" s="10">
        <f t="shared" si="25"/>
        <v>8.9999999999999998E-4</v>
      </c>
      <c r="I414" s="13">
        <f t="shared" si="26"/>
        <v>9.1256387947156298E-4</v>
      </c>
    </row>
    <row r="415" spans="1:9" x14ac:dyDescent="0.25">
      <c r="A415" s="6">
        <v>37678</v>
      </c>
      <c r="B415" s="8">
        <v>1.24</v>
      </c>
      <c r="E415" s="1">
        <f t="shared" si="27"/>
        <v>39982</v>
      </c>
      <c r="F415" s="1">
        <f>_xll.NxAdjust($E415+28,1)</f>
        <v>40010</v>
      </c>
      <c r="G415" s="14">
        <f t="shared" si="24"/>
        <v>28</v>
      </c>
      <c r="H415" s="10">
        <f t="shared" si="25"/>
        <v>1.1999999999999999E-3</v>
      </c>
      <c r="I415" s="13">
        <f t="shared" si="26"/>
        <v>1.2167802328217298E-3</v>
      </c>
    </row>
    <row r="416" spans="1:9" x14ac:dyDescent="0.25">
      <c r="A416" s="6">
        <v>37679</v>
      </c>
      <c r="B416" s="8">
        <v>1.22</v>
      </c>
      <c r="E416" s="1">
        <f t="shared" si="27"/>
        <v>39989</v>
      </c>
      <c r="F416" s="1">
        <f>_xll.NxAdjust($E416+28,1)</f>
        <v>40017</v>
      </c>
      <c r="G416" s="14">
        <f t="shared" si="24"/>
        <v>28</v>
      </c>
      <c r="H416" s="10">
        <f t="shared" si="25"/>
        <v>5.9999999999999995E-4</v>
      </c>
      <c r="I416" s="13">
        <f t="shared" si="26"/>
        <v>6.0836172354709873E-4</v>
      </c>
    </row>
    <row r="417" spans="1:9" x14ac:dyDescent="0.25">
      <c r="A417" s="6">
        <v>37680</v>
      </c>
      <c r="B417" s="8">
        <v>1.19</v>
      </c>
      <c r="E417" s="1">
        <f t="shared" si="27"/>
        <v>39996</v>
      </c>
      <c r="F417" s="1">
        <f>_xll.NxAdjust($E417+28,1)</f>
        <v>40024</v>
      </c>
      <c r="G417" s="14">
        <f t="shared" si="24"/>
        <v>28</v>
      </c>
      <c r="H417" s="10">
        <f t="shared" si="25"/>
        <v>1.5E-3</v>
      </c>
      <c r="I417" s="13">
        <f t="shared" si="26"/>
        <v>1.5210107845915356E-3</v>
      </c>
    </row>
    <row r="418" spans="1:9" x14ac:dyDescent="0.25">
      <c r="A418" s="6">
        <v>37683</v>
      </c>
      <c r="B418" s="8">
        <v>1.18</v>
      </c>
      <c r="E418" s="1">
        <f t="shared" si="27"/>
        <v>40003</v>
      </c>
      <c r="F418" s="1">
        <f>_xll.NxAdjust($E418+28,1)</f>
        <v>40031</v>
      </c>
      <c r="G418" s="14">
        <f t="shared" si="24"/>
        <v>28</v>
      </c>
      <c r="H418" s="10">
        <f t="shared" si="25"/>
        <v>1.6000000000000001E-3</v>
      </c>
      <c r="I418" s="13">
        <f t="shared" si="26"/>
        <v>1.6224241238909733E-3</v>
      </c>
    </row>
    <row r="419" spans="1:9" x14ac:dyDescent="0.25">
      <c r="A419" s="6">
        <v>37684</v>
      </c>
      <c r="B419" s="8">
        <v>1.21</v>
      </c>
      <c r="E419" s="1">
        <f t="shared" si="27"/>
        <v>40010</v>
      </c>
      <c r="F419" s="1">
        <f>_xll.NxAdjust($E419+28,1)</f>
        <v>40038</v>
      </c>
      <c r="G419" s="14">
        <f t="shared" si="24"/>
        <v>28</v>
      </c>
      <c r="H419" s="10">
        <f t="shared" si="25"/>
        <v>1.5E-3</v>
      </c>
      <c r="I419" s="13">
        <f t="shared" si="26"/>
        <v>1.5210107845915356E-3</v>
      </c>
    </row>
    <row r="420" spans="1:9" x14ac:dyDescent="0.25">
      <c r="A420" s="6">
        <v>37685</v>
      </c>
      <c r="B420" s="8">
        <v>1.19</v>
      </c>
      <c r="E420" s="1">
        <f t="shared" si="27"/>
        <v>40017</v>
      </c>
      <c r="F420" s="1">
        <f>_xll.NxAdjust($E420+28,1)</f>
        <v>40045</v>
      </c>
      <c r="G420" s="14">
        <f t="shared" si="24"/>
        <v>28</v>
      </c>
      <c r="H420" s="10">
        <f t="shared" si="25"/>
        <v>1.5E-3</v>
      </c>
      <c r="I420" s="13">
        <f t="shared" si="26"/>
        <v>1.5210107845915356E-3</v>
      </c>
    </row>
    <row r="421" spans="1:9" x14ac:dyDescent="0.25">
      <c r="A421" s="6">
        <v>37686</v>
      </c>
      <c r="B421" s="8">
        <v>1.18</v>
      </c>
      <c r="E421" s="1">
        <f t="shared" si="27"/>
        <v>40024</v>
      </c>
      <c r="F421" s="1">
        <f>_xll.NxAdjust($E421+28,1)</f>
        <v>40052</v>
      </c>
      <c r="G421" s="14">
        <f t="shared" si="24"/>
        <v>28</v>
      </c>
      <c r="H421" s="10">
        <f t="shared" si="25"/>
        <v>1.4000000000000002E-3</v>
      </c>
      <c r="I421" s="13">
        <f t="shared" si="26"/>
        <v>1.4195990230047276E-3</v>
      </c>
    </row>
    <row r="422" spans="1:9" x14ac:dyDescent="0.25">
      <c r="A422" s="6">
        <v>37687</v>
      </c>
      <c r="B422" s="8">
        <v>1.1399999999999999</v>
      </c>
      <c r="E422" s="1">
        <f t="shared" si="27"/>
        <v>40031</v>
      </c>
      <c r="F422" s="1">
        <f>_xll.NxAdjust($E422+28,1)</f>
        <v>40059</v>
      </c>
      <c r="G422" s="14">
        <f t="shared" si="24"/>
        <v>28</v>
      </c>
      <c r="H422" s="10">
        <f t="shared" si="25"/>
        <v>1.5E-3</v>
      </c>
      <c r="I422" s="13">
        <f t="shared" si="26"/>
        <v>1.5210107845915356E-3</v>
      </c>
    </row>
    <row r="423" spans="1:9" x14ac:dyDescent="0.25">
      <c r="A423" s="6">
        <v>37690</v>
      </c>
      <c r="B423" s="8">
        <v>1.1200000000000001</v>
      </c>
      <c r="E423" s="1">
        <f t="shared" si="27"/>
        <v>40038</v>
      </c>
      <c r="F423" s="1">
        <f>_xll.NxAdjust($E423+28,1)</f>
        <v>40066</v>
      </c>
      <c r="G423" s="14">
        <f t="shared" si="24"/>
        <v>28</v>
      </c>
      <c r="H423" s="10">
        <f t="shared" si="25"/>
        <v>1E-3</v>
      </c>
      <c r="I423" s="13">
        <f t="shared" si="26"/>
        <v>1.0139677530474592E-3</v>
      </c>
    </row>
    <row r="424" spans="1:9" x14ac:dyDescent="0.25">
      <c r="A424" s="6">
        <v>37691</v>
      </c>
      <c r="B424" s="8">
        <v>1.1299999999999999</v>
      </c>
      <c r="E424" s="1">
        <f t="shared" si="27"/>
        <v>40045</v>
      </c>
      <c r="F424" s="1">
        <f>_xll.NxAdjust($E424+28,1)</f>
        <v>40073</v>
      </c>
      <c r="G424" s="14">
        <f t="shared" si="24"/>
        <v>28</v>
      </c>
      <c r="H424" s="10">
        <f t="shared" si="25"/>
        <v>1.1000000000000001E-3</v>
      </c>
      <c r="I424" s="13">
        <f t="shared" si="26"/>
        <v>1.1153732041519109E-3</v>
      </c>
    </row>
    <row r="425" spans="1:9" x14ac:dyDescent="0.25">
      <c r="A425" s="6">
        <v>37692</v>
      </c>
      <c r="B425" s="8">
        <v>1.1299999999999999</v>
      </c>
      <c r="E425" s="1">
        <f t="shared" si="27"/>
        <v>40052</v>
      </c>
      <c r="F425" s="1">
        <f>_xll.NxAdjust($E425+28,1)</f>
        <v>40080</v>
      </c>
      <c r="G425" s="14">
        <f t="shared" si="24"/>
        <v>28</v>
      </c>
      <c r="H425" s="10">
        <f t="shared" si="25"/>
        <v>1.1000000000000001E-3</v>
      </c>
      <c r="I425" s="13">
        <f t="shared" si="26"/>
        <v>1.1153732041519109E-3</v>
      </c>
    </row>
    <row r="426" spans="1:9" x14ac:dyDescent="0.25">
      <c r="A426" s="6">
        <v>37693</v>
      </c>
      <c r="B426" s="8">
        <v>1.1299999999999999</v>
      </c>
      <c r="E426" s="1">
        <f t="shared" si="27"/>
        <v>40059</v>
      </c>
      <c r="F426" s="1">
        <f>_xll.NxAdjust($E426+28,1)</f>
        <v>40087</v>
      </c>
      <c r="G426" s="14">
        <f t="shared" si="24"/>
        <v>28</v>
      </c>
      <c r="H426" s="10">
        <f t="shared" si="25"/>
        <v>8.9999999999999998E-4</v>
      </c>
      <c r="I426" s="13">
        <f t="shared" si="26"/>
        <v>9.1256387947156298E-4</v>
      </c>
    </row>
    <row r="427" spans="1:9" x14ac:dyDescent="0.25">
      <c r="A427" s="6">
        <v>37694</v>
      </c>
      <c r="B427" s="8">
        <v>1.1200000000000001</v>
      </c>
      <c r="E427" s="1">
        <f t="shared" si="27"/>
        <v>40066</v>
      </c>
      <c r="F427" s="1">
        <f>_xll.NxAdjust($E427+28,1)</f>
        <v>40094</v>
      </c>
      <c r="G427" s="14">
        <f t="shared" si="24"/>
        <v>28</v>
      </c>
      <c r="H427" s="10">
        <f t="shared" si="25"/>
        <v>8.0000000000000004E-4</v>
      </c>
      <c r="I427" s="13">
        <f t="shared" si="26"/>
        <v>8.1116158338741088E-4</v>
      </c>
    </row>
    <row r="428" spans="1:9" x14ac:dyDescent="0.25">
      <c r="A428" s="6">
        <v>37697</v>
      </c>
      <c r="B428" s="8">
        <v>1.1399999999999999</v>
      </c>
      <c r="E428" s="1">
        <f t="shared" si="27"/>
        <v>40073</v>
      </c>
      <c r="F428" s="1">
        <f>_xll.NxAdjust($E428+28,1)</f>
        <v>40101</v>
      </c>
      <c r="G428" s="14">
        <f t="shared" si="24"/>
        <v>28</v>
      </c>
      <c r="H428" s="10">
        <f t="shared" si="25"/>
        <v>2.9999999999999997E-4</v>
      </c>
      <c r="I428" s="13">
        <f t="shared" si="26"/>
        <v>3.0417376405449456E-4</v>
      </c>
    </row>
    <row r="429" spans="1:9" x14ac:dyDescent="0.25">
      <c r="A429" s="6">
        <v>37698</v>
      </c>
      <c r="B429" s="8">
        <v>1.17</v>
      </c>
      <c r="E429" s="1">
        <f t="shared" si="27"/>
        <v>40080</v>
      </c>
      <c r="F429" s="1">
        <f>_xll.NxAdjust($E429+28,1)</f>
        <v>40108</v>
      </c>
      <c r="G429" s="14">
        <f t="shared" si="24"/>
        <v>28</v>
      </c>
      <c r="H429" s="10">
        <f t="shared" si="25"/>
        <v>2.9999999999999997E-4</v>
      </c>
      <c r="I429" s="13">
        <f t="shared" si="26"/>
        <v>3.0417376405449456E-4</v>
      </c>
    </row>
    <row r="430" spans="1:9" x14ac:dyDescent="0.25">
      <c r="A430" s="6">
        <v>37699</v>
      </c>
      <c r="B430" s="8">
        <v>1.17</v>
      </c>
      <c r="E430" s="1">
        <f t="shared" si="27"/>
        <v>40087</v>
      </c>
      <c r="F430" s="1">
        <f>_xll.NxAdjust($E430+28,1)</f>
        <v>40115</v>
      </c>
      <c r="G430" s="14">
        <f t="shared" si="24"/>
        <v>28</v>
      </c>
      <c r="H430" s="10">
        <f t="shared" si="25"/>
        <v>2.9999999999999997E-4</v>
      </c>
      <c r="I430" s="13">
        <f t="shared" si="26"/>
        <v>3.0417376405449456E-4</v>
      </c>
    </row>
    <row r="431" spans="1:9" x14ac:dyDescent="0.25">
      <c r="A431" s="6">
        <v>37700</v>
      </c>
      <c r="B431" s="8">
        <v>1.17</v>
      </c>
      <c r="E431" s="1">
        <f t="shared" si="27"/>
        <v>40094</v>
      </c>
      <c r="F431" s="1">
        <f>_xll.NxAdjust($E431+28,1)</f>
        <v>40122</v>
      </c>
      <c r="G431" s="14">
        <f t="shared" si="24"/>
        <v>28</v>
      </c>
      <c r="H431" s="10">
        <f t="shared" si="25"/>
        <v>2.9999999999999997E-4</v>
      </c>
      <c r="I431" s="13">
        <f t="shared" si="26"/>
        <v>3.0417376405449456E-4</v>
      </c>
    </row>
    <row r="432" spans="1:9" x14ac:dyDescent="0.25">
      <c r="A432" s="6">
        <v>37701</v>
      </c>
      <c r="B432" s="8">
        <v>1.1599999999999999</v>
      </c>
      <c r="E432" s="1">
        <f t="shared" si="27"/>
        <v>40101</v>
      </c>
      <c r="F432" s="1">
        <f>_xll.NxAdjust($E432+28,1)</f>
        <v>40129</v>
      </c>
      <c r="G432" s="14">
        <f t="shared" si="24"/>
        <v>28</v>
      </c>
      <c r="H432" s="10">
        <f t="shared" si="25"/>
        <v>5.9999999999999995E-4</v>
      </c>
      <c r="I432" s="13">
        <f t="shared" si="26"/>
        <v>6.0836172354709873E-4</v>
      </c>
    </row>
    <row r="433" spans="1:9" x14ac:dyDescent="0.25">
      <c r="A433" s="6">
        <v>37704</v>
      </c>
      <c r="B433" s="8">
        <v>1.1599999999999999</v>
      </c>
      <c r="E433" s="1">
        <f t="shared" si="27"/>
        <v>40108</v>
      </c>
      <c r="F433" s="1">
        <f>_xll.NxAdjust($E433+28,1)</f>
        <v>40136</v>
      </c>
      <c r="G433" s="14">
        <f t="shared" si="24"/>
        <v>28</v>
      </c>
      <c r="H433" s="10">
        <f t="shared" si="25"/>
        <v>2.0000000000000001E-4</v>
      </c>
      <c r="I433" s="13">
        <f t="shared" si="26"/>
        <v>2.0278093214783346E-4</v>
      </c>
    </row>
    <row r="434" spans="1:9" x14ac:dyDescent="0.25">
      <c r="A434" s="6">
        <v>37705</v>
      </c>
      <c r="B434" s="9">
        <v>1.19</v>
      </c>
      <c r="E434" s="1">
        <f t="shared" si="27"/>
        <v>40115</v>
      </c>
      <c r="F434" s="1">
        <f>_xll.NxAdjust($E434+28,1)</f>
        <v>40144</v>
      </c>
      <c r="G434" s="14">
        <f t="shared" si="24"/>
        <v>29</v>
      </c>
      <c r="H434" s="10">
        <f t="shared" si="25"/>
        <v>2.0000000000000001E-4</v>
      </c>
      <c r="I434" s="13">
        <f t="shared" si="26"/>
        <v>2.027810448057219E-4</v>
      </c>
    </row>
    <row r="435" spans="1:9" x14ac:dyDescent="0.25">
      <c r="A435" s="6">
        <v>37706</v>
      </c>
      <c r="B435" s="9">
        <v>1.17</v>
      </c>
      <c r="E435" s="1">
        <f t="shared" si="27"/>
        <v>40122</v>
      </c>
      <c r="F435" s="1">
        <f>_xll.NxAdjust($E435+28,1)</f>
        <v>40150</v>
      </c>
      <c r="G435" s="14">
        <f t="shared" si="24"/>
        <v>28</v>
      </c>
      <c r="H435" s="10">
        <f t="shared" si="25"/>
        <v>5.9999999999999995E-4</v>
      </c>
      <c r="I435" s="13">
        <f t="shared" si="26"/>
        <v>6.0836172354709873E-4</v>
      </c>
    </row>
    <row r="436" spans="1:9" x14ac:dyDescent="0.25">
      <c r="A436" s="6">
        <v>37707</v>
      </c>
      <c r="B436" s="9">
        <v>1.1599999999999999</v>
      </c>
      <c r="E436" s="1">
        <f t="shared" si="27"/>
        <v>40129</v>
      </c>
      <c r="F436" s="1">
        <f>_xll.NxAdjust($E436+28,1)</f>
        <v>40157</v>
      </c>
      <c r="G436" s="14">
        <f t="shared" si="24"/>
        <v>28</v>
      </c>
      <c r="H436" s="10">
        <f t="shared" si="25"/>
        <v>5.9999999999999995E-4</v>
      </c>
      <c r="I436" s="13">
        <f t="shared" si="26"/>
        <v>6.0836172354709873E-4</v>
      </c>
    </row>
    <row r="437" spans="1:9" x14ac:dyDescent="0.25">
      <c r="A437" s="6">
        <v>37708</v>
      </c>
      <c r="B437" s="9">
        <v>1.1299999999999999</v>
      </c>
      <c r="E437" s="1">
        <f t="shared" si="27"/>
        <v>40136</v>
      </c>
      <c r="F437" s="1">
        <f>_xll.NxAdjust($E437+28,1)</f>
        <v>40164</v>
      </c>
      <c r="G437" s="14">
        <f t="shared" si="24"/>
        <v>28</v>
      </c>
      <c r="H437" s="10">
        <f t="shared" si="25"/>
        <v>2.9999999999999997E-4</v>
      </c>
      <c r="I437" s="13">
        <f t="shared" si="26"/>
        <v>3.0417376405449456E-4</v>
      </c>
    </row>
    <row r="438" spans="1:9" x14ac:dyDescent="0.25">
      <c r="A438" s="6">
        <v>37711</v>
      </c>
      <c r="B438" s="9">
        <v>1.1399999999999999</v>
      </c>
      <c r="E438" s="1">
        <f t="shared" si="27"/>
        <v>40143</v>
      </c>
      <c r="F438" s="1">
        <f>_xll.NxAdjust($E438+28,1)</f>
        <v>40171</v>
      </c>
      <c r="G438" s="14">
        <f t="shared" si="24"/>
        <v>28</v>
      </c>
      <c r="H438" s="10" t="e">
        <f t="shared" si="25"/>
        <v>#N/A</v>
      </c>
      <c r="I438" s="13" t="e">
        <f t="shared" si="26"/>
        <v>#N/A</v>
      </c>
    </row>
    <row r="439" spans="1:9" x14ac:dyDescent="0.25">
      <c r="A439" s="6">
        <v>37712</v>
      </c>
      <c r="B439" s="9">
        <v>1.1499999999999999</v>
      </c>
      <c r="E439" s="1">
        <f t="shared" si="27"/>
        <v>40150</v>
      </c>
      <c r="F439" s="1">
        <f>_xll.NxAdjust($E439+28,1)</f>
        <v>40178</v>
      </c>
      <c r="G439" s="14">
        <f t="shared" si="24"/>
        <v>28</v>
      </c>
      <c r="H439" s="10">
        <f t="shared" si="25"/>
        <v>8.9999999999999998E-4</v>
      </c>
      <c r="I439" s="13">
        <f t="shared" si="26"/>
        <v>9.1256387947156298E-4</v>
      </c>
    </row>
    <row r="440" spans="1:9" x14ac:dyDescent="0.25">
      <c r="A440" s="6">
        <v>37713</v>
      </c>
      <c r="B440" s="9">
        <v>1.1499999999999999</v>
      </c>
      <c r="E440" s="1">
        <f t="shared" si="27"/>
        <v>40157</v>
      </c>
      <c r="F440" s="1">
        <f>_xll.NxAdjust($E440+28,1)</f>
        <v>40185</v>
      </c>
      <c r="G440" s="14">
        <f t="shared" si="24"/>
        <v>28</v>
      </c>
      <c r="H440" s="10">
        <f t="shared" si="25"/>
        <v>1E-4</v>
      </c>
      <c r="I440" s="13">
        <f t="shared" si="26"/>
        <v>1.0138967747526926E-4</v>
      </c>
    </row>
    <row r="441" spans="1:9" x14ac:dyDescent="0.25">
      <c r="A441" s="6">
        <v>37714</v>
      </c>
      <c r="B441" s="9">
        <v>1.1499999999999999</v>
      </c>
      <c r="E441" s="1">
        <f t="shared" si="27"/>
        <v>40164</v>
      </c>
      <c r="F441" s="1">
        <f>_xll.NxAdjust($E441+28,1)</f>
        <v>40192</v>
      </c>
      <c r="G441" s="14">
        <f t="shared" si="24"/>
        <v>28</v>
      </c>
      <c r="H441" s="10">
        <f t="shared" si="25"/>
        <v>1E-4</v>
      </c>
      <c r="I441" s="13">
        <f t="shared" si="26"/>
        <v>1.0138967747526926E-4</v>
      </c>
    </row>
    <row r="442" spans="1:9" x14ac:dyDescent="0.25">
      <c r="A442" s="6">
        <v>37715</v>
      </c>
      <c r="B442" s="9">
        <v>1.1499999999999999</v>
      </c>
      <c r="E442" s="1">
        <f t="shared" si="27"/>
        <v>40171</v>
      </c>
      <c r="F442" s="1">
        <f>_xll.NxAdjust($E442+28,1)</f>
        <v>40199</v>
      </c>
      <c r="G442" s="14">
        <f t="shared" si="24"/>
        <v>28</v>
      </c>
      <c r="H442" s="10">
        <f t="shared" si="25"/>
        <v>2.0000000000000001E-4</v>
      </c>
      <c r="I442" s="13">
        <f t="shared" si="26"/>
        <v>2.0278093214783346E-4</v>
      </c>
    </row>
    <row r="443" spans="1:9" x14ac:dyDescent="0.25">
      <c r="A443" s="6">
        <v>37718</v>
      </c>
      <c r="B443" s="9">
        <v>1.17</v>
      </c>
      <c r="E443" s="1">
        <f t="shared" si="27"/>
        <v>40178</v>
      </c>
      <c r="F443" s="1">
        <f>_xll.NxAdjust($E443+28,1)</f>
        <v>40206</v>
      </c>
      <c r="G443" s="14">
        <f t="shared" si="24"/>
        <v>28</v>
      </c>
      <c r="H443" s="10">
        <f t="shared" si="25"/>
        <v>4.0000000000000002E-4</v>
      </c>
      <c r="I443" s="13">
        <f t="shared" si="26"/>
        <v>4.0556817323205612E-4</v>
      </c>
    </row>
    <row r="444" spans="1:9" x14ac:dyDescent="0.25">
      <c r="A444" s="6">
        <v>37719</v>
      </c>
      <c r="B444" s="9">
        <v>1.17</v>
      </c>
      <c r="E444" s="1">
        <f t="shared" si="27"/>
        <v>40185</v>
      </c>
      <c r="F444" s="1">
        <f>_xll.NxAdjust($E444+28,1)</f>
        <v>40213</v>
      </c>
      <c r="G444" s="14">
        <f t="shared" si="24"/>
        <v>28</v>
      </c>
      <c r="H444" s="10">
        <f t="shared" si="25"/>
        <v>2.0000000000000001E-4</v>
      </c>
      <c r="I444" s="13">
        <f t="shared" si="26"/>
        <v>2.0278093214783346E-4</v>
      </c>
    </row>
    <row r="445" spans="1:9" x14ac:dyDescent="0.25">
      <c r="A445" s="6">
        <v>37720</v>
      </c>
      <c r="B445" s="9">
        <v>1.1499999999999999</v>
      </c>
      <c r="E445" s="1">
        <f t="shared" si="27"/>
        <v>40192</v>
      </c>
      <c r="F445" s="1">
        <f>_xll.NxAdjust($E445+28,1)</f>
        <v>40220</v>
      </c>
      <c r="G445" s="14">
        <f t="shared" si="24"/>
        <v>28</v>
      </c>
      <c r="H445" s="10">
        <f t="shared" si="25"/>
        <v>2.0000000000000001E-4</v>
      </c>
      <c r="I445" s="13">
        <f t="shared" si="26"/>
        <v>2.0278093214783346E-4</v>
      </c>
    </row>
    <row r="446" spans="1:9" x14ac:dyDescent="0.25">
      <c r="A446" s="6">
        <v>37721</v>
      </c>
      <c r="B446" s="9">
        <v>1.1599999999999999</v>
      </c>
      <c r="E446" s="1">
        <f t="shared" si="27"/>
        <v>40199</v>
      </c>
      <c r="F446" s="1">
        <f>_xll.NxAdjust($E446+28,1)</f>
        <v>40227</v>
      </c>
      <c r="G446" s="14">
        <f t="shared" si="24"/>
        <v>28</v>
      </c>
      <c r="H446" s="10">
        <f t="shared" si="25"/>
        <v>2.0000000000000001E-4</v>
      </c>
      <c r="I446" s="13">
        <f t="shared" si="26"/>
        <v>2.0278093214783346E-4</v>
      </c>
    </row>
    <row r="447" spans="1:9" x14ac:dyDescent="0.25">
      <c r="A447" s="6">
        <v>37722</v>
      </c>
      <c r="B447" s="9">
        <v>1.1599999999999999</v>
      </c>
      <c r="E447" s="1">
        <f t="shared" si="27"/>
        <v>40206</v>
      </c>
      <c r="F447" s="1">
        <f>_xll.NxAdjust($E447+28,1)</f>
        <v>40234</v>
      </c>
      <c r="G447" s="14">
        <f t="shared" si="24"/>
        <v>28</v>
      </c>
      <c r="H447" s="10">
        <f t="shared" si="25"/>
        <v>1E-4</v>
      </c>
      <c r="I447" s="13">
        <f t="shared" si="26"/>
        <v>1.0138967747526926E-4</v>
      </c>
    </row>
    <row r="448" spans="1:9" x14ac:dyDescent="0.25">
      <c r="A448" s="6">
        <v>37725</v>
      </c>
      <c r="B448" s="9">
        <v>1.17</v>
      </c>
      <c r="E448" s="1">
        <f t="shared" si="27"/>
        <v>40213</v>
      </c>
      <c r="F448" s="1">
        <f>_xll.NxAdjust($E448+28,1)</f>
        <v>40241</v>
      </c>
      <c r="G448" s="14">
        <f t="shared" si="24"/>
        <v>28</v>
      </c>
      <c r="H448" s="10">
        <f t="shared" si="25"/>
        <v>4.0000000000000002E-4</v>
      </c>
      <c r="I448" s="13">
        <f t="shared" si="26"/>
        <v>4.0556817323205612E-4</v>
      </c>
    </row>
    <row r="449" spans="1:9" x14ac:dyDescent="0.25">
      <c r="A449" s="6">
        <v>37726</v>
      </c>
      <c r="B449" s="9">
        <v>1.1499999999999999</v>
      </c>
      <c r="E449" s="1">
        <f t="shared" si="27"/>
        <v>40220</v>
      </c>
      <c r="F449" s="1">
        <f>_xll.NxAdjust($E449+28,1)</f>
        <v>40248</v>
      </c>
      <c r="G449" s="14">
        <f t="shared" si="24"/>
        <v>28</v>
      </c>
      <c r="H449" s="10">
        <f t="shared" si="25"/>
        <v>5.0000000000000001E-4</v>
      </c>
      <c r="I449" s="13">
        <f t="shared" si="26"/>
        <v>5.0696415971732231E-4</v>
      </c>
    </row>
    <row r="450" spans="1:9" x14ac:dyDescent="0.25">
      <c r="A450" s="6">
        <v>37727</v>
      </c>
      <c r="B450" s="9">
        <v>1.1299999999999999</v>
      </c>
      <c r="E450" s="1">
        <f t="shared" si="27"/>
        <v>40227</v>
      </c>
      <c r="F450" s="1">
        <f>_xll.NxAdjust($E450+28,1)</f>
        <v>40255</v>
      </c>
      <c r="G450" s="14">
        <f t="shared" si="24"/>
        <v>28</v>
      </c>
      <c r="H450" s="10">
        <f t="shared" si="25"/>
        <v>7.000000000000001E-4</v>
      </c>
      <c r="I450" s="13">
        <f t="shared" si="26"/>
        <v>7.0976086475819261E-4</v>
      </c>
    </row>
    <row r="451" spans="1:9" x14ac:dyDescent="0.25">
      <c r="A451" s="6">
        <v>37728</v>
      </c>
      <c r="B451" s="9">
        <v>1.1200000000000001</v>
      </c>
      <c r="E451" s="1">
        <f t="shared" si="27"/>
        <v>40234</v>
      </c>
      <c r="F451" s="1">
        <f>_xll.NxAdjust($E451+28,1)</f>
        <v>40262</v>
      </c>
      <c r="G451" s="14">
        <f t="shared" si="24"/>
        <v>28</v>
      </c>
      <c r="H451" s="10">
        <f t="shared" si="25"/>
        <v>8.9999999999999998E-4</v>
      </c>
      <c r="I451" s="13">
        <f t="shared" si="26"/>
        <v>9.1256387947156298E-4</v>
      </c>
    </row>
    <row r="452" spans="1:9" x14ac:dyDescent="0.25">
      <c r="A452" s="6">
        <v>37729</v>
      </c>
      <c r="B452" s="9" t="e">
        <v>#N/A</v>
      </c>
      <c r="E452" s="1">
        <f t="shared" si="27"/>
        <v>40241</v>
      </c>
      <c r="F452" s="1">
        <f>_xll.NxAdjust($E452+28,1)</f>
        <v>40269</v>
      </c>
      <c r="G452" s="14">
        <f t="shared" si="24"/>
        <v>28</v>
      </c>
      <c r="H452" s="10">
        <f t="shared" si="25"/>
        <v>8.9999999999999998E-4</v>
      </c>
      <c r="I452" s="13">
        <f t="shared" si="26"/>
        <v>9.1256387947156298E-4</v>
      </c>
    </row>
    <row r="453" spans="1:9" x14ac:dyDescent="0.25">
      <c r="A453" s="6">
        <v>37732</v>
      </c>
      <c r="B453" s="9">
        <v>1.1200000000000001</v>
      </c>
      <c r="E453" s="1">
        <f t="shared" si="27"/>
        <v>40248</v>
      </c>
      <c r="F453" s="1">
        <f>_xll.NxAdjust($E453+28,1)</f>
        <v>40276</v>
      </c>
      <c r="G453" s="14">
        <f t="shared" ref="G453:G516" si="28">F453-E453</f>
        <v>28</v>
      </c>
      <c r="H453" s="10">
        <f t="shared" ref="H453:H516" si="29">VLOOKUP($E453,$A$4:$B$3498,2,FALSE)/100</f>
        <v>1.1999999999999999E-3</v>
      </c>
      <c r="I453" s="13">
        <f t="shared" ref="I453:I516" si="30">(H453*365)/(360-H453*$G453)</f>
        <v>1.2167802328217298E-3</v>
      </c>
    </row>
    <row r="454" spans="1:9" x14ac:dyDescent="0.25">
      <c r="A454" s="6">
        <v>37733</v>
      </c>
      <c r="B454" s="9">
        <v>1.1200000000000001</v>
      </c>
      <c r="E454" s="1">
        <f t="shared" ref="E454:E517" si="31">E453+7</f>
        <v>40255</v>
      </c>
      <c r="F454" s="1">
        <f>_xll.NxAdjust($E454+28,1)</f>
        <v>40283</v>
      </c>
      <c r="G454" s="14">
        <f t="shared" si="28"/>
        <v>28</v>
      </c>
      <c r="H454" s="10">
        <f t="shared" si="29"/>
        <v>1.4000000000000002E-3</v>
      </c>
      <c r="I454" s="13">
        <f t="shared" si="30"/>
        <v>1.4195990230047276E-3</v>
      </c>
    </row>
    <row r="455" spans="1:9" x14ac:dyDescent="0.25">
      <c r="A455" s="6">
        <v>37734</v>
      </c>
      <c r="B455" s="9">
        <v>1.1200000000000001</v>
      </c>
      <c r="E455" s="1">
        <f t="shared" si="31"/>
        <v>40262</v>
      </c>
      <c r="F455" s="1">
        <f>_xll.NxAdjust($E455+28,1)</f>
        <v>40290</v>
      </c>
      <c r="G455" s="14">
        <f t="shared" si="28"/>
        <v>28</v>
      </c>
      <c r="H455" s="10">
        <f t="shared" si="29"/>
        <v>1.1999999999999999E-3</v>
      </c>
      <c r="I455" s="13">
        <f t="shared" si="30"/>
        <v>1.2167802328217298E-3</v>
      </c>
    </row>
    <row r="456" spans="1:9" x14ac:dyDescent="0.25">
      <c r="A456" s="6">
        <v>37735</v>
      </c>
      <c r="B456" s="9">
        <v>1.1100000000000001</v>
      </c>
      <c r="E456" s="1">
        <f t="shared" si="31"/>
        <v>40269</v>
      </c>
      <c r="F456" s="1">
        <f>_xll.NxAdjust($E456+28,1)</f>
        <v>40297</v>
      </c>
      <c r="G456" s="14">
        <f t="shared" si="28"/>
        <v>28</v>
      </c>
      <c r="H456" s="10">
        <f t="shared" si="29"/>
        <v>1.6000000000000001E-3</v>
      </c>
      <c r="I456" s="13">
        <f t="shared" si="30"/>
        <v>1.6224241238909733E-3</v>
      </c>
    </row>
    <row r="457" spans="1:9" x14ac:dyDescent="0.25">
      <c r="A457" s="6">
        <v>37736</v>
      </c>
      <c r="B457" s="9">
        <v>1.1100000000000001</v>
      </c>
      <c r="E457" s="1">
        <f t="shared" si="31"/>
        <v>40276</v>
      </c>
      <c r="F457" s="1">
        <f>_xll.NxAdjust($E457+28,1)</f>
        <v>40304</v>
      </c>
      <c r="G457" s="14">
        <f t="shared" si="28"/>
        <v>28</v>
      </c>
      <c r="H457" s="10">
        <f t="shared" si="29"/>
        <v>1.6000000000000001E-3</v>
      </c>
      <c r="I457" s="13">
        <f t="shared" si="30"/>
        <v>1.6224241238909733E-3</v>
      </c>
    </row>
    <row r="458" spans="1:9" x14ac:dyDescent="0.25">
      <c r="A458" s="6">
        <v>37739</v>
      </c>
      <c r="B458" s="9">
        <v>1.1100000000000001</v>
      </c>
      <c r="E458" s="1">
        <f t="shared" si="31"/>
        <v>40283</v>
      </c>
      <c r="F458" s="1">
        <f>_xll.NxAdjust($E458+28,1)</f>
        <v>40311</v>
      </c>
      <c r="G458" s="14">
        <f t="shared" si="28"/>
        <v>28</v>
      </c>
      <c r="H458" s="10">
        <f t="shared" si="29"/>
        <v>1.6000000000000001E-3</v>
      </c>
      <c r="I458" s="13">
        <f t="shared" si="30"/>
        <v>1.6224241238909733E-3</v>
      </c>
    </row>
    <row r="459" spans="1:9" x14ac:dyDescent="0.25">
      <c r="A459" s="6">
        <v>37740</v>
      </c>
      <c r="B459" s="9">
        <v>1.1200000000000001</v>
      </c>
      <c r="E459" s="1">
        <f t="shared" si="31"/>
        <v>40290</v>
      </c>
      <c r="F459" s="1">
        <f>_xll.NxAdjust($E459+28,1)</f>
        <v>40318</v>
      </c>
      <c r="G459" s="14">
        <f t="shared" si="28"/>
        <v>28</v>
      </c>
      <c r="H459" s="10">
        <f t="shared" si="29"/>
        <v>1.5E-3</v>
      </c>
      <c r="I459" s="13">
        <f t="shared" si="30"/>
        <v>1.5210107845915356E-3</v>
      </c>
    </row>
    <row r="460" spans="1:9" x14ac:dyDescent="0.25">
      <c r="A460" s="6">
        <v>37741</v>
      </c>
      <c r="B460" s="9">
        <v>1.1100000000000001</v>
      </c>
      <c r="E460" s="1">
        <f t="shared" si="31"/>
        <v>40297</v>
      </c>
      <c r="F460" s="1">
        <f>_xll.NxAdjust($E460+28,1)</f>
        <v>40325</v>
      </c>
      <c r="G460" s="14">
        <f t="shared" si="28"/>
        <v>28</v>
      </c>
      <c r="H460" s="10">
        <f t="shared" si="29"/>
        <v>1.5E-3</v>
      </c>
      <c r="I460" s="13">
        <f t="shared" si="30"/>
        <v>1.5210107845915356E-3</v>
      </c>
    </row>
    <row r="461" spans="1:9" x14ac:dyDescent="0.25">
      <c r="A461" s="6">
        <v>37742</v>
      </c>
      <c r="B461" s="9">
        <v>1.07</v>
      </c>
      <c r="E461" s="1">
        <f t="shared" si="31"/>
        <v>40304</v>
      </c>
      <c r="F461" s="1">
        <f>_xll.NxAdjust($E461+28,1)</f>
        <v>40332</v>
      </c>
      <c r="G461" s="14">
        <f t="shared" si="28"/>
        <v>28</v>
      </c>
      <c r="H461" s="10">
        <f t="shared" si="29"/>
        <v>5.9999999999999995E-4</v>
      </c>
      <c r="I461" s="13">
        <f t="shared" si="30"/>
        <v>6.0836172354709873E-4</v>
      </c>
    </row>
    <row r="462" spans="1:9" x14ac:dyDescent="0.25">
      <c r="A462" s="6">
        <v>37743</v>
      </c>
      <c r="B462" s="9">
        <v>1.05</v>
      </c>
      <c r="E462" s="1">
        <f t="shared" si="31"/>
        <v>40311</v>
      </c>
      <c r="F462" s="1">
        <f>_xll.NxAdjust($E462+28,1)</f>
        <v>40339</v>
      </c>
      <c r="G462" s="14">
        <f t="shared" si="28"/>
        <v>28</v>
      </c>
      <c r="H462" s="10">
        <f t="shared" si="29"/>
        <v>1.5E-3</v>
      </c>
      <c r="I462" s="13">
        <f t="shared" si="30"/>
        <v>1.5210107845915356E-3</v>
      </c>
    </row>
    <row r="463" spans="1:9" x14ac:dyDescent="0.25">
      <c r="A463" s="6">
        <v>37746</v>
      </c>
      <c r="B463" s="9">
        <v>1.06</v>
      </c>
      <c r="E463" s="1">
        <f t="shared" si="31"/>
        <v>40318</v>
      </c>
      <c r="F463" s="1">
        <f>_xll.NxAdjust($E463+28,1)</f>
        <v>40346</v>
      </c>
      <c r="G463" s="14">
        <f t="shared" si="28"/>
        <v>28</v>
      </c>
      <c r="H463" s="10">
        <f t="shared" si="29"/>
        <v>1.7000000000000001E-3</v>
      </c>
      <c r="I463" s="13">
        <f t="shared" si="30"/>
        <v>1.7238390409398576E-3</v>
      </c>
    </row>
    <row r="464" spans="1:9" x14ac:dyDescent="0.25">
      <c r="A464" s="6">
        <v>37747</v>
      </c>
      <c r="B464" s="9">
        <v>1.07</v>
      </c>
      <c r="E464" s="1">
        <f t="shared" si="31"/>
        <v>40325</v>
      </c>
      <c r="F464" s="1">
        <f>_xll.NxAdjust($E464+28,1)</f>
        <v>40353</v>
      </c>
      <c r="G464" s="14">
        <f t="shared" si="28"/>
        <v>28</v>
      </c>
      <c r="H464" s="10">
        <f t="shared" si="29"/>
        <v>1.6000000000000001E-3</v>
      </c>
      <c r="I464" s="13">
        <f t="shared" si="30"/>
        <v>1.6224241238909733E-3</v>
      </c>
    </row>
    <row r="465" spans="1:9" x14ac:dyDescent="0.25">
      <c r="A465" s="6">
        <v>37748</v>
      </c>
      <c r="B465" s="9">
        <v>1.06</v>
      </c>
      <c r="E465" s="1">
        <f t="shared" si="31"/>
        <v>40332</v>
      </c>
      <c r="F465" s="1">
        <f>_xll.NxAdjust($E465+28,1)</f>
        <v>40360</v>
      </c>
      <c r="G465" s="14">
        <f t="shared" si="28"/>
        <v>28</v>
      </c>
      <c r="H465" s="10">
        <f t="shared" si="29"/>
        <v>1.2999999999999999E-3</v>
      </c>
      <c r="I465" s="13">
        <f t="shared" si="30"/>
        <v>1.3181888390937306E-3</v>
      </c>
    </row>
    <row r="466" spans="1:9" x14ac:dyDescent="0.25">
      <c r="A466" s="6">
        <v>37749</v>
      </c>
      <c r="B466" s="9">
        <v>1.04</v>
      </c>
      <c r="E466" s="1">
        <f t="shared" si="31"/>
        <v>40339</v>
      </c>
      <c r="F466" s="1">
        <f>_xll.NxAdjust($E466+28,1)</f>
        <v>40367</v>
      </c>
      <c r="G466" s="14">
        <f t="shared" si="28"/>
        <v>28</v>
      </c>
      <c r="H466" s="10">
        <f t="shared" si="29"/>
        <v>5.9999999999999995E-4</v>
      </c>
      <c r="I466" s="13">
        <f t="shared" si="30"/>
        <v>6.0836172354709873E-4</v>
      </c>
    </row>
    <row r="467" spans="1:9" x14ac:dyDescent="0.25">
      <c r="A467" s="6">
        <v>37750</v>
      </c>
      <c r="B467" s="9">
        <v>1.05</v>
      </c>
      <c r="E467" s="1">
        <f t="shared" si="31"/>
        <v>40346</v>
      </c>
      <c r="F467" s="1">
        <f>_xll.NxAdjust($E467+28,1)</f>
        <v>40374</v>
      </c>
      <c r="G467" s="14">
        <f t="shared" si="28"/>
        <v>28</v>
      </c>
      <c r="H467" s="10">
        <f t="shared" si="29"/>
        <v>5.0000000000000001E-4</v>
      </c>
      <c r="I467" s="13">
        <f t="shared" si="30"/>
        <v>5.0696415971732231E-4</v>
      </c>
    </row>
    <row r="468" spans="1:9" x14ac:dyDescent="0.25">
      <c r="A468" s="6">
        <v>37753</v>
      </c>
      <c r="B468" s="9">
        <v>1.05</v>
      </c>
      <c r="E468" s="1">
        <f t="shared" si="31"/>
        <v>40353</v>
      </c>
      <c r="F468" s="1">
        <f>_xll.NxAdjust($E468+28,1)</f>
        <v>40381</v>
      </c>
      <c r="G468" s="14">
        <f t="shared" si="28"/>
        <v>28</v>
      </c>
      <c r="H468" s="10">
        <f t="shared" si="29"/>
        <v>7.000000000000001E-4</v>
      </c>
      <c r="I468" s="13">
        <f t="shared" si="30"/>
        <v>7.0976086475819261E-4</v>
      </c>
    </row>
    <row r="469" spans="1:9" x14ac:dyDescent="0.25">
      <c r="A469" s="6">
        <v>37754</v>
      </c>
      <c r="B469" s="9">
        <v>1</v>
      </c>
      <c r="E469" s="1">
        <f t="shared" si="31"/>
        <v>40360</v>
      </c>
      <c r="F469" s="1">
        <f>_xll.NxAdjust($E469+28,1)</f>
        <v>40388</v>
      </c>
      <c r="G469" s="14">
        <f t="shared" si="28"/>
        <v>28</v>
      </c>
      <c r="H469" s="10">
        <f t="shared" si="29"/>
        <v>1.6000000000000001E-3</v>
      </c>
      <c r="I469" s="13">
        <f t="shared" si="30"/>
        <v>1.6224241238909733E-3</v>
      </c>
    </row>
    <row r="470" spans="1:9" x14ac:dyDescent="0.25">
      <c r="A470" s="6">
        <v>37755</v>
      </c>
      <c r="B470" s="9">
        <v>0.93</v>
      </c>
      <c r="E470" s="1">
        <f t="shared" si="31"/>
        <v>40367</v>
      </c>
      <c r="F470" s="1">
        <f>_xll.NxAdjust($E470+28,1)</f>
        <v>40395</v>
      </c>
      <c r="G470" s="14">
        <f t="shared" si="28"/>
        <v>28</v>
      </c>
      <c r="H470" s="10">
        <f t="shared" si="29"/>
        <v>1.7000000000000001E-3</v>
      </c>
      <c r="I470" s="13">
        <f t="shared" si="30"/>
        <v>1.7238390409398576E-3</v>
      </c>
    </row>
    <row r="471" spans="1:9" x14ac:dyDescent="0.25">
      <c r="A471" s="6">
        <v>37756</v>
      </c>
      <c r="B471" s="9">
        <v>0.96</v>
      </c>
      <c r="E471" s="1">
        <f t="shared" si="31"/>
        <v>40374</v>
      </c>
      <c r="F471" s="1">
        <f>_xll.NxAdjust($E471+28,1)</f>
        <v>40402</v>
      </c>
      <c r="G471" s="14">
        <f t="shared" si="28"/>
        <v>28</v>
      </c>
      <c r="H471" s="10">
        <f t="shared" si="29"/>
        <v>1.6000000000000001E-3</v>
      </c>
      <c r="I471" s="13">
        <f t="shared" si="30"/>
        <v>1.6224241238909733E-3</v>
      </c>
    </row>
    <row r="472" spans="1:9" x14ac:dyDescent="0.25">
      <c r="A472" s="6">
        <v>37757</v>
      </c>
      <c r="B472" s="9">
        <v>0.96</v>
      </c>
      <c r="E472" s="1">
        <f t="shared" si="31"/>
        <v>40381</v>
      </c>
      <c r="F472" s="1">
        <f>_xll.NxAdjust($E472+28,1)</f>
        <v>40409</v>
      </c>
      <c r="G472" s="14">
        <f t="shared" si="28"/>
        <v>28</v>
      </c>
      <c r="H472" s="10">
        <f t="shared" si="29"/>
        <v>1.5E-3</v>
      </c>
      <c r="I472" s="13">
        <f t="shared" si="30"/>
        <v>1.5210107845915356E-3</v>
      </c>
    </row>
    <row r="473" spans="1:9" x14ac:dyDescent="0.25">
      <c r="A473" s="6">
        <v>37760</v>
      </c>
      <c r="B473" s="9">
        <v>0.99</v>
      </c>
      <c r="E473" s="1">
        <f t="shared" si="31"/>
        <v>40388</v>
      </c>
      <c r="F473" s="1">
        <f>_xll.NxAdjust($E473+28,1)</f>
        <v>40416</v>
      </c>
      <c r="G473" s="14">
        <f t="shared" si="28"/>
        <v>28</v>
      </c>
      <c r="H473" s="10">
        <f t="shared" si="29"/>
        <v>1.5E-3</v>
      </c>
      <c r="I473" s="13">
        <f t="shared" si="30"/>
        <v>1.5210107845915356E-3</v>
      </c>
    </row>
    <row r="474" spans="1:9" x14ac:dyDescent="0.25">
      <c r="A474" s="6">
        <v>37761</v>
      </c>
      <c r="B474" s="9">
        <v>1</v>
      </c>
      <c r="E474" s="1">
        <f t="shared" si="31"/>
        <v>40395</v>
      </c>
      <c r="F474" s="1">
        <f>_xll.NxAdjust($E474+28,1)</f>
        <v>40423</v>
      </c>
      <c r="G474" s="14">
        <f t="shared" si="28"/>
        <v>28</v>
      </c>
      <c r="H474" s="10">
        <f t="shared" si="29"/>
        <v>1.5E-3</v>
      </c>
      <c r="I474" s="13">
        <f t="shared" si="30"/>
        <v>1.5210107845915356E-3</v>
      </c>
    </row>
    <row r="475" spans="1:9" x14ac:dyDescent="0.25">
      <c r="A475" s="6">
        <v>37762</v>
      </c>
      <c r="B475" s="9">
        <v>1.1200000000000001</v>
      </c>
      <c r="E475" s="1">
        <f t="shared" si="31"/>
        <v>40402</v>
      </c>
      <c r="F475" s="1">
        <f>_xll.NxAdjust($E475+28,1)</f>
        <v>40430</v>
      </c>
      <c r="G475" s="14">
        <f t="shared" si="28"/>
        <v>28</v>
      </c>
      <c r="H475" s="10">
        <f t="shared" si="29"/>
        <v>1.5E-3</v>
      </c>
      <c r="I475" s="13">
        <f t="shared" si="30"/>
        <v>1.5210107845915356E-3</v>
      </c>
    </row>
    <row r="476" spans="1:9" x14ac:dyDescent="0.25">
      <c r="A476" s="6">
        <v>37763</v>
      </c>
      <c r="B476" s="9">
        <v>1.1100000000000001</v>
      </c>
      <c r="E476" s="1">
        <f t="shared" si="31"/>
        <v>40409</v>
      </c>
      <c r="F476" s="1">
        <f>_xll.NxAdjust($E476+28,1)</f>
        <v>40437</v>
      </c>
      <c r="G476" s="14">
        <f t="shared" si="28"/>
        <v>28</v>
      </c>
      <c r="H476" s="10">
        <f t="shared" si="29"/>
        <v>1.6000000000000001E-3</v>
      </c>
      <c r="I476" s="13">
        <f t="shared" si="30"/>
        <v>1.6224241238909733E-3</v>
      </c>
    </row>
    <row r="477" spans="1:9" x14ac:dyDescent="0.25">
      <c r="A477" s="6">
        <v>37764</v>
      </c>
      <c r="B477" s="9">
        <v>1.1299999999999999</v>
      </c>
      <c r="E477" s="1">
        <f t="shared" si="31"/>
        <v>40416</v>
      </c>
      <c r="F477" s="1">
        <f>_xll.NxAdjust($E477+28,1)</f>
        <v>40444</v>
      </c>
      <c r="G477" s="14">
        <f t="shared" si="28"/>
        <v>28</v>
      </c>
      <c r="H477" s="10">
        <f t="shared" si="29"/>
        <v>1.7000000000000001E-3</v>
      </c>
      <c r="I477" s="13">
        <f t="shared" si="30"/>
        <v>1.7238390409398576E-3</v>
      </c>
    </row>
    <row r="478" spans="1:9" x14ac:dyDescent="0.25">
      <c r="A478" s="6">
        <v>37767</v>
      </c>
      <c r="B478" s="9" t="e">
        <v>#N/A</v>
      </c>
      <c r="E478" s="1">
        <f t="shared" si="31"/>
        <v>40423</v>
      </c>
      <c r="F478" s="1">
        <f>_xll.NxAdjust($E478+28,1)</f>
        <v>40451</v>
      </c>
      <c r="G478" s="14">
        <f t="shared" si="28"/>
        <v>28</v>
      </c>
      <c r="H478" s="10">
        <f t="shared" si="29"/>
        <v>1.5E-3</v>
      </c>
      <c r="I478" s="13">
        <f t="shared" si="30"/>
        <v>1.5210107845915356E-3</v>
      </c>
    </row>
    <row r="479" spans="1:9" x14ac:dyDescent="0.25">
      <c r="A479" s="6">
        <v>37768</v>
      </c>
      <c r="B479" s="9">
        <v>1.1499999999999999</v>
      </c>
      <c r="E479" s="1">
        <f t="shared" si="31"/>
        <v>40430</v>
      </c>
      <c r="F479" s="1">
        <f>_xll.NxAdjust($E479+28,1)</f>
        <v>40458</v>
      </c>
      <c r="G479" s="14">
        <f t="shared" si="28"/>
        <v>28</v>
      </c>
      <c r="H479" s="10">
        <f t="shared" si="29"/>
        <v>1E-3</v>
      </c>
      <c r="I479" s="13">
        <f t="shared" si="30"/>
        <v>1.0139677530474592E-3</v>
      </c>
    </row>
    <row r="480" spans="1:9" x14ac:dyDescent="0.25">
      <c r="A480" s="6">
        <v>37769</v>
      </c>
      <c r="B480" s="9">
        <v>1.19</v>
      </c>
      <c r="E480" s="1">
        <f t="shared" si="31"/>
        <v>40437</v>
      </c>
      <c r="F480" s="1">
        <f>_xll.NxAdjust($E480+28,1)</f>
        <v>40465</v>
      </c>
      <c r="G480" s="14">
        <f t="shared" si="28"/>
        <v>28</v>
      </c>
      <c r="H480" s="10">
        <f t="shared" si="29"/>
        <v>1.1999999999999999E-3</v>
      </c>
      <c r="I480" s="13">
        <f t="shared" si="30"/>
        <v>1.2167802328217298E-3</v>
      </c>
    </row>
    <row r="481" spans="1:9" x14ac:dyDescent="0.25">
      <c r="A481" s="6">
        <v>37770</v>
      </c>
      <c r="B481" s="9">
        <v>1.17</v>
      </c>
      <c r="E481" s="1">
        <f t="shared" si="31"/>
        <v>40444</v>
      </c>
      <c r="F481" s="1">
        <f>_xll.NxAdjust($E481+28,1)</f>
        <v>40472</v>
      </c>
      <c r="G481" s="14">
        <f t="shared" si="28"/>
        <v>28</v>
      </c>
      <c r="H481" s="10">
        <f t="shared" si="29"/>
        <v>1.2999999999999999E-3</v>
      </c>
      <c r="I481" s="13">
        <f t="shared" si="30"/>
        <v>1.3181888390937306E-3</v>
      </c>
    </row>
    <row r="482" spans="1:9" x14ac:dyDescent="0.25">
      <c r="A482" s="6">
        <v>37771</v>
      </c>
      <c r="B482" s="9">
        <v>1.1499999999999999</v>
      </c>
      <c r="E482" s="1">
        <f t="shared" si="31"/>
        <v>40451</v>
      </c>
      <c r="F482" s="1">
        <f>_xll.NxAdjust($E482+28,1)</f>
        <v>40479</v>
      </c>
      <c r="G482" s="14">
        <f t="shared" si="28"/>
        <v>28</v>
      </c>
      <c r="H482" s="10">
        <f t="shared" si="29"/>
        <v>1.4000000000000002E-3</v>
      </c>
      <c r="I482" s="13">
        <f t="shared" si="30"/>
        <v>1.4195990230047276E-3</v>
      </c>
    </row>
    <row r="483" spans="1:9" x14ac:dyDescent="0.25">
      <c r="A483" s="6">
        <v>37774</v>
      </c>
      <c r="B483" s="9">
        <v>1.1499999999999999</v>
      </c>
      <c r="E483" s="1">
        <f t="shared" si="31"/>
        <v>40458</v>
      </c>
      <c r="F483" s="1">
        <f>_xll.NxAdjust($E483+28,1)</f>
        <v>40486</v>
      </c>
      <c r="G483" s="14">
        <f t="shared" si="28"/>
        <v>28</v>
      </c>
      <c r="H483" s="10">
        <f t="shared" si="29"/>
        <v>1.5E-3</v>
      </c>
      <c r="I483" s="13">
        <f t="shared" si="30"/>
        <v>1.5210107845915356E-3</v>
      </c>
    </row>
    <row r="484" spans="1:9" x14ac:dyDescent="0.25">
      <c r="A484" s="6">
        <v>37775</v>
      </c>
      <c r="B484" s="9">
        <v>1.1499999999999999</v>
      </c>
      <c r="E484" s="1">
        <f t="shared" si="31"/>
        <v>40465</v>
      </c>
      <c r="F484" s="1">
        <f>_xll.NxAdjust($E484+28,1)</f>
        <v>40494</v>
      </c>
      <c r="G484" s="14">
        <f t="shared" si="28"/>
        <v>29</v>
      </c>
      <c r="H484" s="10">
        <f t="shared" si="29"/>
        <v>1.5E-3</v>
      </c>
      <c r="I484" s="13">
        <f t="shared" si="30"/>
        <v>1.5210171229023506E-3</v>
      </c>
    </row>
    <row r="485" spans="1:9" x14ac:dyDescent="0.25">
      <c r="A485" s="6">
        <v>37776</v>
      </c>
      <c r="B485" s="9">
        <v>1.1299999999999999</v>
      </c>
      <c r="E485" s="1">
        <f t="shared" si="31"/>
        <v>40472</v>
      </c>
      <c r="F485" s="1">
        <f>_xll.NxAdjust($E485+28,1)</f>
        <v>40500</v>
      </c>
      <c r="G485" s="14">
        <f t="shared" si="28"/>
        <v>28</v>
      </c>
      <c r="H485" s="10">
        <f t="shared" si="29"/>
        <v>1.2999999999999999E-3</v>
      </c>
      <c r="I485" s="13">
        <f t="shared" si="30"/>
        <v>1.3181888390937306E-3</v>
      </c>
    </row>
    <row r="486" spans="1:9" x14ac:dyDescent="0.25">
      <c r="A486" s="6">
        <v>37777</v>
      </c>
      <c r="B486" s="9">
        <v>1.1000000000000001</v>
      </c>
      <c r="E486" s="1">
        <f t="shared" si="31"/>
        <v>40479</v>
      </c>
      <c r="F486" s="1">
        <f>_xll.NxAdjust($E486+28,1)</f>
        <v>40508</v>
      </c>
      <c r="G486" s="14">
        <f t="shared" si="28"/>
        <v>29</v>
      </c>
      <c r="H486" s="10">
        <f t="shared" si="29"/>
        <v>1.4000000000000002E-3</v>
      </c>
      <c r="I486" s="13">
        <f t="shared" si="30"/>
        <v>1.4196045442902731E-3</v>
      </c>
    </row>
    <row r="487" spans="1:9" x14ac:dyDescent="0.25">
      <c r="A487" s="6">
        <v>37778</v>
      </c>
      <c r="B487" s="9">
        <v>1.1299999999999999</v>
      </c>
      <c r="E487" s="1">
        <f t="shared" si="31"/>
        <v>40486</v>
      </c>
      <c r="F487" s="1">
        <f>_xll.NxAdjust($E487+28,1)</f>
        <v>40514</v>
      </c>
      <c r="G487" s="14">
        <f t="shared" si="28"/>
        <v>28</v>
      </c>
      <c r="H487" s="10">
        <f t="shared" si="29"/>
        <v>1.2999999999999999E-3</v>
      </c>
      <c r="I487" s="13">
        <f t="shared" si="30"/>
        <v>1.3181888390937306E-3</v>
      </c>
    </row>
    <row r="488" spans="1:9" x14ac:dyDescent="0.25">
      <c r="A488" s="6">
        <v>37781</v>
      </c>
      <c r="B488" s="9">
        <v>1.1399999999999999</v>
      </c>
      <c r="E488" s="1">
        <f t="shared" si="31"/>
        <v>40493</v>
      </c>
      <c r="F488" s="1">
        <f>_xll.NxAdjust($E488+28,1)</f>
        <v>40521</v>
      </c>
      <c r="G488" s="14">
        <f t="shared" si="28"/>
        <v>28</v>
      </c>
      <c r="H488" s="10" t="e">
        <f t="shared" si="29"/>
        <v>#N/A</v>
      </c>
      <c r="I488" s="13" t="e">
        <f t="shared" si="30"/>
        <v>#N/A</v>
      </c>
    </row>
    <row r="489" spans="1:9" x14ac:dyDescent="0.25">
      <c r="A489" s="6">
        <v>37782</v>
      </c>
      <c r="B489" s="9">
        <v>1.08</v>
      </c>
      <c r="E489" s="1">
        <f t="shared" si="31"/>
        <v>40500</v>
      </c>
      <c r="F489" s="1">
        <f>_xll.NxAdjust($E489+28,1)</f>
        <v>40528</v>
      </c>
      <c r="G489" s="14">
        <f t="shared" si="28"/>
        <v>28</v>
      </c>
      <c r="H489" s="10">
        <f t="shared" si="29"/>
        <v>1.2999999999999999E-3</v>
      </c>
      <c r="I489" s="13">
        <f t="shared" si="30"/>
        <v>1.3181888390937306E-3</v>
      </c>
    </row>
    <row r="490" spans="1:9" x14ac:dyDescent="0.25">
      <c r="A490" s="6">
        <v>37783</v>
      </c>
      <c r="B490" s="9">
        <v>1.05</v>
      </c>
      <c r="E490" s="1">
        <f t="shared" si="31"/>
        <v>40507</v>
      </c>
      <c r="F490" s="1">
        <f>_xll.NxAdjust($E490+28,1)</f>
        <v>40535</v>
      </c>
      <c r="G490" s="14">
        <f t="shared" si="28"/>
        <v>28</v>
      </c>
      <c r="H490" s="10" t="e">
        <f t="shared" si="29"/>
        <v>#N/A</v>
      </c>
      <c r="I490" s="13" t="e">
        <f t="shared" si="30"/>
        <v>#N/A</v>
      </c>
    </row>
    <row r="491" spans="1:9" x14ac:dyDescent="0.25">
      <c r="A491" s="6">
        <v>37784</v>
      </c>
      <c r="B491" s="9">
        <v>1.01</v>
      </c>
      <c r="E491" s="1">
        <f t="shared" si="31"/>
        <v>40514</v>
      </c>
      <c r="F491" s="1">
        <f>_xll.NxAdjust($E491+28,1)</f>
        <v>40542</v>
      </c>
      <c r="G491" s="14">
        <f t="shared" si="28"/>
        <v>28</v>
      </c>
      <c r="H491" s="10">
        <f t="shared" si="29"/>
        <v>1.6000000000000001E-3</v>
      </c>
      <c r="I491" s="13">
        <f t="shared" si="30"/>
        <v>1.6224241238909733E-3</v>
      </c>
    </row>
    <row r="492" spans="1:9" x14ac:dyDescent="0.25">
      <c r="A492" s="6">
        <v>37785</v>
      </c>
      <c r="B492" s="9">
        <v>0.91</v>
      </c>
      <c r="E492" s="1">
        <f t="shared" si="31"/>
        <v>40521</v>
      </c>
      <c r="F492" s="1">
        <f>_xll.NxAdjust($E492+28,1)</f>
        <v>40549</v>
      </c>
      <c r="G492" s="14">
        <f t="shared" si="28"/>
        <v>28</v>
      </c>
      <c r="H492" s="10">
        <f t="shared" si="29"/>
        <v>8.9999999999999998E-4</v>
      </c>
      <c r="I492" s="13">
        <f t="shared" si="30"/>
        <v>9.1256387947156298E-4</v>
      </c>
    </row>
    <row r="493" spans="1:9" x14ac:dyDescent="0.25">
      <c r="A493" s="6">
        <v>37788</v>
      </c>
      <c r="B493" s="9">
        <v>0.92</v>
      </c>
      <c r="E493" s="1">
        <f t="shared" si="31"/>
        <v>40528</v>
      </c>
      <c r="F493" s="1">
        <f>_xll.NxAdjust($E493+28,1)</f>
        <v>40556</v>
      </c>
      <c r="G493" s="14">
        <f t="shared" si="28"/>
        <v>28</v>
      </c>
      <c r="H493" s="10">
        <f t="shared" si="29"/>
        <v>8.0000000000000004E-4</v>
      </c>
      <c r="I493" s="13">
        <f t="shared" si="30"/>
        <v>8.1116158338741088E-4</v>
      </c>
    </row>
    <row r="494" spans="1:9" x14ac:dyDescent="0.25">
      <c r="A494" s="6">
        <v>37789</v>
      </c>
      <c r="B494" s="9">
        <v>0.91</v>
      </c>
      <c r="E494" s="1">
        <f t="shared" si="31"/>
        <v>40535</v>
      </c>
      <c r="F494" s="1">
        <f>_xll.NxAdjust($E494+28,1)</f>
        <v>40563</v>
      </c>
      <c r="G494" s="14">
        <f t="shared" si="28"/>
        <v>28</v>
      </c>
      <c r="H494" s="10">
        <f t="shared" si="29"/>
        <v>5.9999999999999995E-4</v>
      </c>
      <c r="I494" s="13">
        <f t="shared" si="30"/>
        <v>6.0836172354709873E-4</v>
      </c>
    </row>
    <row r="495" spans="1:9" x14ac:dyDescent="0.25">
      <c r="A495" s="6">
        <v>37790</v>
      </c>
      <c r="B495" s="9">
        <v>0.89</v>
      </c>
      <c r="E495" s="1">
        <f t="shared" si="31"/>
        <v>40542</v>
      </c>
      <c r="F495" s="1">
        <f>_xll.NxAdjust($E495+28,1)</f>
        <v>40570</v>
      </c>
      <c r="G495" s="14">
        <f t="shared" si="28"/>
        <v>28</v>
      </c>
      <c r="H495" s="10">
        <f t="shared" si="29"/>
        <v>5.0000000000000001E-4</v>
      </c>
      <c r="I495" s="13">
        <f t="shared" si="30"/>
        <v>5.0696415971732231E-4</v>
      </c>
    </row>
    <row r="496" spans="1:9" x14ac:dyDescent="0.25">
      <c r="A496" s="6">
        <v>37791</v>
      </c>
      <c r="B496" s="9">
        <v>0.82</v>
      </c>
      <c r="E496" s="1">
        <f t="shared" si="31"/>
        <v>40549</v>
      </c>
      <c r="F496" s="1">
        <f>_xll.NxAdjust($E496+28,1)</f>
        <v>40577</v>
      </c>
      <c r="G496" s="14">
        <f t="shared" si="28"/>
        <v>28</v>
      </c>
      <c r="H496" s="10">
        <f t="shared" si="29"/>
        <v>1.2999999999999999E-3</v>
      </c>
      <c r="I496" s="13">
        <f t="shared" si="30"/>
        <v>1.3181888390937306E-3</v>
      </c>
    </row>
    <row r="497" spans="1:9" x14ac:dyDescent="0.25">
      <c r="A497" s="6">
        <v>37792</v>
      </c>
      <c r="B497" s="9">
        <v>0.8</v>
      </c>
      <c r="E497" s="1">
        <f t="shared" si="31"/>
        <v>40556</v>
      </c>
      <c r="F497" s="1">
        <f>_xll.NxAdjust($E497+28,1)</f>
        <v>40584</v>
      </c>
      <c r="G497" s="14">
        <f t="shared" si="28"/>
        <v>28</v>
      </c>
      <c r="H497" s="10">
        <f t="shared" si="29"/>
        <v>1.5E-3</v>
      </c>
      <c r="I497" s="13">
        <f t="shared" si="30"/>
        <v>1.5210107845915356E-3</v>
      </c>
    </row>
    <row r="498" spans="1:9" x14ac:dyDescent="0.25">
      <c r="A498" s="6">
        <v>37795</v>
      </c>
      <c r="B498" s="9">
        <v>0.82</v>
      </c>
      <c r="E498" s="1">
        <f t="shared" si="31"/>
        <v>40563</v>
      </c>
      <c r="F498" s="1">
        <f>_xll.NxAdjust($E498+28,1)</f>
        <v>40591</v>
      </c>
      <c r="G498" s="14">
        <f t="shared" si="28"/>
        <v>28</v>
      </c>
      <c r="H498" s="10">
        <f t="shared" si="29"/>
        <v>1.5E-3</v>
      </c>
      <c r="I498" s="13">
        <f t="shared" si="30"/>
        <v>1.5210107845915356E-3</v>
      </c>
    </row>
    <row r="499" spans="1:9" x14ac:dyDescent="0.25">
      <c r="A499" s="6">
        <v>37796</v>
      </c>
      <c r="B499" s="9">
        <v>0.81</v>
      </c>
      <c r="E499" s="1">
        <f t="shared" si="31"/>
        <v>40570</v>
      </c>
      <c r="F499" s="1">
        <f>_xll.NxAdjust($E499+28,1)</f>
        <v>40598</v>
      </c>
      <c r="G499" s="14">
        <f t="shared" si="28"/>
        <v>28</v>
      </c>
      <c r="H499" s="10">
        <f t="shared" si="29"/>
        <v>1.2999999999999999E-3</v>
      </c>
      <c r="I499" s="13">
        <f t="shared" si="30"/>
        <v>1.3181888390937306E-3</v>
      </c>
    </row>
    <row r="500" spans="1:9" x14ac:dyDescent="0.25">
      <c r="A500" s="6">
        <v>37797</v>
      </c>
      <c r="B500" s="9">
        <v>0.9</v>
      </c>
      <c r="E500" s="1">
        <f t="shared" si="31"/>
        <v>40577</v>
      </c>
      <c r="F500" s="1">
        <f>_xll.NxAdjust($E500+28,1)</f>
        <v>40605</v>
      </c>
      <c r="G500" s="14">
        <f t="shared" si="28"/>
        <v>28</v>
      </c>
      <c r="H500" s="10">
        <f t="shared" si="29"/>
        <v>1.4000000000000002E-3</v>
      </c>
      <c r="I500" s="13">
        <f t="shared" si="30"/>
        <v>1.4195990230047276E-3</v>
      </c>
    </row>
    <row r="501" spans="1:9" x14ac:dyDescent="0.25">
      <c r="A501" s="6">
        <v>37798</v>
      </c>
      <c r="B501" s="9">
        <v>0.84</v>
      </c>
      <c r="E501" s="1">
        <f t="shared" si="31"/>
        <v>40584</v>
      </c>
      <c r="F501" s="1">
        <f>_xll.NxAdjust($E501+28,1)</f>
        <v>40612</v>
      </c>
      <c r="G501" s="14">
        <f t="shared" si="28"/>
        <v>28</v>
      </c>
      <c r="H501" s="10">
        <f t="shared" si="29"/>
        <v>8.0000000000000004E-4</v>
      </c>
      <c r="I501" s="13">
        <f t="shared" si="30"/>
        <v>8.1116158338741088E-4</v>
      </c>
    </row>
    <row r="502" spans="1:9" x14ac:dyDescent="0.25">
      <c r="A502" s="6">
        <v>37799</v>
      </c>
      <c r="B502" s="9">
        <v>0.78</v>
      </c>
      <c r="E502" s="1">
        <f t="shared" si="31"/>
        <v>40591</v>
      </c>
      <c r="F502" s="1">
        <f>_xll.NxAdjust($E502+28,1)</f>
        <v>40619</v>
      </c>
      <c r="G502" s="14">
        <f t="shared" si="28"/>
        <v>28</v>
      </c>
      <c r="H502" s="10">
        <f t="shared" si="29"/>
        <v>8.0000000000000004E-4</v>
      </c>
      <c r="I502" s="13">
        <f t="shared" si="30"/>
        <v>8.1116158338741088E-4</v>
      </c>
    </row>
    <row r="503" spans="1:9" x14ac:dyDescent="0.25">
      <c r="A503" s="6">
        <v>37802</v>
      </c>
      <c r="B503" s="9">
        <v>0.78</v>
      </c>
      <c r="E503" s="1">
        <f t="shared" si="31"/>
        <v>40598</v>
      </c>
      <c r="F503" s="1">
        <f>_xll.NxAdjust($E503+28,1)</f>
        <v>40626</v>
      </c>
      <c r="G503" s="14">
        <f t="shared" si="28"/>
        <v>28</v>
      </c>
      <c r="H503" s="10">
        <f t="shared" si="29"/>
        <v>1.2999999999999999E-3</v>
      </c>
      <c r="I503" s="13">
        <f t="shared" si="30"/>
        <v>1.3181888390937306E-3</v>
      </c>
    </row>
    <row r="504" spans="1:9" x14ac:dyDescent="0.25">
      <c r="A504" s="6">
        <v>37803</v>
      </c>
      <c r="B504" s="9">
        <v>0.87</v>
      </c>
      <c r="E504" s="1">
        <f t="shared" si="31"/>
        <v>40605</v>
      </c>
      <c r="F504" s="1">
        <f>_xll.NxAdjust($E504+28,1)</f>
        <v>40633</v>
      </c>
      <c r="G504" s="14">
        <f t="shared" si="28"/>
        <v>28</v>
      </c>
      <c r="H504" s="10">
        <f t="shared" si="29"/>
        <v>1.1999999999999999E-3</v>
      </c>
      <c r="I504" s="13">
        <f t="shared" si="30"/>
        <v>1.2167802328217298E-3</v>
      </c>
    </row>
    <row r="505" spans="1:9" x14ac:dyDescent="0.25">
      <c r="A505" s="6">
        <v>37804</v>
      </c>
      <c r="B505" s="9">
        <v>0.86</v>
      </c>
      <c r="E505" s="1">
        <f t="shared" si="31"/>
        <v>40612</v>
      </c>
      <c r="F505" s="1">
        <f>_xll.NxAdjust($E505+28,1)</f>
        <v>40640</v>
      </c>
      <c r="G505" s="14">
        <f t="shared" si="28"/>
        <v>28</v>
      </c>
      <c r="H505" s="10">
        <f t="shared" si="29"/>
        <v>4.0000000000000002E-4</v>
      </c>
      <c r="I505" s="13">
        <f t="shared" si="30"/>
        <v>4.0556817323205612E-4</v>
      </c>
    </row>
    <row r="506" spans="1:9" x14ac:dyDescent="0.25">
      <c r="A506" s="6">
        <v>37805</v>
      </c>
      <c r="B506" s="9">
        <v>0.86</v>
      </c>
      <c r="E506" s="1">
        <f t="shared" si="31"/>
        <v>40619</v>
      </c>
      <c r="F506" s="1">
        <f>_xll.NxAdjust($E506+28,1)</f>
        <v>40647</v>
      </c>
      <c r="G506" s="14">
        <f t="shared" si="28"/>
        <v>28</v>
      </c>
      <c r="H506" s="10">
        <f t="shared" si="29"/>
        <v>5.9999999999999995E-4</v>
      </c>
      <c r="I506" s="13">
        <f t="shared" si="30"/>
        <v>6.0836172354709873E-4</v>
      </c>
    </row>
    <row r="507" spans="1:9" x14ac:dyDescent="0.25">
      <c r="A507" s="6">
        <v>37806</v>
      </c>
      <c r="B507" s="9" t="e">
        <v>#N/A</v>
      </c>
      <c r="E507" s="1">
        <f t="shared" si="31"/>
        <v>40626</v>
      </c>
      <c r="F507" s="1">
        <f>_xll.NxAdjust($E507+28,1)</f>
        <v>40654</v>
      </c>
      <c r="G507" s="14">
        <f t="shared" si="28"/>
        <v>28</v>
      </c>
      <c r="H507" s="10">
        <f t="shared" si="29"/>
        <v>4.0000000000000002E-4</v>
      </c>
      <c r="I507" s="13">
        <f t="shared" si="30"/>
        <v>4.0556817323205612E-4</v>
      </c>
    </row>
    <row r="508" spans="1:9" x14ac:dyDescent="0.25">
      <c r="A508" s="6">
        <v>37809</v>
      </c>
      <c r="B508" s="9">
        <v>0.88</v>
      </c>
      <c r="E508" s="1">
        <f t="shared" si="31"/>
        <v>40633</v>
      </c>
      <c r="F508" s="1">
        <f>_xll.NxAdjust($E508+28,1)</f>
        <v>40661</v>
      </c>
      <c r="G508" s="14">
        <f t="shared" si="28"/>
        <v>28</v>
      </c>
      <c r="H508" s="10">
        <f t="shared" si="29"/>
        <v>5.0000000000000001E-4</v>
      </c>
      <c r="I508" s="13">
        <f t="shared" si="30"/>
        <v>5.0696415971732231E-4</v>
      </c>
    </row>
    <row r="509" spans="1:9" x14ac:dyDescent="0.25">
      <c r="A509" s="6">
        <v>37810</v>
      </c>
      <c r="B509" s="9">
        <v>0.9</v>
      </c>
      <c r="E509" s="1">
        <f t="shared" si="31"/>
        <v>40640</v>
      </c>
      <c r="F509" s="1">
        <f>_xll.NxAdjust($E509+28,1)</f>
        <v>40668</v>
      </c>
      <c r="G509" s="14">
        <f t="shared" si="28"/>
        <v>28</v>
      </c>
      <c r="H509" s="10">
        <f t="shared" si="29"/>
        <v>2.9999999999999997E-4</v>
      </c>
      <c r="I509" s="13">
        <f t="shared" si="30"/>
        <v>3.0417376405449456E-4</v>
      </c>
    </row>
    <row r="510" spans="1:9" x14ac:dyDescent="0.25">
      <c r="A510" s="6">
        <v>37811</v>
      </c>
      <c r="B510" s="9">
        <v>0.88</v>
      </c>
      <c r="E510" s="1">
        <f t="shared" si="31"/>
        <v>40647</v>
      </c>
      <c r="F510" s="1">
        <f>_xll.NxAdjust($E510+28,1)</f>
        <v>40675</v>
      </c>
      <c r="G510" s="14">
        <f t="shared" si="28"/>
        <v>28</v>
      </c>
      <c r="H510" s="10">
        <f t="shared" si="29"/>
        <v>4.0000000000000002E-4</v>
      </c>
      <c r="I510" s="13">
        <f t="shared" si="30"/>
        <v>4.0556817323205612E-4</v>
      </c>
    </row>
    <row r="511" spans="1:9" x14ac:dyDescent="0.25">
      <c r="A511" s="6">
        <v>37812</v>
      </c>
      <c r="B511" s="9">
        <v>0.87</v>
      </c>
      <c r="E511" s="1">
        <f t="shared" si="31"/>
        <v>40654</v>
      </c>
      <c r="F511" s="1">
        <f>_xll.NxAdjust($E511+28,1)</f>
        <v>40682</v>
      </c>
      <c r="G511" s="14">
        <f t="shared" si="28"/>
        <v>28</v>
      </c>
      <c r="H511" s="10">
        <f t="shared" si="29"/>
        <v>2.9999999999999997E-4</v>
      </c>
      <c r="I511" s="13">
        <f t="shared" si="30"/>
        <v>3.0417376405449456E-4</v>
      </c>
    </row>
    <row r="512" spans="1:9" x14ac:dyDescent="0.25">
      <c r="A512" s="6">
        <v>37813</v>
      </c>
      <c r="B512" s="9">
        <v>0.87</v>
      </c>
      <c r="E512" s="1">
        <f t="shared" si="31"/>
        <v>40661</v>
      </c>
      <c r="F512" s="1">
        <f>_xll.NxAdjust($E512+28,1)</f>
        <v>40689</v>
      </c>
      <c r="G512" s="14">
        <f t="shared" si="28"/>
        <v>28</v>
      </c>
      <c r="H512" s="10">
        <f t="shared" si="29"/>
        <v>2.0000000000000001E-4</v>
      </c>
      <c r="I512" s="13">
        <f t="shared" si="30"/>
        <v>2.0278093214783346E-4</v>
      </c>
    </row>
    <row r="513" spans="1:9" x14ac:dyDescent="0.25">
      <c r="A513" s="6">
        <v>37816</v>
      </c>
      <c r="B513" s="9">
        <v>0.86</v>
      </c>
      <c r="E513" s="1">
        <f t="shared" si="31"/>
        <v>40668</v>
      </c>
      <c r="F513" s="1">
        <f>_xll.NxAdjust($E513+28,1)</f>
        <v>40696</v>
      </c>
      <c r="G513" s="14">
        <f t="shared" si="28"/>
        <v>28</v>
      </c>
      <c r="H513" s="10">
        <f t="shared" si="29"/>
        <v>1E-4</v>
      </c>
      <c r="I513" s="13">
        <f t="shared" si="30"/>
        <v>1.0138967747526926E-4</v>
      </c>
    </row>
    <row r="514" spans="1:9" x14ac:dyDescent="0.25">
      <c r="A514" s="6">
        <v>37817</v>
      </c>
      <c r="B514" s="9">
        <v>0.86</v>
      </c>
      <c r="E514" s="1">
        <f t="shared" si="31"/>
        <v>40675</v>
      </c>
      <c r="F514" s="1">
        <f>_xll.NxAdjust($E514+28,1)</f>
        <v>40703</v>
      </c>
      <c r="G514" s="14">
        <f t="shared" si="28"/>
        <v>28</v>
      </c>
      <c r="H514" s="10">
        <f t="shared" si="29"/>
        <v>1E-4</v>
      </c>
      <c r="I514" s="13">
        <f t="shared" si="30"/>
        <v>1.0138967747526926E-4</v>
      </c>
    </row>
    <row r="515" spans="1:9" x14ac:dyDescent="0.25">
      <c r="A515" s="6">
        <v>37818</v>
      </c>
      <c r="B515" s="9">
        <v>0.83</v>
      </c>
      <c r="E515" s="1">
        <f t="shared" si="31"/>
        <v>40682</v>
      </c>
      <c r="F515" s="1">
        <f>_xll.NxAdjust($E515+28,1)</f>
        <v>40710</v>
      </c>
      <c r="G515" s="14">
        <f t="shared" si="28"/>
        <v>28</v>
      </c>
      <c r="H515" s="10">
        <f t="shared" si="29"/>
        <v>2.0000000000000001E-4</v>
      </c>
      <c r="I515" s="13">
        <f t="shared" si="30"/>
        <v>2.0278093214783346E-4</v>
      </c>
    </row>
    <row r="516" spans="1:9" x14ac:dyDescent="0.25">
      <c r="A516" s="6">
        <v>37819</v>
      </c>
      <c r="B516" s="9">
        <v>0.82</v>
      </c>
      <c r="E516" s="1">
        <f t="shared" si="31"/>
        <v>40689</v>
      </c>
      <c r="F516" s="1">
        <f>_xll.NxAdjust($E516+28,1)</f>
        <v>40717</v>
      </c>
      <c r="G516" s="14">
        <f t="shared" si="28"/>
        <v>28</v>
      </c>
      <c r="H516" s="10">
        <f t="shared" si="29"/>
        <v>4.0000000000000002E-4</v>
      </c>
      <c r="I516" s="13">
        <f t="shared" si="30"/>
        <v>4.0556817323205612E-4</v>
      </c>
    </row>
    <row r="517" spans="1:9" x14ac:dyDescent="0.25">
      <c r="A517" s="6">
        <v>37820</v>
      </c>
      <c r="B517" s="9">
        <v>0.82</v>
      </c>
      <c r="E517" s="1">
        <f t="shared" si="31"/>
        <v>40696</v>
      </c>
      <c r="F517" s="1">
        <f>_xll.NxAdjust($E517+28,1)</f>
        <v>40724</v>
      </c>
      <c r="G517" s="14">
        <f t="shared" ref="G517:G580" si="32">F517-E517</f>
        <v>28</v>
      </c>
      <c r="H517" s="10">
        <f t="shared" ref="H517:H580" si="33">VLOOKUP($E517,$A$4:$B$3498,2,FALSE)/100</f>
        <v>4.0000000000000002E-4</v>
      </c>
      <c r="I517" s="13">
        <f t="shared" ref="I517:I580" si="34">(H517*365)/(360-H517*$G517)</f>
        <v>4.0556817323205612E-4</v>
      </c>
    </row>
    <row r="518" spans="1:9" x14ac:dyDescent="0.25">
      <c r="A518" s="6">
        <v>37823</v>
      </c>
      <c r="B518" s="9">
        <v>0.84</v>
      </c>
      <c r="E518" s="1">
        <f t="shared" ref="E518:E581" si="35">E517+7</f>
        <v>40703</v>
      </c>
      <c r="F518" s="1">
        <f>_xll.NxAdjust($E518+28,1)</f>
        <v>40731</v>
      </c>
      <c r="G518" s="14">
        <f t="shared" si="32"/>
        <v>28</v>
      </c>
      <c r="H518" s="10">
        <f t="shared" si="33"/>
        <v>2.0000000000000001E-4</v>
      </c>
      <c r="I518" s="13">
        <f t="shared" si="34"/>
        <v>2.0278093214783346E-4</v>
      </c>
    </row>
    <row r="519" spans="1:9" x14ac:dyDescent="0.25">
      <c r="A519" s="6">
        <v>37824</v>
      </c>
      <c r="B519" s="9">
        <v>0.87</v>
      </c>
      <c r="E519" s="1">
        <f t="shared" si="35"/>
        <v>40710</v>
      </c>
      <c r="F519" s="1">
        <f>_xll.NxAdjust($E519+28,1)</f>
        <v>40738</v>
      </c>
      <c r="G519" s="14">
        <f t="shared" si="32"/>
        <v>28</v>
      </c>
      <c r="H519" s="10">
        <f t="shared" si="33"/>
        <v>2.0000000000000001E-4</v>
      </c>
      <c r="I519" s="13">
        <f t="shared" si="34"/>
        <v>2.0278093214783346E-4</v>
      </c>
    </row>
    <row r="520" spans="1:9" x14ac:dyDescent="0.25">
      <c r="A520" s="6">
        <v>37825</v>
      </c>
      <c r="B520" s="9">
        <v>0.88</v>
      </c>
      <c r="E520" s="1">
        <f t="shared" si="35"/>
        <v>40717</v>
      </c>
      <c r="F520" s="1">
        <f>_xll.NxAdjust($E520+28,1)</f>
        <v>40745</v>
      </c>
      <c r="G520" s="14">
        <f t="shared" si="32"/>
        <v>28</v>
      </c>
      <c r="H520" s="10">
        <f t="shared" si="33"/>
        <v>1E-4</v>
      </c>
      <c r="I520" s="13">
        <f t="shared" si="34"/>
        <v>1.0138967747526926E-4</v>
      </c>
    </row>
    <row r="521" spans="1:9" x14ac:dyDescent="0.25">
      <c r="A521" s="6">
        <v>37826</v>
      </c>
      <c r="B521" s="9">
        <v>0.89</v>
      </c>
      <c r="E521" s="1">
        <f t="shared" si="35"/>
        <v>40724</v>
      </c>
      <c r="F521" s="1">
        <f>_xll.NxAdjust($E521+28,1)</f>
        <v>40752</v>
      </c>
      <c r="G521" s="14">
        <f t="shared" si="32"/>
        <v>28</v>
      </c>
      <c r="H521" s="10">
        <f t="shared" si="33"/>
        <v>1E-4</v>
      </c>
      <c r="I521" s="13">
        <f t="shared" si="34"/>
        <v>1.0138967747526926E-4</v>
      </c>
    </row>
    <row r="522" spans="1:9" x14ac:dyDescent="0.25">
      <c r="A522" s="6">
        <v>37827</v>
      </c>
      <c r="B522" s="9">
        <v>0.9</v>
      </c>
      <c r="E522" s="1">
        <f t="shared" si="35"/>
        <v>40731</v>
      </c>
      <c r="F522" s="1">
        <f>_xll.NxAdjust($E522+28,1)</f>
        <v>40759</v>
      </c>
      <c r="G522" s="14">
        <f t="shared" si="32"/>
        <v>28</v>
      </c>
      <c r="H522" s="10">
        <f t="shared" si="33"/>
        <v>2.9999999999999997E-4</v>
      </c>
      <c r="I522" s="13">
        <f t="shared" si="34"/>
        <v>3.0417376405449456E-4</v>
      </c>
    </row>
    <row r="523" spans="1:9" x14ac:dyDescent="0.25">
      <c r="A523" s="6">
        <v>37830</v>
      </c>
      <c r="B523" s="9">
        <v>0.95</v>
      </c>
      <c r="E523" s="1">
        <f t="shared" si="35"/>
        <v>40738</v>
      </c>
      <c r="F523" s="1">
        <f>_xll.NxAdjust($E523+28,1)</f>
        <v>40766</v>
      </c>
      <c r="G523" s="14">
        <f t="shared" si="32"/>
        <v>28</v>
      </c>
      <c r="H523" s="10">
        <f t="shared" si="33"/>
        <v>1E-4</v>
      </c>
      <c r="I523" s="13">
        <f t="shared" si="34"/>
        <v>1.0138967747526926E-4</v>
      </c>
    </row>
    <row r="524" spans="1:9" x14ac:dyDescent="0.25">
      <c r="A524" s="6">
        <v>37831</v>
      </c>
      <c r="B524" s="9">
        <v>0.97</v>
      </c>
      <c r="E524" s="1">
        <f t="shared" si="35"/>
        <v>40745</v>
      </c>
      <c r="F524" s="1">
        <f>_xll.NxAdjust($E524+28,1)</f>
        <v>40773</v>
      </c>
      <c r="G524" s="14">
        <f t="shared" si="32"/>
        <v>28</v>
      </c>
      <c r="H524" s="10">
        <f t="shared" si="33"/>
        <v>4.0000000000000002E-4</v>
      </c>
      <c r="I524" s="13">
        <f t="shared" si="34"/>
        <v>4.0556817323205612E-4</v>
      </c>
    </row>
    <row r="525" spans="1:9" x14ac:dyDescent="0.25">
      <c r="A525" s="6">
        <v>37832</v>
      </c>
      <c r="B525" s="9">
        <v>0.92</v>
      </c>
      <c r="E525" s="1">
        <f t="shared" si="35"/>
        <v>40752</v>
      </c>
      <c r="F525" s="1">
        <f>_xll.NxAdjust($E525+28,1)</f>
        <v>40780</v>
      </c>
      <c r="G525" s="14">
        <f t="shared" si="32"/>
        <v>28</v>
      </c>
      <c r="H525" s="10">
        <f t="shared" si="33"/>
        <v>1E-3</v>
      </c>
      <c r="I525" s="13">
        <f t="shared" si="34"/>
        <v>1.0139677530474592E-3</v>
      </c>
    </row>
    <row r="526" spans="1:9" x14ac:dyDescent="0.25">
      <c r="A526" s="6">
        <v>37833</v>
      </c>
      <c r="B526" s="9">
        <v>0.89</v>
      </c>
      <c r="E526" s="1">
        <f t="shared" si="35"/>
        <v>40759</v>
      </c>
      <c r="F526" s="1">
        <f>_xll.NxAdjust($E526+28,1)</f>
        <v>40787</v>
      </c>
      <c r="G526" s="14">
        <f t="shared" si="32"/>
        <v>28</v>
      </c>
      <c r="H526" s="10">
        <f t="shared" si="33"/>
        <v>1E-4</v>
      </c>
      <c r="I526" s="13">
        <f t="shared" si="34"/>
        <v>1.0138967747526926E-4</v>
      </c>
    </row>
    <row r="527" spans="1:9" x14ac:dyDescent="0.25">
      <c r="A527" s="6">
        <v>37834</v>
      </c>
      <c r="B527" s="9">
        <v>0.89</v>
      </c>
      <c r="E527" s="1">
        <f t="shared" si="35"/>
        <v>40766</v>
      </c>
      <c r="F527" s="1">
        <f>_xll.NxAdjust($E527+28,1)</f>
        <v>40794</v>
      </c>
      <c r="G527" s="14">
        <f t="shared" si="32"/>
        <v>28</v>
      </c>
      <c r="H527" s="10">
        <f t="shared" si="33"/>
        <v>1E-4</v>
      </c>
      <c r="I527" s="13">
        <f t="shared" si="34"/>
        <v>1.0138967747526926E-4</v>
      </c>
    </row>
    <row r="528" spans="1:9" x14ac:dyDescent="0.25">
      <c r="A528" s="6">
        <v>37837</v>
      </c>
      <c r="B528" s="9">
        <v>0.89</v>
      </c>
      <c r="E528" s="1">
        <f t="shared" si="35"/>
        <v>40773</v>
      </c>
      <c r="F528" s="1">
        <f>_xll.NxAdjust($E528+28,1)</f>
        <v>40801</v>
      </c>
      <c r="G528" s="14">
        <f t="shared" si="32"/>
        <v>28</v>
      </c>
      <c r="H528" s="10">
        <f t="shared" si="33"/>
        <v>1E-4</v>
      </c>
      <c r="I528" s="13">
        <f t="shared" si="34"/>
        <v>1.0138967747526926E-4</v>
      </c>
    </row>
    <row r="529" spans="1:9" x14ac:dyDescent="0.25">
      <c r="A529" s="6">
        <v>37838</v>
      </c>
      <c r="B529" s="9">
        <v>0.91</v>
      </c>
      <c r="E529" s="1">
        <f t="shared" si="35"/>
        <v>40780</v>
      </c>
      <c r="F529" s="1">
        <f>_xll.NxAdjust($E529+28,1)</f>
        <v>40808</v>
      </c>
      <c r="G529" s="14">
        <f t="shared" si="32"/>
        <v>28</v>
      </c>
      <c r="H529" s="10">
        <f t="shared" si="33"/>
        <v>1E-4</v>
      </c>
      <c r="I529" s="13">
        <f t="shared" si="34"/>
        <v>1.0138967747526926E-4</v>
      </c>
    </row>
    <row r="530" spans="1:9" x14ac:dyDescent="0.25">
      <c r="A530" s="6">
        <v>37839</v>
      </c>
      <c r="B530" s="9">
        <v>0.9</v>
      </c>
      <c r="E530" s="1">
        <f t="shared" si="35"/>
        <v>40787</v>
      </c>
      <c r="F530" s="1">
        <f>_xll.NxAdjust($E530+28,1)</f>
        <v>40815</v>
      </c>
      <c r="G530" s="14">
        <f t="shared" si="32"/>
        <v>28</v>
      </c>
      <c r="H530" s="10">
        <f t="shared" si="33"/>
        <v>2.0000000000000001E-4</v>
      </c>
      <c r="I530" s="13">
        <f t="shared" si="34"/>
        <v>2.0278093214783346E-4</v>
      </c>
    </row>
    <row r="531" spans="1:9" x14ac:dyDescent="0.25">
      <c r="A531" s="6">
        <v>37840</v>
      </c>
      <c r="B531" s="9">
        <v>0.89</v>
      </c>
      <c r="E531" s="1">
        <f t="shared" si="35"/>
        <v>40794</v>
      </c>
      <c r="F531" s="1">
        <f>_xll.NxAdjust($E531+28,1)</f>
        <v>40822</v>
      </c>
      <c r="G531" s="14">
        <f t="shared" si="32"/>
        <v>28</v>
      </c>
      <c r="H531" s="10">
        <f t="shared" si="33"/>
        <v>1E-4</v>
      </c>
      <c r="I531" s="13">
        <f t="shared" si="34"/>
        <v>1.0138967747526926E-4</v>
      </c>
    </row>
    <row r="532" spans="1:9" x14ac:dyDescent="0.25">
      <c r="A532" s="6">
        <v>37841</v>
      </c>
      <c r="B532" s="9">
        <v>0.89</v>
      </c>
      <c r="E532" s="1">
        <f t="shared" si="35"/>
        <v>40801</v>
      </c>
      <c r="F532" s="1">
        <f>_xll.NxAdjust($E532+28,1)</f>
        <v>40829</v>
      </c>
      <c r="G532" s="14">
        <f t="shared" si="32"/>
        <v>28</v>
      </c>
      <c r="H532" s="10">
        <f t="shared" si="33"/>
        <v>0</v>
      </c>
      <c r="I532" s="13">
        <f t="shared" si="34"/>
        <v>0</v>
      </c>
    </row>
    <row r="533" spans="1:9" x14ac:dyDescent="0.25">
      <c r="A533" s="6">
        <v>37844</v>
      </c>
      <c r="B533" s="9">
        <v>0.9</v>
      </c>
      <c r="E533" s="1">
        <f t="shared" si="35"/>
        <v>40808</v>
      </c>
      <c r="F533" s="1">
        <f>_xll.NxAdjust($E533+28,1)</f>
        <v>40836</v>
      </c>
      <c r="G533" s="14">
        <f t="shared" si="32"/>
        <v>28</v>
      </c>
      <c r="H533" s="10">
        <f t="shared" si="33"/>
        <v>0</v>
      </c>
      <c r="I533" s="13">
        <f t="shared" si="34"/>
        <v>0</v>
      </c>
    </row>
    <row r="534" spans="1:9" x14ac:dyDescent="0.25">
      <c r="A534" s="6">
        <v>37845</v>
      </c>
      <c r="B534" s="9">
        <v>0.91</v>
      </c>
      <c r="E534" s="1">
        <f t="shared" si="35"/>
        <v>40815</v>
      </c>
      <c r="F534" s="1">
        <f>_xll.NxAdjust($E534+28,1)</f>
        <v>40843</v>
      </c>
      <c r="G534" s="14">
        <f t="shared" si="32"/>
        <v>28</v>
      </c>
      <c r="H534" s="10">
        <f t="shared" si="33"/>
        <v>-1E-4</v>
      </c>
      <c r="I534" s="13">
        <f t="shared" si="34"/>
        <v>-1.0138810031477535E-4</v>
      </c>
    </row>
    <row r="535" spans="1:9" x14ac:dyDescent="0.25">
      <c r="A535" s="6">
        <v>37846</v>
      </c>
      <c r="B535" s="9">
        <v>0.93</v>
      </c>
      <c r="E535" s="1">
        <f t="shared" si="35"/>
        <v>40822</v>
      </c>
      <c r="F535" s="1">
        <f>_xll.NxAdjust($E535+28,1)</f>
        <v>40850</v>
      </c>
      <c r="G535" s="14">
        <f t="shared" si="32"/>
        <v>28</v>
      </c>
      <c r="H535" s="10">
        <f t="shared" si="33"/>
        <v>1E-4</v>
      </c>
      <c r="I535" s="13">
        <f t="shared" si="34"/>
        <v>1.0138967747526926E-4</v>
      </c>
    </row>
    <row r="536" spans="1:9" x14ac:dyDescent="0.25">
      <c r="A536" s="6">
        <v>37847</v>
      </c>
      <c r="B536" s="9">
        <v>0.94</v>
      </c>
      <c r="E536" s="1">
        <f t="shared" si="35"/>
        <v>40829</v>
      </c>
      <c r="F536" s="1">
        <f>_xll.NxAdjust($E536+28,1)</f>
        <v>40857</v>
      </c>
      <c r="G536" s="14">
        <f t="shared" si="32"/>
        <v>28</v>
      </c>
      <c r="H536" s="10">
        <f t="shared" si="33"/>
        <v>2.0000000000000001E-4</v>
      </c>
      <c r="I536" s="13">
        <f t="shared" si="34"/>
        <v>2.0278093214783346E-4</v>
      </c>
    </row>
    <row r="537" spans="1:9" x14ac:dyDescent="0.25">
      <c r="A537" s="6">
        <v>37848</v>
      </c>
      <c r="B537" s="9">
        <v>0.9</v>
      </c>
      <c r="E537" s="1">
        <f t="shared" si="35"/>
        <v>40836</v>
      </c>
      <c r="F537" s="1">
        <f>_xll.NxAdjust($E537+28,1)</f>
        <v>40864</v>
      </c>
      <c r="G537" s="14">
        <f t="shared" si="32"/>
        <v>28</v>
      </c>
      <c r="H537" s="10">
        <f t="shared" si="33"/>
        <v>2.0000000000000001E-4</v>
      </c>
      <c r="I537" s="13">
        <f t="shared" si="34"/>
        <v>2.0278093214783346E-4</v>
      </c>
    </row>
    <row r="538" spans="1:9" x14ac:dyDescent="0.25">
      <c r="A538" s="6">
        <v>37851</v>
      </c>
      <c r="B538" s="9">
        <v>0.95</v>
      </c>
      <c r="E538" s="1">
        <f t="shared" si="35"/>
        <v>40843</v>
      </c>
      <c r="F538" s="1">
        <f>_xll.NxAdjust($E538+28,1)</f>
        <v>40872</v>
      </c>
      <c r="G538" s="14">
        <f t="shared" si="32"/>
        <v>29</v>
      </c>
      <c r="H538" s="10">
        <f t="shared" si="33"/>
        <v>2.0000000000000001E-4</v>
      </c>
      <c r="I538" s="13">
        <f t="shared" si="34"/>
        <v>2.027810448057219E-4</v>
      </c>
    </row>
    <row r="539" spans="1:9" x14ac:dyDescent="0.25">
      <c r="A539" s="6">
        <v>37852</v>
      </c>
      <c r="B539" s="9">
        <v>0.94</v>
      </c>
      <c r="E539" s="1">
        <f t="shared" si="35"/>
        <v>40850</v>
      </c>
      <c r="F539" s="1">
        <f>_xll.NxAdjust($E539+28,1)</f>
        <v>40878</v>
      </c>
      <c r="G539" s="14">
        <f t="shared" si="32"/>
        <v>28</v>
      </c>
      <c r="H539" s="10">
        <f t="shared" si="33"/>
        <v>1E-4</v>
      </c>
      <c r="I539" s="13">
        <f t="shared" si="34"/>
        <v>1.0138967747526926E-4</v>
      </c>
    </row>
    <row r="540" spans="1:9" x14ac:dyDescent="0.25">
      <c r="A540" s="6">
        <v>37853</v>
      </c>
      <c r="B540" s="9">
        <v>0.92</v>
      </c>
      <c r="E540" s="1">
        <f t="shared" si="35"/>
        <v>40857</v>
      </c>
      <c r="F540" s="1">
        <f>_xll.NxAdjust($E540+28,1)</f>
        <v>40885</v>
      </c>
      <c r="G540" s="14">
        <f t="shared" si="32"/>
        <v>28</v>
      </c>
      <c r="H540" s="10">
        <f t="shared" si="33"/>
        <v>1E-4</v>
      </c>
      <c r="I540" s="13">
        <f t="shared" si="34"/>
        <v>1.0138967747526926E-4</v>
      </c>
    </row>
    <row r="541" spans="1:9" x14ac:dyDescent="0.25">
      <c r="A541" s="6">
        <v>37854</v>
      </c>
      <c r="B541" s="9">
        <v>0.93</v>
      </c>
      <c r="E541" s="1">
        <f t="shared" si="35"/>
        <v>40864</v>
      </c>
      <c r="F541" s="1">
        <f>_xll.NxAdjust($E541+28,1)</f>
        <v>40892</v>
      </c>
      <c r="G541" s="14">
        <f t="shared" si="32"/>
        <v>28</v>
      </c>
      <c r="H541" s="10">
        <f t="shared" si="33"/>
        <v>1E-4</v>
      </c>
      <c r="I541" s="13">
        <f t="shared" si="34"/>
        <v>1.0138967747526926E-4</v>
      </c>
    </row>
    <row r="542" spans="1:9" x14ac:dyDescent="0.25">
      <c r="A542" s="6">
        <v>37855</v>
      </c>
      <c r="B542" s="9">
        <v>0.94</v>
      </c>
      <c r="E542" s="1">
        <f t="shared" si="35"/>
        <v>40871</v>
      </c>
      <c r="F542" s="1">
        <f>_xll.NxAdjust($E542+28,1)</f>
        <v>40899</v>
      </c>
      <c r="G542" s="14">
        <f t="shared" si="32"/>
        <v>28</v>
      </c>
      <c r="H542" s="10" t="e">
        <f t="shared" si="33"/>
        <v>#N/A</v>
      </c>
      <c r="I542" s="13" t="e">
        <f t="shared" si="34"/>
        <v>#N/A</v>
      </c>
    </row>
    <row r="543" spans="1:9" x14ac:dyDescent="0.25">
      <c r="A543" s="6">
        <v>37858</v>
      </c>
      <c r="B543" s="9">
        <v>0.95</v>
      </c>
      <c r="E543" s="1">
        <f t="shared" si="35"/>
        <v>40878</v>
      </c>
      <c r="F543" s="1">
        <f>_xll.NxAdjust($E543+28,1)</f>
        <v>40906</v>
      </c>
      <c r="G543" s="14">
        <f t="shared" si="32"/>
        <v>28</v>
      </c>
      <c r="H543" s="10">
        <f t="shared" si="33"/>
        <v>2.0000000000000001E-4</v>
      </c>
      <c r="I543" s="13">
        <f t="shared" si="34"/>
        <v>2.0278093214783346E-4</v>
      </c>
    </row>
    <row r="544" spans="1:9" x14ac:dyDescent="0.25">
      <c r="A544" s="6">
        <v>37859</v>
      </c>
      <c r="B544" s="9">
        <v>0.99</v>
      </c>
      <c r="E544" s="1">
        <f t="shared" si="35"/>
        <v>40885</v>
      </c>
      <c r="F544" s="1">
        <f>_xll.NxAdjust($E544+28,1)</f>
        <v>40913</v>
      </c>
      <c r="G544" s="14">
        <f t="shared" si="32"/>
        <v>28</v>
      </c>
      <c r="H544" s="10">
        <f t="shared" si="33"/>
        <v>0</v>
      </c>
      <c r="I544" s="13">
        <f t="shared" si="34"/>
        <v>0</v>
      </c>
    </row>
    <row r="545" spans="1:9" x14ac:dyDescent="0.25">
      <c r="A545" s="6">
        <v>37860</v>
      </c>
      <c r="B545" s="9">
        <v>0.98</v>
      </c>
      <c r="E545" s="1">
        <f t="shared" si="35"/>
        <v>40892</v>
      </c>
      <c r="F545" s="1">
        <f>_xll.NxAdjust($E545+28,1)</f>
        <v>40920</v>
      </c>
      <c r="G545" s="14">
        <f t="shared" si="32"/>
        <v>28</v>
      </c>
      <c r="H545" s="10">
        <f t="shared" si="33"/>
        <v>0</v>
      </c>
      <c r="I545" s="13">
        <f t="shared" si="34"/>
        <v>0</v>
      </c>
    </row>
    <row r="546" spans="1:9" x14ac:dyDescent="0.25">
      <c r="A546" s="6">
        <v>37861</v>
      </c>
      <c r="B546" s="9">
        <v>0.97</v>
      </c>
      <c r="E546" s="1">
        <f t="shared" si="35"/>
        <v>40899</v>
      </c>
      <c r="F546" s="1">
        <f>_xll.NxAdjust($E546+28,1)</f>
        <v>40927</v>
      </c>
      <c r="G546" s="14">
        <f t="shared" si="32"/>
        <v>28</v>
      </c>
      <c r="H546" s="10">
        <f t="shared" si="33"/>
        <v>0</v>
      </c>
      <c r="I546" s="13">
        <f t="shared" si="34"/>
        <v>0</v>
      </c>
    </row>
    <row r="547" spans="1:9" x14ac:dyDescent="0.25">
      <c r="A547" s="6">
        <v>37862</v>
      </c>
      <c r="B547" s="9">
        <v>0.96</v>
      </c>
      <c r="E547" s="1">
        <f t="shared" si="35"/>
        <v>40906</v>
      </c>
      <c r="F547" s="1">
        <f>_xll.NxAdjust($E547+28,1)</f>
        <v>40934</v>
      </c>
      <c r="G547" s="14">
        <f t="shared" si="32"/>
        <v>28</v>
      </c>
      <c r="H547" s="10">
        <f t="shared" si="33"/>
        <v>-1E-4</v>
      </c>
      <c r="I547" s="13">
        <f t="shared" si="34"/>
        <v>-1.0138810031477535E-4</v>
      </c>
    </row>
    <row r="548" spans="1:9" x14ac:dyDescent="0.25">
      <c r="A548" s="6">
        <v>37865</v>
      </c>
      <c r="B548" s="9" t="e">
        <v>#N/A</v>
      </c>
      <c r="E548" s="1">
        <f t="shared" si="35"/>
        <v>40913</v>
      </c>
      <c r="F548" s="1">
        <f>_xll.NxAdjust($E548+28,1)</f>
        <v>40941</v>
      </c>
      <c r="G548" s="14">
        <f t="shared" si="32"/>
        <v>28</v>
      </c>
      <c r="H548" s="10">
        <f t="shared" si="33"/>
        <v>1E-4</v>
      </c>
      <c r="I548" s="13">
        <f t="shared" si="34"/>
        <v>1.0138967747526926E-4</v>
      </c>
    </row>
    <row r="549" spans="1:9" x14ac:dyDescent="0.25">
      <c r="A549" s="6">
        <v>37866</v>
      </c>
      <c r="B549" s="9">
        <v>0.96</v>
      </c>
      <c r="E549" s="1">
        <f t="shared" si="35"/>
        <v>40920</v>
      </c>
      <c r="F549" s="1">
        <f>_xll.NxAdjust($E549+28,1)</f>
        <v>40948</v>
      </c>
      <c r="G549" s="14">
        <f t="shared" si="32"/>
        <v>28</v>
      </c>
      <c r="H549" s="10">
        <f t="shared" si="33"/>
        <v>2.0000000000000001E-4</v>
      </c>
      <c r="I549" s="13">
        <f t="shared" si="34"/>
        <v>2.0278093214783346E-4</v>
      </c>
    </row>
    <row r="550" spans="1:9" x14ac:dyDescent="0.25">
      <c r="A550" s="6">
        <v>37867</v>
      </c>
      <c r="B550" s="9">
        <v>0.96</v>
      </c>
      <c r="E550" s="1">
        <f t="shared" si="35"/>
        <v>40927</v>
      </c>
      <c r="F550" s="1">
        <f>_xll.NxAdjust($E550+28,1)</f>
        <v>40955</v>
      </c>
      <c r="G550" s="14">
        <f t="shared" si="32"/>
        <v>28</v>
      </c>
      <c r="H550" s="10">
        <f t="shared" si="33"/>
        <v>4.0000000000000002E-4</v>
      </c>
      <c r="I550" s="13">
        <f t="shared" si="34"/>
        <v>4.0556817323205612E-4</v>
      </c>
    </row>
    <row r="551" spans="1:9" x14ac:dyDescent="0.25">
      <c r="A551" s="6">
        <v>37868</v>
      </c>
      <c r="B551" s="9">
        <v>0.94</v>
      </c>
      <c r="E551" s="1">
        <f t="shared" si="35"/>
        <v>40934</v>
      </c>
      <c r="F551" s="1">
        <f>_xll.NxAdjust($E551+28,1)</f>
        <v>40962</v>
      </c>
      <c r="G551" s="14">
        <f t="shared" si="32"/>
        <v>28</v>
      </c>
      <c r="H551" s="10">
        <f t="shared" si="33"/>
        <v>4.0000000000000002E-4</v>
      </c>
      <c r="I551" s="13">
        <f t="shared" si="34"/>
        <v>4.0556817323205612E-4</v>
      </c>
    </row>
    <row r="552" spans="1:9" x14ac:dyDescent="0.25">
      <c r="A552" s="6">
        <v>37869</v>
      </c>
      <c r="B552" s="9">
        <v>0.93</v>
      </c>
      <c r="E552" s="1">
        <f t="shared" si="35"/>
        <v>40941</v>
      </c>
      <c r="F552" s="1">
        <f>_xll.NxAdjust($E552+28,1)</f>
        <v>40969</v>
      </c>
      <c r="G552" s="14">
        <f t="shared" si="32"/>
        <v>28</v>
      </c>
      <c r="H552" s="10">
        <f t="shared" si="33"/>
        <v>7.000000000000001E-4</v>
      </c>
      <c r="I552" s="13">
        <f t="shared" si="34"/>
        <v>7.0976086475819261E-4</v>
      </c>
    </row>
    <row r="553" spans="1:9" x14ac:dyDescent="0.25">
      <c r="A553" s="6">
        <v>37872</v>
      </c>
      <c r="B553" s="9">
        <v>0.93</v>
      </c>
      <c r="E553" s="1">
        <f t="shared" si="35"/>
        <v>40948</v>
      </c>
      <c r="F553" s="1">
        <f>_xll.NxAdjust($E553+28,1)</f>
        <v>40976</v>
      </c>
      <c r="G553" s="14">
        <f t="shared" si="32"/>
        <v>28</v>
      </c>
      <c r="H553" s="10">
        <f t="shared" si="33"/>
        <v>5.9999999999999995E-4</v>
      </c>
      <c r="I553" s="13">
        <f t="shared" si="34"/>
        <v>6.0836172354709873E-4</v>
      </c>
    </row>
    <row r="554" spans="1:9" x14ac:dyDescent="0.25">
      <c r="A554" s="6">
        <v>37873</v>
      </c>
      <c r="B554" s="9">
        <v>0.93</v>
      </c>
      <c r="E554" s="1">
        <f t="shared" si="35"/>
        <v>40955</v>
      </c>
      <c r="F554" s="1">
        <f>_xll.NxAdjust($E554+28,1)</f>
        <v>40983</v>
      </c>
      <c r="G554" s="14">
        <f t="shared" si="32"/>
        <v>28</v>
      </c>
      <c r="H554" s="10">
        <f t="shared" si="33"/>
        <v>4.0000000000000002E-4</v>
      </c>
      <c r="I554" s="13">
        <f t="shared" si="34"/>
        <v>4.0556817323205612E-4</v>
      </c>
    </row>
    <row r="555" spans="1:9" x14ac:dyDescent="0.25">
      <c r="A555" s="6">
        <v>37874</v>
      </c>
      <c r="B555" s="9">
        <v>0.92</v>
      </c>
      <c r="E555" s="1">
        <f t="shared" si="35"/>
        <v>40962</v>
      </c>
      <c r="F555" s="1">
        <f>_xll.NxAdjust($E555+28,1)</f>
        <v>40990</v>
      </c>
      <c r="G555" s="14">
        <f t="shared" si="32"/>
        <v>28</v>
      </c>
      <c r="H555" s="10">
        <f t="shared" si="33"/>
        <v>7.000000000000001E-4</v>
      </c>
      <c r="I555" s="13">
        <f t="shared" si="34"/>
        <v>7.0976086475819261E-4</v>
      </c>
    </row>
    <row r="556" spans="1:9" x14ac:dyDescent="0.25">
      <c r="A556" s="6">
        <v>37875</v>
      </c>
      <c r="B556" s="9">
        <v>0.91</v>
      </c>
      <c r="E556" s="1">
        <f t="shared" si="35"/>
        <v>40969</v>
      </c>
      <c r="F556" s="1">
        <f>_xll.NxAdjust($E556+28,1)</f>
        <v>40997</v>
      </c>
      <c r="G556" s="14">
        <f t="shared" si="32"/>
        <v>28</v>
      </c>
      <c r="H556" s="10">
        <f t="shared" si="33"/>
        <v>7.000000000000001E-4</v>
      </c>
      <c r="I556" s="13">
        <f t="shared" si="34"/>
        <v>7.0976086475819261E-4</v>
      </c>
    </row>
    <row r="557" spans="1:9" x14ac:dyDescent="0.25">
      <c r="A557" s="6">
        <v>37876</v>
      </c>
      <c r="B557" s="9">
        <v>0.89</v>
      </c>
      <c r="E557" s="1">
        <f t="shared" si="35"/>
        <v>40976</v>
      </c>
      <c r="F557" s="1">
        <f>_xll.NxAdjust($E557+28,1)</f>
        <v>41004</v>
      </c>
      <c r="G557" s="14">
        <f t="shared" si="32"/>
        <v>28</v>
      </c>
      <c r="H557" s="10">
        <f t="shared" si="33"/>
        <v>7.000000000000001E-4</v>
      </c>
      <c r="I557" s="13">
        <f t="shared" si="34"/>
        <v>7.0976086475819261E-4</v>
      </c>
    </row>
    <row r="558" spans="1:9" x14ac:dyDescent="0.25">
      <c r="A558" s="6">
        <v>37879</v>
      </c>
      <c r="B558" s="9">
        <v>0.89</v>
      </c>
      <c r="E558" s="1">
        <f t="shared" si="35"/>
        <v>40983</v>
      </c>
      <c r="F558" s="1">
        <f>_xll.NxAdjust($E558+28,1)</f>
        <v>41011</v>
      </c>
      <c r="G558" s="14">
        <f t="shared" si="32"/>
        <v>28</v>
      </c>
      <c r="H558" s="10">
        <f t="shared" si="33"/>
        <v>8.0000000000000004E-4</v>
      </c>
      <c r="I558" s="13">
        <f t="shared" si="34"/>
        <v>8.1116158338741088E-4</v>
      </c>
    </row>
    <row r="559" spans="1:9" x14ac:dyDescent="0.25">
      <c r="A559" s="6">
        <v>37880</v>
      </c>
      <c r="B559" s="9">
        <v>0.89</v>
      </c>
      <c r="E559" s="1">
        <f t="shared" si="35"/>
        <v>40990</v>
      </c>
      <c r="F559" s="1">
        <f>_xll.NxAdjust($E559+28,1)</f>
        <v>41018</v>
      </c>
      <c r="G559" s="14">
        <f t="shared" si="32"/>
        <v>28</v>
      </c>
      <c r="H559" s="10">
        <f t="shared" si="33"/>
        <v>5.9999999999999995E-4</v>
      </c>
      <c r="I559" s="13">
        <f t="shared" si="34"/>
        <v>6.0836172354709873E-4</v>
      </c>
    </row>
    <row r="560" spans="1:9" x14ac:dyDescent="0.25">
      <c r="A560" s="6">
        <v>37881</v>
      </c>
      <c r="B560" s="9">
        <v>0.88</v>
      </c>
      <c r="E560" s="1">
        <f t="shared" si="35"/>
        <v>40997</v>
      </c>
      <c r="F560" s="1">
        <f>_xll.NxAdjust($E560+28,1)</f>
        <v>41025</v>
      </c>
      <c r="G560" s="14">
        <f t="shared" si="32"/>
        <v>28</v>
      </c>
      <c r="H560" s="10">
        <f t="shared" si="33"/>
        <v>2.0000000000000001E-4</v>
      </c>
      <c r="I560" s="13">
        <f t="shared" si="34"/>
        <v>2.0278093214783346E-4</v>
      </c>
    </row>
    <row r="561" spans="1:9" x14ac:dyDescent="0.25">
      <c r="A561" s="6">
        <v>37882</v>
      </c>
      <c r="B561" s="9">
        <v>0.87</v>
      </c>
      <c r="E561" s="1">
        <f t="shared" si="35"/>
        <v>41004</v>
      </c>
      <c r="F561" s="1">
        <f>_xll.NxAdjust($E561+28,1)</f>
        <v>41032</v>
      </c>
      <c r="G561" s="14">
        <f t="shared" si="32"/>
        <v>28</v>
      </c>
      <c r="H561" s="10">
        <f t="shared" si="33"/>
        <v>7.000000000000001E-4</v>
      </c>
      <c r="I561" s="13">
        <f t="shared" si="34"/>
        <v>7.0976086475819261E-4</v>
      </c>
    </row>
    <row r="562" spans="1:9" x14ac:dyDescent="0.25">
      <c r="A562" s="6">
        <v>37883</v>
      </c>
      <c r="B562" s="9">
        <v>0.86</v>
      </c>
      <c r="E562" s="1">
        <f t="shared" si="35"/>
        <v>41011</v>
      </c>
      <c r="F562" s="1">
        <f>_xll.NxAdjust($E562+28,1)</f>
        <v>41039</v>
      </c>
      <c r="G562" s="14">
        <f t="shared" si="32"/>
        <v>28</v>
      </c>
      <c r="H562" s="10">
        <f t="shared" si="33"/>
        <v>8.0000000000000004E-4</v>
      </c>
      <c r="I562" s="13">
        <f t="shared" si="34"/>
        <v>8.1116158338741088E-4</v>
      </c>
    </row>
    <row r="563" spans="1:9" x14ac:dyDescent="0.25">
      <c r="A563" s="6">
        <v>37886</v>
      </c>
      <c r="B563" s="9">
        <v>0.86</v>
      </c>
      <c r="E563" s="1">
        <f t="shared" si="35"/>
        <v>41018</v>
      </c>
      <c r="F563" s="1">
        <f>_xll.NxAdjust($E563+28,1)</f>
        <v>41046</v>
      </c>
      <c r="G563" s="14">
        <f t="shared" si="32"/>
        <v>28</v>
      </c>
      <c r="H563" s="10">
        <f t="shared" si="33"/>
        <v>4.0000000000000002E-4</v>
      </c>
      <c r="I563" s="13">
        <f t="shared" si="34"/>
        <v>4.0556817323205612E-4</v>
      </c>
    </row>
    <row r="564" spans="1:9" x14ac:dyDescent="0.25">
      <c r="A564" s="6">
        <v>37887</v>
      </c>
      <c r="B564" s="9">
        <v>0.87</v>
      </c>
      <c r="E564" s="1">
        <f t="shared" si="35"/>
        <v>41025</v>
      </c>
      <c r="F564" s="1">
        <f>_xll.NxAdjust($E564+28,1)</f>
        <v>41053</v>
      </c>
      <c r="G564" s="14">
        <f t="shared" si="32"/>
        <v>28</v>
      </c>
      <c r="H564" s="10">
        <f t="shared" si="33"/>
        <v>8.9999999999999998E-4</v>
      </c>
      <c r="I564" s="13">
        <f t="shared" si="34"/>
        <v>9.1256387947156298E-4</v>
      </c>
    </row>
    <row r="565" spans="1:9" x14ac:dyDescent="0.25">
      <c r="A565" s="6">
        <v>37888</v>
      </c>
      <c r="B565" s="9">
        <v>0.87</v>
      </c>
      <c r="E565" s="1">
        <f t="shared" si="35"/>
        <v>41032</v>
      </c>
      <c r="F565" s="1">
        <f>_xll.NxAdjust($E565+28,1)</f>
        <v>41060</v>
      </c>
      <c r="G565" s="14">
        <f t="shared" si="32"/>
        <v>28</v>
      </c>
      <c r="H565" s="10">
        <f t="shared" si="33"/>
        <v>5.0000000000000001E-4</v>
      </c>
      <c r="I565" s="13">
        <f t="shared" si="34"/>
        <v>5.0696415971732231E-4</v>
      </c>
    </row>
    <row r="566" spans="1:9" x14ac:dyDescent="0.25">
      <c r="A566" s="6">
        <v>37889</v>
      </c>
      <c r="B566" s="9">
        <v>0.86</v>
      </c>
      <c r="E566" s="1">
        <f t="shared" si="35"/>
        <v>41039</v>
      </c>
      <c r="F566" s="1">
        <f>_xll.NxAdjust($E566+28,1)</f>
        <v>41067</v>
      </c>
      <c r="G566" s="14">
        <f t="shared" si="32"/>
        <v>28</v>
      </c>
      <c r="H566" s="10">
        <f t="shared" si="33"/>
        <v>8.0000000000000004E-4</v>
      </c>
      <c r="I566" s="13">
        <f t="shared" si="34"/>
        <v>8.1116158338741088E-4</v>
      </c>
    </row>
    <row r="567" spans="1:9" x14ac:dyDescent="0.25">
      <c r="A567" s="6">
        <v>37890</v>
      </c>
      <c r="B567" s="9">
        <v>0.85</v>
      </c>
      <c r="E567" s="1">
        <f t="shared" si="35"/>
        <v>41046</v>
      </c>
      <c r="F567" s="1">
        <f>_xll.NxAdjust($E567+28,1)</f>
        <v>41074</v>
      </c>
      <c r="G567" s="14">
        <f t="shared" si="32"/>
        <v>28</v>
      </c>
      <c r="H567" s="10">
        <f t="shared" si="33"/>
        <v>8.0000000000000004E-4</v>
      </c>
      <c r="I567" s="13">
        <f t="shared" si="34"/>
        <v>8.1116158338741088E-4</v>
      </c>
    </row>
    <row r="568" spans="1:9" x14ac:dyDescent="0.25">
      <c r="A568" s="6">
        <v>37893</v>
      </c>
      <c r="B568" s="9">
        <v>0.84</v>
      </c>
      <c r="E568" s="1">
        <f t="shared" si="35"/>
        <v>41053</v>
      </c>
      <c r="F568" s="1">
        <f>_xll.NxAdjust($E568+28,1)</f>
        <v>41081</v>
      </c>
      <c r="G568" s="14">
        <f t="shared" si="32"/>
        <v>28</v>
      </c>
      <c r="H568" s="10">
        <f t="shared" si="33"/>
        <v>8.0000000000000004E-4</v>
      </c>
      <c r="I568" s="13">
        <f t="shared" si="34"/>
        <v>8.1116158338741088E-4</v>
      </c>
    </row>
    <row r="569" spans="1:9" x14ac:dyDescent="0.25">
      <c r="A569" s="6">
        <v>37894</v>
      </c>
      <c r="B569" s="9">
        <v>0.86</v>
      </c>
      <c r="E569" s="1">
        <f t="shared" si="35"/>
        <v>41060</v>
      </c>
      <c r="F569" s="1">
        <f>_xll.NxAdjust($E569+28,1)</f>
        <v>41088</v>
      </c>
      <c r="G569" s="14">
        <f t="shared" si="32"/>
        <v>28</v>
      </c>
      <c r="H569" s="10">
        <f t="shared" si="33"/>
        <v>2.9999999999999997E-4</v>
      </c>
      <c r="I569" s="13">
        <f t="shared" si="34"/>
        <v>3.0417376405449456E-4</v>
      </c>
    </row>
    <row r="570" spans="1:9" x14ac:dyDescent="0.25">
      <c r="A570" s="6">
        <v>37895</v>
      </c>
      <c r="B570" s="9">
        <v>0.86</v>
      </c>
      <c r="E570" s="1">
        <f t="shared" si="35"/>
        <v>41067</v>
      </c>
      <c r="F570" s="1">
        <f>_xll.NxAdjust($E570+28,1)</f>
        <v>41095</v>
      </c>
      <c r="G570" s="14">
        <f t="shared" si="32"/>
        <v>28</v>
      </c>
      <c r="H570" s="10">
        <f t="shared" si="33"/>
        <v>4.0000000000000002E-4</v>
      </c>
      <c r="I570" s="13">
        <f t="shared" si="34"/>
        <v>4.0556817323205612E-4</v>
      </c>
    </row>
    <row r="571" spans="1:9" x14ac:dyDescent="0.25">
      <c r="A571" s="6">
        <v>37896</v>
      </c>
      <c r="B571" s="9">
        <v>0.84</v>
      </c>
      <c r="E571" s="1">
        <f t="shared" si="35"/>
        <v>41074</v>
      </c>
      <c r="F571" s="1">
        <f>_xll.NxAdjust($E571+28,1)</f>
        <v>41102</v>
      </c>
      <c r="G571" s="14">
        <f t="shared" si="32"/>
        <v>28</v>
      </c>
      <c r="H571" s="10">
        <f t="shared" si="33"/>
        <v>8.0000000000000004E-4</v>
      </c>
      <c r="I571" s="13">
        <f t="shared" si="34"/>
        <v>8.1116158338741088E-4</v>
      </c>
    </row>
    <row r="572" spans="1:9" x14ac:dyDescent="0.25">
      <c r="A572" s="6">
        <v>37897</v>
      </c>
      <c r="B572" s="9">
        <v>0.85</v>
      </c>
      <c r="E572" s="1">
        <f t="shared" si="35"/>
        <v>41081</v>
      </c>
      <c r="F572" s="1">
        <f>_xll.NxAdjust($E572+28,1)</f>
        <v>41109</v>
      </c>
      <c r="G572" s="14">
        <f t="shared" si="32"/>
        <v>28</v>
      </c>
      <c r="H572" s="10">
        <f t="shared" si="33"/>
        <v>5.0000000000000001E-4</v>
      </c>
      <c r="I572" s="13">
        <f t="shared" si="34"/>
        <v>5.0696415971732231E-4</v>
      </c>
    </row>
    <row r="573" spans="1:9" x14ac:dyDescent="0.25">
      <c r="A573" s="6">
        <v>37900</v>
      </c>
      <c r="B573" s="9">
        <v>0.85</v>
      </c>
      <c r="E573" s="1">
        <f t="shared" si="35"/>
        <v>41088</v>
      </c>
      <c r="F573" s="1">
        <f>_xll.NxAdjust($E573+28,1)</f>
        <v>41116</v>
      </c>
      <c r="G573" s="14">
        <f t="shared" si="32"/>
        <v>28</v>
      </c>
      <c r="H573" s="10">
        <f t="shared" si="33"/>
        <v>2.0000000000000001E-4</v>
      </c>
      <c r="I573" s="13">
        <f t="shared" si="34"/>
        <v>2.0278093214783346E-4</v>
      </c>
    </row>
    <row r="574" spans="1:9" x14ac:dyDescent="0.25">
      <c r="A574" s="6">
        <v>37901</v>
      </c>
      <c r="B574" s="9">
        <v>0.83</v>
      </c>
      <c r="E574" s="1">
        <f t="shared" si="35"/>
        <v>41095</v>
      </c>
      <c r="F574" s="1">
        <f>_xll.NxAdjust($E574+28,1)</f>
        <v>41123</v>
      </c>
      <c r="G574" s="14">
        <f t="shared" si="32"/>
        <v>28</v>
      </c>
      <c r="H574" s="10">
        <f t="shared" si="33"/>
        <v>7.000000000000001E-4</v>
      </c>
      <c r="I574" s="13">
        <f t="shared" si="34"/>
        <v>7.0976086475819261E-4</v>
      </c>
    </row>
    <row r="575" spans="1:9" x14ac:dyDescent="0.25">
      <c r="A575" s="6">
        <v>37902</v>
      </c>
      <c r="B575" s="9">
        <v>0.86</v>
      </c>
      <c r="E575" s="1">
        <f t="shared" si="35"/>
        <v>41102</v>
      </c>
      <c r="F575" s="1">
        <f>_xll.NxAdjust($E575+28,1)</f>
        <v>41130</v>
      </c>
      <c r="G575" s="14">
        <f t="shared" si="32"/>
        <v>28</v>
      </c>
      <c r="H575" s="10">
        <f t="shared" si="33"/>
        <v>8.0000000000000004E-4</v>
      </c>
      <c r="I575" s="13">
        <f t="shared" si="34"/>
        <v>8.1116158338741088E-4</v>
      </c>
    </row>
    <row r="576" spans="1:9" x14ac:dyDescent="0.25">
      <c r="A576" s="6">
        <v>37903</v>
      </c>
      <c r="B576" s="9">
        <v>0.88</v>
      </c>
      <c r="E576" s="1">
        <f t="shared" si="35"/>
        <v>41109</v>
      </c>
      <c r="F576" s="1">
        <f>_xll.NxAdjust($E576+28,1)</f>
        <v>41137</v>
      </c>
      <c r="G576" s="14">
        <f t="shared" si="32"/>
        <v>28</v>
      </c>
      <c r="H576" s="10">
        <f t="shared" si="33"/>
        <v>5.9999999999999995E-4</v>
      </c>
      <c r="I576" s="13">
        <f t="shared" si="34"/>
        <v>6.0836172354709873E-4</v>
      </c>
    </row>
    <row r="577" spans="1:9" x14ac:dyDescent="0.25">
      <c r="A577" s="6">
        <v>37904</v>
      </c>
      <c r="B577" s="9">
        <v>0.87</v>
      </c>
      <c r="E577" s="1">
        <f t="shared" si="35"/>
        <v>41116</v>
      </c>
      <c r="F577" s="1">
        <f>_xll.NxAdjust($E577+28,1)</f>
        <v>41144</v>
      </c>
      <c r="G577" s="14">
        <f t="shared" si="32"/>
        <v>28</v>
      </c>
      <c r="H577" s="10">
        <f t="shared" si="33"/>
        <v>8.0000000000000004E-4</v>
      </c>
      <c r="I577" s="13">
        <f t="shared" si="34"/>
        <v>8.1116158338741088E-4</v>
      </c>
    </row>
    <row r="578" spans="1:9" x14ac:dyDescent="0.25">
      <c r="A578" s="6">
        <v>37907</v>
      </c>
      <c r="B578" s="9" t="e">
        <v>#N/A</v>
      </c>
      <c r="E578" s="1">
        <f t="shared" si="35"/>
        <v>41123</v>
      </c>
      <c r="F578" s="1">
        <f>_xll.NxAdjust($E578+28,1)</f>
        <v>41151</v>
      </c>
      <c r="G578" s="14">
        <f t="shared" si="32"/>
        <v>28</v>
      </c>
      <c r="H578" s="10">
        <f t="shared" si="33"/>
        <v>4.0000000000000002E-4</v>
      </c>
      <c r="I578" s="13">
        <f t="shared" si="34"/>
        <v>4.0556817323205612E-4</v>
      </c>
    </row>
    <row r="579" spans="1:9" x14ac:dyDescent="0.25">
      <c r="A579" s="6">
        <v>37908</v>
      </c>
      <c r="B579" s="9">
        <v>0.87</v>
      </c>
      <c r="E579" s="1">
        <f t="shared" si="35"/>
        <v>41130</v>
      </c>
      <c r="F579" s="1">
        <f>_xll.NxAdjust($E579+28,1)</f>
        <v>41158</v>
      </c>
      <c r="G579" s="14">
        <f t="shared" si="32"/>
        <v>28</v>
      </c>
      <c r="H579" s="10">
        <f t="shared" si="33"/>
        <v>1E-3</v>
      </c>
      <c r="I579" s="13">
        <f t="shared" si="34"/>
        <v>1.0139677530474592E-3</v>
      </c>
    </row>
    <row r="580" spans="1:9" x14ac:dyDescent="0.25">
      <c r="A580" s="6">
        <v>37909</v>
      </c>
      <c r="B580" s="9">
        <v>0.88</v>
      </c>
      <c r="E580" s="1">
        <f t="shared" si="35"/>
        <v>41137</v>
      </c>
      <c r="F580" s="1">
        <f>_xll.NxAdjust($E580+28,1)</f>
        <v>41165</v>
      </c>
      <c r="G580" s="14">
        <f t="shared" si="32"/>
        <v>28</v>
      </c>
      <c r="H580" s="10">
        <f t="shared" si="33"/>
        <v>1E-3</v>
      </c>
      <c r="I580" s="13">
        <f t="shared" si="34"/>
        <v>1.0139677530474592E-3</v>
      </c>
    </row>
    <row r="581" spans="1:9" x14ac:dyDescent="0.25">
      <c r="A581" s="6">
        <v>37910</v>
      </c>
      <c r="B581" s="9">
        <v>0.88</v>
      </c>
      <c r="E581" s="1">
        <f t="shared" si="35"/>
        <v>41144</v>
      </c>
      <c r="F581" s="1">
        <f>_xll.NxAdjust($E581+28,1)</f>
        <v>41172</v>
      </c>
      <c r="G581" s="14">
        <f t="shared" ref="G581:G620" si="36">F581-E581</f>
        <v>28</v>
      </c>
      <c r="H581" s="10">
        <f t="shared" ref="H581:H620" si="37">VLOOKUP($E581,$A$4:$B$3498,2,FALSE)/100</f>
        <v>1E-3</v>
      </c>
      <c r="I581" s="13">
        <f t="shared" ref="I581:I620" si="38">(H581*365)/(360-H581*$G581)</f>
        <v>1.0139677530474592E-3</v>
      </c>
    </row>
    <row r="582" spans="1:9" x14ac:dyDescent="0.25">
      <c r="A582" s="6">
        <v>37911</v>
      </c>
      <c r="B582" s="9">
        <v>0.88</v>
      </c>
      <c r="E582" s="1">
        <f t="shared" ref="E582:E620" si="39">E581+7</f>
        <v>41151</v>
      </c>
      <c r="F582" s="1">
        <f>_xll.NxAdjust($E582+28,1)</f>
        <v>41179</v>
      </c>
      <c r="G582" s="14">
        <f t="shared" si="36"/>
        <v>28</v>
      </c>
      <c r="H582" s="10">
        <f t="shared" si="37"/>
        <v>1.1999999999999999E-3</v>
      </c>
      <c r="I582" s="13">
        <f t="shared" si="38"/>
        <v>1.2167802328217298E-3</v>
      </c>
    </row>
    <row r="583" spans="1:9" x14ac:dyDescent="0.25">
      <c r="A583" s="6">
        <v>37914</v>
      </c>
      <c r="B583" s="9">
        <v>0.88</v>
      </c>
      <c r="E583" s="1">
        <f t="shared" si="39"/>
        <v>41158</v>
      </c>
      <c r="F583" s="1">
        <f>_xll.NxAdjust($E583+28,1)</f>
        <v>41186</v>
      </c>
      <c r="G583" s="14">
        <f t="shared" si="36"/>
        <v>28</v>
      </c>
      <c r="H583" s="10">
        <f t="shared" si="37"/>
        <v>1E-3</v>
      </c>
      <c r="I583" s="13">
        <f t="shared" si="38"/>
        <v>1.0139677530474592E-3</v>
      </c>
    </row>
    <row r="584" spans="1:9" x14ac:dyDescent="0.25">
      <c r="A584" s="6">
        <v>37915</v>
      </c>
      <c r="B584" s="9">
        <v>0.9</v>
      </c>
      <c r="E584" s="1">
        <f t="shared" si="39"/>
        <v>41165</v>
      </c>
      <c r="F584" s="1">
        <f>_xll.NxAdjust($E584+28,1)</f>
        <v>41193</v>
      </c>
      <c r="G584" s="14">
        <f t="shared" si="36"/>
        <v>28</v>
      </c>
      <c r="H584" s="10">
        <f t="shared" si="37"/>
        <v>1E-3</v>
      </c>
      <c r="I584" s="13">
        <f t="shared" si="38"/>
        <v>1.0139677530474592E-3</v>
      </c>
    </row>
    <row r="585" spans="1:9" x14ac:dyDescent="0.25">
      <c r="A585" s="6">
        <v>37916</v>
      </c>
      <c r="B585" s="9">
        <v>0.9</v>
      </c>
      <c r="E585" s="1">
        <f t="shared" si="39"/>
        <v>41172</v>
      </c>
      <c r="F585" s="1">
        <f>_xll.NxAdjust($E585+28,1)</f>
        <v>41200</v>
      </c>
      <c r="G585" s="14">
        <f t="shared" si="36"/>
        <v>28</v>
      </c>
      <c r="H585" s="10">
        <f t="shared" si="37"/>
        <v>5.9999999999999995E-4</v>
      </c>
      <c r="I585" s="13">
        <f t="shared" si="38"/>
        <v>6.0836172354709873E-4</v>
      </c>
    </row>
    <row r="586" spans="1:9" x14ac:dyDescent="0.25">
      <c r="A586" s="6">
        <v>37917</v>
      </c>
      <c r="B586" s="9">
        <v>0.9</v>
      </c>
      <c r="E586" s="1">
        <f t="shared" si="39"/>
        <v>41179</v>
      </c>
      <c r="F586" s="1">
        <f>_xll.NxAdjust($E586+28,1)</f>
        <v>41207</v>
      </c>
      <c r="G586" s="14">
        <f t="shared" si="36"/>
        <v>28</v>
      </c>
      <c r="H586" s="10">
        <f t="shared" si="37"/>
        <v>5.0000000000000001E-4</v>
      </c>
      <c r="I586" s="13">
        <f t="shared" si="38"/>
        <v>5.0696415971732231E-4</v>
      </c>
    </row>
    <row r="587" spans="1:9" x14ac:dyDescent="0.25">
      <c r="A587" s="6">
        <v>37918</v>
      </c>
      <c r="B587" s="9">
        <v>0.9</v>
      </c>
      <c r="E587" s="1">
        <f t="shared" si="39"/>
        <v>41186</v>
      </c>
      <c r="F587" s="1">
        <f>_xll.NxAdjust($E587+28,1)</f>
        <v>41214</v>
      </c>
      <c r="G587" s="14">
        <f t="shared" si="36"/>
        <v>28</v>
      </c>
      <c r="H587" s="10">
        <f t="shared" si="37"/>
        <v>1E-3</v>
      </c>
      <c r="I587" s="13">
        <f t="shared" si="38"/>
        <v>1.0139677530474592E-3</v>
      </c>
    </row>
    <row r="588" spans="1:9" x14ac:dyDescent="0.25">
      <c r="A588" s="6">
        <v>37921</v>
      </c>
      <c r="B588" s="9">
        <v>0.93</v>
      </c>
      <c r="E588" s="1">
        <f t="shared" si="39"/>
        <v>41193</v>
      </c>
      <c r="F588" s="1">
        <f>_xll.NxAdjust($E588+28,1)</f>
        <v>41221</v>
      </c>
      <c r="G588" s="14">
        <f t="shared" si="36"/>
        <v>28</v>
      </c>
      <c r="H588" s="10">
        <f t="shared" si="37"/>
        <v>1.1999999999999999E-3</v>
      </c>
      <c r="I588" s="13">
        <f t="shared" si="38"/>
        <v>1.2167802328217298E-3</v>
      </c>
    </row>
    <row r="589" spans="1:9" x14ac:dyDescent="0.25">
      <c r="A589" s="6">
        <v>37922</v>
      </c>
      <c r="B589" s="9">
        <v>0.96</v>
      </c>
      <c r="E589" s="1">
        <f t="shared" si="39"/>
        <v>41200</v>
      </c>
      <c r="F589" s="1">
        <f>_xll.NxAdjust($E589+28,1)</f>
        <v>41228</v>
      </c>
      <c r="G589" s="14">
        <f t="shared" si="36"/>
        <v>28</v>
      </c>
      <c r="H589" s="10">
        <f t="shared" si="37"/>
        <v>1.1999999999999999E-3</v>
      </c>
      <c r="I589" s="13">
        <f t="shared" si="38"/>
        <v>1.2167802328217298E-3</v>
      </c>
    </row>
    <row r="590" spans="1:9" x14ac:dyDescent="0.25">
      <c r="A590" s="6">
        <v>37923</v>
      </c>
      <c r="B590" s="9">
        <v>0.96</v>
      </c>
      <c r="E590" s="1">
        <f t="shared" si="39"/>
        <v>41207</v>
      </c>
      <c r="F590" s="1">
        <f>_xll.NxAdjust($E590+28,1)</f>
        <v>41236</v>
      </c>
      <c r="G590" s="14">
        <f t="shared" si="36"/>
        <v>29</v>
      </c>
      <c r="H590" s="10">
        <f t="shared" si="37"/>
        <v>1.2999999999999999E-3</v>
      </c>
      <c r="I590" s="13">
        <f t="shared" si="38"/>
        <v>1.318193599718637E-3</v>
      </c>
    </row>
    <row r="591" spans="1:9" x14ac:dyDescent="0.25">
      <c r="A591" s="6">
        <v>37924</v>
      </c>
      <c r="B591" s="9">
        <v>0.95</v>
      </c>
      <c r="E591" s="1">
        <f t="shared" si="39"/>
        <v>41214</v>
      </c>
      <c r="F591" s="1">
        <f>_xll.NxAdjust($E591+28,1)</f>
        <v>41242</v>
      </c>
      <c r="G591" s="14">
        <f t="shared" si="36"/>
        <v>28</v>
      </c>
      <c r="H591" s="10">
        <f t="shared" si="37"/>
        <v>5.9999999999999995E-4</v>
      </c>
      <c r="I591" s="13">
        <f t="shared" si="38"/>
        <v>6.0836172354709873E-4</v>
      </c>
    </row>
    <row r="592" spans="1:9" x14ac:dyDescent="0.25">
      <c r="A592" s="6">
        <v>37925</v>
      </c>
      <c r="B592" s="9">
        <v>0.94</v>
      </c>
      <c r="E592" s="1">
        <f t="shared" si="39"/>
        <v>41221</v>
      </c>
      <c r="F592" s="1">
        <f>_xll.NxAdjust($E592+28,1)</f>
        <v>41249</v>
      </c>
      <c r="G592" s="14">
        <f t="shared" si="36"/>
        <v>28</v>
      </c>
      <c r="H592" s="10">
        <f t="shared" si="37"/>
        <v>1.2999999999999999E-3</v>
      </c>
      <c r="I592" s="13">
        <f t="shared" si="38"/>
        <v>1.3181888390937306E-3</v>
      </c>
    </row>
    <row r="593" spans="1:9" x14ac:dyDescent="0.25">
      <c r="A593" s="6">
        <v>37928</v>
      </c>
      <c r="B593" s="9">
        <v>0.95</v>
      </c>
      <c r="E593" s="1">
        <f t="shared" si="39"/>
        <v>41228</v>
      </c>
      <c r="F593" s="1">
        <f>_xll.NxAdjust($E593+28,1)</f>
        <v>41256</v>
      </c>
      <c r="G593" s="14">
        <f t="shared" si="36"/>
        <v>28</v>
      </c>
      <c r="H593" s="10">
        <f t="shared" si="37"/>
        <v>1.2999999999999999E-3</v>
      </c>
      <c r="I593" s="13">
        <f t="shared" si="38"/>
        <v>1.3181888390937306E-3</v>
      </c>
    </row>
    <row r="594" spans="1:9" x14ac:dyDescent="0.25">
      <c r="A594" s="6">
        <v>37929</v>
      </c>
      <c r="B594" s="9">
        <v>0.95</v>
      </c>
      <c r="E594" s="1">
        <f t="shared" si="39"/>
        <v>41235</v>
      </c>
      <c r="F594" s="1">
        <f>_xll.NxAdjust($E594+28,1)</f>
        <v>41263</v>
      </c>
      <c r="G594" s="14">
        <f t="shared" si="36"/>
        <v>28</v>
      </c>
      <c r="H594" s="10" t="e">
        <f t="shared" si="37"/>
        <v>#N/A</v>
      </c>
      <c r="I594" s="13" t="e">
        <f t="shared" si="38"/>
        <v>#N/A</v>
      </c>
    </row>
    <row r="595" spans="1:9" x14ac:dyDescent="0.25">
      <c r="A595" s="6">
        <v>37930</v>
      </c>
      <c r="B595" s="9">
        <v>0.94</v>
      </c>
      <c r="E595" s="1">
        <f t="shared" si="39"/>
        <v>41242</v>
      </c>
      <c r="F595" s="1">
        <f>_xll.NxAdjust($E595+28,1)</f>
        <v>41270</v>
      </c>
      <c r="G595" s="14">
        <f t="shared" si="36"/>
        <v>28</v>
      </c>
      <c r="H595" s="10">
        <f t="shared" si="37"/>
        <v>1.6000000000000001E-3</v>
      </c>
      <c r="I595" s="13">
        <f t="shared" si="38"/>
        <v>1.6224241238909733E-3</v>
      </c>
    </row>
    <row r="596" spans="1:9" x14ac:dyDescent="0.25">
      <c r="A596" s="6">
        <v>37931</v>
      </c>
      <c r="B596" s="9">
        <v>0.93</v>
      </c>
      <c r="E596" s="1">
        <f t="shared" si="39"/>
        <v>41249</v>
      </c>
      <c r="F596" s="1">
        <f>_xll.NxAdjust($E596+28,1)</f>
        <v>41277</v>
      </c>
      <c r="G596" s="14">
        <f t="shared" si="36"/>
        <v>28</v>
      </c>
      <c r="H596" s="10">
        <f t="shared" si="37"/>
        <v>7.000000000000001E-4</v>
      </c>
      <c r="I596" s="13">
        <f t="shared" si="38"/>
        <v>7.0976086475819261E-4</v>
      </c>
    </row>
    <row r="597" spans="1:9" x14ac:dyDescent="0.25">
      <c r="A597" s="6">
        <v>37932</v>
      </c>
      <c r="B597" s="9">
        <v>0.93</v>
      </c>
      <c r="E597" s="1">
        <f t="shared" si="39"/>
        <v>41256</v>
      </c>
      <c r="F597" s="1">
        <f>_xll.NxAdjust($E597+28,1)</f>
        <v>41284</v>
      </c>
      <c r="G597" s="14">
        <f t="shared" si="36"/>
        <v>28</v>
      </c>
      <c r="H597" s="10">
        <f t="shared" si="37"/>
        <v>2.0000000000000001E-4</v>
      </c>
      <c r="I597" s="13">
        <f t="shared" si="38"/>
        <v>2.0278093214783346E-4</v>
      </c>
    </row>
    <row r="598" spans="1:9" x14ac:dyDescent="0.25">
      <c r="A598" s="6">
        <v>37935</v>
      </c>
      <c r="B598" s="9">
        <v>0.9</v>
      </c>
      <c r="E598" s="1">
        <f t="shared" si="39"/>
        <v>41263</v>
      </c>
      <c r="F598" s="1">
        <f>_xll.NxAdjust($E598+28,1)</f>
        <v>41291</v>
      </c>
      <c r="G598" s="14">
        <f t="shared" si="36"/>
        <v>28</v>
      </c>
      <c r="H598" s="10">
        <f t="shared" si="37"/>
        <v>2.0000000000000001E-4</v>
      </c>
      <c r="I598" s="13">
        <f t="shared" si="38"/>
        <v>2.0278093214783346E-4</v>
      </c>
    </row>
    <row r="599" spans="1:9" x14ac:dyDescent="0.25">
      <c r="A599" s="6">
        <v>37936</v>
      </c>
      <c r="B599" s="9" t="e">
        <v>#N/A</v>
      </c>
      <c r="E599" s="1">
        <f t="shared" si="39"/>
        <v>41270</v>
      </c>
      <c r="F599" s="1">
        <f>_xll.NxAdjust($E599+28,1)</f>
        <v>41298</v>
      </c>
      <c r="G599" s="14">
        <f t="shared" si="36"/>
        <v>28</v>
      </c>
      <c r="H599" s="10">
        <f t="shared" si="37"/>
        <v>1E-4</v>
      </c>
      <c r="I599" s="13">
        <f t="shared" si="38"/>
        <v>1.0138967747526926E-4</v>
      </c>
    </row>
    <row r="600" spans="1:9" x14ac:dyDescent="0.25">
      <c r="A600" s="6">
        <v>37937</v>
      </c>
      <c r="B600" s="9">
        <v>0.9</v>
      </c>
      <c r="E600" s="1">
        <f t="shared" si="39"/>
        <v>41277</v>
      </c>
      <c r="F600" s="1">
        <f>_xll.NxAdjust($E600+28,1)</f>
        <v>41305</v>
      </c>
      <c r="G600" s="14">
        <f t="shared" si="36"/>
        <v>28</v>
      </c>
      <c r="H600" s="10">
        <f t="shared" si="37"/>
        <v>5.9999999999999995E-4</v>
      </c>
      <c r="I600" s="13">
        <f t="shared" si="38"/>
        <v>6.0836172354709873E-4</v>
      </c>
    </row>
    <row r="601" spans="1:9" x14ac:dyDescent="0.25">
      <c r="A601" s="6">
        <v>37938</v>
      </c>
      <c r="B601" s="9">
        <v>0.89</v>
      </c>
      <c r="E601" s="1">
        <f t="shared" si="39"/>
        <v>41284</v>
      </c>
      <c r="F601" s="1">
        <f>_xll.NxAdjust($E601+28,1)</f>
        <v>41312</v>
      </c>
      <c r="G601" s="14">
        <f t="shared" si="36"/>
        <v>28</v>
      </c>
      <c r="H601" s="10">
        <f t="shared" si="37"/>
        <v>5.0000000000000001E-4</v>
      </c>
      <c r="I601" s="13">
        <f t="shared" si="38"/>
        <v>5.0696415971732231E-4</v>
      </c>
    </row>
    <row r="602" spans="1:9" x14ac:dyDescent="0.25">
      <c r="A602" s="6">
        <v>37939</v>
      </c>
      <c r="B602" s="9">
        <v>0.9</v>
      </c>
      <c r="E602" s="1">
        <f t="shared" si="39"/>
        <v>41291</v>
      </c>
      <c r="F602" s="1">
        <f>_xll.NxAdjust($E602+28,1)</f>
        <v>41319</v>
      </c>
      <c r="G602" s="14">
        <f t="shared" si="36"/>
        <v>28</v>
      </c>
      <c r="H602" s="10">
        <f t="shared" si="37"/>
        <v>5.0000000000000001E-4</v>
      </c>
      <c r="I602" s="13">
        <f t="shared" si="38"/>
        <v>5.0696415971732231E-4</v>
      </c>
    </row>
    <row r="603" spans="1:9" x14ac:dyDescent="0.25">
      <c r="A603" s="6">
        <v>37942</v>
      </c>
      <c r="B603" s="9">
        <v>0.91</v>
      </c>
      <c r="E603" s="1">
        <f t="shared" si="39"/>
        <v>41298</v>
      </c>
      <c r="F603" s="1">
        <f>_xll.NxAdjust($E603+28,1)</f>
        <v>41326</v>
      </c>
      <c r="G603" s="14">
        <f t="shared" si="36"/>
        <v>28</v>
      </c>
      <c r="H603" s="10">
        <f t="shared" si="37"/>
        <v>5.9999999999999995E-4</v>
      </c>
      <c r="I603" s="13">
        <f t="shared" si="38"/>
        <v>6.0836172354709873E-4</v>
      </c>
    </row>
    <row r="604" spans="1:9" x14ac:dyDescent="0.25">
      <c r="A604" s="6">
        <v>37943</v>
      </c>
      <c r="B604" s="9">
        <v>0.93</v>
      </c>
      <c r="E604" s="1">
        <f t="shared" si="39"/>
        <v>41305</v>
      </c>
      <c r="F604" s="1">
        <f>_xll.NxAdjust($E604+28,1)</f>
        <v>41333</v>
      </c>
      <c r="G604" s="14">
        <f t="shared" si="36"/>
        <v>28</v>
      </c>
      <c r="H604" s="10">
        <f t="shared" si="37"/>
        <v>4.0000000000000002E-4</v>
      </c>
      <c r="I604" s="13">
        <f t="shared" si="38"/>
        <v>4.0556817323205612E-4</v>
      </c>
    </row>
    <row r="605" spans="1:9" x14ac:dyDescent="0.25">
      <c r="A605" s="6">
        <v>37944</v>
      </c>
      <c r="B605" s="9">
        <v>0.92</v>
      </c>
      <c r="E605" s="1">
        <f t="shared" si="39"/>
        <v>41312</v>
      </c>
      <c r="F605" s="1">
        <f>_xll.NxAdjust($E605+28,1)</f>
        <v>41340</v>
      </c>
      <c r="G605" s="14">
        <f t="shared" si="36"/>
        <v>28</v>
      </c>
      <c r="H605" s="10">
        <f t="shared" si="37"/>
        <v>2.9999999999999997E-4</v>
      </c>
      <c r="I605" s="13">
        <f t="shared" si="38"/>
        <v>3.0417376405449456E-4</v>
      </c>
    </row>
    <row r="606" spans="1:9" x14ac:dyDescent="0.25">
      <c r="A606" s="6">
        <v>37945</v>
      </c>
      <c r="B606" s="9">
        <v>0.91</v>
      </c>
      <c r="E606" s="1">
        <f t="shared" si="39"/>
        <v>41319</v>
      </c>
      <c r="F606" s="1">
        <f>_xll.NxAdjust($E606+28,1)</f>
        <v>41347</v>
      </c>
      <c r="G606" s="14">
        <f t="shared" si="36"/>
        <v>28</v>
      </c>
      <c r="H606" s="10">
        <f t="shared" si="37"/>
        <v>1E-3</v>
      </c>
      <c r="I606" s="13">
        <f t="shared" si="38"/>
        <v>1.0139677530474592E-3</v>
      </c>
    </row>
    <row r="607" spans="1:9" x14ac:dyDescent="0.25">
      <c r="A607" s="6">
        <v>37946</v>
      </c>
      <c r="B607" s="9">
        <v>0.91</v>
      </c>
      <c r="E607" s="1">
        <f t="shared" si="39"/>
        <v>41326</v>
      </c>
      <c r="F607" s="1">
        <f>_xll.NxAdjust($E607+28,1)</f>
        <v>41354</v>
      </c>
      <c r="G607" s="14">
        <f t="shared" si="36"/>
        <v>28</v>
      </c>
      <c r="H607" s="10">
        <f t="shared" si="37"/>
        <v>1.1999999999999999E-3</v>
      </c>
      <c r="I607" s="13">
        <f t="shared" si="38"/>
        <v>1.2167802328217298E-3</v>
      </c>
    </row>
    <row r="608" spans="1:9" x14ac:dyDescent="0.25">
      <c r="A608" s="6">
        <v>37949</v>
      </c>
      <c r="B608" s="9">
        <v>0.92</v>
      </c>
      <c r="E608" s="1">
        <f t="shared" si="39"/>
        <v>41333</v>
      </c>
      <c r="F608" s="1">
        <f>_xll.NxAdjust($E608+28,1)</f>
        <v>41361</v>
      </c>
      <c r="G608" s="14">
        <f t="shared" si="36"/>
        <v>28</v>
      </c>
      <c r="H608" s="10">
        <f t="shared" si="37"/>
        <v>7.000000000000001E-4</v>
      </c>
      <c r="I608" s="13">
        <f t="shared" si="38"/>
        <v>7.0976086475819261E-4</v>
      </c>
    </row>
    <row r="609" spans="1:9" x14ac:dyDescent="0.25">
      <c r="A609" s="6">
        <v>37950</v>
      </c>
      <c r="B609" s="9">
        <v>0.95</v>
      </c>
      <c r="E609" s="1">
        <f t="shared" si="39"/>
        <v>41340</v>
      </c>
      <c r="F609" s="1">
        <f>_xll.NxAdjust($E609+28,1)</f>
        <v>41368</v>
      </c>
      <c r="G609" s="14">
        <f t="shared" si="36"/>
        <v>28</v>
      </c>
      <c r="H609" s="10">
        <f t="shared" si="37"/>
        <v>1E-3</v>
      </c>
      <c r="I609" s="13">
        <f t="shared" si="38"/>
        <v>1.0139677530474592E-3</v>
      </c>
    </row>
    <row r="610" spans="1:9" x14ac:dyDescent="0.25">
      <c r="A610" s="6">
        <v>37951</v>
      </c>
      <c r="B610" s="9">
        <v>0.95</v>
      </c>
      <c r="E610" s="1">
        <f t="shared" si="39"/>
        <v>41347</v>
      </c>
      <c r="F610" s="1">
        <f>_xll.NxAdjust($E610+28,1)</f>
        <v>41375</v>
      </c>
      <c r="G610" s="14">
        <f t="shared" si="36"/>
        <v>28</v>
      </c>
      <c r="H610" s="10">
        <f t="shared" si="37"/>
        <v>8.0000000000000004E-4</v>
      </c>
      <c r="I610" s="13">
        <f t="shared" si="38"/>
        <v>8.1116158338741088E-4</v>
      </c>
    </row>
    <row r="611" spans="1:9" x14ac:dyDescent="0.25">
      <c r="A611" s="6">
        <v>37952</v>
      </c>
      <c r="B611" s="9" t="e">
        <v>#N/A</v>
      </c>
      <c r="E611" s="1">
        <f t="shared" si="39"/>
        <v>41354</v>
      </c>
      <c r="F611" s="1">
        <f>_xll.NxAdjust($E611+28,1)</f>
        <v>41382</v>
      </c>
      <c r="G611" s="14">
        <f t="shared" si="36"/>
        <v>28</v>
      </c>
      <c r="H611" s="10">
        <f t="shared" si="37"/>
        <v>8.0000000000000004E-4</v>
      </c>
      <c r="I611" s="13">
        <f t="shared" si="38"/>
        <v>8.1116158338741088E-4</v>
      </c>
    </row>
    <row r="612" spans="1:9" x14ac:dyDescent="0.25">
      <c r="A612" s="6">
        <v>37953</v>
      </c>
      <c r="B612" s="9">
        <v>0.94</v>
      </c>
      <c r="E612" s="1">
        <f t="shared" si="39"/>
        <v>41361</v>
      </c>
      <c r="F612" s="1">
        <f>_xll.NxAdjust($E612+28,1)</f>
        <v>41389</v>
      </c>
      <c r="G612" s="14">
        <f t="shared" si="36"/>
        <v>28</v>
      </c>
      <c r="H612" s="10">
        <f t="shared" si="37"/>
        <v>4.0000000000000002E-4</v>
      </c>
      <c r="I612" s="13">
        <f t="shared" si="38"/>
        <v>4.0556817323205612E-4</v>
      </c>
    </row>
    <row r="613" spans="1:9" x14ac:dyDescent="0.25">
      <c r="A613" s="6">
        <v>37956</v>
      </c>
      <c r="B613" s="9">
        <v>0.95</v>
      </c>
      <c r="E613" s="1">
        <f t="shared" si="39"/>
        <v>41368</v>
      </c>
      <c r="F613" s="1">
        <f>_xll.NxAdjust($E613+28,1)</f>
        <v>41396</v>
      </c>
      <c r="G613" s="14">
        <f t="shared" si="36"/>
        <v>28</v>
      </c>
      <c r="H613" s="10">
        <f t="shared" si="37"/>
        <v>7.000000000000001E-4</v>
      </c>
      <c r="I613" s="13">
        <f t="shared" si="38"/>
        <v>7.0976086475819261E-4</v>
      </c>
    </row>
    <row r="614" spans="1:9" x14ac:dyDescent="0.25">
      <c r="A614" s="6">
        <v>37957</v>
      </c>
      <c r="B614" s="9">
        <v>0.94</v>
      </c>
      <c r="E614" s="1">
        <f t="shared" si="39"/>
        <v>41375</v>
      </c>
      <c r="F614" s="1">
        <f>_xll.NxAdjust($E614+28,1)</f>
        <v>41403</v>
      </c>
      <c r="G614" s="14">
        <f t="shared" si="36"/>
        <v>28</v>
      </c>
      <c r="H614" s="10">
        <f t="shared" si="37"/>
        <v>5.9999999999999995E-4</v>
      </c>
      <c r="I614" s="13">
        <f t="shared" si="38"/>
        <v>6.0836172354709873E-4</v>
      </c>
    </row>
    <row r="615" spans="1:9" x14ac:dyDescent="0.25">
      <c r="A615" s="6">
        <v>37958</v>
      </c>
      <c r="B615" s="9">
        <v>0.94</v>
      </c>
      <c r="E615" s="1">
        <f t="shared" si="39"/>
        <v>41382</v>
      </c>
      <c r="F615" s="1">
        <f>_xll.NxAdjust($E615+28,1)</f>
        <v>41410</v>
      </c>
      <c r="G615" s="14">
        <f t="shared" si="36"/>
        <v>28</v>
      </c>
      <c r="H615" s="10">
        <f t="shared" si="37"/>
        <v>2.9999999999999997E-4</v>
      </c>
      <c r="I615" s="13">
        <f t="shared" si="38"/>
        <v>3.0417376405449456E-4</v>
      </c>
    </row>
    <row r="616" spans="1:9" x14ac:dyDescent="0.25">
      <c r="A616" s="6">
        <v>37959</v>
      </c>
      <c r="B616" s="9">
        <v>0.92</v>
      </c>
      <c r="E616" s="1">
        <f t="shared" si="39"/>
        <v>41389</v>
      </c>
      <c r="F616" s="1">
        <f>_xll.NxAdjust($E616+28,1)</f>
        <v>41417</v>
      </c>
      <c r="G616" s="14">
        <f t="shared" si="36"/>
        <v>28</v>
      </c>
      <c r="H616" s="10">
        <f t="shared" si="37"/>
        <v>4.0000000000000002E-4</v>
      </c>
      <c r="I616" s="13">
        <f t="shared" si="38"/>
        <v>4.0556817323205612E-4</v>
      </c>
    </row>
    <row r="617" spans="1:9" x14ac:dyDescent="0.25">
      <c r="A617" s="6">
        <v>37960</v>
      </c>
      <c r="B617" s="9">
        <v>0.92</v>
      </c>
      <c r="E617" s="1">
        <f t="shared" si="39"/>
        <v>41396</v>
      </c>
      <c r="F617" s="1">
        <f>_xll.NxAdjust($E617+28,1)</f>
        <v>41424</v>
      </c>
      <c r="G617" s="14">
        <f t="shared" si="36"/>
        <v>28</v>
      </c>
      <c r="H617" s="10">
        <f t="shared" si="37"/>
        <v>2.0000000000000001E-4</v>
      </c>
      <c r="I617" s="13">
        <f t="shared" si="38"/>
        <v>2.0278093214783346E-4</v>
      </c>
    </row>
    <row r="618" spans="1:9" x14ac:dyDescent="0.25">
      <c r="A618" s="6">
        <v>37963</v>
      </c>
      <c r="B618" s="9">
        <v>0.92</v>
      </c>
      <c r="E618" s="1">
        <f t="shared" si="39"/>
        <v>41403</v>
      </c>
      <c r="F618" s="1">
        <f>_xll.NxAdjust($E618+28,1)</f>
        <v>41431</v>
      </c>
      <c r="G618" s="14">
        <f t="shared" si="36"/>
        <v>28</v>
      </c>
      <c r="H618" s="10">
        <f t="shared" si="37"/>
        <v>2.0000000000000001E-4</v>
      </c>
      <c r="I618" s="13">
        <f t="shared" si="38"/>
        <v>2.0278093214783346E-4</v>
      </c>
    </row>
    <row r="619" spans="1:9" x14ac:dyDescent="0.25">
      <c r="A619" s="6">
        <v>37964</v>
      </c>
      <c r="B619" s="9">
        <v>0.91</v>
      </c>
      <c r="E619" s="1">
        <f t="shared" si="39"/>
        <v>41410</v>
      </c>
      <c r="F619" s="1">
        <f>_xll.NxAdjust($E619+28,1)</f>
        <v>41438</v>
      </c>
      <c r="G619" s="14">
        <f t="shared" si="36"/>
        <v>28</v>
      </c>
      <c r="H619" s="10">
        <f t="shared" si="37"/>
        <v>0</v>
      </c>
      <c r="I619" s="13">
        <f t="shared" si="38"/>
        <v>0</v>
      </c>
    </row>
    <row r="620" spans="1:9" x14ac:dyDescent="0.25">
      <c r="A620" s="6">
        <v>37965</v>
      </c>
      <c r="B620" s="9">
        <v>0.9</v>
      </c>
      <c r="E620" s="1">
        <f t="shared" si="39"/>
        <v>41417</v>
      </c>
      <c r="F620" s="1">
        <f>_xll.NxAdjust($E620+28,1)</f>
        <v>41445</v>
      </c>
      <c r="G620" s="14">
        <f t="shared" si="36"/>
        <v>28</v>
      </c>
      <c r="H620" s="10">
        <f t="shared" si="37"/>
        <v>2.9999999999999997E-4</v>
      </c>
      <c r="I620" s="13">
        <f t="shared" si="38"/>
        <v>3.0417376405449456E-4</v>
      </c>
    </row>
    <row r="621" spans="1:9" x14ac:dyDescent="0.25">
      <c r="A621" s="6">
        <v>37966</v>
      </c>
      <c r="B621" s="9">
        <v>0.86</v>
      </c>
      <c r="E621" s="1"/>
      <c r="F621" s="1"/>
      <c r="G621" s="14"/>
      <c r="H621" s="10"/>
      <c r="I621" s="13"/>
    </row>
    <row r="622" spans="1:9" x14ac:dyDescent="0.25">
      <c r="A622" s="6">
        <v>37967</v>
      </c>
      <c r="B622" s="9">
        <v>0.86</v>
      </c>
      <c r="E622" s="1"/>
      <c r="F622" s="1"/>
      <c r="G622" s="14"/>
      <c r="H622" s="10"/>
      <c r="I622" s="13"/>
    </row>
    <row r="623" spans="1:9" x14ac:dyDescent="0.25">
      <c r="A623" s="6">
        <v>37970</v>
      </c>
      <c r="B623" s="9">
        <v>0.85</v>
      </c>
      <c r="E623" s="1"/>
      <c r="F623" s="1"/>
      <c r="G623" s="14"/>
      <c r="H623" s="10"/>
      <c r="I623" s="13"/>
    </row>
    <row r="624" spans="1:9" x14ac:dyDescent="0.25">
      <c r="A624" s="6">
        <v>37971</v>
      </c>
      <c r="B624" s="9">
        <v>0.86</v>
      </c>
      <c r="E624" s="1"/>
      <c r="F624" s="1"/>
      <c r="G624" s="14"/>
      <c r="H624" s="10"/>
      <c r="I624" s="13"/>
    </row>
    <row r="625" spans="1:9" x14ac:dyDescent="0.25">
      <c r="A625" s="6">
        <v>37972</v>
      </c>
      <c r="B625" s="9">
        <v>0.83</v>
      </c>
      <c r="E625" s="1"/>
      <c r="F625" s="1"/>
      <c r="G625" s="14"/>
      <c r="H625" s="10"/>
      <c r="I625" s="13"/>
    </row>
    <row r="626" spans="1:9" x14ac:dyDescent="0.25">
      <c r="A626" s="6">
        <v>37973</v>
      </c>
      <c r="B626" s="9">
        <v>0.84</v>
      </c>
      <c r="E626" s="1"/>
      <c r="F626" s="1"/>
      <c r="G626" s="14"/>
      <c r="H626" s="10"/>
      <c r="I626" s="13"/>
    </row>
    <row r="627" spans="1:9" x14ac:dyDescent="0.25">
      <c r="A627" s="6">
        <v>37974</v>
      </c>
      <c r="B627" s="9">
        <v>0.86</v>
      </c>
      <c r="E627" s="1"/>
      <c r="F627" s="1"/>
      <c r="G627" s="14"/>
      <c r="H627" s="10"/>
      <c r="I627" s="13"/>
    </row>
    <row r="628" spans="1:9" x14ac:dyDescent="0.25">
      <c r="A628" s="6">
        <v>37977</v>
      </c>
      <c r="B628" s="9">
        <v>0.86</v>
      </c>
      <c r="E628" s="1"/>
      <c r="F628" s="1"/>
      <c r="G628" s="14"/>
      <c r="H628" s="10"/>
      <c r="I628" s="13"/>
    </row>
    <row r="629" spans="1:9" x14ac:dyDescent="0.25">
      <c r="A629" s="6">
        <v>37978</v>
      </c>
      <c r="B629" s="9">
        <v>0.87</v>
      </c>
      <c r="E629" s="1"/>
      <c r="F629" s="1"/>
      <c r="G629" s="14"/>
      <c r="H629" s="10"/>
      <c r="I629" s="13"/>
    </row>
    <row r="630" spans="1:9" x14ac:dyDescent="0.25">
      <c r="A630" s="6">
        <v>37979</v>
      </c>
      <c r="B630" s="9">
        <v>0.86</v>
      </c>
      <c r="E630" s="1"/>
      <c r="F630" s="1"/>
      <c r="G630" s="14"/>
      <c r="H630" s="10"/>
      <c r="I630" s="13"/>
    </row>
    <row r="631" spans="1:9" x14ac:dyDescent="0.25">
      <c r="A631" s="6">
        <v>37980</v>
      </c>
      <c r="B631" s="9" t="e">
        <v>#N/A</v>
      </c>
      <c r="E631" s="1"/>
      <c r="F631" s="1"/>
      <c r="G631" s="14"/>
      <c r="H631" s="10"/>
      <c r="I631" s="13"/>
    </row>
    <row r="632" spans="1:9" x14ac:dyDescent="0.25">
      <c r="A632" s="6">
        <v>37981</v>
      </c>
      <c r="B632" s="9">
        <v>0.74</v>
      </c>
      <c r="E632" s="1"/>
      <c r="F632" s="1"/>
      <c r="G632" s="14"/>
      <c r="H632" s="10"/>
      <c r="I632" s="13"/>
    </row>
    <row r="633" spans="1:9" x14ac:dyDescent="0.25">
      <c r="A633" s="6">
        <v>37984</v>
      </c>
      <c r="B633" s="9">
        <v>0.76</v>
      </c>
      <c r="E633" s="1"/>
      <c r="F633" s="1"/>
      <c r="G633" s="14"/>
      <c r="H633" s="10"/>
      <c r="I633" s="13"/>
    </row>
    <row r="634" spans="1:9" x14ac:dyDescent="0.25">
      <c r="A634" s="6">
        <v>37985</v>
      </c>
      <c r="B634" s="9">
        <v>0.86</v>
      </c>
      <c r="E634" s="1"/>
      <c r="F634" s="1"/>
      <c r="G634" s="14"/>
      <c r="H634" s="10"/>
      <c r="I634" s="13"/>
    </row>
    <row r="635" spans="1:9" x14ac:dyDescent="0.25">
      <c r="A635" s="6">
        <v>37986</v>
      </c>
      <c r="B635" s="9">
        <v>0.88</v>
      </c>
      <c r="E635" s="1"/>
      <c r="F635" s="1"/>
      <c r="G635" s="14"/>
      <c r="H635" s="10"/>
      <c r="I635" s="13"/>
    </row>
    <row r="636" spans="1:9" x14ac:dyDescent="0.25">
      <c r="A636" s="6">
        <v>37987</v>
      </c>
      <c r="B636" s="9" t="e">
        <v>#N/A</v>
      </c>
      <c r="E636" s="1"/>
      <c r="F636" s="1"/>
      <c r="G636" s="14"/>
      <c r="H636" s="10"/>
      <c r="I636" s="13"/>
    </row>
    <row r="637" spans="1:9" x14ac:dyDescent="0.25">
      <c r="A637" s="6">
        <v>37988</v>
      </c>
      <c r="B637" s="9">
        <v>0.86</v>
      </c>
      <c r="E637" s="1"/>
      <c r="F637" s="1"/>
      <c r="G637" s="14"/>
      <c r="H637" s="10"/>
      <c r="I637" s="13"/>
    </row>
    <row r="638" spans="1:9" x14ac:dyDescent="0.25">
      <c r="A638" s="6">
        <v>37991</v>
      </c>
      <c r="B638" s="9">
        <v>0.87</v>
      </c>
      <c r="E638" s="1"/>
      <c r="F638" s="1"/>
      <c r="G638" s="14"/>
      <c r="H638" s="10"/>
      <c r="I638" s="13"/>
    </row>
    <row r="639" spans="1:9" x14ac:dyDescent="0.25">
      <c r="A639" s="6">
        <v>37992</v>
      </c>
      <c r="B639" s="9">
        <v>0.86</v>
      </c>
      <c r="E639" s="1"/>
      <c r="F639" s="1"/>
      <c r="G639" s="14"/>
      <c r="H639" s="10"/>
      <c r="I639" s="13"/>
    </row>
    <row r="640" spans="1:9" x14ac:dyDescent="0.25">
      <c r="A640" s="6">
        <v>37993</v>
      </c>
      <c r="B640" s="9">
        <v>0.86</v>
      </c>
      <c r="E640" s="1"/>
      <c r="F640" s="1"/>
      <c r="G640" s="14"/>
      <c r="H640" s="10"/>
      <c r="I640" s="13"/>
    </row>
    <row r="641" spans="1:9" x14ac:dyDescent="0.25">
      <c r="A641" s="6">
        <v>37994</v>
      </c>
      <c r="B641" s="9">
        <v>0.86</v>
      </c>
      <c r="E641" s="1"/>
      <c r="F641" s="1"/>
      <c r="G641" s="14"/>
      <c r="H641" s="10"/>
      <c r="I641" s="13"/>
    </row>
    <row r="642" spans="1:9" x14ac:dyDescent="0.25">
      <c r="A642" s="6">
        <v>37995</v>
      </c>
      <c r="B642" s="9">
        <v>0.86</v>
      </c>
      <c r="E642" s="1"/>
      <c r="F642" s="1"/>
      <c r="G642" s="14"/>
      <c r="H642" s="10"/>
      <c r="I642" s="13"/>
    </row>
    <row r="643" spans="1:9" x14ac:dyDescent="0.25">
      <c r="A643" s="6">
        <v>37998</v>
      </c>
      <c r="B643" s="9">
        <v>0.86</v>
      </c>
      <c r="E643" s="1"/>
      <c r="F643" s="1"/>
      <c r="G643" s="14"/>
      <c r="H643" s="10"/>
      <c r="I643" s="13"/>
    </row>
    <row r="644" spans="1:9" x14ac:dyDescent="0.25">
      <c r="A644" s="6">
        <v>37999</v>
      </c>
      <c r="B644" s="9">
        <v>0.85</v>
      </c>
      <c r="E644" s="1"/>
      <c r="F644" s="1"/>
      <c r="G644" s="14"/>
      <c r="H644" s="10"/>
      <c r="I644" s="13"/>
    </row>
    <row r="645" spans="1:9" x14ac:dyDescent="0.25">
      <c r="A645" s="6">
        <v>38000</v>
      </c>
      <c r="B645" s="9">
        <v>0.84</v>
      </c>
      <c r="E645" s="1"/>
      <c r="F645" s="1"/>
      <c r="G645" s="14"/>
      <c r="H645" s="10"/>
      <c r="I645" s="13"/>
    </row>
    <row r="646" spans="1:9" x14ac:dyDescent="0.25">
      <c r="A646" s="6">
        <v>38001</v>
      </c>
      <c r="B646" s="9">
        <v>0.8</v>
      </c>
      <c r="E646" s="1"/>
      <c r="F646" s="1"/>
      <c r="G646" s="14"/>
      <c r="H646" s="10"/>
      <c r="I646" s="13"/>
    </row>
    <row r="647" spans="1:9" x14ac:dyDescent="0.25">
      <c r="A647" s="6">
        <v>38002</v>
      </c>
      <c r="B647" s="9">
        <v>0.78</v>
      </c>
      <c r="E647" s="1"/>
      <c r="F647" s="1"/>
      <c r="G647" s="14"/>
      <c r="H647" s="10"/>
      <c r="I647" s="13"/>
    </row>
    <row r="648" spans="1:9" x14ac:dyDescent="0.25">
      <c r="A648" s="6">
        <v>38005</v>
      </c>
      <c r="B648" s="9" t="e">
        <v>#N/A</v>
      </c>
      <c r="E648" s="1"/>
      <c r="F648" s="1"/>
      <c r="G648" s="14"/>
      <c r="H648" s="10"/>
      <c r="I648" s="13"/>
    </row>
    <row r="649" spans="1:9" x14ac:dyDescent="0.25">
      <c r="A649" s="6">
        <v>38006</v>
      </c>
      <c r="B649" s="9">
        <v>0.77</v>
      </c>
      <c r="E649" s="1"/>
      <c r="F649" s="1"/>
      <c r="G649" s="14"/>
      <c r="H649" s="10"/>
      <c r="I649" s="13"/>
    </row>
    <row r="650" spans="1:9" x14ac:dyDescent="0.25">
      <c r="A650" s="6">
        <v>38007</v>
      </c>
      <c r="B650" s="9">
        <v>0.8</v>
      </c>
      <c r="E650" s="1"/>
      <c r="F650" s="1"/>
      <c r="G650" s="14"/>
      <c r="H650" s="10"/>
      <c r="I650" s="13"/>
    </row>
    <row r="651" spans="1:9" x14ac:dyDescent="0.25">
      <c r="A651" s="6">
        <v>38008</v>
      </c>
      <c r="B651" s="9">
        <v>0.72</v>
      </c>
      <c r="E651" s="1"/>
      <c r="F651" s="1"/>
      <c r="G651" s="14"/>
      <c r="H651" s="10"/>
      <c r="I651" s="13"/>
    </row>
    <row r="652" spans="1:9" x14ac:dyDescent="0.25">
      <c r="A652" s="6">
        <v>38009</v>
      </c>
      <c r="B652" s="9">
        <v>0.77</v>
      </c>
      <c r="E652" s="1"/>
      <c r="F652" s="1"/>
      <c r="G652" s="1"/>
      <c r="H652" s="10"/>
    </row>
    <row r="653" spans="1:9" x14ac:dyDescent="0.25">
      <c r="A653" s="6">
        <v>38012</v>
      </c>
      <c r="B653" s="9">
        <v>0.79</v>
      </c>
      <c r="E653" s="1"/>
      <c r="F653" s="1"/>
      <c r="G653" s="1"/>
    </row>
    <row r="654" spans="1:9" x14ac:dyDescent="0.25">
      <c r="A654" s="6">
        <v>38013</v>
      </c>
      <c r="B654" s="9">
        <v>0.87</v>
      </c>
      <c r="E654" s="1"/>
      <c r="F654" s="1"/>
      <c r="G654" s="1"/>
    </row>
    <row r="655" spans="1:9" x14ac:dyDescent="0.25">
      <c r="A655" s="6">
        <v>38014</v>
      </c>
      <c r="B655" s="9">
        <v>0.87</v>
      </c>
      <c r="E655" s="1"/>
      <c r="F655" s="1"/>
      <c r="G655" s="1"/>
    </row>
    <row r="656" spans="1:9" x14ac:dyDescent="0.25">
      <c r="A656" s="6">
        <v>38015</v>
      </c>
      <c r="B656" s="9">
        <v>0.85</v>
      </c>
      <c r="E656" s="1"/>
      <c r="F656" s="1"/>
      <c r="G656" s="1"/>
    </row>
    <row r="657" spans="1:7" x14ac:dyDescent="0.25">
      <c r="A657" s="6">
        <v>38016</v>
      </c>
      <c r="B657" s="9">
        <v>0.83</v>
      </c>
      <c r="E657" s="1"/>
      <c r="F657" s="1"/>
      <c r="G657" s="1"/>
    </row>
    <row r="658" spans="1:7" x14ac:dyDescent="0.25">
      <c r="A658" s="6">
        <v>38019</v>
      </c>
      <c r="B658" s="9">
        <v>0.85</v>
      </c>
      <c r="E658" s="1"/>
      <c r="F658" s="1"/>
      <c r="G658" s="1"/>
    </row>
    <row r="659" spans="1:7" x14ac:dyDescent="0.25">
      <c r="A659" s="6">
        <v>38020</v>
      </c>
      <c r="B659" s="9">
        <v>0.91</v>
      </c>
      <c r="E659" s="1"/>
      <c r="F659" s="1"/>
      <c r="G659" s="1"/>
    </row>
    <row r="660" spans="1:7" x14ac:dyDescent="0.25">
      <c r="A660" s="6">
        <v>38021</v>
      </c>
      <c r="B660" s="9">
        <v>0.89</v>
      </c>
      <c r="E660" s="1"/>
      <c r="F660" s="1"/>
      <c r="G660" s="1"/>
    </row>
    <row r="661" spans="1:7" x14ac:dyDescent="0.25">
      <c r="A661" s="6">
        <v>38022</v>
      </c>
      <c r="B661" s="9">
        <v>0.87</v>
      </c>
      <c r="E661" s="1"/>
      <c r="F661" s="1"/>
      <c r="G661" s="1"/>
    </row>
    <row r="662" spans="1:7" x14ac:dyDescent="0.25">
      <c r="A662" s="6">
        <v>38023</v>
      </c>
      <c r="B662" s="9">
        <v>0.87</v>
      </c>
      <c r="E662" s="1"/>
      <c r="F662" s="1"/>
      <c r="G662" s="1"/>
    </row>
    <row r="663" spans="1:7" x14ac:dyDescent="0.25">
      <c r="A663" s="6">
        <v>38026</v>
      </c>
      <c r="B663" s="9">
        <v>0.87</v>
      </c>
      <c r="E663" s="1"/>
      <c r="F663" s="1"/>
      <c r="G663" s="1"/>
    </row>
    <row r="664" spans="1:7" x14ac:dyDescent="0.25">
      <c r="A664" s="6">
        <v>38027</v>
      </c>
      <c r="B664" s="9">
        <v>0.89</v>
      </c>
      <c r="E664" s="1"/>
      <c r="F664" s="1"/>
      <c r="G664" s="1"/>
    </row>
    <row r="665" spans="1:7" x14ac:dyDescent="0.25">
      <c r="A665" s="6">
        <v>38028</v>
      </c>
      <c r="B665" s="9">
        <v>0.87</v>
      </c>
      <c r="E665" s="1"/>
      <c r="F665" s="1"/>
      <c r="G665" s="1"/>
    </row>
    <row r="666" spans="1:7" x14ac:dyDescent="0.25">
      <c r="A666" s="6">
        <v>38029</v>
      </c>
      <c r="B666" s="9">
        <v>0.88</v>
      </c>
      <c r="E666" s="1"/>
      <c r="F666" s="1"/>
      <c r="G666" s="1"/>
    </row>
    <row r="667" spans="1:7" x14ac:dyDescent="0.25">
      <c r="A667" s="6">
        <v>38030</v>
      </c>
      <c r="B667" s="9">
        <v>0.88</v>
      </c>
      <c r="E667" s="1"/>
      <c r="F667" s="1"/>
      <c r="G667" s="1"/>
    </row>
    <row r="668" spans="1:7" x14ac:dyDescent="0.25">
      <c r="A668" s="6">
        <v>38033</v>
      </c>
      <c r="B668" s="9" t="e">
        <v>#N/A</v>
      </c>
      <c r="E668" s="1"/>
      <c r="F668" s="1"/>
      <c r="G668" s="1"/>
    </row>
    <row r="669" spans="1:7" x14ac:dyDescent="0.25">
      <c r="A669" s="6">
        <v>38034</v>
      </c>
      <c r="B669" s="9">
        <v>0.88</v>
      </c>
      <c r="E669" s="1"/>
      <c r="F669" s="1"/>
      <c r="G669" s="1"/>
    </row>
    <row r="670" spans="1:7" x14ac:dyDescent="0.25">
      <c r="A670" s="6">
        <v>38035</v>
      </c>
      <c r="B670" s="9">
        <v>0.91</v>
      </c>
      <c r="E670" s="1"/>
      <c r="F670" s="1"/>
      <c r="G670" s="1"/>
    </row>
    <row r="671" spans="1:7" x14ac:dyDescent="0.25">
      <c r="A671" s="6">
        <v>38036</v>
      </c>
      <c r="B671" s="9">
        <v>0.91</v>
      </c>
      <c r="E671" s="1"/>
      <c r="F671" s="1"/>
      <c r="G671" s="1"/>
    </row>
    <row r="672" spans="1:7" x14ac:dyDescent="0.25">
      <c r="A672" s="6">
        <v>38037</v>
      </c>
      <c r="B672" s="9">
        <v>0.91</v>
      </c>
      <c r="E672" s="1"/>
      <c r="F672" s="1"/>
      <c r="G672" s="1"/>
    </row>
    <row r="673" spans="1:7" x14ac:dyDescent="0.25">
      <c r="A673" s="6">
        <v>38040</v>
      </c>
      <c r="B673" s="9">
        <v>0.93</v>
      </c>
      <c r="E673" s="1"/>
      <c r="F673" s="1"/>
      <c r="G673" s="1"/>
    </row>
    <row r="674" spans="1:7" x14ac:dyDescent="0.25">
      <c r="A674" s="6">
        <v>38041</v>
      </c>
      <c r="B674" s="9">
        <v>0.95</v>
      </c>
      <c r="E674" s="1"/>
      <c r="F674" s="1"/>
      <c r="G674" s="1"/>
    </row>
    <row r="675" spans="1:7" x14ac:dyDescent="0.25">
      <c r="A675" s="6">
        <v>38042</v>
      </c>
      <c r="B675" s="9">
        <v>0.94</v>
      </c>
      <c r="E675" s="1"/>
      <c r="F675" s="1"/>
      <c r="G675" s="1"/>
    </row>
    <row r="676" spans="1:7" x14ac:dyDescent="0.25">
      <c r="A676" s="6">
        <v>38043</v>
      </c>
      <c r="B676" s="9">
        <v>0.95</v>
      </c>
      <c r="E676" s="1"/>
      <c r="F676" s="1"/>
      <c r="G676" s="1"/>
    </row>
    <row r="677" spans="1:7" x14ac:dyDescent="0.25">
      <c r="A677" s="6">
        <v>38044</v>
      </c>
      <c r="B677" s="9">
        <v>0.93</v>
      </c>
      <c r="E677" s="1"/>
      <c r="F677" s="1"/>
      <c r="G677" s="1"/>
    </row>
    <row r="678" spans="1:7" x14ac:dyDescent="0.25">
      <c r="A678" s="6">
        <v>38047</v>
      </c>
      <c r="B678" s="9">
        <v>0.95</v>
      </c>
      <c r="E678" s="1"/>
      <c r="F678" s="1"/>
      <c r="G678" s="1"/>
    </row>
    <row r="679" spans="1:7" x14ac:dyDescent="0.25">
      <c r="A679" s="6">
        <v>38048</v>
      </c>
      <c r="B679" s="9">
        <v>0.97</v>
      </c>
      <c r="E679" s="1"/>
      <c r="F679" s="1"/>
      <c r="G679" s="1"/>
    </row>
    <row r="680" spans="1:7" x14ac:dyDescent="0.25">
      <c r="A680" s="6">
        <v>38049</v>
      </c>
      <c r="B680" s="9">
        <v>0.96</v>
      </c>
      <c r="E680" s="1"/>
      <c r="F680" s="1"/>
      <c r="G680" s="1"/>
    </row>
    <row r="681" spans="1:7" x14ac:dyDescent="0.25">
      <c r="A681" s="6">
        <v>38050</v>
      </c>
      <c r="B681" s="9">
        <v>0.96</v>
      </c>
      <c r="E681" s="1"/>
      <c r="F681" s="1"/>
      <c r="G681" s="1"/>
    </row>
    <row r="682" spans="1:7" x14ac:dyDescent="0.25">
      <c r="A682" s="6">
        <v>38051</v>
      </c>
      <c r="B682" s="9">
        <v>0.94</v>
      </c>
      <c r="E682" s="1"/>
      <c r="F682" s="1"/>
      <c r="G682" s="1"/>
    </row>
    <row r="683" spans="1:7" x14ac:dyDescent="0.25">
      <c r="A683" s="6">
        <v>38054</v>
      </c>
      <c r="B683" s="9">
        <v>0.94</v>
      </c>
      <c r="E683" s="1"/>
      <c r="F683" s="1"/>
      <c r="G683" s="1"/>
    </row>
    <row r="684" spans="1:7" x14ac:dyDescent="0.25">
      <c r="A684" s="6">
        <v>38055</v>
      </c>
      <c r="B684" s="9">
        <v>0.97</v>
      </c>
      <c r="E684" s="1"/>
      <c r="F684" s="1"/>
      <c r="G684" s="1"/>
    </row>
    <row r="685" spans="1:7" x14ac:dyDescent="0.25">
      <c r="A685" s="6">
        <v>38056</v>
      </c>
      <c r="B685" s="9">
        <v>0.96</v>
      </c>
      <c r="E685" s="1"/>
      <c r="F685" s="1"/>
      <c r="G685" s="1"/>
    </row>
    <row r="686" spans="1:7" x14ac:dyDescent="0.25">
      <c r="A686" s="6">
        <v>38057</v>
      </c>
      <c r="B686" s="9">
        <v>0.95</v>
      </c>
      <c r="E686" s="1"/>
      <c r="F686" s="1"/>
      <c r="G686" s="1"/>
    </row>
    <row r="687" spans="1:7" x14ac:dyDescent="0.25">
      <c r="A687" s="6">
        <v>38058</v>
      </c>
      <c r="B687" s="9">
        <v>0.95</v>
      </c>
      <c r="E687" s="1"/>
      <c r="F687" s="1"/>
      <c r="G687" s="1"/>
    </row>
    <row r="688" spans="1:7" x14ac:dyDescent="0.25">
      <c r="A688" s="6">
        <v>38061</v>
      </c>
      <c r="B688" s="9">
        <v>0.93</v>
      </c>
      <c r="E688" s="1"/>
      <c r="F688" s="1"/>
      <c r="G688" s="1"/>
    </row>
    <row r="689" spans="1:7" x14ac:dyDescent="0.25">
      <c r="A689" s="6">
        <v>38062</v>
      </c>
      <c r="B689" s="9">
        <v>0.96</v>
      </c>
      <c r="E689" s="1"/>
      <c r="F689" s="1"/>
      <c r="G689" s="1"/>
    </row>
    <row r="690" spans="1:7" x14ac:dyDescent="0.25">
      <c r="A690" s="6">
        <v>38063</v>
      </c>
      <c r="B690" s="9">
        <v>0.93</v>
      </c>
      <c r="E690" s="1"/>
      <c r="F690" s="1"/>
      <c r="G690" s="1"/>
    </row>
    <row r="691" spans="1:7" x14ac:dyDescent="0.25">
      <c r="A691" s="6">
        <v>38064</v>
      </c>
      <c r="B691" s="9">
        <v>0.92</v>
      </c>
      <c r="E691" s="1"/>
      <c r="F691" s="1"/>
      <c r="G691" s="1"/>
    </row>
    <row r="692" spans="1:7" x14ac:dyDescent="0.25">
      <c r="A692" s="6">
        <v>38065</v>
      </c>
      <c r="B692" s="9">
        <v>0.92</v>
      </c>
      <c r="E692" s="1"/>
      <c r="F692" s="1"/>
      <c r="G692" s="1"/>
    </row>
    <row r="693" spans="1:7" x14ac:dyDescent="0.25">
      <c r="A693" s="6">
        <v>38068</v>
      </c>
      <c r="B693" s="9">
        <v>0.93</v>
      </c>
      <c r="E693" s="1"/>
      <c r="F693" s="1"/>
      <c r="G693" s="1"/>
    </row>
    <row r="694" spans="1:7" x14ac:dyDescent="0.25">
      <c r="A694" s="6">
        <v>38069</v>
      </c>
      <c r="B694" s="9">
        <v>0.95</v>
      </c>
      <c r="E694" s="1"/>
      <c r="F694" s="1"/>
      <c r="G694" s="1"/>
    </row>
    <row r="695" spans="1:7" x14ac:dyDescent="0.25">
      <c r="A695" s="6">
        <v>38070</v>
      </c>
      <c r="B695" s="9">
        <v>0.94</v>
      </c>
      <c r="E695" s="1"/>
      <c r="F695" s="1"/>
      <c r="G695" s="1"/>
    </row>
    <row r="696" spans="1:7" x14ac:dyDescent="0.25">
      <c r="A696" s="6">
        <v>38071</v>
      </c>
      <c r="B696" s="9">
        <v>0.94</v>
      </c>
      <c r="E696" s="1"/>
      <c r="F696" s="1"/>
      <c r="G696" s="1"/>
    </row>
    <row r="697" spans="1:7" x14ac:dyDescent="0.25">
      <c r="A697" s="6">
        <v>38072</v>
      </c>
      <c r="B697" s="9">
        <v>0.93</v>
      </c>
      <c r="E697" s="1"/>
      <c r="F697" s="1"/>
      <c r="G697" s="1"/>
    </row>
    <row r="698" spans="1:7" x14ac:dyDescent="0.25">
      <c r="A698" s="6">
        <v>38075</v>
      </c>
      <c r="B698" s="9">
        <v>0.94</v>
      </c>
      <c r="E698" s="1"/>
      <c r="F698" s="1"/>
      <c r="G698" s="1"/>
    </row>
    <row r="699" spans="1:7" x14ac:dyDescent="0.25">
      <c r="A699" s="6">
        <v>38076</v>
      </c>
      <c r="B699" s="9">
        <v>0.96</v>
      </c>
      <c r="E699" s="1"/>
      <c r="F699" s="1"/>
      <c r="G699" s="1"/>
    </row>
    <row r="700" spans="1:7" x14ac:dyDescent="0.25">
      <c r="A700" s="6">
        <v>38077</v>
      </c>
      <c r="B700" s="9">
        <v>0.95</v>
      </c>
      <c r="E700" s="1"/>
      <c r="F700" s="1"/>
      <c r="G700" s="1"/>
    </row>
    <row r="701" spans="1:7" x14ac:dyDescent="0.25">
      <c r="A701" s="6">
        <v>38078</v>
      </c>
      <c r="B701" s="9">
        <v>0.94</v>
      </c>
      <c r="E701" s="1"/>
      <c r="F701" s="1"/>
      <c r="G701" s="1"/>
    </row>
    <row r="702" spans="1:7" x14ac:dyDescent="0.25">
      <c r="A702" s="6">
        <v>38079</v>
      </c>
      <c r="B702" s="9">
        <v>0.92</v>
      </c>
      <c r="E702" s="1"/>
      <c r="F702" s="1"/>
      <c r="G702" s="1"/>
    </row>
    <row r="703" spans="1:7" x14ac:dyDescent="0.25">
      <c r="A703" s="6">
        <v>38082</v>
      </c>
      <c r="B703" s="9">
        <v>0.93</v>
      </c>
      <c r="E703" s="1"/>
      <c r="F703" s="1"/>
      <c r="G703" s="1"/>
    </row>
    <row r="704" spans="1:7" x14ac:dyDescent="0.25">
      <c r="A704" s="6">
        <v>38083</v>
      </c>
      <c r="B704" s="9">
        <v>0.93</v>
      </c>
      <c r="E704" s="1"/>
      <c r="F704" s="1"/>
      <c r="G704" s="1"/>
    </row>
    <row r="705" spans="1:7" x14ac:dyDescent="0.25">
      <c r="A705" s="6">
        <v>38084</v>
      </c>
      <c r="B705" s="9">
        <v>0.93</v>
      </c>
      <c r="E705" s="1"/>
      <c r="F705" s="1"/>
      <c r="G705" s="1"/>
    </row>
    <row r="706" spans="1:7" x14ac:dyDescent="0.25">
      <c r="A706" s="6">
        <v>38085</v>
      </c>
      <c r="B706" s="9">
        <v>0.92</v>
      </c>
      <c r="E706" s="1"/>
      <c r="F706" s="1"/>
      <c r="G706" s="1"/>
    </row>
    <row r="707" spans="1:7" x14ac:dyDescent="0.25">
      <c r="A707" s="6">
        <v>38086</v>
      </c>
      <c r="B707" s="9" t="e">
        <v>#N/A</v>
      </c>
      <c r="E707" s="1"/>
      <c r="F707" s="1"/>
      <c r="G707" s="1"/>
    </row>
    <row r="708" spans="1:7" x14ac:dyDescent="0.25">
      <c r="A708" s="6">
        <v>38089</v>
      </c>
      <c r="B708" s="9">
        <v>0.91</v>
      </c>
      <c r="E708" s="1"/>
      <c r="F708" s="1"/>
      <c r="G708" s="1"/>
    </row>
    <row r="709" spans="1:7" x14ac:dyDescent="0.25">
      <c r="A709" s="6">
        <v>38090</v>
      </c>
      <c r="B709" s="9">
        <v>0.9</v>
      </c>
      <c r="E709" s="1"/>
      <c r="F709" s="1"/>
      <c r="G709" s="1"/>
    </row>
    <row r="710" spans="1:7" x14ac:dyDescent="0.25">
      <c r="A710" s="6">
        <v>38091</v>
      </c>
      <c r="B710" s="9">
        <v>0.91</v>
      </c>
      <c r="E710" s="1"/>
      <c r="F710" s="1"/>
      <c r="G710" s="1"/>
    </row>
    <row r="711" spans="1:7" x14ac:dyDescent="0.25">
      <c r="A711" s="6">
        <v>38092</v>
      </c>
      <c r="B711" s="9">
        <v>0.91</v>
      </c>
      <c r="E711" s="1"/>
      <c r="F711" s="1"/>
      <c r="G711" s="1"/>
    </row>
    <row r="712" spans="1:7" x14ac:dyDescent="0.25">
      <c r="A712" s="6">
        <v>38093</v>
      </c>
      <c r="B712" s="9">
        <v>0.9</v>
      </c>
      <c r="E712" s="1"/>
      <c r="F712" s="1"/>
      <c r="G712" s="1"/>
    </row>
    <row r="713" spans="1:7" x14ac:dyDescent="0.25">
      <c r="A713" s="6">
        <v>38096</v>
      </c>
      <c r="B713" s="9">
        <v>0.9</v>
      </c>
      <c r="E713" s="1"/>
      <c r="F713" s="1"/>
      <c r="G713" s="1"/>
    </row>
    <row r="714" spans="1:7" x14ac:dyDescent="0.25">
      <c r="A714" s="6">
        <v>38097</v>
      </c>
      <c r="B714" s="9">
        <v>0.92</v>
      </c>
      <c r="E714" s="1"/>
      <c r="F714" s="1"/>
      <c r="G714" s="1"/>
    </row>
    <row r="715" spans="1:7" x14ac:dyDescent="0.25">
      <c r="A715" s="6">
        <v>38098</v>
      </c>
      <c r="B715" s="9">
        <v>0.92</v>
      </c>
      <c r="E715" s="1"/>
      <c r="F715" s="1"/>
      <c r="G715" s="1"/>
    </row>
    <row r="716" spans="1:7" x14ac:dyDescent="0.25">
      <c r="A716" s="6">
        <v>38099</v>
      </c>
      <c r="B716" s="9">
        <v>0.79</v>
      </c>
      <c r="E716" s="1"/>
      <c r="F716" s="1"/>
      <c r="G716" s="1"/>
    </row>
    <row r="717" spans="1:7" x14ac:dyDescent="0.25">
      <c r="A717" s="6">
        <v>38100</v>
      </c>
      <c r="B717" s="9">
        <v>0.85</v>
      </c>
      <c r="E717" s="1"/>
      <c r="F717" s="1"/>
      <c r="G717" s="1"/>
    </row>
    <row r="718" spans="1:7" x14ac:dyDescent="0.25">
      <c r="A718" s="6">
        <v>38103</v>
      </c>
      <c r="B718" s="9">
        <v>0.86</v>
      </c>
      <c r="E718" s="1"/>
      <c r="F718" s="1"/>
      <c r="G718" s="1"/>
    </row>
    <row r="719" spans="1:7" x14ac:dyDescent="0.25">
      <c r="A719" s="6">
        <v>38104</v>
      </c>
      <c r="B719" s="9">
        <v>0.9</v>
      </c>
      <c r="E719" s="1"/>
      <c r="F719" s="1"/>
      <c r="G719" s="1"/>
    </row>
    <row r="720" spans="1:7" x14ac:dyDescent="0.25">
      <c r="A720" s="6">
        <v>38105</v>
      </c>
      <c r="B720" s="9">
        <v>0.86</v>
      </c>
      <c r="E720" s="1"/>
      <c r="F720" s="1"/>
      <c r="G720" s="1"/>
    </row>
    <row r="721" spans="1:7" x14ac:dyDescent="0.25">
      <c r="A721" s="6">
        <v>38106</v>
      </c>
      <c r="B721" s="9">
        <v>0.83</v>
      </c>
      <c r="E721" s="1"/>
      <c r="F721" s="1"/>
      <c r="G721" s="1"/>
    </row>
    <row r="722" spans="1:7" x14ac:dyDescent="0.25">
      <c r="A722" s="6">
        <v>38107</v>
      </c>
      <c r="B722" s="9">
        <v>0.81</v>
      </c>
      <c r="E722" s="1"/>
      <c r="F722" s="1"/>
      <c r="G722" s="1"/>
    </row>
    <row r="723" spans="1:7" x14ac:dyDescent="0.25">
      <c r="A723" s="6">
        <v>38110</v>
      </c>
      <c r="B723" s="9">
        <v>0.8</v>
      </c>
      <c r="E723" s="1"/>
      <c r="F723" s="1"/>
      <c r="G723" s="1"/>
    </row>
    <row r="724" spans="1:7" x14ac:dyDescent="0.25">
      <c r="A724" s="6">
        <v>38111</v>
      </c>
      <c r="B724" s="9">
        <v>0.92</v>
      </c>
      <c r="E724" s="1"/>
      <c r="F724" s="1"/>
      <c r="G724" s="1"/>
    </row>
    <row r="725" spans="1:7" x14ac:dyDescent="0.25">
      <c r="A725" s="6">
        <v>38112</v>
      </c>
      <c r="B725" s="9">
        <v>0.89</v>
      </c>
      <c r="E725" s="1"/>
      <c r="F725" s="1"/>
      <c r="G725" s="1"/>
    </row>
    <row r="726" spans="1:7" x14ac:dyDescent="0.25">
      <c r="A726" s="6">
        <v>38113</v>
      </c>
      <c r="B726" s="9">
        <v>0.87</v>
      </c>
      <c r="E726" s="1"/>
      <c r="F726" s="1"/>
      <c r="G726" s="1"/>
    </row>
    <row r="727" spans="1:7" x14ac:dyDescent="0.25">
      <c r="A727" s="6">
        <v>38114</v>
      </c>
      <c r="B727" s="9">
        <v>0.88</v>
      </c>
      <c r="E727" s="1"/>
      <c r="F727" s="1"/>
      <c r="G727" s="1"/>
    </row>
    <row r="728" spans="1:7" x14ac:dyDescent="0.25">
      <c r="A728" s="6">
        <v>38117</v>
      </c>
      <c r="B728" s="9">
        <v>0.86</v>
      </c>
      <c r="E728" s="1"/>
      <c r="F728" s="1"/>
      <c r="G728" s="1"/>
    </row>
    <row r="729" spans="1:7" x14ac:dyDescent="0.25">
      <c r="A729" s="6">
        <v>38118</v>
      </c>
      <c r="B729" s="9">
        <v>0.9</v>
      </c>
      <c r="E729" s="1"/>
      <c r="F729" s="1"/>
      <c r="G729" s="1"/>
    </row>
    <row r="730" spans="1:7" x14ac:dyDescent="0.25">
      <c r="A730" s="6">
        <v>38119</v>
      </c>
      <c r="B730" s="9">
        <v>0.88</v>
      </c>
      <c r="E730" s="1"/>
      <c r="F730" s="1"/>
      <c r="G730" s="1"/>
    </row>
    <row r="731" spans="1:7" x14ac:dyDescent="0.25">
      <c r="A731" s="6">
        <v>38120</v>
      </c>
      <c r="B731" s="9">
        <v>0.86</v>
      </c>
      <c r="E731" s="1"/>
      <c r="F731" s="1"/>
      <c r="G731" s="1"/>
    </row>
    <row r="732" spans="1:7" x14ac:dyDescent="0.25">
      <c r="A732" s="6">
        <v>38121</v>
      </c>
      <c r="B732" s="9">
        <v>0.85</v>
      </c>
      <c r="E732" s="1"/>
      <c r="F732" s="1"/>
      <c r="G732" s="1"/>
    </row>
    <row r="733" spans="1:7" x14ac:dyDescent="0.25">
      <c r="A733" s="6">
        <v>38124</v>
      </c>
      <c r="B733" s="9">
        <v>0.87</v>
      </c>
      <c r="E733" s="1"/>
      <c r="F733" s="1"/>
      <c r="G733" s="1"/>
    </row>
    <row r="734" spans="1:7" x14ac:dyDescent="0.25">
      <c r="A734" s="6">
        <v>38125</v>
      </c>
      <c r="B734" s="9">
        <v>0.9</v>
      </c>
      <c r="E734" s="1"/>
      <c r="F734" s="1"/>
      <c r="G734" s="1"/>
    </row>
    <row r="735" spans="1:7" x14ac:dyDescent="0.25">
      <c r="A735" s="6">
        <v>38126</v>
      </c>
      <c r="B735" s="9">
        <v>0.89</v>
      </c>
      <c r="E735" s="1"/>
      <c r="F735" s="1"/>
      <c r="G735" s="1"/>
    </row>
    <row r="736" spans="1:7" x14ac:dyDescent="0.25">
      <c r="A736" s="6">
        <v>38127</v>
      </c>
      <c r="B736" s="9">
        <v>0.88</v>
      </c>
      <c r="E736" s="1"/>
      <c r="F736" s="1"/>
      <c r="G736" s="1"/>
    </row>
    <row r="737" spans="1:7" x14ac:dyDescent="0.25">
      <c r="A737" s="6">
        <v>38128</v>
      </c>
      <c r="B737" s="9">
        <v>0.89</v>
      </c>
      <c r="E737" s="1"/>
      <c r="F737" s="1"/>
      <c r="G737" s="1"/>
    </row>
    <row r="738" spans="1:7" x14ac:dyDescent="0.25">
      <c r="A738" s="6">
        <v>38131</v>
      </c>
      <c r="B738" s="9">
        <v>0.89</v>
      </c>
      <c r="E738" s="1"/>
      <c r="F738" s="1"/>
      <c r="G738" s="1"/>
    </row>
    <row r="739" spans="1:7" x14ac:dyDescent="0.25">
      <c r="A739" s="6">
        <v>38132</v>
      </c>
      <c r="B739" s="9">
        <v>0.93</v>
      </c>
      <c r="E739" s="1"/>
      <c r="F739" s="1"/>
      <c r="G739" s="1"/>
    </row>
    <row r="740" spans="1:7" x14ac:dyDescent="0.25">
      <c r="A740" s="6">
        <v>38133</v>
      </c>
      <c r="B740" s="9">
        <v>0.92</v>
      </c>
      <c r="E740" s="1"/>
      <c r="F740" s="1"/>
      <c r="G740" s="1"/>
    </row>
    <row r="741" spans="1:7" x14ac:dyDescent="0.25">
      <c r="A741" s="6">
        <v>38134</v>
      </c>
      <c r="B741" s="9">
        <v>0.92</v>
      </c>
      <c r="E741" s="1"/>
      <c r="F741" s="1"/>
      <c r="G741" s="1"/>
    </row>
    <row r="742" spans="1:7" x14ac:dyDescent="0.25">
      <c r="A742" s="6">
        <v>38135</v>
      </c>
      <c r="B742" s="9">
        <v>0.92</v>
      </c>
      <c r="E742" s="1"/>
      <c r="F742" s="1"/>
      <c r="G742" s="1"/>
    </row>
    <row r="743" spans="1:7" x14ac:dyDescent="0.25">
      <c r="A743" s="6">
        <v>38138</v>
      </c>
      <c r="B743" s="9" t="e">
        <v>#N/A</v>
      </c>
      <c r="E743" s="1"/>
      <c r="F743" s="1"/>
      <c r="G743" s="1"/>
    </row>
    <row r="744" spans="1:7" x14ac:dyDescent="0.25">
      <c r="A744" s="6">
        <v>38139</v>
      </c>
      <c r="B744" s="9">
        <v>0.93</v>
      </c>
      <c r="E744" s="1"/>
      <c r="F744" s="1"/>
      <c r="G744" s="1"/>
    </row>
    <row r="745" spans="1:7" x14ac:dyDescent="0.25">
      <c r="A745" s="6">
        <v>38140</v>
      </c>
      <c r="B745" s="9">
        <v>0.95</v>
      </c>
      <c r="E745" s="1"/>
      <c r="F745" s="1"/>
      <c r="G745" s="1"/>
    </row>
    <row r="746" spans="1:7" x14ac:dyDescent="0.25">
      <c r="A746" s="6">
        <v>38141</v>
      </c>
      <c r="B746" s="9">
        <v>0.94</v>
      </c>
      <c r="E746" s="1"/>
      <c r="F746" s="1"/>
      <c r="G746" s="1"/>
    </row>
    <row r="747" spans="1:7" x14ac:dyDescent="0.25">
      <c r="A747" s="6">
        <v>38142</v>
      </c>
      <c r="B747" s="9">
        <v>0.93</v>
      </c>
      <c r="E747" s="1"/>
      <c r="F747" s="1"/>
      <c r="G747" s="1"/>
    </row>
    <row r="748" spans="1:7" x14ac:dyDescent="0.25">
      <c r="A748" s="6">
        <v>38145</v>
      </c>
      <c r="B748" s="9">
        <v>0.93</v>
      </c>
      <c r="E748" s="1"/>
      <c r="F748" s="1"/>
      <c r="G748" s="1"/>
    </row>
    <row r="749" spans="1:7" x14ac:dyDescent="0.25">
      <c r="A749" s="6">
        <v>38146</v>
      </c>
      <c r="B749" s="9">
        <v>1.02</v>
      </c>
      <c r="E749" s="1"/>
      <c r="F749" s="1"/>
      <c r="G749" s="1"/>
    </row>
    <row r="750" spans="1:7" x14ac:dyDescent="0.25">
      <c r="A750" s="6">
        <v>38147</v>
      </c>
      <c r="B750" s="9">
        <v>1.01</v>
      </c>
      <c r="E750" s="1"/>
      <c r="F750" s="1"/>
      <c r="G750" s="1"/>
    </row>
    <row r="751" spans="1:7" x14ac:dyDescent="0.25">
      <c r="A751" s="6">
        <v>38148</v>
      </c>
      <c r="B751" s="9">
        <v>1</v>
      </c>
      <c r="E751" s="1"/>
      <c r="F751" s="1"/>
      <c r="G751" s="1"/>
    </row>
    <row r="752" spans="1:7" x14ac:dyDescent="0.25">
      <c r="A752" s="6">
        <v>38149</v>
      </c>
      <c r="B752" s="9" t="e">
        <v>#N/A</v>
      </c>
      <c r="E752" s="1"/>
      <c r="F752" s="1"/>
      <c r="G752" s="1"/>
    </row>
    <row r="753" spans="1:7" x14ac:dyDescent="0.25">
      <c r="A753" s="6">
        <v>38152</v>
      </c>
      <c r="B753" s="9">
        <v>1.02</v>
      </c>
      <c r="E753" s="1"/>
      <c r="F753" s="1"/>
      <c r="G753" s="1"/>
    </row>
    <row r="754" spans="1:7" x14ac:dyDescent="0.25">
      <c r="A754" s="6">
        <v>38153</v>
      </c>
      <c r="B754" s="9">
        <v>1.07</v>
      </c>
      <c r="E754" s="1"/>
      <c r="F754" s="1"/>
      <c r="G754" s="1"/>
    </row>
    <row r="755" spans="1:7" x14ac:dyDescent="0.25">
      <c r="A755" s="6">
        <v>38154</v>
      </c>
      <c r="B755" s="9">
        <v>1.03</v>
      </c>
      <c r="E755" s="1"/>
      <c r="F755" s="1"/>
      <c r="G755" s="1"/>
    </row>
    <row r="756" spans="1:7" x14ac:dyDescent="0.25">
      <c r="A756" s="6">
        <v>38155</v>
      </c>
      <c r="B756" s="9">
        <v>1</v>
      </c>
      <c r="E756" s="1"/>
      <c r="F756" s="1"/>
      <c r="G756" s="1"/>
    </row>
    <row r="757" spans="1:7" x14ac:dyDescent="0.25">
      <c r="A757" s="6">
        <v>38156</v>
      </c>
      <c r="B757" s="9">
        <v>1</v>
      </c>
      <c r="E757" s="1"/>
      <c r="F757" s="1"/>
      <c r="G757" s="1"/>
    </row>
    <row r="758" spans="1:7" x14ac:dyDescent="0.25">
      <c r="A758" s="6">
        <v>38159</v>
      </c>
      <c r="B758" s="9">
        <v>0.99</v>
      </c>
      <c r="E758" s="1"/>
      <c r="F758" s="1"/>
      <c r="G758" s="1"/>
    </row>
    <row r="759" spans="1:7" x14ac:dyDescent="0.25">
      <c r="A759" s="6">
        <v>38160</v>
      </c>
      <c r="B759" s="9">
        <v>1.06</v>
      </c>
      <c r="E759" s="1"/>
      <c r="F759" s="1"/>
      <c r="G759" s="1"/>
    </row>
    <row r="760" spans="1:7" x14ac:dyDescent="0.25">
      <c r="A760" s="6">
        <v>38161</v>
      </c>
      <c r="B760" s="9">
        <v>1.06</v>
      </c>
      <c r="E760" s="1"/>
      <c r="F760" s="1"/>
      <c r="G760" s="1"/>
    </row>
    <row r="761" spans="1:7" x14ac:dyDescent="0.25">
      <c r="A761" s="6">
        <v>38162</v>
      </c>
      <c r="B761" s="9">
        <v>1.08</v>
      </c>
      <c r="E761" s="1"/>
      <c r="F761" s="1"/>
      <c r="G761" s="1"/>
    </row>
    <row r="762" spans="1:7" x14ac:dyDescent="0.25">
      <c r="A762" s="6">
        <v>38163</v>
      </c>
      <c r="B762" s="9">
        <v>1.08</v>
      </c>
      <c r="E762" s="1"/>
      <c r="F762" s="1"/>
      <c r="G762" s="1"/>
    </row>
    <row r="763" spans="1:7" x14ac:dyDescent="0.25">
      <c r="A763" s="6">
        <v>38166</v>
      </c>
      <c r="B763" s="9">
        <v>1.08</v>
      </c>
      <c r="E763" s="1"/>
      <c r="F763" s="1"/>
      <c r="G763" s="1"/>
    </row>
    <row r="764" spans="1:7" x14ac:dyDescent="0.25">
      <c r="A764" s="6">
        <v>38167</v>
      </c>
      <c r="B764" s="9">
        <v>1.17</v>
      </c>
      <c r="E764" s="1"/>
      <c r="F764" s="1"/>
      <c r="G764" s="1"/>
    </row>
    <row r="765" spans="1:7" x14ac:dyDescent="0.25">
      <c r="A765" s="6">
        <v>38168</v>
      </c>
      <c r="B765" s="9">
        <v>1.1499999999999999</v>
      </c>
      <c r="E765" s="1"/>
      <c r="F765" s="1"/>
      <c r="G765" s="1"/>
    </row>
    <row r="766" spans="1:7" x14ac:dyDescent="0.25">
      <c r="A766" s="6">
        <v>38169</v>
      </c>
      <c r="B766" s="9">
        <v>0.99</v>
      </c>
      <c r="E766" s="1"/>
      <c r="F766" s="1"/>
      <c r="G766" s="1"/>
    </row>
    <row r="767" spans="1:7" x14ac:dyDescent="0.25">
      <c r="A767" s="6">
        <v>38170</v>
      </c>
      <c r="B767" s="9">
        <v>1.04</v>
      </c>
      <c r="E767" s="1"/>
      <c r="F767" s="1"/>
      <c r="G767" s="1"/>
    </row>
    <row r="768" spans="1:7" x14ac:dyDescent="0.25">
      <c r="A768" s="6">
        <v>38173</v>
      </c>
      <c r="B768" s="9" t="e">
        <v>#N/A</v>
      </c>
      <c r="E768" s="1"/>
      <c r="F768" s="1"/>
      <c r="G768" s="1"/>
    </row>
    <row r="769" spans="1:7" x14ac:dyDescent="0.25">
      <c r="A769" s="6">
        <v>38174</v>
      </c>
      <c r="B769" s="9">
        <v>1.07</v>
      </c>
      <c r="E769" s="1"/>
      <c r="F769" s="1"/>
      <c r="G769" s="1"/>
    </row>
    <row r="770" spans="1:7" x14ac:dyDescent="0.25">
      <c r="A770" s="6">
        <v>38175</v>
      </c>
      <c r="B770" s="9">
        <v>1.1399999999999999</v>
      </c>
      <c r="E770" s="1"/>
      <c r="F770" s="1"/>
      <c r="G770" s="1"/>
    </row>
    <row r="771" spans="1:7" x14ac:dyDescent="0.25">
      <c r="A771" s="6">
        <v>38176</v>
      </c>
      <c r="B771" s="9">
        <v>1.1200000000000001</v>
      </c>
      <c r="E771" s="1"/>
      <c r="F771" s="1"/>
      <c r="G771" s="1"/>
    </row>
    <row r="772" spans="1:7" x14ac:dyDescent="0.25">
      <c r="A772" s="6">
        <v>38177</v>
      </c>
      <c r="B772" s="9">
        <v>1.1200000000000001</v>
      </c>
      <c r="E772" s="1"/>
      <c r="F772" s="1"/>
      <c r="G772" s="1"/>
    </row>
    <row r="773" spans="1:7" x14ac:dyDescent="0.25">
      <c r="A773" s="6">
        <v>38180</v>
      </c>
      <c r="B773" s="9">
        <v>1.1299999999999999</v>
      </c>
      <c r="E773" s="1"/>
      <c r="F773" s="1"/>
      <c r="G773" s="1"/>
    </row>
    <row r="774" spans="1:7" x14ac:dyDescent="0.25">
      <c r="A774" s="6">
        <v>38181</v>
      </c>
      <c r="B774" s="9">
        <v>1.17</v>
      </c>
      <c r="E774" s="1"/>
      <c r="F774" s="1"/>
      <c r="G774" s="1"/>
    </row>
    <row r="775" spans="1:7" x14ac:dyDescent="0.25">
      <c r="A775" s="6">
        <v>38182</v>
      </c>
      <c r="B775" s="9">
        <v>1.1499999999999999</v>
      </c>
      <c r="E775" s="1"/>
      <c r="F775" s="1"/>
      <c r="G775" s="1"/>
    </row>
    <row r="776" spans="1:7" x14ac:dyDescent="0.25">
      <c r="A776" s="6">
        <v>38183</v>
      </c>
      <c r="B776" s="9">
        <v>1.1200000000000001</v>
      </c>
      <c r="E776" s="1"/>
      <c r="F776" s="1"/>
      <c r="G776" s="1"/>
    </row>
    <row r="777" spans="1:7" x14ac:dyDescent="0.25">
      <c r="A777" s="6">
        <v>38184</v>
      </c>
      <c r="B777" s="9">
        <v>1.1200000000000001</v>
      </c>
      <c r="E777" s="1"/>
      <c r="F777" s="1"/>
      <c r="G777" s="1"/>
    </row>
    <row r="778" spans="1:7" x14ac:dyDescent="0.25">
      <c r="A778" s="6">
        <v>38187</v>
      </c>
      <c r="B778" s="9">
        <v>1.1200000000000001</v>
      </c>
      <c r="E778" s="1"/>
      <c r="F778" s="1"/>
      <c r="G778" s="1"/>
    </row>
    <row r="779" spans="1:7" x14ac:dyDescent="0.25">
      <c r="A779" s="6">
        <v>38188</v>
      </c>
      <c r="B779" s="9">
        <v>1.2</v>
      </c>
      <c r="E779" s="1"/>
      <c r="F779" s="1"/>
      <c r="G779" s="1"/>
    </row>
    <row r="780" spans="1:7" x14ac:dyDescent="0.25">
      <c r="A780" s="6">
        <v>38189</v>
      </c>
      <c r="B780" s="9">
        <v>1.19</v>
      </c>
      <c r="E780" s="1"/>
      <c r="F780" s="1"/>
      <c r="G780" s="1"/>
    </row>
    <row r="781" spans="1:7" x14ac:dyDescent="0.25">
      <c r="A781" s="6">
        <v>38190</v>
      </c>
      <c r="B781" s="9">
        <v>1.19</v>
      </c>
      <c r="E781" s="1"/>
      <c r="F781" s="1"/>
      <c r="G781" s="1"/>
    </row>
    <row r="782" spans="1:7" x14ac:dyDescent="0.25">
      <c r="A782" s="6">
        <v>38191</v>
      </c>
      <c r="B782" s="9">
        <v>1.2</v>
      </c>
      <c r="E782" s="1"/>
      <c r="F782" s="1"/>
      <c r="G782" s="1"/>
    </row>
    <row r="783" spans="1:7" x14ac:dyDescent="0.25">
      <c r="A783" s="6">
        <v>38194</v>
      </c>
      <c r="B783" s="9">
        <v>1.26</v>
      </c>
      <c r="E783" s="1"/>
      <c r="F783" s="1"/>
      <c r="G783" s="1"/>
    </row>
    <row r="784" spans="1:7" x14ac:dyDescent="0.25">
      <c r="A784" s="6">
        <v>38195</v>
      </c>
      <c r="B784" s="9">
        <v>1.33</v>
      </c>
      <c r="E784" s="1"/>
      <c r="F784" s="1"/>
      <c r="G784" s="1"/>
    </row>
    <row r="785" spans="1:7" x14ac:dyDescent="0.25">
      <c r="A785" s="6">
        <v>38196</v>
      </c>
      <c r="B785" s="9">
        <v>1.3</v>
      </c>
      <c r="E785" s="1"/>
      <c r="F785" s="1"/>
      <c r="G785" s="1"/>
    </row>
    <row r="786" spans="1:7" x14ac:dyDescent="0.25">
      <c r="A786" s="6">
        <v>38197</v>
      </c>
      <c r="B786" s="9">
        <v>1.26</v>
      </c>
      <c r="E786" s="1"/>
      <c r="F786" s="1"/>
      <c r="G786" s="1"/>
    </row>
    <row r="787" spans="1:7" x14ac:dyDescent="0.25">
      <c r="A787" s="6">
        <v>38198</v>
      </c>
      <c r="B787" s="9">
        <v>1.24</v>
      </c>
      <c r="E787" s="1"/>
      <c r="F787" s="1"/>
      <c r="G787" s="1"/>
    </row>
    <row r="788" spans="1:7" x14ac:dyDescent="0.25">
      <c r="A788" s="6">
        <v>38201</v>
      </c>
      <c r="B788" s="9">
        <v>1.24</v>
      </c>
      <c r="E788" s="1"/>
      <c r="F788" s="1"/>
      <c r="G788" s="1"/>
    </row>
    <row r="789" spans="1:7" x14ac:dyDescent="0.25">
      <c r="A789" s="6">
        <v>38202</v>
      </c>
      <c r="B789" s="9">
        <v>1.35</v>
      </c>
      <c r="E789" s="1"/>
      <c r="F789" s="1"/>
      <c r="G789" s="1"/>
    </row>
    <row r="790" spans="1:7" x14ac:dyDescent="0.25">
      <c r="A790" s="6">
        <v>38203</v>
      </c>
      <c r="B790" s="9">
        <v>1.32</v>
      </c>
      <c r="E790" s="1"/>
      <c r="F790" s="1"/>
      <c r="G790" s="1"/>
    </row>
    <row r="791" spans="1:7" x14ac:dyDescent="0.25">
      <c r="A791" s="6">
        <v>38204</v>
      </c>
      <c r="B791" s="9">
        <v>1.31</v>
      </c>
      <c r="E791" s="1"/>
      <c r="F791" s="1"/>
      <c r="G791" s="1"/>
    </row>
    <row r="792" spans="1:7" x14ac:dyDescent="0.25">
      <c r="A792" s="6">
        <v>38205</v>
      </c>
      <c r="B792" s="9">
        <v>1.34</v>
      </c>
      <c r="E792" s="1"/>
      <c r="F792" s="1"/>
      <c r="G792" s="1"/>
    </row>
    <row r="793" spans="1:7" x14ac:dyDescent="0.25">
      <c r="A793" s="6">
        <v>38208</v>
      </c>
      <c r="B793" s="9">
        <v>1.37</v>
      </c>
      <c r="E793" s="1"/>
      <c r="F793" s="1"/>
      <c r="G793" s="1"/>
    </row>
    <row r="794" spans="1:7" x14ac:dyDescent="0.25">
      <c r="A794" s="6">
        <v>38209</v>
      </c>
      <c r="B794" s="9">
        <v>1.4</v>
      </c>
      <c r="E794" s="1"/>
      <c r="F794" s="1"/>
      <c r="G794" s="1"/>
    </row>
    <row r="795" spans="1:7" x14ac:dyDescent="0.25">
      <c r="A795" s="6">
        <v>38210</v>
      </c>
      <c r="B795" s="9">
        <v>1.38</v>
      </c>
      <c r="E795" s="1"/>
      <c r="F795" s="1"/>
      <c r="G795" s="1"/>
    </row>
    <row r="796" spans="1:7" x14ac:dyDescent="0.25">
      <c r="A796" s="6">
        <v>38211</v>
      </c>
      <c r="B796" s="9">
        <v>1.29</v>
      </c>
      <c r="E796" s="1"/>
      <c r="F796" s="1"/>
      <c r="G796" s="1"/>
    </row>
    <row r="797" spans="1:7" x14ac:dyDescent="0.25">
      <c r="A797" s="6">
        <v>38212</v>
      </c>
      <c r="B797" s="9">
        <v>1.3</v>
      </c>
      <c r="E797" s="1"/>
      <c r="F797" s="1"/>
      <c r="G797" s="1"/>
    </row>
    <row r="798" spans="1:7" x14ac:dyDescent="0.25">
      <c r="A798" s="6">
        <v>38215</v>
      </c>
      <c r="B798" s="9">
        <v>1.33</v>
      </c>
      <c r="E798" s="1"/>
      <c r="F798" s="1"/>
      <c r="G798" s="1"/>
    </row>
    <row r="799" spans="1:7" x14ac:dyDescent="0.25">
      <c r="A799" s="6">
        <v>38216</v>
      </c>
      <c r="B799" s="9">
        <v>1.36</v>
      </c>
      <c r="E799" s="1"/>
      <c r="F799" s="1"/>
      <c r="G799" s="1"/>
    </row>
    <row r="800" spans="1:7" x14ac:dyDescent="0.25">
      <c r="A800" s="6">
        <v>38217</v>
      </c>
      <c r="B800" s="9">
        <v>1.35</v>
      </c>
      <c r="E800" s="1"/>
      <c r="F800" s="1"/>
      <c r="G800" s="1"/>
    </row>
    <row r="801" spans="1:7" x14ac:dyDescent="0.25">
      <c r="A801" s="6">
        <v>38218</v>
      </c>
      <c r="B801" s="9">
        <v>1.32</v>
      </c>
      <c r="E801" s="1"/>
      <c r="F801" s="1"/>
      <c r="G801" s="1"/>
    </row>
    <row r="802" spans="1:7" x14ac:dyDescent="0.25">
      <c r="A802" s="6">
        <v>38219</v>
      </c>
      <c r="B802" s="9">
        <v>1.31</v>
      </c>
      <c r="E802" s="1"/>
      <c r="F802" s="1"/>
      <c r="G802" s="1"/>
    </row>
    <row r="803" spans="1:7" x14ac:dyDescent="0.25">
      <c r="A803" s="6">
        <v>38222</v>
      </c>
      <c r="B803" s="9">
        <v>1.29</v>
      </c>
      <c r="E803" s="1"/>
      <c r="F803" s="1"/>
      <c r="G803" s="1"/>
    </row>
    <row r="804" spans="1:7" x14ac:dyDescent="0.25">
      <c r="A804" s="6">
        <v>38223</v>
      </c>
      <c r="B804" s="9">
        <v>1.37</v>
      </c>
      <c r="E804" s="1"/>
      <c r="F804" s="1"/>
      <c r="G804" s="1"/>
    </row>
    <row r="805" spans="1:7" x14ac:dyDescent="0.25">
      <c r="A805" s="6">
        <v>38224</v>
      </c>
      <c r="B805" s="9">
        <v>1.35</v>
      </c>
      <c r="E805" s="1"/>
      <c r="F805" s="1"/>
      <c r="G805" s="1"/>
    </row>
    <row r="806" spans="1:7" x14ac:dyDescent="0.25">
      <c r="A806" s="6">
        <v>38225</v>
      </c>
      <c r="B806" s="9">
        <v>1.37</v>
      </c>
      <c r="E806" s="1"/>
      <c r="F806" s="1"/>
      <c r="G806" s="1"/>
    </row>
    <row r="807" spans="1:7" x14ac:dyDescent="0.25">
      <c r="A807" s="6">
        <v>38226</v>
      </c>
      <c r="B807" s="9">
        <v>1.4</v>
      </c>
      <c r="E807" s="1"/>
      <c r="F807" s="1"/>
      <c r="G807" s="1"/>
    </row>
    <row r="808" spans="1:7" x14ac:dyDescent="0.25">
      <c r="A808" s="6">
        <v>38229</v>
      </c>
      <c r="B808" s="9">
        <v>1.41</v>
      </c>
      <c r="E808" s="1"/>
      <c r="F808" s="1"/>
      <c r="G808" s="1"/>
    </row>
    <row r="809" spans="1:7" x14ac:dyDescent="0.25">
      <c r="A809" s="6">
        <v>38230</v>
      </c>
      <c r="B809" s="9">
        <v>1.43</v>
      </c>
      <c r="E809" s="1"/>
      <c r="F809" s="1"/>
      <c r="G809" s="1"/>
    </row>
    <row r="810" spans="1:7" x14ac:dyDescent="0.25">
      <c r="A810" s="6">
        <v>38231</v>
      </c>
      <c r="B810" s="9">
        <v>1.41</v>
      </c>
      <c r="E810" s="1"/>
      <c r="F810" s="1"/>
      <c r="G810" s="1"/>
    </row>
    <row r="811" spans="1:7" x14ac:dyDescent="0.25">
      <c r="A811" s="6">
        <v>38232</v>
      </c>
      <c r="B811" s="9">
        <v>1.43</v>
      </c>
      <c r="E811" s="1"/>
      <c r="F811" s="1"/>
      <c r="G811" s="1"/>
    </row>
    <row r="812" spans="1:7" x14ac:dyDescent="0.25">
      <c r="A812" s="6">
        <v>38233</v>
      </c>
      <c r="B812" s="9">
        <v>1.46</v>
      </c>
      <c r="E812" s="1"/>
      <c r="F812" s="1"/>
      <c r="G812" s="1"/>
    </row>
    <row r="813" spans="1:7" x14ac:dyDescent="0.25">
      <c r="A813" s="6">
        <v>38236</v>
      </c>
      <c r="B813" s="9" t="e">
        <v>#N/A</v>
      </c>
      <c r="E813" s="1"/>
      <c r="F813" s="1"/>
      <c r="G813" s="1"/>
    </row>
    <row r="814" spans="1:7" x14ac:dyDescent="0.25">
      <c r="A814" s="6">
        <v>38237</v>
      </c>
      <c r="B814" s="9">
        <v>1.49</v>
      </c>
      <c r="E814" s="1"/>
      <c r="F814" s="1"/>
      <c r="G814" s="1"/>
    </row>
    <row r="815" spans="1:7" x14ac:dyDescent="0.25">
      <c r="A815" s="6">
        <v>38238</v>
      </c>
      <c r="B815" s="9">
        <v>1.55</v>
      </c>
      <c r="E815" s="1"/>
      <c r="F815" s="1"/>
      <c r="G815" s="1"/>
    </row>
    <row r="816" spans="1:7" x14ac:dyDescent="0.25">
      <c r="A816" s="6">
        <v>38239</v>
      </c>
      <c r="B816" s="9">
        <v>1.55</v>
      </c>
      <c r="E816" s="1"/>
      <c r="F816" s="1"/>
      <c r="G816" s="1"/>
    </row>
    <row r="817" spans="1:7" x14ac:dyDescent="0.25">
      <c r="A817" s="6">
        <v>38240</v>
      </c>
      <c r="B817" s="9">
        <v>1.58</v>
      </c>
      <c r="E817" s="1"/>
      <c r="F817" s="1"/>
      <c r="G817" s="1"/>
    </row>
    <row r="818" spans="1:7" x14ac:dyDescent="0.25">
      <c r="A818" s="6">
        <v>38243</v>
      </c>
      <c r="B818" s="9">
        <v>1.56</v>
      </c>
      <c r="E818" s="1"/>
      <c r="F818" s="1"/>
      <c r="G818" s="1"/>
    </row>
    <row r="819" spans="1:7" x14ac:dyDescent="0.25">
      <c r="A819" s="6">
        <v>38244</v>
      </c>
      <c r="B819" s="9">
        <v>1.55</v>
      </c>
      <c r="E819" s="1"/>
      <c r="F819" s="1"/>
      <c r="G819" s="1"/>
    </row>
    <row r="820" spans="1:7" x14ac:dyDescent="0.25">
      <c r="A820" s="6">
        <v>38245</v>
      </c>
      <c r="B820" s="9">
        <v>1.54</v>
      </c>
      <c r="E820" s="1"/>
      <c r="F820" s="1"/>
      <c r="G820" s="1"/>
    </row>
    <row r="821" spans="1:7" x14ac:dyDescent="0.25">
      <c r="A821" s="6">
        <v>38246</v>
      </c>
      <c r="B821" s="9">
        <v>1.52</v>
      </c>
      <c r="E821" s="1"/>
      <c r="F821" s="1"/>
      <c r="G821" s="1"/>
    </row>
    <row r="822" spans="1:7" x14ac:dyDescent="0.25">
      <c r="A822" s="6">
        <v>38247</v>
      </c>
      <c r="B822" s="9">
        <v>1.55</v>
      </c>
      <c r="E822" s="1"/>
      <c r="F822" s="1"/>
      <c r="G822" s="1"/>
    </row>
    <row r="823" spans="1:7" x14ac:dyDescent="0.25">
      <c r="A823" s="6">
        <v>38250</v>
      </c>
      <c r="B823" s="9">
        <v>1.57</v>
      </c>
      <c r="E823" s="1"/>
      <c r="F823" s="1"/>
      <c r="G823" s="1"/>
    </row>
    <row r="824" spans="1:7" x14ac:dyDescent="0.25">
      <c r="A824" s="6">
        <v>38251</v>
      </c>
      <c r="B824" s="9">
        <v>1.6</v>
      </c>
      <c r="E824" s="1"/>
      <c r="F824" s="1"/>
      <c r="G824" s="1"/>
    </row>
    <row r="825" spans="1:7" x14ac:dyDescent="0.25">
      <c r="A825" s="6">
        <v>38252</v>
      </c>
      <c r="B825" s="9">
        <v>1.5</v>
      </c>
      <c r="E825" s="1"/>
      <c r="F825" s="1"/>
      <c r="G825" s="1"/>
    </row>
    <row r="826" spans="1:7" x14ac:dyDescent="0.25">
      <c r="A826" s="6">
        <v>38253</v>
      </c>
      <c r="B826" s="9">
        <v>1.5</v>
      </c>
      <c r="E826" s="1"/>
      <c r="F826" s="1"/>
      <c r="G826" s="1"/>
    </row>
    <row r="827" spans="1:7" x14ac:dyDescent="0.25">
      <c r="A827" s="6">
        <v>38254</v>
      </c>
      <c r="B827" s="9">
        <v>1.5</v>
      </c>
      <c r="E827" s="1"/>
      <c r="F827" s="1"/>
      <c r="G827" s="1"/>
    </row>
    <row r="828" spans="1:7" x14ac:dyDescent="0.25">
      <c r="A828" s="6">
        <v>38257</v>
      </c>
      <c r="B828" s="9">
        <v>1.55</v>
      </c>
      <c r="E828" s="1"/>
      <c r="F828" s="1"/>
      <c r="G828" s="1"/>
    </row>
    <row r="829" spans="1:7" x14ac:dyDescent="0.25">
      <c r="A829" s="6">
        <v>38258</v>
      </c>
      <c r="B829" s="9">
        <v>1.6</v>
      </c>
      <c r="E829" s="1"/>
      <c r="F829" s="1"/>
      <c r="G829" s="1"/>
    </row>
    <row r="830" spans="1:7" x14ac:dyDescent="0.25">
      <c r="A830" s="6">
        <v>38259</v>
      </c>
      <c r="B830" s="9">
        <v>1.49</v>
      </c>
      <c r="E830" s="1"/>
      <c r="F830" s="1"/>
      <c r="G830" s="1"/>
    </row>
    <row r="831" spans="1:7" x14ac:dyDescent="0.25">
      <c r="A831" s="6">
        <v>38260</v>
      </c>
      <c r="B831" s="9">
        <v>1.44</v>
      </c>
      <c r="E831" s="1"/>
      <c r="F831" s="1"/>
      <c r="G831" s="1"/>
    </row>
    <row r="832" spans="1:7" x14ac:dyDescent="0.25">
      <c r="A832" s="6">
        <v>38261</v>
      </c>
      <c r="B832" s="9">
        <v>1.49</v>
      </c>
      <c r="E832" s="1"/>
      <c r="F832" s="1"/>
      <c r="G832" s="1"/>
    </row>
    <row r="833" spans="1:7" x14ac:dyDescent="0.25">
      <c r="A833" s="6">
        <v>38264</v>
      </c>
      <c r="B833" s="9">
        <v>1.5</v>
      </c>
      <c r="E833" s="1"/>
      <c r="F833" s="1"/>
      <c r="G833" s="1"/>
    </row>
    <row r="834" spans="1:7" x14ac:dyDescent="0.25">
      <c r="A834" s="6">
        <v>38265</v>
      </c>
      <c r="B834" s="9">
        <v>1.54</v>
      </c>
      <c r="E834" s="1"/>
      <c r="F834" s="1"/>
      <c r="G834" s="1"/>
    </row>
    <row r="835" spans="1:7" x14ac:dyDescent="0.25">
      <c r="A835" s="6">
        <v>38266</v>
      </c>
      <c r="B835" s="9">
        <v>1.53</v>
      </c>
      <c r="E835" s="1"/>
      <c r="F835" s="1"/>
      <c r="G835" s="1"/>
    </row>
    <row r="836" spans="1:7" x14ac:dyDescent="0.25">
      <c r="A836" s="6">
        <v>38267</v>
      </c>
      <c r="B836" s="9">
        <v>1.53</v>
      </c>
      <c r="E836" s="1"/>
      <c r="F836" s="1"/>
      <c r="G836" s="1"/>
    </row>
    <row r="837" spans="1:7" x14ac:dyDescent="0.25">
      <c r="A837" s="6">
        <v>38268</v>
      </c>
      <c r="B837" s="9">
        <v>1.53</v>
      </c>
      <c r="E837" s="1"/>
      <c r="F837" s="1"/>
      <c r="G837" s="1"/>
    </row>
    <row r="838" spans="1:7" x14ac:dyDescent="0.25">
      <c r="A838" s="6">
        <v>38271</v>
      </c>
      <c r="B838" s="9" t="e">
        <v>#N/A</v>
      </c>
      <c r="E838" s="1"/>
      <c r="F838" s="1"/>
      <c r="G838" s="1"/>
    </row>
    <row r="839" spans="1:7" x14ac:dyDescent="0.25">
      <c r="A839" s="6">
        <v>38272</v>
      </c>
      <c r="B839" s="9">
        <v>1.55</v>
      </c>
      <c r="E839" s="1"/>
      <c r="F839" s="1"/>
      <c r="G839" s="1"/>
    </row>
    <row r="840" spans="1:7" x14ac:dyDescent="0.25">
      <c r="A840" s="6">
        <v>38273</v>
      </c>
      <c r="B840" s="9">
        <v>1.56</v>
      </c>
      <c r="E840" s="1"/>
      <c r="F840" s="1"/>
      <c r="G840" s="1"/>
    </row>
    <row r="841" spans="1:7" x14ac:dyDescent="0.25">
      <c r="A841" s="6">
        <v>38274</v>
      </c>
      <c r="B841" s="9">
        <v>1.57</v>
      </c>
      <c r="E841" s="1"/>
      <c r="F841" s="1"/>
      <c r="G841" s="1"/>
    </row>
    <row r="842" spans="1:7" x14ac:dyDescent="0.25">
      <c r="A842" s="6">
        <v>38275</v>
      </c>
      <c r="B842" s="9">
        <v>1.56</v>
      </c>
      <c r="E842" s="1"/>
      <c r="F842" s="1"/>
      <c r="G842" s="1"/>
    </row>
    <row r="843" spans="1:7" x14ac:dyDescent="0.25">
      <c r="A843" s="6">
        <v>38278</v>
      </c>
      <c r="B843" s="9">
        <v>1.56</v>
      </c>
      <c r="E843" s="1"/>
      <c r="F843" s="1"/>
      <c r="G843" s="1"/>
    </row>
    <row r="844" spans="1:7" x14ac:dyDescent="0.25">
      <c r="A844" s="6">
        <v>38279</v>
      </c>
      <c r="B844" s="9">
        <v>1.6</v>
      </c>
      <c r="E844" s="1"/>
      <c r="F844" s="1"/>
      <c r="G844" s="1"/>
    </row>
    <row r="845" spans="1:7" x14ac:dyDescent="0.25">
      <c r="A845" s="6">
        <v>38280</v>
      </c>
      <c r="B845" s="9">
        <v>1.59</v>
      </c>
      <c r="E845" s="1"/>
      <c r="F845" s="1"/>
      <c r="G845" s="1"/>
    </row>
    <row r="846" spans="1:7" x14ac:dyDescent="0.25">
      <c r="A846" s="6">
        <v>38281</v>
      </c>
      <c r="B846" s="9">
        <v>1.6</v>
      </c>
      <c r="E846" s="1"/>
      <c r="F846" s="1"/>
      <c r="G846" s="1"/>
    </row>
    <row r="847" spans="1:7" x14ac:dyDescent="0.25">
      <c r="A847" s="6">
        <v>38282</v>
      </c>
      <c r="B847" s="9">
        <v>1.61</v>
      </c>
      <c r="E847" s="1"/>
      <c r="F847" s="1"/>
      <c r="G847" s="1"/>
    </row>
    <row r="848" spans="1:7" x14ac:dyDescent="0.25">
      <c r="A848" s="6">
        <v>38285</v>
      </c>
      <c r="B848" s="9">
        <v>1.68</v>
      </c>
      <c r="E848" s="1"/>
      <c r="F848" s="1"/>
      <c r="G848" s="1"/>
    </row>
    <row r="849" spans="1:7" x14ac:dyDescent="0.25">
      <c r="A849" s="6">
        <v>38286</v>
      </c>
      <c r="B849" s="9">
        <v>1.79</v>
      </c>
      <c r="E849" s="1"/>
      <c r="F849" s="1"/>
      <c r="G849" s="1"/>
    </row>
    <row r="850" spans="1:7" x14ac:dyDescent="0.25">
      <c r="A850" s="6">
        <v>38287</v>
      </c>
      <c r="B850" s="9">
        <v>1.75</v>
      </c>
      <c r="E850" s="1"/>
      <c r="F850" s="1"/>
      <c r="G850" s="1"/>
    </row>
    <row r="851" spans="1:7" x14ac:dyDescent="0.25">
      <c r="A851" s="6">
        <v>38288</v>
      </c>
      <c r="B851" s="9">
        <v>1.68</v>
      </c>
      <c r="E851" s="1"/>
      <c r="F851" s="1"/>
      <c r="G851" s="1"/>
    </row>
    <row r="852" spans="1:7" x14ac:dyDescent="0.25">
      <c r="A852" s="6">
        <v>38289</v>
      </c>
      <c r="B852" s="9">
        <v>1.7</v>
      </c>
      <c r="E852" s="1"/>
      <c r="F852" s="1"/>
      <c r="G852" s="1"/>
    </row>
    <row r="853" spans="1:7" x14ac:dyDescent="0.25">
      <c r="A853" s="6">
        <v>38292</v>
      </c>
      <c r="B853" s="9">
        <v>1.74</v>
      </c>
      <c r="E853" s="1"/>
      <c r="F853" s="1"/>
      <c r="G853" s="1"/>
    </row>
    <row r="854" spans="1:7" x14ac:dyDescent="0.25">
      <c r="A854" s="6">
        <v>38293</v>
      </c>
      <c r="B854" s="9">
        <v>1.83</v>
      </c>
      <c r="E854" s="1"/>
      <c r="F854" s="1"/>
      <c r="G854" s="1"/>
    </row>
    <row r="855" spans="1:7" x14ac:dyDescent="0.25">
      <c r="A855" s="6">
        <v>38294</v>
      </c>
      <c r="B855" s="9">
        <v>1.8</v>
      </c>
      <c r="E855" s="1"/>
      <c r="F855" s="1"/>
      <c r="G855" s="1"/>
    </row>
    <row r="856" spans="1:7" x14ac:dyDescent="0.25">
      <c r="A856" s="6">
        <v>38295</v>
      </c>
      <c r="B856" s="9">
        <v>1.82</v>
      </c>
      <c r="E856" s="1"/>
      <c r="F856" s="1"/>
      <c r="G856" s="1"/>
    </row>
    <row r="857" spans="1:7" x14ac:dyDescent="0.25">
      <c r="A857" s="6">
        <v>38296</v>
      </c>
      <c r="B857" s="9">
        <v>1.82</v>
      </c>
      <c r="E857" s="1"/>
      <c r="F857" s="1"/>
      <c r="G857" s="1"/>
    </row>
    <row r="858" spans="1:7" x14ac:dyDescent="0.25">
      <c r="A858" s="6">
        <v>38299</v>
      </c>
      <c r="B858" s="9">
        <v>1.83</v>
      </c>
      <c r="E858" s="1"/>
      <c r="F858" s="1"/>
      <c r="G858" s="1"/>
    </row>
    <row r="859" spans="1:7" x14ac:dyDescent="0.25">
      <c r="A859" s="6">
        <v>38300</v>
      </c>
      <c r="B859" s="9">
        <v>1.86</v>
      </c>
      <c r="E859" s="1"/>
      <c r="F859" s="1"/>
      <c r="G859" s="1"/>
    </row>
    <row r="860" spans="1:7" x14ac:dyDescent="0.25">
      <c r="A860" s="6">
        <v>38301</v>
      </c>
      <c r="B860" s="9">
        <v>1.85</v>
      </c>
      <c r="E860" s="1"/>
      <c r="F860" s="1"/>
      <c r="G860" s="1"/>
    </row>
    <row r="861" spans="1:7" x14ac:dyDescent="0.25">
      <c r="A861" s="6">
        <v>38302</v>
      </c>
      <c r="B861" s="9" t="e">
        <v>#N/A</v>
      </c>
      <c r="E861" s="1"/>
      <c r="F861" s="1"/>
      <c r="G861" s="1"/>
    </row>
    <row r="862" spans="1:7" x14ac:dyDescent="0.25">
      <c r="A862" s="6">
        <v>38303</v>
      </c>
      <c r="B862" s="9">
        <v>1.87</v>
      </c>
      <c r="E862" s="1"/>
      <c r="F862" s="1"/>
      <c r="G862" s="1"/>
    </row>
    <row r="863" spans="1:7" x14ac:dyDescent="0.25">
      <c r="A863" s="6">
        <v>38306</v>
      </c>
      <c r="B863" s="9">
        <v>1.87</v>
      </c>
      <c r="E863" s="1"/>
      <c r="F863" s="1"/>
      <c r="G863" s="1"/>
    </row>
    <row r="864" spans="1:7" x14ac:dyDescent="0.25">
      <c r="A864" s="6">
        <v>38307</v>
      </c>
      <c r="B864" s="9">
        <v>1.87</v>
      </c>
      <c r="E864" s="1"/>
      <c r="F864" s="1"/>
      <c r="G864" s="1"/>
    </row>
    <row r="865" spans="1:7" x14ac:dyDescent="0.25">
      <c r="A865" s="6">
        <v>38308</v>
      </c>
      <c r="B865" s="9">
        <v>1.84</v>
      </c>
      <c r="E865" s="1"/>
      <c r="F865" s="1"/>
      <c r="G865" s="1"/>
    </row>
    <row r="866" spans="1:7" x14ac:dyDescent="0.25">
      <c r="A866" s="6">
        <v>38309</v>
      </c>
      <c r="B866" s="9">
        <v>1.84</v>
      </c>
      <c r="E866" s="1"/>
      <c r="F866" s="1"/>
      <c r="G866" s="1"/>
    </row>
    <row r="867" spans="1:7" x14ac:dyDescent="0.25">
      <c r="A867" s="6">
        <v>38310</v>
      </c>
      <c r="B867" s="9">
        <v>1.94</v>
      </c>
      <c r="E867" s="1"/>
      <c r="F867" s="1"/>
      <c r="G867" s="1"/>
    </row>
    <row r="868" spans="1:7" x14ac:dyDescent="0.25">
      <c r="A868" s="6">
        <v>38313</v>
      </c>
      <c r="B868" s="9">
        <v>1.93</v>
      </c>
      <c r="E868" s="1"/>
      <c r="F868" s="1"/>
      <c r="G868" s="1"/>
    </row>
    <row r="869" spans="1:7" x14ac:dyDescent="0.25">
      <c r="A869" s="6">
        <v>38314</v>
      </c>
      <c r="B869" s="9">
        <v>1.96</v>
      </c>
      <c r="E869" s="1"/>
      <c r="F869" s="1"/>
      <c r="G869" s="1"/>
    </row>
    <row r="870" spans="1:7" x14ac:dyDescent="0.25">
      <c r="A870" s="6">
        <v>38315</v>
      </c>
      <c r="B870" s="9">
        <v>1.95</v>
      </c>
      <c r="E870" s="1"/>
      <c r="F870" s="1"/>
      <c r="G870" s="1"/>
    </row>
    <row r="871" spans="1:7" x14ac:dyDescent="0.25">
      <c r="A871" s="6">
        <v>38316</v>
      </c>
      <c r="B871" s="9" t="e">
        <v>#N/A</v>
      </c>
      <c r="E871" s="1"/>
      <c r="F871" s="1"/>
      <c r="G871" s="1"/>
    </row>
    <row r="872" spans="1:7" x14ac:dyDescent="0.25">
      <c r="A872" s="6">
        <v>38317</v>
      </c>
      <c r="B872" s="9">
        <v>1.97</v>
      </c>
      <c r="E872" s="1"/>
      <c r="F872" s="1"/>
      <c r="G872" s="1"/>
    </row>
    <row r="873" spans="1:7" x14ac:dyDescent="0.25">
      <c r="A873" s="6">
        <v>38320</v>
      </c>
      <c r="B873" s="9">
        <v>1.97</v>
      </c>
      <c r="E873" s="1"/>
      <c r="F873" s="1"/>
      <c r="G873" s="1"/>
    </row>
    <row r="874" spans="1:7" x14ac:dyDescent="0.25">
      <c r="A874" s="6">
        <v>38321</v>
      </c>
      <c r="B874" s="9">
        <v>2.04</v>
      </c>
      <c r="E874" s="1"/>
      <c r="F874" s="1"/>
      <c r="G874" s="1"/>
    </row>
    <row r="875" spans="1:7" x14ac:dyDescent="0.25">
      <c r="A875" s="6">
        <v>38322</v>
      </c>
      <c r="B875" s="9">
        <v>2.02</v>
      </c>
      <c r="E875" s="1"/>
      <c r="F875" s="1"/>
      <c r="G875" s="1"/>
    </row>
    <row r="876" spans="1:7" x14ac:dyDescent="0.25">
      <c r="A876" s="6">
        <v>38323</v>
      </c>
      <c r="B876" s="9">
        <v>2.02</v>
      </c>
      <c r="E876" s="1"/>
      <c r="F876" s="1"/>
      <c r="G876" s="1"/>
    </row>
    <row r="877" spans="1:7" x14ac:dyDescent="0.25">
      <c r="A877" s="6">
        <v>38324</v>
      </c>
      <c r="B877" s="9">
        <v>2.02</v>
      </c>
      <c r="E877" s="1"/>
      <c r="F877" s="1"/>
      <c r="G877" s="1"/>
    </row>
    <row r="878" spans="1:7" x14ac:dyDescent="0.25">
      <c r="A878" s="6">
        <v>38327</v>
      </c>
      <c r="B878" s="9">
        <v>2.04</v>
      </c>
      <c r="E878" s="1"/>
      <c r="F878" s="1"/>
      <c r="G878" s="1"/>
    </row>
    <row r="879" spans="1:7" x14ac:dyDescent="0.25">
      <c r="A879" s="6">
        <v>38328</v>
      </c>
      <c r="B879" s="9">
        <v>2.0499999999999998</v>
      </c>
      <c r="E879" s="1"/>
      <c r="F879" s="1"/>
      <c r="G879" s="1"/>
    </row>
    <row r="880" spans="1:7" x14ac:dyDescent="0.25">
      <c r="A880" s="6">
        <v>38329</v>
      </c>
      <c r="B880" s="9">
        <v>2.04</v>
      </c>
      <c r="E880" s="1"/>
      <c r="F880" s="1"/>
      <c r="G880" s="1"/>
    </row>
    <row r="881" spans="1:7" x14ac:dyDescent="0.25">
      <c r="A881" s="6">
        <v>38330</v>
      </c>
      <c r="B881" s="9">
        <v>2.0299999999999998</v>
      </c>
      <c r="E881" s="1"/>
      <c r="F881" s="1"/>
      <c r="G881" s="1"/>
    </row>
    <row r="882" spans="1:7" x14ac:dyDescent="0.25">
      <c r="A882" s="6">
        <v>38331</v>
      </c>
      <c r="B882" s="9">
        <v>2.0299999999999998</v>
      </c>
      <c r="E882" s="1"/>
      <c r="F882" s="1"/>
      <c r="G882" s="1"/>
    </row>
    <row r="883" spans="1:7" x14ac:dyDescent="0.25">
      <c r="A883" s="6">
        <v>38334</v>
      </c>
      <c r="B883" s="9">
        <v>1.98</v>
      </c>
      <c r="E883" s="1"/>
      <c r="F883" s="1"/>
      <c r="G883" s="1"/>
    </row>
    <row r="884" spans="1:7" x14ac:dyDescent="0.25">
      <c r="A884" s="6">
        <v>38335</v>
      </c>
      <c r="B884" s="9">
        <v>1.98</v>
      </c>
      <c r="E884" s="1"/>
      <c r="F884" s="1"/>
      <c r="G884" s="1"/>
    </row>
    <row r="885" spans="1:7" x14ac:dyDescent="0.25">
      <c r="A885" s="6">
        <v>38336</v>
      </c>
      <c r="B885" s="9">
        <v>1.94</v>
      </c>
      <c r="E885" s="1"/>
      <c r="F885" s="1"/>
      <c r="G885" s="1"/>
    </row>
    <row r="886" spans="1:7" x14ac:dyDescent="0.25">
      <c r="A886" s="6">
        <v>38337</v>
      </c>
      <c r="B886" s="9">
        <v>1.89</v>
      </c>
      <c r="E886" s="1"/>
      <c r="F886" s="1"/>
      <c r="G886" s="1"/>
    </row>
    <row r="887" spans="1:7" x14ac:dyDescent="0.25">
      <c r="A887" s="6">
        <v>38338</v>
      </c>
      <c r="B887" s="9">
        <v>1.9</v>
      </c>
      <c r="E887" s="1"/>
      <c r="F887" s="1"/>
      <c r="G887" s="1"/>
    </row>
    <row r="888" spans="1:7" x14ac:dyDescent="0.25">
      <c r="A888" s="6">
        <v>38341</v>
      </c>
      <c r="B888" s="9">
        <v>1.91</v>
      </c>
      <c r="E888" s="1"/>
      <c r="F888" s="1"/>
      <c r="G888" s="1"/>
    </row>
    <row r="889" spans="1:7" x14ac:dyDescent="0.25">
      <c r="A889" s="6">
        <v>38342</v>
      </c>
      <c r="B889" s="9">
        <v>1.89</v>
      </c>
      <c r="E889" s="1"/>
      <c r="F889" s="1"/>
      <c r="G889" s="1"/>
    </row>
    <row r="890" spans="1:7" x14ac:dyDescent="0.25">
      <c r="A890" s="6">
        <v>38343</v>
      </c>
      <c r="B890" s="9">
        <v>1.8</v>
      </c>
      <c r="E890" s="1"/>
      <c r="F890" s="1"/>
      <c r="G890" s="1"/>
    </row>
    <row r="891" spans="1:7" x14ac:dyDescent="0.25">
      <c r="A891" s="6">
        <v>38344</v>
      </c>
      <c r="B891" s="9">
        <v>1.78</v>
      </c>
      <c r="E891" s="1"/>
      <c r="F891" s="1"/>
      <c r="G891" s="1"/>
    </row>
    <row r="892" spans="1:7" x14ac:dyDescent="0.25">
      <c r="A892" s="6">
        <v>38345</v>
      </c>
      <c r="B892" s="9" t="e">
        <v>#N/A</v>
      </c>
      <c r="E892" s="1"/>
      <c r="F892" s="1"/>
      <c r="G892" s="1"/>
    </row>
    <row r="893" spans="1:7" x14ac:dyDescent="0.25">
      <c r="A893" s="6">
        <v>38348</v>
      </c>
      <c r="B893" s="9">
        <v>1.82</v>
      </c>
      <c r="E893" s="1"/>
      <c r="F893" s="1"/>
      <c r="G893" s="1"/>
    </row>
    <row r="894" spans="1:7" x14ac:dyDescent="0.25">
      <c r="A894" s="6">
        <v>38349</v>
      </c>
      <c r="B894" s="9">
        <v>1.84</v>
      </c>
      <c r="E894" s="1"/>
      <c r="F894" s="1"/>
      <c r="G894" s="1"/>
    </row>
    <row r="895" spans="1:7" x14ac:dyDescent="0.25">
      <c r="A895" s="6">
        <v>38350</v>
      </c>
      <c r="B895" s="9">
        <v>1.71</v>
      </c>
      <c r="E895" s="1"/>
      <c r="F895" s="1"/>
      <c r="G895" s="1"/>
    </row>
    <row r="896" spans="1:7" x14ac:dyDescent="0.25">
      <c r="A896" s="6">
        <v>38351</v>
      </c>
      <c r="B896" s="9">
        <v>1.62</v>
      </c>
      <c r="E896" s="1"/>
      <c r="F896" s="1"/>
      <c r="G896" s="1"/>
    </row>
    <row r="897" spans="1:7" x14ac:dyDescent="0.25">
      <c r="A897" s="6">
        <v>38352</v>
      </c>
      <c r="B897" s="9">
        <v>1.84</v>
      </c>
      <c r="E897" s="1"/>
      <c r="F897" s="1"/>
      <c r="G897" s="1"/>
    </row>
    <row r="898" spans="1:7" x14ac:dyDescent="0.25">
      <c r="A898" s="6">
        <v>38355</v>
      </c>
      <c r="B898" s="9">
        <v>1.91</v>
      </c>
      <c r="E898" s="1"/>
      <c r="F898" s="1"/>
      <c r="G898" s="1"/>
    </row>
    <row r="899" spans="1:7" x14ac:dyDescent="0.25">
      <c r="A899" s="6">
        <v>38356</v>
      </c>
      <c r="B899" s="9">
        <v>2.0099999999999998</v>
      </c>
      <c r="E899" s="1"/>
      <c r="F899" s="1"/>
      <c r="G899" s="1"/>
    </row>
    <row r="900" spans="1:7" x14ac:dyDescent="0.25">
      <c r="A900" s="6">
        <v>38357</v>
      </c>
      <c r="B900" s="9">
        <v>2</v>
      </c>
      <c r="E900" s="1"/>
      <c r="F900" s="1"/>
      <c r="G900" s="1"/>
    </row>
    <row r="901" spans="1:7" x14ac:dyDescent="0.25">
      <c r="A901" s="6">
        <v>38358</v>
      </c>
      <c r="B901" s="9">
        <v>1.99</v>
      </c>
      <c r="E901" s="1"/>
      <c r="F901" s="1"/>
      <c r="G901" s="1"/>
    </row>
    <row r="902" spans="1:7" x14ac:dyDescent="0.25">
      <c r="A902" s="6">
        <v>38359</v>
      </c>
      <c r="B902" s="9">
        <v>1.98</v>
      </c>
      <c r="E902" s="1"/>
      <c r="F902" s="1"/>
      <c r="G902" s="1"/>
    </row>
    <row r="903" spans="1:7" x14ac:dyDescent="0.25">
      <c r="A903" s="6">
        <v>38362</v>
      </c>
      <c r="B903" s="9">
        <v>2</v>
      </c>
      <c r="E903" s="1"/>
      <c r="F903" s="1"/>
      <c r="G903" s="1"/>
    </row>
    <row r="904" spans="1:7" x14ac:dyDescent="0.25">
      <c r="A904" s="6">
        <v>38363</v>
      </c>
      <c r="B904" s="9">
        <v>1.99</v>
      </c>
      <c r="E904" s="1"/>
      <c r="F904" s="1"/>
      <c r="G904" s="1"/>
    </row>
    <row r="905" spans="1:7" x14ac:dyDescent="0.25">
      <c r="A905" s="6">
        <v>38364</v>
      </c>
      <c r="B905" s="9">
        <v>1.97</v>
      </c>
      <c r="E905" s="1"/>
      <c r="F905" s="1"/>
      <c r="G905" s="1"/>
    </row>
    <row r="906" spans="1:7" x14ac:dyDescent="0.25">
      <c r="A906" s="6">
        <v>38365</v>
      </c>
      <c r="B906" s="9">
        <v>2.0099999999999998</v>
      </c>
      <c r="E906" s="1"/>
      <c r="F906" s="1"/>
      <c r="G906" s="1"/>
    </row>
    <row r="907" spans="1:7" x14ac:dyDescent="0.25">
      <c r="A907" s="6">
        <v>38366</v>
      </c>
      <c r="B907" s="9">
        <v>2</v>
      </c>
      <c r="E907" s="1"/>
      <c r="F907" s="1"/>
      <c r="G907" s="1"/>
    </row>
    <row r="908" spans="1:7" x14ac:dyDescent="0.25">
      <c r="A908" s="6">
        <v>38369</v>
      </c>
      <c r="B908" s="9" t="e">
        <v>#N/A</v>
      </c>
      <c r="E908" s="1"/>
      <c r="F908" s="1"/>
      <c r="G908" s="1"/>
    </row>
    <row r="909" spans="1:7" x14ac:dyDescent="0.25">
      <c r="A909" s="6">
        <v>38370</v>
      </c>
      <c r="B909" s="9">
        <v>1.96</v>
      </c>
      <c r="E909" s="1"/>
      <c r="F909" s="1"/>
      <c r="G909" s="1"/>
    </row>
    <row r="910" spans="1:7" x14ac:dyDescent="0.25">
      <c r="A910" s="6">
        <v>38371</v>
      </c>
      <c r="B910" s="9">
        <v>1.9</v>
      </c>
      <c r="E910" s="1"/>
      <c r="F910" s="1"/>
      <c r="G910" s="1"/>
    </row>
    <row r="911" spans="1:7" x14ac:dyDescent="0.25">
      <c r="A911" s="6">
        <v>38372</v>
      </c>
      <c r="B911" s="9">
        <v>1.83</v>
      </c>
      <c r="E911" s="1"/>
      <c r="F911" s="1"/>
      <c r="G911" s="1"/>
    </row>
    <row r="912" spans="1:7" x14ac:dyDescent="0.25">
      <c r="A912" s="6">
        <v>38373</v>
      </c>
      <c r="B912" s="9">
        <v>1.96</v>
      </c>
      <c r="E912" s="1"/>
      <c r="F912" s="1"/>
      <c r="G912" s="1"/>
    </row>
    <row r="913" spans="1:7" x14ac:dyDescent="0.25">
      <c r="A913" s="6">
        <v>38376</v>
      </c>
      <c r="B913" s="9">
        <v>1.97</v>
      </c>
      <c r="E913" s="1"/>
      <c r="F913" s="1"/>
      <c r="G913" s="1"/>
    </row>
    <row r="914" spans="1:7" x14ac:dyDescent="0.25">
      <c r="A914" s="6">
        <v>38377</v>
      </c>
      <c r="B914" s="9">
        <v>2.09</v>
      </c>
      <c r="E914" s="1"/>
      <c r="F914" s="1"/>
      <c r="G914" s="1"/>
    </row>
    <row r="915" spans="1:7" x14ac:dyDescent="0.25">
      <c r="A915" s="6">
        <v>38378</v>
      </c>
      <c r="B915" s="9">
        <v>2.12</v>
      </c>
      <c r="E915" s="1"/>
      <c r="F915" s="1"/>
      <c r="G915" s="1"/>
    </row>
    <row r="916" spans="1:7" x14ac:dyDescent="0.25">
      <c r="A916" s="6">
        <v>38379</v>
      </c>
      <c r="B916" s="9">
        <v>2.11</v>
      </c>
      <c r="E916" s="1"/>
      <c r="F916" s="1"/>
      <c r="G916" s="1"/>
    </row>
    <row r="917" spans="1:7" x14ac:dyDescent="0.25">
      <c r="A917" s="6">
        <v>38380</v>
      </c>
      <c r="B917" s="9">
        <v>2.06</v>
      </c>
      <c r="E917" s="1"/>
      <c r="F917" s="1"/>
      <c r="G917" s="1"/>
    </row>
    <row r="918" spans="1:7" x14ac:dyDescent="0.25">
      <c r="A918" s="6">
        <v>38383</v>
      </c>
      <c r="B918" s="9">
        <v>1.99</v>
      </c>
      <c r="E918" s="1"/>
      <c r="F918" s="1"/>
      <c r="G918" s="1"/>
    </row>
    <row r="919" spans="1:7" x14ac:dyDescent="0.25">
      <c r="A919" s="6">
        <v>38384</v>
      </c>
      <c r="B919" s="9">
        <v>2.2000000000000002</v>
      </c>
      <c r="E919" s="1"/>
      <c r="F919" s="1"/>
      <c r="G919" s="1"/>
    </row>
    <row r="920" spans="1:7" x14ac:dyDescent="0.25">
      <c r="A920" s="6">
        <v>38385</v>
      </c>
      <c r="B920" s="9">
        <v>2.19</v>
      </c>
      <c r="E920" s="1"/>
      <c r="F920" s="1"/>
      <c r="G920" s="1"/>
    </row>
    <row r="921" spans="1:7" x14ac:dyDescent="0.25">
      <c r="A921" s="6">
        <v>38386</v>
      </c>
      <c r="B921" s="9">
        <v>2.15</v>
      </c>
      <c r="E921" s="1"/>
      <c r="F921" s="1"/>
      <c r="G921" s="1"/>
    </row>
    <row r="922" spans="1:7" x14ac:dyDescent="0.25">
      <c r="A922" s="6">
        <v>38387</v>
      </c>
      <c r="B922" s="9">
        <v>2.16</v>
      </c>
      <c r="E922" s="1"/>
      <c r="F922" s="1"/>
      <c r="G922" s="1"/>
    </row>
    <row r="923" spans="1:7" x14ac:dyDescent="0.25">
      <c r="A923" s="6">
        <v>38390</v>
      </c>
      <c r="B923" s="9">
        <v>2.2200000000000002</v>
      </c>
      <c r="E923" s="1"/>
      <c r="F923" s="1"/>
      <c r="G923" s="1"/>
    </row>
    <row r="924" spans="1:7" x14ac:dyDescent="0.25">
      <c r="A924" s="6">
        <v>38391</v>
      </c>
      <c r="B924" s="9">
        <v>2.2999999999999998</v>
      </c>
      <c r="E924" s="1"/>
      <c r="F924" s="1"/>
      <c r="G924" s="1"/>
    </row>
    <row r="925" spans="1:7" x14ac:dyDescent="0.25">
      <c r="A925" s="6">
        <v>38392</v>
      </c>
      <c r="B925" s="9">
        <v>2.2999999999999998</v>
      </c>
      <c r="E925" s="1"/>
      <c r="F925" s="1"/>
      <c r="G925" s="1"/>
    </row>
    <row r="926" spans="1:7" x14ac:dyDescent="0.25">
      <c r="A926" s="6">
        <v>38393</v>
      </c>
      <c r="B926" s="9">
        <v>2.31</v>
      </c>
      <c r="E926" s="1"/>
      <c r="F926" s="1"/>
      <c r="G926" s="1"/>
    </row>
    <row r="927" spans="1:7" x14ac:dyDescent="0.25">
      <c r="A927" s="6">
        <v>38394</v>
      </c>
      <c r="B927" s="9">
        <v>2.3199999999999998</v>
      </c>
      <c r="E927" s="1"/>
      <c r="F927" s="1"/>
      <c r="G927" s="1"/>
    </row>
    <row r="928" spans="1:7" x14ac:dyDescent="0.25">
      <c r="A928" s="6">
        <v>38397</v>
      </c>
      <c r="B928" s="9">
        <v>2.3199999999999998</v>
      </c>
      <c r="E928" s="1"/>
      <c r="F928" s="1"/>
      <c r="G928" s="1"/>
    </row>
    <row r="929" spans="1:7" x14ac:dyDescent="0.25">
      <c r="A929" s="6">
        <v>38398</v>
      </c>
      <c r="B929" s="9">
        <v>2.36</v>
      </c>
      <c r="E929" s="1"/>
      <c r="F929" s="1"/>
      <c r="G929" s="1"/>
    </row>
    <row r="930" spans="1:7" x14ac:dyDescent="0.25">
      <c r="A930" s="6">
        <v>38399</v>
      </c>
      <c r="B930" s="9">
        <v>2.35</v>
      </c>
      <c r="E930" s="1"/>
      <c r="F930" s="1"/>
      <c r="G930" s="1"/>
    </row>
    <row r="931" spans="1:7" x14ac:dyDescent="0.25">
      <c r="A931" s="6">
        <v>38400</v>
      </c>
      <c r="B931" s="9">
        <v>2.36</v>
      </c>
      <c r="E931" s="1"/>
      <c r="F931" s="1"/>
      <c r="G931" s="1"/>
    </row>
    <row r="932" spans="1:7" x14ac:dyDescent="0.25">
      <c r="A932" s="6">
        <v>38401</v>
      </c>
      <c r="B932" s="9">
        <v>2.35</v>
      </c>
      <c r="E932" s="1"/>
      <c r="F932" s="1"/>
      <c r="G932" s="1"/>
    </row>
    <row r="933" spans="1:7" x14ac:dyDescent="0.25">
      <c r="A933" s="6">
        <v>38404</v>
      </c>
      <c r="B933" s="9" t="e">
        <v>#N/A</v>
      </c>
      <c r="E933" s="1"/>
      <c r="F933" s="1"/>
      <c r="G933" s="1"/>
    </row>
    <row r="934" spans="1:7" x14ac:dyDescent="0.25">
      <c r="A934" s="6">
        <v>38405</v>
      </c>
      <c r="B934" s="9">
        <v>2.37</v>
      </c>
      <c r="E934" s="1"/>
      <c r="F934" s="1"/>
      <c r="G934" s="1"/>
    </row>
    <row r="935" spans="1:7" x14ac:dyDescent="0.25">
      <c r="A935" s="6">
        <v>38406</v>
      </c>
      <c r="B935" s="9">
        <v>2.4300000000000002</v>
      </c>
      <c r="E935" s="1"/>
      <c r="F935" s="1"/>
      <c r="G935" s="1"/>
    </row>
    <row r="936" spans="1:7" x14ac:dyDescent="0.25">
      <c r="A936" s="6">
        <v>38407</v>
      </c>
      <c r="B936" s="9">
        <v>2.44</v>
      </c>
      <c r="E936" s="1"/>
      <c r="F936" s="1"/>
      <c r="G936" s="1"/>
    </row>
    <row r="937" spans="1:7" x14ac:dyDescent="0.25">
      <c r="A937" s="6">
        <v>38408</v>
      </c>
      <c r="B937" s="9">
        <v>2.46</v>
      </c>
      <c r="E937" s="1"/>
      <c r="F937" s="1"/>
      <c r="G937" s="1"/>
    </row>
    <row r="938" spans="1:7" x14ac:dyDescent="0.25">
      <c r="A938" s="6">
        <v>38411</v>
      </c>
      <c r="B938" s="9">
        <v>2.4500000000000002</v>
      </c>
      <c r="E938" s="1"/>
      <c r="F938" s="1"/>
      <c r="G938" s="1"/>
    </row>
    <row r="939" spans="1:7" x14ac:dyDescent="0.25">
      <c r="A939" s="6">
        <v>38412</v>
      </c>
      <c r="B939" s="9">
        <v>2.5099999999999998</v>
      </c>
      <c r="E939" s="1"/>
      <c r="F939" s="1"/>
      <c r="G939" s="1"/>
    </row>
    <row r="940" spans="1:7" x14ac:dyDescent="0.25">
      <c r="A940" s="6">
        <v>38413</v>
      </c>
      <c r="B940" s="9">
        <v>2.4900000000000002</v>
      </c>
      <c r="E940" s="1"/>
      <c r="F940" s="1"/>
      <c r="G940" s="1"/>
    </row>
    <row r="941" spans="1:7" x14ac:dyDescent="0.25">
      <c r="A941" s="6">
        <v>38414</v>
      </c>
      <c r="B941" s="9">
        <v>2.5</v>
      </c>
      <c r="E941" s="1"/>
      <c r="F941" s="1"/>
      <c r="G941" s="1"/>
    </row>
    <row r="942" spans="1:7" x14ac:dyDescent="0.25">
      <c r="A942" s="6">
        <v>38415</v>
      </c>
      <c r="B942" s="9">
        <v>2.5099999999999998</v>
      </c>
      <c r="E942" s="1"/>
      <c r="F942" s="1"/>
      <c r="G942" s="1"/>
    </row>
    <row r="943" spans="1:7" x14ac:dyDescent="0.25">
      <c r="A943" s="6">
        <v>38418</v>
      </c>
      <c r="B943" s="9">
        <v>2.5299999999999998</v>
      </c>
      <c r="E943" s="1"/>
      <c r="F943" s="1"/>
      <c r="G943" s="1"/>
    </row>
    <row r="944" spans="1:7" x14ac:dyDescent="0.25">
      <c r="A944" s="6">
        <v>38419</v>
      </c>
      <c r="B944" s="9">
        <v>2.57</v>
      </c>
      <c r="E944" s="1"/>
      <c r="F944" s="1"/>
      <c r="G944" s="1"/>
    </row>
    <row r="945" spans="1:7" x14ac:dyDescent="0.25">
      <c r="A945" s="6">
        <v>38420</v>
      </c>
      <c r="B945" s="9">
        <v>2.5499999999999998</v>
      </c>
      <c r="E945" s="1"/>
      <c r="F945" s="1"/>
      <c r="G945" s="1"/>
    </row>
    <row r="946" spans="1:7" x14ac:dyDescent="0.25">
      <c r="A946" s="6">
        <v>38421</v>
      </c>
      <c r="B946" s="9">
        <v>2.5499999999999998</v>
      </c>
      <c r="E946" s="1"/>
      <c r="F946" s="1"/>
      <c r="G946" s="1"/>
    </row>
    <row r="947" spans="1:7" x14ac:dyDescent="0.25">
      <c r="A947" s="6">
        <v>38422</v>
      </c>
      <c r="B947" s="9">
        <v>2.5499999999999998</v>
      </c>
    </row>
    <row r="948" spans="1:7" x14ac:dyDescent="0.25">
      <c r="A948" s="6">
        <v>38425</v>
      </c>
      <c r="B948" s="9">
        <v>2.56</v>
      </c>
    </row>
    <row r="949" spans="1:7" x14ac:dyDescent="0.25">
      <c r="A949" s="6">
        <v>38426</v>
      </c>
      <c r="B949" s="9">
        <v>2.66</v>
      </c>
    </row>
    <row r="950" spans="1:7" x14ac:dyDescent="0.25">
      <c r="A950" s="6">
        <v>38427</v>
      </c>
      <c r="B950" s="9">
        <v>2.64</v>
      </c>
    </row>
    <row r="951" spans="1:7" x14ac:dyDescent="0.25">
      <c r="A951" s="6">
        <v>38428</v>
      </c>
      <c r="B951" s="9">
        <v>2.63</v>
      </c>
    </row>
    <row r="952" spans="1:7" x14ac:dyDescent="0.25">
      <c r="A952" s="6">
        <v>38429</v>
      </c>
      <c r="B952" s="9">
        <v>2.65</v>
      </c>
    </row>
    <row r="953" spans="1:7" x14ac:dyDescent="0.25">
      <c r="A953" s="6">
        <v>38432</v>
      </c>
      <c r="B953" s="9">
        <v>2.66</v>
      </c>
    </row>
    <row r="954" spans="1:7" x14ac:dyDescent="0.25">
      <c r="A954" s="6">
        <v>38433</v>
      </c>
      <c r="B954" s="9">
        <v>2.72</v>
      </c>
    </row>
    <row r="955" spans="1:7" x14ac:dyDescent="0.25">
      <c r="A955" s="6">
        <v>38434</v>
      </c>
      <c r="B955" s="9">
        <v>2.68</v>
      </c>
    </row>
    <row r="956" spans="1:7" x14ac:dyDescent="0.25">
      <c r="A956" s="6">
        <v>38435</v>
      </c>
      <c r="B956" s="9">
        <v>2.65</v>
      </c>
    </row>
    <row r="957" spans="1:7" x14ac:dyDescent="0.25">
      <c r="A957" s="6">
        <v>38436</v>
      </c>
      <c r="B957" s="9" t="e">
        <v>#N/A</v>
      </c>
    </row>
    <row r="958" spans="1:7" x14ac:dyDescent="0.25">
      <c r="A958" s="6">
        <v>38439</v>
      </c>
      <c r="B958" s="9">
        <v>2.64</v>
      </c>
    </row>
    <row r="959" spans="1:7" x14ac:dyDescent="0.25">
      <c r="A959" s="6">
        <v>38440</v>
      </c>
      <c r="B959" s="9">
        <v>2.66</v>
      </c>
    </row>
    <row r="960" spans="1:7" x14ac:dyDescent="0.25">
      <c r="A960" s="6">
        <v>38441</v>
      </c>
      <c r="B960" s="9">
        <v>2.66</v>
      </c>
    </row>
    <row r="961" spans="1:2" x14ac:dyDescent="0.25">
      <c r="A961" s="6">
        <v>38442</v>
      </c>
      <c r="B961" s="9">
        <v>2.58</v>
      </c>
    </row>
    <row r="962" spans="1:2" x14ac:dyDescent="0.25">
      <c r="A962" s="6">
        <v>38443</v>
      </c>
      <c r="B962" s="9">
        <v>2.61</v>
      </c>
    </row>
    <row r="963" spans="1:2" x14ac:dyDescent="0.25">
      <c r="A963" s="6">
        <v>38446</v>
      </c>
      <c r="B963" s="9">
        <v>2.59</v>
      </c>
    </row>
    <row r="964" spans="1:2" x14ac:dyDescent="0.25">
      <c r="A964" s="6">
        <v>38447</v>
      </c>
      <c r="B964" s="9">
        <v>2.59</v>
      </c>
    </row>
    <row r="965" spans="1:2" x14ac:dyDescent="0.25">
      <c r="A965" s="6">
        <v>38448</v>
      </c>
      <c r="B965" s="9">
        <v>2.56</v>
      </c>
    </row>
    <row r="966" spans="1:2" x14ac:dyDescent="0.25">
      <c r="A966" s="6">
        <v>38449</v>
      </c>
      <c r="B966" s="9">
        <v>2.57</v>
      </c>
    </row>
    <row r="967" spans="1:2" x14ac:dyDescent="0.25">
      <c r="A967" s="6">
        <v>38450</v>
      </c>
      <c r="B967" s="9">
        <v>2.56</v>
      </c>
    </row>
    <row r="968" spans="1:2" x14ac:dyDescent="0.25">
      <c r="A968" s="6">
        <v>38453</v>
      </c>
      <c r="B968" s="9">
        <v>2.5499999999999998</v>
      </c>
    </row>
    <row r="969" spans="1:2" x14ac:dyDescent="0.25">
      <c r="A969" s="6">
        <v>38454</v>
      </c>
      <c r="B969" s="9">
        <v>2.58</v>
      </c>
    </row>
    <row r="970" spans="1:2" x14ac:dyDescent="0.25">
      <c r="A970" s="6">
        <v>38455</v>
      </c>
      <c r="B970" s="9">
        <v>2.58</v>
      </c>
    </row>
    <row r="971" spans="1:2" x14ac:dyDescent="0.25">
      <c r="A971" s="6">
        <v>38456</v>
      </c>
      <c r="B971" s="9">
        <v>2.58</v>
      </c>
    </row>
    <row r="972" spans="1:2" x14ac:dyDescent="0.25">
      <c r="A972" s="6">
        <v>38457</v>
      </c>
      <c r="B972" s="9">
        <v>2.58</v>
      </c>
    </row>
    <row r="973" spans="1:2" x14ac:dyDescent="0.25">
      <c r="A973" s="6">
        <v>38460</v>
      </c>
      <c r="B973" s="9">
        <v>2.6</v>
      </c>
    </row>
    <row r="974" spans="1:2" x14ac:dyDescent="0.25">
      <c r="A974" s="6">
        <v>38461</v>
      </c>
      <c r="B974" s="9">
        <v>2.69</v>
      </c>
    </row>
    <row r="975" spans="1:2" x14ac:dyDescent="0.25">
      <c r="A975" s="6">
        <v>38462</v>
      </c>
      <c r="B975" s="9">
        <v>2.6</v>
      </c>
    </row>
    <row r="976" spans="1:2" x14ac:dyDescent="0.25">
      <c r="A976" s="6">
        <v>38463</v>
      </c>
      <c r="B976" s="9">
        <v>2.54</v>
      </c>
    </row>
    <row r="977" spans="1:2" x14ac:dyDescent="0.25">
      <c r="A977" s="6">
        <v>38464</v>
      </c>
      <c r="B977" s="9">
        <v>2.58</v>
      </c>
    </row>
    <row r="978" spans="1:2" x14ac:dyDescent="0.25">
      <c r="A978" s="6">
        <v>38467</v>
      </c>
      <c r="B978" s="9">
        <v>2.6</v>
      </c>
    </row>
    <row r="979" spans="1:2" x14ac:dyDescent="0.25">
      <c r="A979" s="6">
        <v>38468</v>
      </c>
      <c r="B979" s="9">
        <v>2.66</v>
      </c>
    </row>
    <row r="980" spans="1:2" x14ac:dyDescent="0.25">
      <c r="A980" s="6">
        <v>38469</v>
      </c>
      <c r="B980" s="9">
        <v>2.6</v>
      </c>
    </row>
    <row r="981" spans="1:2" x14ac:dyDescent="0.25">
      <c r="A981" s="6">
        <v>38470</v>
      </c>
      <c r="B981" s="9">
        <v>2.5499999999999998</v>
      </c>
    </row>
    <row r="982" spans="1:2" x14ac:dyDescent="0.25">
      <c r="A982" s="6">
        <v>38471</v>
      </c>
      <c r="B982" s="9">
        <v>2.65</v>
      </c>
    </row>
    <row r="983" spans="1:2" x14ac:dyDescent="0.25">
      <c r="A983" s="6">
        <v>38474</v>
      </c>
      <c r="B983" s="9">
        <v>2.6</v>
      </c>
    </row>
    <row r="984" spans="1:2" x14ac:dyDescent="0.25">
      <c r="A984" s="6">
        <v>38475</v>
      </c>
      <c r="B984" s="9">
        <v>2.6</v>
      </c>
    </row>
    <row r="985" spans="1:2" x14ac:dyDescent="0.25">
      <c r="A985" s="6">
        <v>38476</v>
      </c>
      <c r="B985" s="9">
        <v>2.54</v>
      </c>
    </row>
    <row r="986" spans="1:2" x14ac:dyDescent="0.25">
      <c r="A986" s="6">
        <v>38477</v>
      </c>
      <c r="B986" s="9">
        <v>2.5499999999999998</v>
      </c>
    </row>
    <row r="987" spans="1:2" x14ac:dyDescent="0.25">
      <c r="A987" s="6">
        <v>38478</v>
      </c>
      <c r="B987" s="9">
        <v>2.59</v>
      </c>
    </row>
    <row r="988" spans="1:2" x14ac:dyDescent="0.25">
      <c r="A988" s="6">
        <v>38481</v>
      </c>
      <c r="B988" s="9">
        <v>2.59</v>
      </c>
    </row>
    <row r="989" spans="1:2" x14ac:dyDescent="0.25">
      <c r="A989" s="6">
        <v>38482</v>
      </c>
      <c r="B989" s="9">
        <v>2.5499999999999998</v>
      </c>
    </row>
    <row r="990" spans="1:2" x14ac:dyDescent="0.25">
      <c r="A990" s="6">
        <v>38483</v>
      </c>
      <c r="B990" s="9">
        <v>2.5499999999999998</v>
      </c>
    </row>
    <row r="991" spans="1:2" x14ac:dyDescent="0.25">
      <c r="A991" s="6">
        <v>38484</v>
      </c>
      <c r="B991" s="9">
        <v>2.52</v>
      </c>
    </row>
    <row r="992" spans="1:2" x14ac:dyDescent="0.25">
      <c r="A992" s="6">
        <v>38485</v>
      </c>
      <c r="B992" s="9">
        <v>2.4</v>
      </c>
    </row>
    <row r="993" spans="1:2" x14ac:dyDescent="0.25">
      <c r="A993" s="6">
        <v>38488</v>
      </c>
      <c r="B993" s="9">
        <v>2.38</v>
      </c>
    </row>
    <row r="994" spans="1:2" x14ac:dyDescent="0.25">
      <c r="A994" s="6">
        <v>38489</v>
      </c>
      <c r="B994" s="9">
        <v>2.5499999999999998</v>
      </c>
    </row>
    <row r="995" spans="1:2" x14ac:dyDescent="0.25">
      <c r="A995" s="6">
        <v>38490</v>
      </c>
      <c r="B995" s="9">
        <v>2.5499999999999998</v>
      </c>
    </row>
    <row r="996" spans="1:2" x14ac:dyDescent="0.25">
      <c r="A996" s="6">
        <v>38491</v>
      </c>
      <c r="B996" s="9">
        <v>2.58</v>
      </c>
    </row>
    <row r="997" spans="1:2" x14ac:dyDescent="0.25">
      <c r="A997" s="6">
        <v>38492</v>
      </c>
      <c r="B997" s="9">
        <v>2.6</v>
      </c>
    </row>
    <row r="998" spans="1:2" x14ac:dyDescent="0.25">
      <c r="A998" s="6">
        <v>38495</v>
      </c>
      <c r="B998" s="9">
        <v>2.61</v>
      </c>
    </row>
    <row r="999" spans="1:2" x14ac:dyDescent="0.25">
      <c r="A999" s="6">
        <v>38496</v>
      </c>
      <c r="B999" s="9">
        <v>2.77</v>
      </c>
    </row>
    <row r="1000" spans="1:2" x14ac:dyDescent="0.25">
      <c r="A1000" s="6">
        <v>38497</v>
      </c>
      <c r="B1000" s="9">
        <v>2.74</v>
      </c>
    </row>
    <row r="1001" spans="1:2" x14ac:dyDescent="0.25">
      <c r="A1001" s="6">
        <v>38498</v>
      </c>
      <c r="B1001" s="9">
        <v>2.72</v>
      </c>
    </row>
    <row r="1002" spans="1:2" x14ac:dyDescent="0.25">
      <c r="A1002" s="6">
        <v>38499</v>
      </c>
      <c r="B1002" s="9">
        <v>2.71</v>
      </c>
    </row>
    <row r="1003" spans="1:2" x14ac:dyDescent="0.25">
      <c r="A1003" s="6">
        <v>38502</v>
      </c>
      <c r="B1003" s="9" t="e">
        <v>#N/A</v>
      </c>
    </row>
    <row r="1004" spans="1:2" x14ac:dyDescent="0.25">
      <c r="A1004" s="6">
        <v>38503</v>
      </c>
      <c r="B1004" s="9">
        <v>2.73</v>
      </c>
    </row>
    <row r="1005" spans="1:2" x14ac:dyDescent="0.25">
      <c r="A1005" s="6">
        <v>38504</v>
      </c>
      <c r="B1005" s="9">
        <v>2.74</v>
      </c>
    </row>
    <row r="1006" spans="1:2" x14ac:dyDescent="0.25">
      <c r="A1006" s="6">
        <v>38505</v>
      </c>
      <c r="B1006" s="9">
        <v>2.75</v>
      </c>
    </row>
    <row r="1007" spans="1:2" x14ac:dyDescent="0.25">
      <c r="A1007" s="6">
        <v>38506</v>
      </c>
      <c r="B1007" s="9">
        <v>2.76</v>
      </c>
    </row>
    <row r="1008" spans="1:2" x14ac:dyDescent="0.25">
      <c r="A1008" s="6">
        <v>38509</v>
      </c>
      <c r="B1008" s="9">
        <v>2.76</v>
      </c>
    </row>
    <row r="1009" spans="1:2" x14ac:dyDescent="0.25">
      <c r="A1009" s="6">
        <v>38510</v>
      </c>
      <c r="B1009" s="9">
        <v>2.78</v>
      </c>
    </row>
    <row r="1010" spans="1:2" x14ac:dyDescent="0.25">
      <c r="A1010" s="6">
        <v>38511</v>
      </c>
      <c r="B1010" s="9">
        <v>2.78</v>
      </c>
    </row>
    <row r="1011" spans="1:2" x14ac:dyDescent="0.25">
      <c r="A1011" s="6">
        <v>38512</v>
      </c>
      <c r="B1011" s="9">
        <v>2.76</v>
      </c>
    </row>
    <row r="1012" spans="1:2" x14ac:dyDescent="0.25">
      <c r="A1012" s="6">
        <v>38513</v>
      </c>
      <c r="B1012" s="9">
        <v>2.76</v>
      </c>
    </row>
    <row r="1013" spans="1:2" x14ac:dyDescent="0.25">
      <c r="A1013" s="6">
        <v>38516</v>
      </c>
      <c r="B1013" s="9">
        <v>2.75</v>
      </c>
    </row>
    <row r="1014" spans="1:2" x14ac:dyDescent="0.25">
      <c r="A1014" s="6">
        <v>38517</v>
      </c>
      <c r="B1014" s="9">
        <v>2.74</v>
      </c>
    </row>
    <row r="1015" spans="1:2" x14ac:dyDescent="0.25">
      <c r="A1015" s="6">
        <v>38518</v>
      </c>
      <c r="B1015" s="9">
        <v>2.73</v>
      </c>
    </row>
    <row r="1016" spans="1:2" x14ac:dyDescent="0.25">
      <c r="A1016" s="6">
        <v>38519</v>
      </c>
      <c r="B1016" s="9">
        <v>2.71</v>
      </c>
    </row>
    <row r="1017" spans="1:2" x14ac:dyDescent="0.25">
      <c r="A1017" s="6">
        <v>38520</v>
      </c>
      <c r="B1017" s="9">
        <v>2.74</v>
      </c>
    </row>
    <row r="1018" spans="1:2" x14ac:dyDescent="0.25">
      <c r="A1018" s="6">
        <v>38523</v>
      </c>
      <c r="B1018" s="9">
        <v>2.74</v>
      </c>
    </row>
    <row r="1019" spans="1:2" x14ac:dyDescent="0.25">
      <c r="A1019" s="6">
        <v>38524</v>
      </c>
      <c r="B1019" s="9">
        <v>2.8</v>
      </c>
    </row>
    <row r="1020" spans="1:2" x14ac:dyDescent="0.25">
      <c r="A1020" s="6">
        <v>38525</v>
      </c>
      <c r="B1020" s="9">
        <v>2.79</v>
      </c>
    </row>
    <row r="1021" spans="1:2" x14ac:dyDescent="0.25">
      <c r="A1021" s="6">
        <v>38526</v>
      </c>
      <c r="B1021" s="9">
        <v>2.73</v>
      </c>
    </row>
    <row r="1022" spans="1:2" x14ac:dyDescent="0.25">
      <c r="A1022" s="6">
        <v>38527</v>
      </c>
      <c r="B1022" s="9">
        <v>2.72</v>
      </c>
    </row>
    <row r="1023" spans="1:2" x14ac:dyDescent="0.25">
      <c r="A1023" s="6">
        <v>38530</v>
      </c>
      <c r="B1023" s="9">
        <v>2.77</v>
      </c>
    </row>
    <row r="1024" spans="1:2" x14ac:dyDescent="0.25">
      <c r="A1024" s="6">
        <v>38531</v>
      </c>
      <c r="B1024" s="9">
        <v>2.94</v>
      </c>
    </row>
    <row r="1025" spans="1:2" x14ac:dyDescent="0.25">
      <c r="A1025" s="6">
        <v>38532</v>
      </c>
      <c r="B1025" s="9">
        <v>2.9</v>
      </c>
    </row>
    <row r="1026" spans="1:2" x14ac:dyDescent="0.25">
      <c r="A1026" s="6">
        <v>38533</v>
      </c>
      <c r="B1026" s="9">
        <v>2.94</v>
      </c>
    </row>
    <row r="1027" spans="1:2" x14ac:dyDescent="0.25">
      <c r="A1027" s="6">
        <v>38534</v>
      </c>
      <c r="B1027" s="9">
        <v>2.96</v>
      </c>
    </row>
    <row r="1028" spans="1:2" x14ac:dyDescent="0.25">
      <c r="A1028" s="6">
        <v>38537</v>
      </c>
      <c r="B1028" s="9" t="e">
        <v>#N/A</v>
      </c>
    </row>
    <row r="1029" spans="1:2" x14ac:dyDescent="0.25">
      <c r="A1029" s="6">
        <v>38538</v>
      </c>
      <c r="B1029" s="9">
        <v>2.96</v>
      </c>
    </row>
    <row r="1030" spans="1:2" x14ac:dyDescent="0.25">
      <c r="A1030" s="6">
        <v>38539</v>
      </c>
      <c r="B1030" s="9">
        <v>2.99</v>
      </c>
    </row>
    <row r="1031" spans="1:2" x14ac:dyDescent="0.25">
      <c r="A1031" s="6">
        <v>38540</v>
      </c>
      <c r="B1031" s="9">
        <v>2.94</v>
      </c>
    </row>
    <row r="1032" spans="1:2" x14ac:dyDescent="0.25">
      <c r="A1032" s="6">
        <v>38541</v>
      </c>
      <c r="B1032" s="9">
        <v>2.93</v>
      </c>
    </row>
    <row r="1033" spans="1:2" x14ac:dyDescent="0.25">
      <c r="A1033" s="6">
        <v>38544</v>
      </c>
      <c r="B1033" s="9">
        <v>2.91</v>
      </c>
    </row>
    <row r="1034" spans="1:2" x14ac:dyDescent="0.25">
      <c r="A1034" s="6">
        <v>38545</v>
      </c>
      <c r="B1034" s="9">
        <v>2.97</v>
      </c>
    </row>
    <row r="1035" spans="1:2" x14ac:dyDescent="0.25">
      <c r="A1035" s="6">
        <v>38546</v>
      </c>
      <c r="B1035" s="9">
        <v>2.97</v>
      </c>
    </row>
    <row r="1036" spans="1:2" x14ac:dyDescent="0.25">
      <c r="A1036" s="6">
        <v>38547</v>
      </c>
      <c r="B1036" s="9">
        <v>2.98</v>
      </c>
    </row>
    <row r="1037" spans="1:2" x14ac:dyDescent="0.25">
      <c r="A1037" s="6">
        <v>38548</v>
      </c>
      <c r="B1037" s="9">
        <v>2.98</v>
      </c>
    </row>
    <row r="1038" spans="1:2" x14ac:dyDescent="0.25">
      <c r="A1038" s="6">
        <v>38551</v>
      </c>
      <c r="B1038" s="9">
        <v>2.98</v>
      </c>
    </row>
    <row r="1039" spans="1:2" x14ac:dyDescent="0.25">
      <c r="A1039" s="6">
        <v>38552</v>
      </c>
      <c r="B1039" s="9">
        <v>3.08</v>
      </c>
    </row>
    <row r="1040" spans="1:2" x14ac:dyDescent="0.25">
      <c r="A1040" s="6">
        <v>38553</v>
      </c>
      <c r="B1040" s="9">
        <v>3.05</v>
      </c>
    </row>
    <row r="1041" spans="1:2" x14ac:dyDescent="0.25">
      <c r="A1041" s="6">
        <v>38554</v>
      </c>
      <c r="B1041" s="9">
        <v>3.07</v>
      </c>
    </row>
    <row r="1042" spans="1:2" x14ac:dyDescent="0.25">
      <c r="A1042" s="6">
        <v>38555</v>
      </c>
      <c r="B1042" s="9">
        <v>3.09</v>
      </c>
    </row>
    <row r="1043" spans="1:2" x14ac:dyDescent="0.25">
      <c r="A1043" s="6">
        <v>38558</v>
      </c>
      <c r="B1043" s="9">
        <v>3.12</v>
      </c>
    </row>
    <row r="1044" spans="1:2" x14ac:dyDescent="0.25">
      <c r="A1044" s="6">
        <v>38559</v>
      </c>
      <c r="B1044" s="9">
        <v>3.19</v>
      </c>
    </row>
    <row r="1045" spans="1:2" x14ac:dyDescent="0.25">
      <c r="A1045" s="6">
        <v>38560</v>
      </c>
      <c r="B1045" s="9">
        <v>3.17</v>
      </c>
    </row>
    <row r="1046" spans="1:2" x14ac:dyDescent="0.25">
      <c r="A1046" s="6">
        <v>38561</v>
      </c>
      <c r="B1046" s="9">
        <v>3.19</v>
      </c>
    </row>
    <row r="1047" spans="1:2" x14ac:dyDescent="0.25">
      <c r="A1047" s="6">
        <v>38562</v>
      </c>
      <c r="B1047" s="9">
        <v>3.19</v>
      </c>
    </row>
    <row r="1048" spans="1:2" x14ac:dyDescent="0.25">
      <c r="A1048" s="6">
        <v>38565</v>
      </c>
      <c r="B1048" s="9">
        <v>3.23</v>
      </c>
    </row>
    <row r="1049" spans="1:2" x14ac:dyDescent="0.25">
      <c r="A1049" s="6">
        <v>38566</v>
      </c>
      <c r="B1049" s="9">
        <v>3.29</v>
      </c>
    </row>
    <row r="1050" spans="1:2" x14ac:dyDescent="0.25">
      <c r="A1050" s="6">
        <v>38567</v>
      </c>
      <c r="B1050" s="9">
        <v>3.28</v>
      </c>
    </row>
    <row r="1051" spans="1:2" x14ac:dyDescent="0.25">
      <c r="A1051" s="6">
        <v>38568</v>
      </c>
      <c r="B1051" s="9">
        <v>3.28</v>
      </c>
    </row>
    <row r="1052" spans="1:2" x14ac:dyDescent="0.25">
      <c r="A1052" s="6">
        <v>38569</v>
      </c>
      <c r="B1052" s="9">
        <v>3.29</v>
      </c>
    </row>
    <row r="1053" spans="1:2" x14ac:dyDescent="0.25">
      <c r="A1053" s="6">
        <v>38572</v>
      </c>
      <c r="B1053" s="9">
        <v>3.31</v>
      </c>
    </row>
    <row r="1054" spans="1:2" x14ac:dyDescent="0.25">
      <c r="A1054" s="6">
        <v>38573</v>
      </c>
      <c r="B1054" s="9">
        <v>3.31</v>
      </c>
    </row>
    <row r="1055" spans="1:2" x14ac:dyDescent="0.25">
      <c r="A1055" s="6">
        <v>38574</v>
      </c>
      <c r="B1055" s="9">
        <v>3.32</v>
      </c>
    </row>
    <row r="1056" spans="1:2" x14ac:dyDescent="0.25">
      <c r="A1056" s="6">
        <v>38575</v>
      </c>
      <c r="B1056" s="9">
        <v>3.25</v>
      </c>
    </row>
    <row r="1057" spans="1:2" x14ac:dyDescent="0.25">
      <c r="A1057" s="6">
        <v>38576</v>
      </c>
      <c r="B1057" s="9">
        <v>3.25</v>
      </c>
    </row>
    <row r="1058" spans="1:2" x14ac:dyDescent="0.25">
      <c r="A1058" s="6">
        <v>38579</v>
      </c>
      <c r="B1058" s="9">
        <v>3.19</v>
      </c>
    </row>
    <row r="1059" spans="1:2" x14ac:dyDescent="0.25">
      <c r="A1059" s="6">
        <v>38580</v>
      </c>
      <c r="B1059" s="9">
        <v>3.26</v>
      </c>
    </row>
    <row r="1060" spans="1:2" x14ac:dyDescent="0.25">
      <c r="A1060" s="6">
        <v>38581</v>
      </c>
      <c r="B1060" s="9">
        <v>3.25</v>
      </c>
    </row>
    <row r="1061" spans="1:2" x14ac:dyDescent="0.25">
      <c r="A1061" s="6">
        <v>38582</v>
      </c>
      <c r="B1061" s="9">
        <v>3.24</v>
      </c>
    </row>
    <row r="1062" spans="1:2" x14ac:dyDescent="0.25">
      <c r="A1062" s="6">
        <v>38583</v>
      </c>
      <c r="B1062" s="9">
        <v>3.26</v>
      </c>
    </row>
    <row r="1063" spans="1:2" x14ac:dyDescent="0.25">
      <c r="A1063" s="6">
        <v>38586</v>
      </c>
      <c r="B1063" s="9">
        <v>3.27</v>
      </c>
    </row>
    <row r="1064" spans="1:2" x14ac:dyDescent="0.25">
      <c r="A1064" s="6">
        <v>38587</v>
      </c>
      <c r="B1064" s="9">
        <v>3.28</v>
      </c>
    </row>
    <row r="1065" spans="1:2" x14ac:dyDescent="0.25">
      <c r="A1065" s="6">
        <v>38588</v>
      </c>
      <c r="B1065" s="9">
        <v>3.28</v>
      </c>
    </row>
    <row r="1066" spans="1:2" x14ac:dyDescent="0.25">
      <c r="A1066" s="6">
        <v>38589</v>
      </c>
      <c r="B1066" s="9">
        <v>3.28</v>
      </c>
    </row>
    <row r="1067" spans="1:2" x14ac:dyDescent="0.25">
      <c r="A1067" s="6">
        <v>38590</v>
      </c>
      <c r="B1067" s="9">
        <v>3.29</v>
      </c>
    </row>
    <row r="1068" spans="1:2" x14ac:dyDescent="0.25">
      <c r="A1068" s="6">
        <v>38593</v>
      </c>
      <c r="B1068" s="9">
        <v>3.36</v>
      </c>
    </row>
    <row r="1069" spans="1:2" x14ac:dyDescent="0.25">
      <c r="A1069" s="6">
        <v>38594</v>
      </c>
      <c r="B1069" s="9">
        <v>3.34</v>
      </c>
    </row>
    <row r="1070" spans="1:2" x14ac:dyDescent="0.25">
      <c r="A1070" s="6">
        <v>38595</v>
      </c>
      <c r="B1070" s="9">
        <v>3.35</v>
      </c>
    </row>
    <row r="1071" spans="1:2" x14ac:dyDescent="0.25">
      <c r="A1071" s="6">
        <v>38596</v>
      </c>
      <c r="B1071" s="9">
        <v>3.29</v>
      </c>
    </row>
    <row r="1072" spans="1:2" x14ac:dyDescent="0.25">
      <c r="A1072" s="6">
        <v>38597</v>
      </c>
      <c r="B1072" s="9">
        <v>3.32</v>
      </c>
    </row>
    <row r="1073" spans="1:2" x14ac:dyDescent="0.25">
      <c r="A1073" s="6">
        <v>38600</v>
      </c>
      <c r="B1073" s="9" t="e">
        <v>#N/A</v>
      </c>
    </row>
    <row r="1074" spans="1:2" x14ac:dyDescent="0.25">
      <c r="A1074" s="6">
        <v>38601</v>
      </c>
      <c r="B1074" s="9">
        <v>3.32</v>
      </c>
    </row>
    <row r="1075" spans="1:2" x14ac:dyDescent="0.25">
      <c r="A1075" s="6">
        <v>38602</v>
      </c>
      <c r="B1075" s="9">
        <v>3.3</v>
      </c>
    </row>
    <row r="1076" spans="1:2" x14ac:dyDescent="0.25">
      <c r="A1076" s="6">
        <v>38603</v>
      </c>
      <c r="B1076" s="9">
        <v>3.25</v>
      </c>
    </row>
    <row r="1077" spans="1:2" x14ac:dyDescent="0.25">
      <c r="A1077" s="6">
        <v>38604</v>
      </c>
      <c r="B1077" s="9">
        <v>3.26</v>
      </c>
    </row>
    <row r="1078" spans="1:2" x14ac:dyDescent="0.25">
      <c r="A1078" s="6">
        <v>38607</v>
      </c>
      <c r="B1078" s="9">
        <v>3.26</v>
      </c>
    </row>
    <row r="1079" spans="1:2" x14ac:dyDescent="0.25">
      <c r="A1079" s="6">
        <v>38608</v>
      </c>
      <c r="B1079" s="9">
        <v>3.25</v>
      </c>
    </row>
    <row r="1080" spans="1:2" x14ac:dyDescent="0.25">
      <c r="A1080" s="6">
        <v>38609</v>
      </c>
      <c r="B1080" s="9">
        <v>3.2</v>
      </c>
    </row>
    <row r="1081" spans="1:2" x14ac:dyDescent="0.25">
      <c r="A1081" s="6">
        <v>38610</v>
      </c>
      <c r="B1081" s="9">
        <v>3.17</v>
      </c>
    </row>
    <row r="1082" spans="1:2" x14ac:dyDescent="0.25">
      <c r="A1082" s="6">
        <v>38611</v>
      </c>
      <c r="B1082" s="9">
        <v>3.16</v>
      </c>
    </row>
    <row r="1083" spans="1:2" x14ac:dyDescent="0.25">
      <c r="A1083" s="6">
        <v>38614</v>
      </c>
      <c r="B1083" s="9">
        <v>3.14</v>
      </c>
    </row>
    <row r="1084" spans="1:2" x14ac:dyDescent="0.25">
      <c r="A1084" s="6">
        <v>38615</v>
      </c>
      <c r="B1084" s="9">
        <v>3.24</v>
      </c>
    </row>
    <row r="1085" spans="1:2" x14ac:dyDescent="0.25">
      <c r="A1085" s="6">
        <v>38616</v>
      </c>
      <c r="B1085" s="9">
        <v>2.96</v>
      </c>
    </row>
    <row r="1086" spans="1:2" x14ac:dyDescent="0.25">
      <c r="A1086" s="6">
        <v>38617</v>
      </c>
      <c r="B1086" s="9">
        <v>2.92</v>
      </c>
    </row>
    <row r="1087" spans="1:2" x14ac:dyDescent="0.25">
      <c r="A1087" s="6">
        <v>38618</v>
      </c>
      <c r="B1087" s="9">
        <v>2.99</v>
      </c>
    </row>
    <row r="1088" spans="1:2" x14ac:dyDescent="0.25">
      <c r="A1088" s="6">
        <v>38621</v>
      </c>
      <c r="B1088" s="9">
        <v>3.1</v>
      </c>
    </row>
    <row r="1089" spans="1:2" x14ac:dyDescent="0.25">
      <c r="A1089" s="6">
        <v>38622</v>
      </c>
      <c r="B1089" s="9">
        <v>3.1</v>
      </c>
    </row>
    <row r="1090" spans="1:2" x14ac:dyDescent="0.25">
      <c r="A1090" s="6">
        <v>38623</v>
      </c>
      <c r="B1090" s="9">
        <v>3.06</v>
      </c>
    </row>
    <row r="1091" spans="1:2" x14ac:dyDescent="0.25">
      <c r="A1091" s="6">
        <v>38624</v>
      </c>
      <c r="B1091" s="9">
        <v>3.02</v>
      </c>
    </row>
    <row r="1092" spans="1:2" x14ac:dyDescent="0.25">
      <c r="A1092" s="6">
        <v>38625</v>
      </c>
      <c r="B1092" s="9">
        <v>3.08</v>
      </c>
    </row>
    <row r="1093" spans="1:2" x14ac:dyDescent="0.25">
      <c r="A1093" s="6">
        <v>38628</v>
      </c>
      <c r="B1093" s="9">
        <v>3.12</v>
      </c>
    </row>
    <row r="1094" spans="1:2" x14ac:dyDescent="0.25">
      <c r="A1094" s="6">
        <v>38629</v>
      </c>
      <c r="B1094" s="9">
        <v>3.29</v>
      </c>
    </row>
    <row r="1095" spans="1:2" x14ac:dyDescent="0.25">
      <c r="A1095" s="6">
        <v>38630</v>
      </c>
      <c r="B1095" s="9">
        <v>3.28</v>
      </c>
    </row>
    <row r="1096" spans="1:2" x14ac:dyDescent="0.25">
      <c r="A1096" s="6">
        <v>38631</v>
      </c>
      <c r="B1096" s="9">
        <v>3.27</v>
      </c>
    </row>
    <row r="1097" spans="1:2" x14ac:dyDescent="0.25">
      <c r="A1097" s="6">
        <v>38632</v>
      </c>
      <c r="B1097" s="9">
        <v>3.28</v>
      </c>
    </row>
    <row r="1098" spans="1:2" x14ac:dyDescent="0.25">
      <c r="A1098" s="6">
        <v>38635</v>
      </c>
      <c r="B1098" s="9" t="e">
        <v>#N/A</v>
      </c>
    </row>
    <row r="1099" spans="1:2" x14ac:dyDescent="0.25">
      <c r="A1099" s="6">
        <v>38636</v>
      </c>
      <c r="B1099" s="9">
        <v>3.31</v>
      </c>
    </row>
    <row r="1100" spans="1:2" x14ac:dyDescent="0.25">
      <c r="A1100" s="6">
        <v>38637</v>
      </c>
      <c r="B1100" s="9">
        <v>3.43</v>
      </c>
    </row>
    <row r="1101" spans="1:2" x14ac:dyDescent="0.25">
      <c r="A1101" s="6">
        <v>38638</v>
      </c>
      <c r="B1101" s="9">
        <v>3.43</v>
      </c>
    </row>
    <row r="1102" spans="1:2" x14ac:dyDescent="0.25">
      <c r="A1102" s="6">
        <v>38639</v>
      </c>
      <c r="B1102" s="9">
        <v>3.41</v>
      </c>
    </row>
    <row r="1103" spans="1:2" x14ac:dyDescent="0.25">
      <c r="A1103" s="6">
        <v>38642</v>
      </c>
      <c r="B1103" s="9">
        <v>3.43</v>
      </c>
    </row>
    <row r="1104" spans="1:2" x14ac:dyDescent="0.25">
      <c r="A1104" s="6">
        <v>38643</v>
      </c>
      <c r="B1104" s="9">
        <v>3.51</v>
      </c>
    </row>
    <row r="1105" spans="1:2" x14ac:dyDescent="0.25">
      <c r="A1105" s="6">
        <v>38644</v>
      </c>
      <c r="B1105" s="9">
        <v>3.5</v>
      </c>
    </row>
    <row r="1106" spans="1:2" x14ac:dyDescent="0.25">
      <c r="A1106" s="6">
        <v>38645</v>
      </c>
      <c r="B1106" s="9">
        <v>3.38</v>
      </c>
    </row>
    <row r="1107" spans="1:2" x14ac:dyDescent="0.25">
      <c r="A1107" s="6">
        <v>38646</v>
      </c>
      <c r="B1107" s="9">
        <v>3.39</v>
      </c>
    </row>
    <row r="1108" spans="1:2" x14ac:dyDescent="0.25">
      <c r="A1108" s="6">
        <v>38649</v>
      </c>
      <c r="B1108" s="9">
        <v>3.4</v>
      </c>
    </row>
    <row r="1109" spans="1:2" x14ac:dyDescent="0.25">
      <c r="A1109" s="6">
        <v>38650</v>
      </c>
      <c r="B1109" s="9">
        <v>3.65</v>
      </c>
    </row>
    <row r="1110" spans="1:2" x14ac:dyDescent="0.25">
      <c r="A1110" s="6">
        <v>38651</v>
      </c>
      <c r="B1110" s="9">
        <v>3.64</v>
      </c>
    </row>
    <row r="1111" spans="1:2" x14ac:dyDescent="0.25">
      <c r="A1111" s="6">
        <v>38652</v>
      </c>
      <c r="B1111" s="9">
        <v>3.65</v>
      </c>
    </row>
    <row r="1112" spans="1:2" x14ac:dyDescent="0.25">
      <c r="A1112" s="6">
        <v>38653</v>
      </c>
      <c r="B1112" s="9">
        <v>3.68</v>
      </c>
    </row>
    <row r="1113" spans="1:2" x14ac:dyDescent="0.25">
      <c r="A1113" s="6">
        <v>38656</v>
      </c>
      <c r="B1113" s="9">
        <v>3.69</v>
      </c>
    </row>
    <row r="1114" spans="1:2" x14ac:dyDescent="0.25">
      <c r="A1114" s="6">
        <v>38657</v>
      </c>
      <c r="B1114" s="9">
        <v>3.72</v>
      </c>
    </row>
    <row r="1115" spans="1:2" x14ac:dyDescent="0.25">
      <c r="A1115" s="6">
        <v>38658</v>
      </c>
      <c r="B1115" s="9">
        <v>3.71</v>
      </c>
    </row>
    <row r="1116" spans="1:2" x14ac:dyDescent="0.25">
      <c r="A1116" s="6">
        <v>38659</v>
      </c>
      <c r="B1116" s="9">
        <v>3.74</v>
      </c>
    </row>
    <row r="1117" spans="1:2" x14ac:dyDescent="0.25">
      <c r="A1117" s="6">
        <v>38660</v>
      </c>
      <c r="B1117" s="9">
        <v>3.73</v>
      </c>
    </row>
    <row r="1118" spans="1:2" x14ac:dyDescent="0.25">
      <c r="A1118" s="6">
        <v>38663</v>
      </c>
      <c r="B1118" s="9">
        <v>3.74</v>
      </c>
    </row>
    <row r="1119" spans="1:2" x14ac:dyDescent="0.25">
      <c r="A1119" s="6">
        <v>38664</v>
      </c>
      <c r="B1119" s="9">
        <v>3.82</v>
      </c>
    </row>
    <row r="1120" spans="1:2" x14ac:dyDescent="0.25">
      <c r="A1120" s="6">
        <v>38665</v>
      </c>
      <c r="B1120" s="9">
        <v>3.84</v>
      </c>
    </row>
    <row r="1121" spans="1:2" x14ac:dyDescent="0.25">
      <c r="A1121" s="6">
        <v>38666</v>
      </c>
      <c r="B1121" s="9">
        <v>3.83</v>
      </c>
    </row>
    <row r="1122" spans="1:2" x14ac:dyDescent="0.25">
      <c r="A1122" s="6">
        <v>38667</v>
      </c>
      <c r="B1122" s="9" t="e">
        <v>#N/A</v>
      </c>
    </row>
    <row r="1123" spans="1:2" x14ac:dyDescent="0.25">
      <c r="A1123" s="6">
        <v>38670</v>
      </c>
      <c r="B1123" s="9">
        <v>3.86</v>
      </c>
    </row>
    <row r="1124" spans="1:2" x14ac:dyDescent="0.25">
      <c r="A1124" s="6">
        <v>38671</v>
      </c>
      <c r="B1124" s="9">
        <v>3.94</v>
      </c>
    </row>
    <row r="1125" spans="1:2" x14ac:dyDescent="0.25">
      <c r="A1125" s="6">
        <v>38672</v>
      </c>
      <c r="B1125" s="9">
        <v>3.93</v>
      </c>
    </row>
    <row r="1126" spans="1:2" x14ac:dyDescent="0.25">
      <c r="A1126" s="6">
        <v>38673</v>
      </c>
      <c r="B1126" s="9">
        <v>3.91</v>
      </c>
    </row>
    <row r="1127" spans="1:2" x14ac:dyDescent="0.25">
      <c r="A1127" s="6">
        <v>38674</v>
      </c>
      <c r="B1127" s="9">
        <v>3.89</v>
      </c>
    </row>
    <row r="1128" spans="1:2" x14ac:dyDescent="0.25">
      <c r="A1128" s="6">
        <v>38677</v>
      </c>
      <c r="B1128" s="9">
        <v>3.87</v>
      </c>
    </row>
    <row r="1129" spans="1:2" x14ac:dyDescent="0.25">
      <c r="A1129" s="6">
        <v>38678</v>
      </c>
      <c r="B1129" s="9">
        <v>3.87</v>
      </c>
    </row>
    <row r="1130" spans="1:2" x14ac:dyDescent="0.25">
      <c r="A1130" s="6">
        <v>38679</v>
      </c>
      <c r="B1130" s="9">
        <v>3.87</v>
      </c>
    </row>
    <row r="1131" spans="1:2" x14ac:dyDescent="0.25">
      <c r="A1131" s="6">
        <v>38680</v>
      </c>
      <c r="B1131" s="9" t="e">
        <v>#N/A</v>
      </c>
    </row>
    <row r="1132" spans="1:2" x14ac:dyDescent="0.25">
      <c r="A1132" s="6">
        <v>38681</v>
      </c>
      <c r="B1132" s="9">
        <v>3.85</v>
      </c>
    </row>
    <row r="1133" spans="1:2" x14ac:dyDescent="0.25">
      <c r="A1133" s="6">
        <v>38684</v>
      </c>
      <c r="B1133" s="9">
        <v>3.88</v>
      </c>
    </row>
    <row r="1134" spans="1:2" x14ac:dyDescent="0.25">
      <c r="A1134" s="6">
        <v>38685</v>
      </c>
      <c r="B1134" s="9">
        <v>3.92</v>
      </c>
    </row>
    <row r="1135" spans="1:2" x14ac:dyDescent="0.25">
      <c r="A1135" s="6">
        <v>38686</v>
      </c>
      <c r="B1135" s="9">
        <v>3.93</v>
      </c>
    </row>
    <row r="1136" spans="1:2" x14ac:dyDescent="0.25">
      <c r="A1136" s="6">
        <v>38687</v>
      </c>
      <c r="B1136" s="9">
        <v>3.93</v>
      </c>
    </row>
    <row r="1137" spans="1:2" x14ac:dyDescent="0.25">
      <c r="A1137" s="6">
        <v>38688</v>
      </c>
      <c r="B1137" s="9">
        <v>3.94</v>
      </c>
    </row>
    <row r="1138" spans="1:2" x14ac:dyDescent="0.25">
      <c r="A1138" s="6">
        <v>38691</v>
      </c>
      <c r="B1138" s="9">
        <v>3.95</v>
      </c>
    </row>
    <row r="1139" spans="1:2" x14ac:dyDescent="0.25">
      <c r="A1139" s="6">
        <v>38692</v>
      </c>
      <c r="B1139" s="9">
        <v>3.77</v>
      </c>
    </row>
    <row r="1140" spans="1:2" x14ac:dyDescent="0.25">
      <c r="A1140" s="6">
        <v>38693</v>
      </c>
      <c r="B1140" s="9">
        <v>3.77</v>
      </c>
    </row>
    <row r="1141" spans="1:2" x14ac:dyDescent="0.25">
      <c r="A1141" s="6">
        <v>38694</v>
      </c>
      <c r="B1141" s="9">
        <v>3.6</v>
      </c>
    </row>
    <row r="1142" spans="1:2" x14ac:dyDescent="0.25">
      <c r="A1142" s="6">
        <v>38695</v>
      </c>
      <c r="B1142" s="9">
        <v>3.54</v>
      </c>
    </row>
    <row r="1143" spans="1:2" x14ac:dyDescent="0.25">
      <c r="A1143" s="6">
        <v>38698</v>
      </c>
      <c r="B1143" s="9">
        <v>3.49</v>
      </c>
    </row>
    <row r="1144" spans="1:2" x14ac:dyDescent="0.25">
      <c r="A1144" s="6">
        <v>38699</v>
      </c>
      <c r="B1144" s="9">
        <v>3.55</v>
      </c>
    </row>
    <row r="1145" spans="1:2" x14ac:dyDescent="0.25">
      <c r="A1145" s="6">
        <v>38700</v>
      </c>
      <c r="B1145" s="9">
        <v>3.54</v>
      </c>
    </row>
    <row r="1146" spans="1:2" x14ac:dyDescent="0.25">
      <c r="A1146" s="6">
        <v>38701</v>
      </c>
      <c r="B1146" s="9">
        <v>3.52</v>
      </c>
    </row>
    <row r="1147" spans="1:2" x14ac:dyDescent="0.25">
      <c r="A1147" s="6">
        <v>38702</v>
      </c>
      <c r="B1147" s="9">
        <v>3.47</v>
      </c>
    </row>
    <row r="1148" spans="1:2" x14ac:dyDescent="0.25">
      <c r="A1148" s="6">
        <v>38705</v>
      </c>
      <c r="B1148" s="9">
        <v>3.45</v>
      </c>
    </row>
    <row r="1149" spans="1:2" x14ac:dyDescent="0.25">
      <c r="A1149" s="6">
        <v>38706</v>
      </c>
      <c r="B1149" s="9">
        <v>3.48</v>
      </c>
    </row>
    <row r="1150" spans="1:2" x14ac:dyDescent="0.25">
      <c r="A1150" s="6">
        <v>38707</v>
      </c>
      <c r="B1150" s="9">
        <v>3.48</v>
      </c>
    </row>
    <row r="1151" spans="1:2" x14ac:dyDescent="0.25">
      <c r="A1151" s="6">
        <v>38708</v>
      </c>
      <c r="B1151" s="9">
        <v>3.47</v>
      </c>
    </row>
    <row r="1152" spans="1:2" x14ac:dyDescent="0.25">
      <c r="A1152" s="6">
        <v>38709</v>
      </c>
      <c r="B1152" s="9">
        <v>3.38</v>
      </c>
    </row>
    <row r="1153" spans="1:2" x14ac:dyDescent="0.25">
      <c r="A1153" s="6">
        <v>38712</v>
      </c>
      <c r="B1153" s="9" t="e">
        <v>#N/A</v>
      </c>
    </row>
    <row r="1154" spans="1:2" x14ac:dyDescent="0.25">
      <c r="A1154" s="6">
        <v>38713</v>
      </c>
      <c r="B1154" s="9">
        <v>3.38</v>
      </c>
    </row>
    <row r="1155" spans="1:2" x14ac:dyDescent="0.25">
      <c r="A1155" s="6">
        <v>38714</v>
      </c>
      <c r="B1155" s="9">
        <v>3.5</v>
      </c>
    </row>
    <row r="1156" spans="1:2" x14ac:dyDescent="0.25">
      <c r="A1156" s="6">
        <v>38715</v>
      </c>
      <c r="B1156" s="9">
        <v>3.59</v>
      </c>
    </row>
    <row r="1157" spans="1:2" x14ac:dyDescent="0.25">
      <c r="A1157" s="6">
        <v>38716</v>
      </c>
      <c r="B1157" s="9">
        <v>3.94</v>
      </c>
    </row>
    <row r="1158" spans="1:2" x14ac:dyDescent="0.25">
      <c r="A1158" s="6">
        <v>38719</v>
      </c>
      <c r="B1158" s="9" t="e">
        <v>#N/A</v>
      </c>
    </row>
    <row r="1159" spans="1:2" x14ac:dyDescent="0.25">
      <c r="A1159" s="6">
        <v>38720</v>
      </c>
      <c r="B1159" s="9">
        <v>3.97</v>
      </c>
    </row>
    <row r="1160" spans="1:2" x14ac:dyDescent="0.25">
      <c r="A1160" s="6">
        <v>38721</v>
      </c>
      <c r="B1160" s="9">
        <v>3.96</v>
      </c>
    </row>
    <row r="1161" spans="1:2" x14ac:dyDescent="0.25">
      <c r="A1161" s="6">
        <v>38722</v>
      </c>
      <c r="B1161" s="9">
        <v>3.97</v>
      </c>
    </row>
    <row r="1162" spans="1:2" x14ac:dyDescent="0.25">
      <c r="A1162" s="6">
        <v>38723</v>
      </c>
      <c r="B1162" s="9">
        <v>3.98</v>
      </c>
    </row>
    <row r="1163" spans="1:2" x14ac:dyDescent="0.25">
      <c r="A1163" s="6">
        <v>38726</v>
      </c>
      <c r="B1163" s="9">
        <v>4</v>
      </c>
    </row>
    <row r="1164" spans="1:2" x14ac:dyDescent="0.25">
      <c r="A1164" s="6">
        <v>38727</v>
      </c>
      <c r="B1164" s="9">
        <v>4.08</v>
      </c>
    </row>
    <row r="1165" spans="1:2" x14ac:dyDescent="0.25">
      <c r="A1165" s="6">
        <v>38728</v>
      </c>
      <c r="B1165" s="9">
        <v>4.08</v>
      </c>
    </row>
    <row r="1166" spans="1:2" x14ac:dyDescent="0.25">
      <c r="A1166" s="6">
        <v>38729</v>
      </c>
      <c r="B1166" s="9">
        <v>4.08</v>
      </c>
    </row>
    <row r="1167" spans="1:2" x14ac:dyDescent="0.25">
      <c r="A1167" s="6">
        <v>38730</v>
      </c>
      <c r="B1167" s="9">
        <v>4.04</v>
      </c>
    </row>
    <row r="1168" spans="1:2" x14ac:dyDescent="0.25">
      <c r="A1168" s="6">
        <v>38733</v>
      </c>
      <c r="B1168" s="9" t="e">
        <v>#N/A</v>
      </c>
    </row>
    <row r="1169" spans="1:2" x14ac:dyDescent="0.25">
      <c r="A1169" s="6">
        <v>38734</v>
      </c>
      <c r="B1169" s="9">
        <v>3.99</v>
      </c>
    </row>
    <row r="1170" spans="1:2" x14ac:dyDescent="0.25">
      <c r="A1170" s="6">
        <v>38735</v>
      </c>
      <c r="B1170" s="9">
        <v>3.96</v>
      </c>
    </row>
    <row r="1171" spans="1:2" x14ac:dyDescent="0.25">
      <c r="A1171" s="6">
        <v>38736</v>
      </c>
      <c r="B1171" s="9">
        <v>3.89</v>
      </c>
    </row>
    <row r="1172" spans="1:2" x14ac:dyDescent="0.25">
      <c r="A1172" s="6">
        <v>38737</v>
      </c>
      <c r="B1172" s="9">
        <v>3.85</v>
      </c>
    </row>
    <row r="1173" spans="1:2" x14ac:dyDescent="0.25">
      <c r="A1173" s="6">
        <v>38740</v>
      </c>
      <c r="B1173" s="9">
        <v>3.85</v>
      </c>
    </row>
    <row r="1174" spans="1:2" x14ac:dyDescent="0.25">
      <c r="A1174" s="6">
        <v>38741</v>
      </c>
      <c r="B1174" s="9">
        <v>4.16</v>
      </c>
    </row>
    <row r="1175" spans="1:2" x14ac:dyDescent="0.25">
      <c r="A1175" s="6">
        <v>38742</v>
      </c>
      <c r="B1175" s="9">
        <v>4.1399999999999997</v>
      </c>
    </row>
    <row r="1176" spans="1:2" x14ac:dyDescent="0.25">
      <c r="A1176" s="6">
        <v>38743</v>
      </c>
      <c r="B1176" s="9">
        <v>4.08</v>
      </c>
    </row>
    <row r="1177" spans="1:2" x14ac:dyDescent="0.25">
      <c r="A1177" s="6">
        <v>38744</v>
      </c>
      <c r="B1177" s="9">
        <v>4.0999999999999996</v>
      </c>
    </row>
    <row r="1178" spans="1:2" x14ac:dyDescent="0.25">
      <c r="A1178" s="6">
        <v>38747</v>
      </c>
      <c r="B1178" s="9">
        <v>4.08</v>
      </c>
    </row>
    <row r="1179" spans="1:2" x14ac:dyDescent="0.25">
      <c r="A1179" s="6">
        <v>38748</v>
      </c>
      <c r="B1179" s="9">
        <v>4.3</v>
      </c>
    </row>
    <row r="1180" spans="1:2" x14ac:dyDescent="0.25">
      <c r="A1180" s="6">
        <v>38749</v>
      </c>
      <c r="B1180" s="9">
        <v>4.26</v>
      </c>
    </row>
    <row r="1181" spans="1:2" x14ac:dyDescent="0.25">
      <c r="A1181" s="6">
        <v>38750</v>
      </c>
      <c r="B1181" s="9">
        <v>4.25</v>
      </c>
    </row>
    <row r="1182" spans="1:2" x14ac:dyDescent="0.25">
      <c r="A1182" s="6">
        <v>38751</v>
      </c>
      <c r="B1182" s="9">
        <v>4.24</v>
      </c>
    </row>
    <row r="1183" spans="1:2" x14ac:dyDescent="0.25">
      <c r="A1183" s="6">
        <v>38754</v>
      </c>
      <c r="B1183" s="9">
        <v>4.24</v>
      </c>
    </row>
    <row r="1184" spans="1:2" x14ac:dyDescent="0.25">
      <c r="A1184" s="6">
        <v>38755</v>
      </c>
      <c r="B1184" s="9">
        <v>4.26</v>
      </c>
    </row>
    <row r="1185" spans="1:2" x14ac:dyDescent="0.25">
      <c r="A1185" s="6">
        <v>38756</v>
      </c>
      <c r="B1185" s="9">
        <v>4.2699999999999996</v>
      </c>
    </row>
    <row r="1186" spans="1:2" x14ac:dyDescent="0.25">
      <c r="A1186" s="6">
        <v>38757</v>
      </c>
      <c r="B1186" s="9">
        <v>4.25</v>
      </c>
    </row>
    <row r="1187" spans="1:2" x14ac:dyDescent="0.25">
      <c r="A1187" s="6">
        <v>38758</v>
      </c>
      <c r="B1187" s="9">
        <v>4.28</v>
      </c>
    </row>
    <row r="1188" spans="1:2" x14ac:dyDescent="0.25">
      <c r="A1188" s="6">
        <v>38761</v>
      </c>
      <c r="B1188" s="9">
        <v>4.29</v>
      </c>
    </row>
    <row r="1189" spans="1:2" x14ac:dyDescent="0.25">
      <c r="A1189" s="6">
        <v>38762</v>
      </c>
      <c r="B1189" s="9">
        <v>4.34</v>
      </c>
    </row>
    <row r="1190" spans="1:2" x14ac:dyDescent="0.25">
      <c r="A1190" s="6">
        <v>38763</v>
      </c>
      <c r="B1190" s="9">
        <v>4.32</v>
      </c>
    </row>
    <row r="1191" spans="1:2" x14ac:dyDescent="0.25">
      <c r="A1191" s="6">
        <v>38764</v>
      </c>
      <c r="B1191" s="9">
        <v>4.3099999999999996</v>
      </c>
    </row>
    <row r="1192" spans="1:2" x14ac:dyDescent="0.25">
      <c r="A1192" s="6">
        <v>38765</v>
      </c>
      <c r="B1192" s="9">
        <v>4.32</v>
      </c>
    </row>
    <row r="1193" spans="1:2" x14ac:dyDescent="0.25">
      <c r="A1193" s="6">
        <v>38768</v>
      </c>
      <c r="B1193" s="9" t="e">
        <v>#N/A</v>
      </c>
    </row>
    <row r="1194" spans="1:2" x14ac:dyDescent="0.25">
      <c r="A1194" s="6">
        <v>38769</v>
      </c>
      <c r="B1194" s="9">
        <v>4.33</v>
      </c>
    </row>
    <row r="1195" spans="1:2" x14ac:dyDescent="0.25">
      <c r="A1195" s="6">
        <v>38770</v>
      </c>
      <c r="B1195" s="9">
        <v>4.3600000000000003</v>
      </c>
    </row>
    <row r="1196" spans="1:2" x14ac:dyDescent="0.25">
      <c r="A1196" s="6">
        <v>38771</v>
      </c>
      <c r="B1196" s="9">
        <v>4.3600000000000003</v>
      </c>
    </row>
    <row r="1197" spans="1:2" x14ac:dyDescent="0.25">
      <c r="A1197" s="6">
        <v>38772</v>
      </c>
      <c r="B1197" s="9">
        <v>4.37</v>
      </c>
    </row>
    <row r="1198" spans="1:2" x14ac:dyDescent="0.25">
      <c r="A1198" s="6">
        <v>38775</v>
      </c>
      <c r="B1198" s="9">
        <v>4.4000000000000004</v>
      </c>
    </row>
    <row r="1199" spans="1:2" x14ac:dyDescent="0.25">
      <c r="A1199" s="6">
        <v>38776</v>
      </c>
      <c r="B1199" s="9">
        <v>4.3899999999999997</v>
      </c>
    </row>
    <row r="1200" spans="1:2" x14ac:dyDescent="0.25">
      <c r="A1200" s="6">
        <v>38777</v>
      </c>
      <c r="B1200" s="9">
        <v>4.37</v>
      </c>
    </row>
    <row r="1201" spans="1:2" x14ac:dyDescent="0.25">
      <c r="A1201" s="6">
        <v>38778</v>
      </c>
      <c r="B1201" s="9">
        <v>4.37</v>
      </c>
    </row>
    <row r="1202" spans="1:2" x14ac:dyDescent="0.25">
      <c r="A1202" s="6">
        <v>38779</v>
      </c>
      <c r="B1202" s="9">
        <v>4.3600000000000003</v>
      </c>
    </row>
    <row r="1203" spans="1:2" x14ac:dyDescent="0.25">
      <c r="A1203" s="6">
        <v>38782</v>
      </c>
      <c r="B1203" s="9">
        <v>4.3499999999999996</v>
      </c>
    </row>
    <row r="1204" spans="1:2" x14ac:dyDescent="0.25">
      <c r="A1204" s="6">
        <v>38783</v>
      </c>
      <c r="B1204" s="9">
        <v>4.3899999999999997</v>
      </c>
    </row>
    <row r="1205" spans="1:2" x14ac:dyDescent="0.25">
      <c r="A1205" s="6">
        <v>38784</v>
      </c>
      <c r="B1205" s="9">
        <v>4.37</v>
      </c>
    </row>
    <row r="1206" spans="1:2" x14ac:dyDescent="0.25">
      <c r="A1206" s="6">
        <v>38785</v>
      </c>
      <c r="B1206" s="9">
        <v>4.3600000000000003</v>
      </c>
    </row>
    <row r="1207" spans="1:2" x14ac:dyDescent="0.25">
      <c r="A1207" s="6">
        <v>38786</v>
      </c>
      <c r="B1207" s="9">
        <v>4.37</v>
      </c>
    </row>
    <row r="1208" spans="1:2" x14ac:dyDescent="0.25">
      <c r="A1208" s="6">
        <v>38789</v>
      </c>
      <c r="B1208" s="9">
        <v>4.3600000000000003</v>
      </c>
    </row>
    <row r="1209" spans="1:2" x14ac:dyDescent="0.25">
      <c r="A1209" s="6">
        <v>38790</v>
      </c>
      <c r="B1209" s="9">
        <v>4.41</v>
      </c>
    </row>
    <row r="1210" spans="1:2" x14ac:dyDescent="0.25">
      <c r="A1210" s="6">
        <v>38791</v>
      </c>
      <c r="B1210" s="9">
        <v>4.42</v>
      </c>
    </row>
    <row r="1211" spans="1:2" x14ac:dyDescent="0.25">
      <c r="A1211" s="6">
        <v>38792</v>
      </c>
      <c r="B1211" s="9">
        <v>4.41</v>
      </c>
    </row>
    <row r="1212" spans="1:2" x14ac:dyDescent="0.25">
      <c r="A1212" s="6">
        <v>38793</v>
      </c>
      <c r="B1212" s="9">
        <v>4.42</v>
      </c>
    </row>
    <row r="1213" spans="1:2" x14ac:dyDescent="0.25">
      <c r="A1213" s="6">
        <v>38796</v>
      </c>
      <c r="B1213" s="9">
        <v>4.47</v>
      </c>
    </row>
    <row r="1214" spans="1:2" x14ac:dyDescent="0.25">
      <c r="A1214" s="6">
        <v>38797</v>
      </c>
      <c r="B1214" s="9">
        <v>4.59</v>
      </c>
    </row>
    <row r="1215" spans="1:2" x14ac:dyDescent="0.25">
      <c r="A1215" s="6">
        <v>38798</v>
      </c>
      <c r="B1215" s="9">
        <v>4.59</v>
      </c>
    </row>
    <row r="1216" spans="1:2" x14ac:dyDescent="0.25">
      <c r="A1216" s="6">
        <v>38799</v>
      </c>
      <c r="B1216" s="9">
        <v>4.58</v>
      </c>
    </row>
    <row r="1217" spans="1:2" x14ac:dyDescent="0.25">
      <c r="A1217" s="6">
        <v>38800</v>
      </c>
      <c r="B1217" s="9">
        <v>4.58</v>
      </c>
    </row>
    <row r="1218" spans="1:2" x14ac:dyDescent="0.25">
      <c r="A1218" s="6">
        <v>38803</v>
      </c>
      <c r="B1218" s="9">
        <v>4.5999999999999996</v>
      </c>
    </row>
    <row r="1219" spans="1:2" x14ac:dyDescent="0.25">
      <c r="A1219" s="6">
        <v>38804</v>
      </c>
      <c r="B1219" s="9">
        <v>4.63</v>
      </c>
    </row>
    <row r="1220" spans="1:2" x14ac:dyDescent="0.25">
      <c r="A1220" s="6">
        <v>38805</v>
      </c>
      <c r="B1220" s="9">
        <v>4.6100000000000003</v>
      </c>
    </row>
    <row r="1221" spans="1:2" x14ac:dyDescent="0.25">
      <c r="A1221" s="6">
        <v>38806</v>
      </c>
      <c r="B1221" s="9">
        <v>4.59</v>
      </c>
    </row>
    <row r="1222" spans="1:2" x14ac:dyDescent="0.25">
      <c r="A1222" s="6">
        <v>38807</v>
      </c>
      <c r="B1222" s="9">
        <v>4.57</v>
      </c>
    </row>
    <row r="1223" spans="1:2" x14ac:dyDescent="0.25">
      <c r="A1223" s="6">
        <v>38810</v>
      </c>
      <c r="B1223" s="9">
        <v>4.58</v>
      </c>
    </row>
    <row r="1224" spans="1:2" x14ac:dyDescent="0.25">
      <c r="A1224" s="6">
        <v>38811</v>
      </c>
      <c r="B1224" s="9">
        <v>4.5599999999999996</v>
      </c>
    </row>
    <row r="1225" spans="1:2" x14ac:dyDescent="0.25">
      <c r="A1225" s="6">
        <v>38812</v>
      </c>
      <c r="B1225" s="9">
        <v>4.54</v>
      </c>
    </row>
    <row r="1226" spans="1:2" x14ac:dyDescent="0.25">
      <c r="A1226" s="6">
        <v>38813</v>
      </c>
      <c r="B1226" s="9">
        <v>4.57</v>
      </c>
    </row>
    <row r="1227" spans="1:2" x14ac:dyDescent="0.25">
      <c r="A1227" s="6">
        <v>38814</v>
      </c>
      <c r="B1227" s="9">
        <v>4.5599999999999996</v>
      </c>
    </row>
    <row r="1228" spans="1:2" x14ac:dyDescent="0.25">
      <c r="A1228" s="6">
        <v>38817</v>
      </c>
      <c r="B1228" s="9">
        <v>4.5599999999999996</v>
      </c>
    </row>
    <row r="1229" spans="1:2" x14ac:dyDescent="0.25">
      <c r="A1229" s="6">
        <v>38818</v>
      </c>
      <c r="B1229" s="9">
        <v>4.55</v>
      </c>
    </row>
    <row r="1230" spans="1:2" x14ac:dyDescent="0.25">
      <c r="A1230" s="6">
        <v>38819</v>
      </c>
      <c r="B1230" s="9">
        <v>4.54</v>
      </c>
    </row>
    <row r="1231" spans="1:2" x14ac:dyDescent="0.25">
      <c r="A1231" s="6">
        <v>38820</v>
      </c>
      <c r="B1231" s="9">
        <v>4.46</v>
      </c>
    </row>
    <row r="1232" spans="1:2" x14ac:dyDescent="0.25">
      <c r="A1232" s="6">
        <v>38821</v>
      </c>
      <c r="B1232" s="9" t="e">
        <v>#N/A</v>
      </c>
    </row>
    <row r="1233" spans="1:2" x14ac:dyDescent="0.25">
      <c r="A1233" s="6">
        <v>38824</v>
      </c>
      <c r="B1233" s="9">
        <v>4.46</v>
      </c>
    </row>
    <row r="1234" spans="1:2" x14ac:dyDescent="0.25">
      <c r="A1234" s="6">
        <v>38825</v>
      </c>
      <c r="B1234" s="9">
        <v>4.46</v>
      </c>
    </row>
    <row r="1235" spans="1:2" x14ac:dyDescent="0.25">
      <c r="A1235" s="6">
        <v>38826</v>
      </c>
      <c r="B1235" s="9">
        <v>4.46</v>
      </c>
    </row>
    <row r="1236" spans="1:2" x14ac:dyDescent="0.25">
      <c r="A1236" s="6">
        <v>38827</v>
      </c>
      <c r="B1236" s="9">
        <v>4.47</v>
      </c>
    </row>
    <row r="1237" spans="1:2" x14ac:dyDescent="0.25">
      <c r="A1237" s="6">
        <v>38828</v>
      </c>
      <c r="B1237" s="9">
        <v>4.49</v>
      </c>
    </row>
    <row r="1238" spans="1:2" x14ac:dyDescent="0.25">
      <c r="A1238" s="6">
        <v>38831</v>
      </c>
      <c r="B1238" s="9">
        <v>4.49</v>
      </c>
    </row>
    <row r="1239" spans="1:2" x14ac:dyDescent="0.25">
      <c r="A1239" s="6">
        <v>38832</v>
      </c>
      <c r="B1239" s="9">
        <v>4.55</v>
      </c>
    </row>
    <row r="1240" spans="1:2" x14ac:dyDescent="0.25">
      <c r="A1240" s="6">
        <v>38833</v>
      </c>
      <c r="B1240" s="9">
        <v>4.57</v>
      </c>
    </row>
    <row r="1241" spans="1:2" x14ac:dyDescent="0.25">
      <c r="A1241" s="6">
        <v>38834</v>
      </c>
      <c r="B1241" s="9">
        <v>4.5599999999999996</v>
      </c>
    </row>
    <row r="1242" spans="1:2" x14ac:dyDescent="0.25">
      <c r="A1242" s="6">
        <v>38835</v>
      </c>
      <c r="B1242" s="9">
        <v>4.51</v>
      </c>
    </row>
    <row r="1243" spans="1:2" x14ac:dyDescent="0.25">
      <c r="A1243" s="6">
        <v>38838</v>
      </c>
      <c r="B1243" s="9">
        <v>4.51</v>
      </c>
    </row>
    <row r="1244" spans="1:2" x14ac:dyDescent="0.25">
      <c r="A1244" s="6">
        <v>38839</v>
      </c>
      <c r="B1244" s="9">
        <v>4.58</v>
      </c>
    </row>
    <row r="1245" spans="1:2" x14ac:dyDescent="0.25">
      <c r="A1245" s="6">
        <v>38840</v>
      </c>
      <c r="B1245" s="9">
        <v>4.5599999999999996</v>
      </c>
    </row>
    <row r="1246" spans="1:2" x14ac:dyDescent="0.25">
      <c r="A1246" s="6">
        <v>38841</v>
      </c>
      <c r="B1246" s="9">
        <v>4.5199999999999996</v>
      </c>
    </row>
    <row r="1247" spans="1:2" x14ac:dyDescent="0.25">
      <c r="A1247" s="6">
        <v>38842</v>
      </c>
      <c r="B1247" s="9">
        <v>4.5199999999999996</v>
      </c>
    </row>
    <row r="1248" spans="1:2" x14ac:dyDescent="0.25">
      <c r="A1248" s="6">
        <v>38845</v>
      </c>
      <c r="B1248" s="9">
        <v>4.53</v>
      </c>
    </row>
    <row r="1249" spans="1:2" x14ac:dyDescent="0.25">
      <c r="A1249" s="6">
        <v>38846</v>
      </c>
      <c r="B1249" s="9">
        <v>4.6399999999999997</v>
      </c>
    </row>
    <row r="1250" spans="1:2" x14ac:dyDescent="0.25">
      <c r="A1250" s="6">
        <v>38847</v>
      </c>
      <c r="B1250" s="9">
        <v>4.5999999999999996</v>
      </c>
    </row>
    <row r="1251" spans="1:2" x14ac:dyDescent="0.25">
      <c r="A1251" s="6">
        <v>38848</v>
      </c>
      <c r="B1251" s="9">
        <v>4.55</v>
      </c>
    </row>
    <row r="1252" spans="1:2" x14ac:dyDescent="0.25">
      <c r="A1252" s="6">
        <v>38849</v>
      </c>
      <c r="B1252" s="9">
        <v>4.55</v>
      </c>
    </row>
    <row r="1253" spans="1:2" x14ac:dyDescent="0.25">
      <c r="A1253" s="6">
        <v>38852</v>
      </c>
      <c r="B1253" s="9">
        <v>4.58</v>
      </c>
    </row>
    <row r="1254" spans="1:2" x14ac:dyDescent="0.25">
      <c r="A1254" s="6">
        <v>38853</v>
      </c>
      <c r="B1254" s="9">
        <v>4.68</v>
      </c>
    </row>
    <row r="1255" spans="1:2" x14ac:dyDescent="0.25">
      <c r="A1255" s="6">
        <v>38854</v>
      </c>
      <c r="B1255" s="9">
        <v>4.67</v>
      </c>
    </row>
    <row r="1256" spans="1:2" x14ac:dyDescent="0.25">
      <c r="A1256" s="6">
        <v>38855</v>
      </c>
      <c r="B1256" s="9">
        <v>4.67</v>
      </c>
    </row>
    <row r="1257" spans="1:2" x14ac:dyDescent="0.25">
      <c r="A1257" s="6">
        <v>38856</v>
      </c>
      <c r="B1257" s="9">
        <v>4.67</v>
      </c>
    </row>
    <row r="1258" spans="1:2" x14ac:dyDescent="0.25">
      <c r="A1258" s="6">
        <v>38859</v>
      </c>
      <c r="B1258" s="9">
        <v>4.6500000000000004</v>
      </c>
    </row>
    <row r="1259" spans="1:2" x14ac:dyDescent="0.25">
      <c r="A1259" s="6">
        <v>38860</v>
      </c>
      <c r="B1259" s="9">
        <v>4.67</v>
      </c>
    </row>
    <row r="1260" spans="1:2" x14ac:dyDescent="0.25">
      <c r="A1260" s="6">
        <v>38861</v>
      </c>
      <c r="B1260" s="9">
        <v>4.66</v>
      </c>
    </row>
    <row r="1261" spans="1:2" x14ac:dyDescent="0.25">
      <c r="A1261" s="6">
        <v>38862</v>
      </c>
      <c r="B1261" s="9">
        <v>4.66</v>
      </c>
    </row>
    <row r="1262" spans="1:2" x14ac:dyDescent="0.25">
      <c r="A1262" s="6">
        <v>38863</v>
      </c>
      <c r="B1262" s="9">
        <v>4.67</v>
      </c>
    </row>
    <row r="1263" spans="1:2" x14ac:dyDescent="0.25">
      <c r="A1263" s="6">
        <v>38866</v>
      </c>
      <c r="B1263" s="9" t="e">
        <v>#N/A</v>
      </c>
    </row>
    <row r="1264" spans="1:2" x14ac:dyDescent="0.25">
      <c r="A1264" s="6">
        <v>38867</v>
      </c>
      <c r="B1264" s="9">
        <v>4.67</v>
      </c>
    </row>
    <row r="1265" spans="1:2" x14ac:dyDescent="0.25">
      <c r="A1265" s="6">
        <v>38868</v>
      </c>
      <c r="B1265" s="9">
        <v>4.67</v>
      </c>
    </row>
    <row r="1266" spans="1:2" x14ac:dyDescent="0.25">
      <c r="A1266" s="6">
        <v>38869</v>
      </c>
      <c r="B1266" s="9">
        <v>4.67</v>
      </c>
    </row>
    <row r="1267" spans="1:2" x14ac:dyDescent="0.25">
      <c r="A1267" s="6">
        <v>38870</v>
      </c>
      <c r="B1267" s="9">
        <v>4.67</v>
      </c>
    </row>
    <row r="1268" spans="1:2" x14ac:dyDescent="0.25">
      <c r="A1268" s="6">
        <v>38873</v>
      </c>
      <c r="B1268" s="9">
        <v>4.68</v>
      </c>
    </row>
    <row r="1269" spans="1:2" x14ac:dyDescent="0.25">
      <c r="A1269" s="6">
        <v>38874</v>
      </c>
      <c r="B1269" s="9">
        <v>4.72</v>
      </c>
    </row>
    <row r="1270" spans="1:2" x14ac:dyDescent="0.25">
      <c r="A1270" s="6">
        <v>38875</v>
      </c>
      <c r="B1270" s="9">
        <v>4.71</v>
      </c>
    </row>
    <row r="1271" spans="1:2" x14ac:dyDescent="0.25">
      <c r="A1271" s="6">
        <v>38876</v>
      </c>
      <c r="B1271" s="9">
        <v>4.7</v>
      </c>
    </row>
    <row r="1272" spans="1:2" x14ac:dyDescent="0.25">
      <c r="A1272" s="6">
        <v>38877</v>
      </c>
      <c r="B1272" s="9">
        <v>4.7</v>
      </c>
    </row>
    <row r="1273" spans="1:2" x14ac:dyDescent="0.25">
      <c r="A1273" s="6">
        <v>38880</v>
      </c>
      <c r="B1273" s="9">
        <v>4.68</v>
      </c>
    </row>
    <row r="1274" spans="1:2" x14ac:dyDescent="0.25">
      <c r="A1274" s="6">
        <v>38881</v>
      </c>
      <c r="B1274" s="9">
        <v>4.6399999999999997</v>
      </c>
    </row>
    <row r="1275" spans="1:2" x14ac:dyDescent="0.25">
      <c r="A1275" s="6">
        <v>38882</v>
      </c>
      <c r="B1275" s="9">
        <v>4.5999999999999996</v>
      </c>
    </row>
    <row r="1276" spans="1:2" x14ac:dyDescent="0.25">
      <c r="A1276" s="6">
        <v>38883</v>
      </c>
      <c r="B1276" s="9">
        <v>4.51</v>
      </c>
    </row>
    <row r="1277" spans="1:2" x14ac:dyDescent="0.25">
      <c r="A1277" s="6">
        <v>38884</v>
      </c>
      <c r="B1277" s="9">
        <v>4.54</v>
      </c>
    </row>
    <row r="1278" spans="1:2" x14ac:dyDescent="0.25">
      <c r="A1278" s="6">
        <v>38887</v>
      </c>
      <c r="B1278" s="9">
        <v>4.57</v>
      </c>
    </row>
    <row r="1279" spans="1:2" x14ac:dyDescent="0.25">
      <c r="A1279" s="6">
        <v>38888</v>
      </c>
      <c r="B1279" s="9">
        <v>4.62</v>
      </c>
    </row>
    <row r="1280" spans="1:2" x14ac:dyDescent="0.25">
      <c r="A1280" s="6">
        <v>38889</v>
      </c>
      <c r="B1280" s="9">
        <v>4.58</v>
      </c>
    </row>
    <row r="1281" spans="1:2" x14ac:dyDescent="0.25">
      <c r="A1281" s="6">
        <v>38890</v>
      </c>
      <c r="B1281" s="9">
        <v>4.46</v>
      </c>
    </row>
    <row r="1282" spans="1:2" x14ac:dyDescent="0.25">
      <c r="A1282" s="6">
        <v>38891</v>
      </c>
      <c r="B1282" s="9">
        <v>4.51</v>
      </c>
    </row>
    <row r="1283" spans="1:2" x14ac:dyDescent="0.25">
      <c r="A1283" s="6">
        <v>38894</v>
      </c>
      <c r="B1283" s="9">
        <v>4.62</v>
      </c>
    </row>
    <row r="1284" spans="1:2" x14ac:dyDescent="0.25">
      <c r="A1284" s="6">
        <v>38895</v>
      </c>
      <c r="B1284" s="9">
        <v>4.78</v>
      </c>
    </row>
    <row r="1285" spans="1:2" x14ac:dyDescent="0.25">
      <c r="A1285" s="6">
        <v>38896</v>
      </c>
      <c r="B1285" s="9">
        <v>4.7</v>
      </c>
    </row>
    <row r="1286" spans="1:2" x14ac:dyDescent="0.25">
      <c r="A1286" s="6">
        <v>38897</v>
      </c>
      <c r="B1286" s="9">
        <v>4.59</v>
      </c>
    </row>
    <row r="1287" spans="1:2" x14ac:dyDescent="0.25">
      <c r="A1287" s="6">
        <v>38898</v>
      </c>
      <c r="B1287" s="9">
        <v>4.43</v>
      </c>
    </row>
    <row r="1288" spans="1:2" x14ac:dyDescent="0.25">
      <c r="A1288" s="6">
        <v>38901</v>
      </c>
      <c r="B1288" s="9">
        <v>4.55</v>
      </c>
    </row>
    <row r="1289" spans="1:2" x14ac:dyDescent="0.25">
      <c r="A1289" s="6">
        <v>38902</v>
      </c>
      <c r="B1289" s="9" t="e">
        <v>#N/A</v>
      </c>
    </row>
    <row r="1290" spans="1:2" x14ac:dyDescent="0.25">
      <c r="A1290" s="6">
        <v>38903</v>
      </c>
      <c r="B1290" s="9">
        <v>4.72</v>
      </c>
    </row>
    <row r="1291" spans="1:2" x14ac:dyDescent="0.25">
      <c r="A1291" s="6">
        <v>38904</v>
      </c>
      <c r="B1291" s="9">
        <v>4.71</v>
      </c>
    </row>
    <row r="1292" spans="1:2" x14ac:dyDescent="0.25">
      <c r="A1292" s="6">
        <v>38905</v>
      </c>
      <c r="B1292" s="9">
        <v>4.74</v>
      </c>
    </row>
    <row r="1293" spans="1:2" x14ac:dyDescent="0.25">
      <c r="A1293" s="6">
        <v>38908</v>
      </c>
      <c r="B1293" s="9">
        <v>4.75</v>
      </c>
    </row>
    <row r="1294" spans="1:2" x14ac:dyDescent="0.25">
      <c r="A1294" s="6">
        <v>38909</v>
      </c>
      <c r="B1294" s="9">
        <v>4.8099999999999996</v>
      </c>
    </row>
    <row r="1295" spans="1:2" x14ac:dyDescent="0.25">
      <c r="A1295" s="6">
        <v>38910</v>
      </c>
      <c r="B1295" s="9">
        <v>4.83</v>
      </c>
    </row>
    <row r="1296" spans="1:2" x14ac:dyDescent="0.25">
      <c r="A1296" s="6">
        <v>38911</v>
      </c>
      <c r="B1296" s="9">
        <v>4.79</v>
      </c>
    </row>
    <row r="1297" spans="1:2" x14ac:dyDescent="0.25">
      <c r="A1297" s="6">
        <v>38912</v>
      </c>
      <c r="B1297" s="9">
        <v>4.7699999999999996</v>
      </c>
    </row>
    <row r="1298" spans="1:2" x14ac:dyDescent="0.25">
      <c r="A1298" s="6">
        <v>38915</v>
      </c>
      <c r="B1298" s="9">
        <v>4.8</v>
      </c>
    </row>
    <row r="1299" spans="1:2" x14ac:dyDescent="0.25">
      <c r="A1299" s="6">
        <v>38916</v>
      </c>
      <c r="B1299" s="9">
        <v>4.8499999999999996</v>
      </c>
    </row>
    <row r="1300" spans="1:2" x14ac:dyDescent="0.25">
      <c r="A1300" s="6">
        <v>38917</v>
      </c>
      <c r="B1300" s="9">
        <v>4.82</v>
      </c>
    </row>
    <row r="1301" spans="1:2" x14ac:dyDescent="0.25">
      <c r="A1301" s="6">
        <v>38918</v>
      </c>
      <c r="B1301" s="9">
        <v>4.7699999999999996</v>
      </c>
    </row>
    <row r="1302" spans="1:2" x14ac:dyDescent="0.25">
      <c r="A1302" s="6">
        <v>38919</v>
      </c>
      <c r="B1302" s="9">
        <v>4.78</v>
      </c>
    </row>
    <row r="1303" spans="1:2" x14ac:dyDescent="0.25">
      <c r="A1303" s="6">
        <v>38922</v>
      </c>
      <c r="B1303" s="9">
        <v>4.8</v>
      </c>
    </row>
    <row r="1304" spans="1:2" x14ac:dyDescent="0.25">
      <c r="A1304" s="6">
        <v>38923</v>
      </c>
      <c r="B1304" s="9">
        <v>4.92</v>
      </c>
    </row>
    <row r="1305" spans="1:2" x14ac:dyDescent="0.25">
      <c r="A1305" s="6">
        <v>38924</v>
      </c>
      <c r="B1305" s="9">
        <v>4.91</v>
      </c>
    </row>
    <row r="1306" spans="1:2" x14ac:dyDescent="0.25">
      <c r="A1306" s="6">
        <v>38925</v>
      </c>
      <c r="B1306" s="9">
        <v>4.93</v>
      </c>
    </row>
    <row r="1307" spans="1:2" x14ac:dyDescent="0.25">
      <c r="A1307" s="6">
        <v>38926</v>
      </c>
      <c r="B1307" s="9">
        <v>4.8899999999999997</v>
      </c>
    </row>
    <row r="1308" spans="1:2" x14ac:dyDescent="0.25">
      <c r="A1308" s="6">
        <v>38929</v>
      </c>
      <c r="B1308" s="9">
        <v>4.93</v>
      </c>
    </row>
    <row r="1309" spans="1:2" x14ac:dyDescent="0.25">
      <c r="A1309" s="6">
        <v>38930</v>
      </c>
      <c r="B1309" s="9">
        <v>5.1100000000000003</v>
      </c>
    </row>
    <row r="1310" spans="1:2" x14ac:dyDescent="0.25">
      <c r="A1310" s="6">
        <v>38931</v>
      </c>
      <c r="B1310" s="9">
        <v>5.1100000000000003</v>
      </c>
    </row>
    <row r="1311" spans="1:2" x14ac:dyDescent="0.25">
      <c r="A1311" s="6">
        <v>38932</v>
      </c>
      <c r="B1311" s="9">
        <v>5.0999999999999996</v>
      </c>
    </row>
    <row r="1312" spans="1:2" x14ac:dyDescent="0.25">
      <c r="A1312" s="6">
        <v>38933</v>
      </c>
      <c r="B1312" s="9">
        <v>5.07</v>
      </c>
    </row>
    <row r="1313" spans="1:2" x14ac:dyDescent="0.25">
      <c r="A1313" s="6">
        <v>38936</v>
      </c>
      <c r="B1313" s="9">
        <v>5.0999999999999996</v>
      </c>
    </row>
    <row r="1314" spans="1:2" x14ac:dyDescent="0.25">
      <c r="A1314" s="6">
        <v>38937</v>
      </c>
      <c r="B1314" s="9">
        <v>5.0999999999999996</v>
      </c>
    </row>
    <row r="1315" spans="1:2" x14ac:dyDescent="0.25">
      <c r="A1315" s="6">
        <v>38938</v>
      </c>
      <c r="B1315" s="9">
        <v>5.05</v>
      </c>
    </row>
    <row r="1316" spans="1:2" x14ac:dyDescent="0.25">
      <c r="A1316" s="6">
        <v>38939</v>
      </c>
      <c r="B1316" s="9">
        <v>5.04</v>
      </c>
    </row>
    <row r="1317" spans="1:2" x14ac:dyDescent="0.25">
      <c r="A1317" s="6">
        <v>38940</v>
      </c>
      <c r="B1317" s="9">
        <v>5.04</v>
      </c>
    </row>
    <row r="1318" spans="1:2" x14ac:dyDescent="0.25">
      <c r="A1318" s="6">
        <v>38943</v>
      </c>
      <c r="B1318" s="9">
        <v>5.07</v>
      </c>
    </row>
    <row r="1319" spans="1:2" x14ac:dyDescent="0.25">
      <c r="A1319" s="6">
        <v>38944</v>
      </c>
      <c r="B1319" s="9">
        <v>5.09</v>
      </c>
    </row>
    <row r="1320" spans="1:2" x14ac:dyDescent="0.25">
      <c r="A1320" s="6">
        <v>38945</v>
      </c>
      <c r="B1320" s="9">
        <v>5.07</v>
      </c>
    </row>
    <row r="1321" spans="1:2" x14ac:dyDescent="0.25">
      <c r="A1321" s="6">
        <v>38946</v>
      </c>
      <c r="B1321" s="9">
        <v>5.07</v>
      </c>
    </row>
    <row r="1322" spans="1:2" x14ac:dyDescent="0.25">
      <c r="A1322" s="6">
        <v>38947</v>
      </c>
      <c r="B1322" s="9">
        <v>5.05</v>
      </c>
    </row>
    <row r="1323" spans="1:2" x14ac:dyDescent="0.25">
      <c r="A1323" s="6">
        <v>38950</v>
      </c>
      <c r="B1323" s="9">
        <v>5.07</v>
      </c>
    </row>
    <row r="1324" spans="1:2" x14ac:dyDescent="0.25">
      <c r="A1324" s="6">
        <v>38951</v>
      </c>
      <c r="B1324" s="9">
        <v>5.08</v>
      </c>
    </row>
    <row r="1325" spans="1:2" x14ac:dyDescent="0.25">
      <c r="A1325" s="6">
        <v>38952</v>
      </c>
      <c r="B1325" s="9">
        <v>5.08</v>
      </c>
    </row>
    <row r="1326" spans="1:2" x14ac:dyDescent="0.25">
      <c r="A1326" s="6">
        <v>38953</v>
      </c>
      <c r="B1326" s="9">
        <v>5.08</v>
      </c>
    </row>
    <row r="1327" spans="1:2" x14ac:dyDescent="0.25">
      <c r="A1327" s="6">
        <v>38954</v>
      </c>
      <c r="B1327" s="9">
        <v>5.09</v>
      </c>
    </row>
    <row r="1328" spans="1:2" x14ac:dyDescent="0.25">
      <c r="A1328" s="6">
        <v>38957</v>
      </c>
      <c r="B1328" s="9">
        <v>5.0999999999999996</v>
      </c>
    </row>
    <row r="1329" spans="1:2" x14ac:dyDescent="0.25">
      <c r="A1329" s="6">
        <v>38958</v>
      </c>
      <c r="B1329" s="9">
        <v>5.0999999999999996</v>
      </c>
    </row>
    <row r="1330" spans="1:2" x14ac:dyDescent="0.25">
      <c r="A1330" s="6">
        <v>38959</v>
      </c>
      <c r="B1330" s="9">
        <v>5.08</v>
      </c>
    </row>
    <row r="1331" spans="1:2" x14ac:dyDescent="0.25">
      <c r="A1331" s="6">
        <v>38960</v>
      </c>
      <c r="B1331" s="9">
        <v>5.03</v>
      </c>
    </row>
    <row r="1332" spans="1:2" x14ac:dyDescent="0.25">
      <c r="A1332" s="6">
        <v>38961</v>
      </c>
      <c r="B1332" s="9">
        <v>4.99</v>
      </c>
    </row>
    <row r="1333" spans="1:2" x14ac:dyDescent="0.25">
      <c r="A1333" s="6">
        <v>38964</v>
      </c>
      <c r="B1333" s="9" t="e">
        <v>#N/A</v>
      </c>
    </row>
    <row r="1334" spans="1:2" x14ac:dyDescent="0.25">
      <c r="A1334" s="6">
        <v>38965</v>
      </c>
      <c r="B1334" s="9">
        <v>4.88</v>
      </c>
    </row>
    <row r="1335" spans="1:2" x14ac:dyDescent="0.25">
      <c r="A1335" s="6">
        <v>38966</v>
      </c>
      <c r="B1335" s="9">
        <v>4.8</v>
      </c>
    </row>
    <row r="1336" spans="1:2" x14ac:dyDescent="0.25">
      <c r="A1336" s="6">
        <v>38967</v>
      </c>
      <c r="B1336" s="9">
        <v>4.8</v>
      </c>
    </row>
    <row r="1337" spans="1:2" x14ac:dyDescent="0.25">
      <c r="A1337" s="6">
        <v>38968</v>
      </c>
      <c r="B1337" s="9">
        <v>4.75</v>
      </c>
    </row>
    <row r="1338" spans="1:2" x14ac:dyDescent="0.25">
      <c r="A1338" s="6">
        <v>38971</v>
      </c>
      <c r="B1338" s="9">
        <v>4.76</v>
      </c>
    </row>
    <row r="1339" spans="1:2" x14ac:dyDescent="0.25">
      <c r="A1339" s="6">
        <v>38972</v>
      </c>
      <c r="B1339" s="9">
        <v>4.67</v>
      </c>
    </row>
    <row r="1340" spans="1:2" x14ac:dyDescent="0.25">
      <c r="A1340" s="6">
        <v>38973</v>
      </c>
      <c r="B1340" s="9">
        <v>4.6900000000000004</v>
      </c>
    </row>
    <row r="1341" spans="1:2" x14ac:dyDescent="0.25">
      <c r="A1341" s="6">
        <v>38974</v>
      </c>
      <c r="B1341" s="9">
        <v>4.72</v>
      </c>
    </row>
    <row r="1342" spans="1:2" x14ac:dyDescent="0.25">
      <c r="A1342" s="6">
        <v>38975</v>
      </c>
      <c r="B1342" s="9">
        <v>4.68</v>
      </c>
    </row>
    <row r="1343" spans="1:2" x14ac:dyDescent="0.25">
      <c r="A1343" s="6">
        <v>38978</v>
      </c>
      <c r="B1343" s="9">
        <v>4.66</v>
      </c>
    </row>
    <row r="1344" spans="1:2" x14ac:dyDescent="0.25">
      <c r="A1344" s="6">
        <v>38979</v>
      </c>
      <c r="B1344" s="9">
        <v>4.6399999999999997</v>
      </c>
    </row>
    <row r="1345" spans="1:2" x14ac:dyDescent="0.25">
      <c r="A1345" s="6">
        <v>38980</v>
      </c>
      <c r="B1345" s="9">
        <v>4.6399999999999997</v>
      </c>
    </row>
    <row r="1346" spans="1:2" x14ac:dyDescent="0.25">
      <c r="A1346" s="6">
        <v>38981</v>
      </c>
      <c r="B1346" s="9">
        <v>4.63</v>
      </c>
    </row>
    <row r="1347" spans="1:2" x14ac:dyDescent="0.25">
      <c r="A1347" s="6">
        <v>38982</v>
      </c>
      <c r="B1347" s="9">
        <v>4.6399999999999997</v>
      </c>
    </row>
    <row r="1348" spans="1:2" x14ac:dyDescent="0.25">
      <c r="A1348" s="6">
        <v>38985</v>
      </c>
      <c r="B1348" s="9">
        <v>4.62</v>
      </c>
    </row>
    <row r="1349" spans="1:2" x14ac:dyDescent="0.25">
      <c r="A1349" s="6">
        <v>38986</v>
      </c>
      <c r="B1349" s="9">
        <v>4.5599999999999996</v>
      </c>
    </row>
    <row r="1350" spans="1:2" x14ac:dyDescent="0.25">
      <c r="A1350" s="6">
        <v>38987</v>
      </c>
      <c r="B1350" s="9">
        <v>4.51</v>
      </c>
    </row>
    <row r="1351" spans="1:2" x14ac:dyDescent="0.25">
      <c r="A1351" s="6">
        <v>38988</v>
      </c>
      <c r="B1351" s="9">
        <v>4.4400000000000004</v>
      </c>
    </row>
    <row r="1352" spans="1:2" x14ac:dyDescent="0.25">
      <c r="A1352" s="6">
        <v>38989</v>
      </c>
      <c r="B1352" s="9">
        <v>4.5</v>
      </c>
    </row>
    <row r="1353" spans="1:2" x14ac:dyDescent="0.25">
      <c r="A1353" s="6">
        <v>38992</v>
      </c>
      <c r="B1353" s="9">
        <v>4.5599999999999996</v>
      </c>
    </row>
    <row r="1354" spans="1:2" x14ac:dyDescent="0.25">
      <c r="A1354" s="6">
        <v>38993</v>
      </c>
      <c r="B1354" s="9">
        <v>4.62</v>
      </c>
    </row>
    <row r="1355" spans="1:2" x14ac:dyDescent="0.25">
      <c r="A1355" s="6">
        <v>38994</v>
      </c>
      <c r="B1355" s="9">
        <v>4.6900000000000004</v>
      </c>
    </row>
    <row r="1356" spans="1:2" x14ac:dyDescent="0.25">
      <c r="A1356" s="6">
        <v>38995</v>
      </c>
      <c r="B1356" s="9">
        <v>4.72</v>
      </c>
    </row>
    <row r="1357" spans="1:2" x14ac:dyDescent="0.25">
      <c r="A1357" s="6">
        <v>38996</v>
      </c>
      <c r="B1357" s="9">
        <v>4.66</v>
      </c>
    </row>
    <row r="1358" spans="1:2" x14ac:dyDescent="0.25">
      <c r="A1358" s="6">
        <v>38999</v>
      </c>
      <c r="B1358" s="9" t="e">
        <v>#N/A</v>
      </c>
    </row>
    <row r="1359" spans="1:2" x14ac:dyDescent="0.25">
      <c r="A1359" s="6">
        <v>39000</v>
      </c>
      <c r="B1359" s="9">
        <v>4.7</v>
      </c>
    </row>
    <row r="1360" spans="1:2" x14ac:dyDescent="0.25">
      <c r="A1360" s="6">
        <v>39001</v>
      </c>
      <c r="B1360" s="9">
        <v>4.8099999999999996</v>
      </c>
    </row>
    <row r="1361" spans="1:2" x14ac:dyDescent="0.25">
      <c r="A1361" s="6">
        <v>39002</v>
      </c>
      <c r="B1361" s="9">
        <v>4.84</v>
      </c>
    </row>
    <row r="1362" spans="1:2" x14ac:dyDescent="0.25">
      <c r="A1362" s="6">
        <v>39003</v>
      </c>
      <c r="B1362" s="9">
        <v>4.84</v>
      </c>
    </row>
    <row r="1363" spans="1:2" x14ac:dyDescent="0.25">
      <c r="A1363" s="6">
        <v>39006</v>
      </c>
      <c r="B1363" s="9">
        <v>4.92</v>
      </c>
    </row>
    <row r="1364" spans="1:2" x14ac:dyDescent="0.25">
      <c r="A1364" s="6">
        <v>39007</v>
      </c>
      <c r="B1364" s="9">
        <v>4.97</v>
      </c>
    </row>
    <row r="1365" spans="1:2" x14ac:dyDescent="0.25">
      <c r="A1365" s="6">
        <v>39008</v>
      </c>
      <c r="B1365" s="9">
        <v>4.96</v>
      </c>
    </row>
    <row r="1366" spans="1:2" x14ac:dyDescent="0.25">
      <c r="A1366" s="6">
        <v>39009</v>
      </c>
      <c r="B1366" s="9">
        <v>4.93</v>
      </c>
    </row>
    <row r="1367" spans="1:2" x14ac:dyDescent="0.25">
      <c r="A1367" s="6">
        <v>39010</v>
      </c>
      <c r="B1367" s="9">
        <v>4.91</v>
      </c>
    </row>
    <row r="1368" spans="1:2" x14ac:dyDescent="0.25">
      <c r="A1368" s="6">
        <v>39013</v>
      </c>
      <c r="B1368" s="9">
        <v>4.96</v>
      </c>
    </row>
    <row r="1369" spans="1:2" x14ac:dyDescent="0.25">
      <c r="A1369" s="6">
        <v>39014</v>
      </c>
      <c r="B1369" s="9">
        <v>5.0599999999999996</v>
      </c>
    </row>
    <row r="1370" spans="1:2" x14ac:dyDescent="0.25">
      <c r="A1370" s="6">
        <v>39015</v>
      </c>
      <c r="B1370" s="9">
        <v>5.05</v>
      </c>
    </row>
    <row r="1371" spans="1:2" x14ac:dyDescent="0.25">
      <c r="A1371" s="6">
        <v>39016</v>
      </c>
      <c r="B1371" s="9">
        <v>5.07</v>
      </c>
    </row>
    <row r="1372" spans="1:2" x14ac:dyDescent="0.25">
      <c r="A1372" s="6">
        <v>39017</v>
      </c>
      <c r="B1372" s="9">
        <v>5.0599999999999996</v>
      </c>
    </row>
    <row r="1373" spans="1:2" x14ac:dyDescent="0.25">
      <c r="A1373" s="6">
        <v>39020</v>
      </c>
      <c r="B1373" s="9">
        <v>5.07</v>
      </c>
    </row>
    <row r="1374" spans="1:2" x14ac:dyDescent="0.25">
      <c r="A1374" s="6">
        <v>39021</v>
      </c>
      <c r="B1374" s="9">
        <v>5.09</v>
      </c>
    </row>
    <row r="1375" spans="1:2" x14ac:dyDescent="0.25">
      <c r="A1375" s="6">
        <v>39022</v>
      </c>
      <c r="B1375" s="9">
        <v>5.0999999999999996</v>
      </c>
    </row>
    <row r="1376" spans="1:2" x14ac:dyDescent="0.25">
      <c r="A1376" s="6">
        <v>39023</v>
      </c>
      <c r="B1376" s="9">
        <v>5.0999999999999996</v>
      </c>
    </row>
    <row r="1377" spans="1:2" x14ac:dyDescent="0.25">
      <c r="A1377" s="6">
        <v>39024</v>
      </c>
      <c r="B1377" s="9">
        <v>5.0999999999999996</v>
      </c>
    </row>
    <row r="1378" spans="1:2" x14ac:dyDescent="0.25">
      <c r="A1378" s="6">
        <v>39027</v>
      </c>
      <c r="B1378" s="9">
        <v>5.0999999999999996</v>
      </c>
    </row>
    <row r="1379" spans="1:2" x14ac:dyDescent="0.25">
      <c r="A1379" s="6">
        <v>39028</v>
      </c>
      <c r="B1379" s="9">
        <v>5.1100000000000003</v>
      </c>
    </row>
    <row r="1380" spans="1:2" x14ac:dyDescent="0.25">
      <c r="A1380" s="6">
        <v>39029</v>
      </c>
      <c r="B1380" s="9">
        <v>5.1100000000000003</v>
      </c>
    </row>
    <row r="1381" spans="1:2" x14ac:dyDescent="0.25">
      <c r="A1381" s="6">
        <v>39030</v>
      </c>
      <c r="B1381" s="9">
        <v>5.1100000000000003</v>
      </c>
    </row>
    <row r="1382" spans="1:2" x14ac:dyDescent="0.25">
      <c r="A1382" s="6">
        <v>39031</v>
      </c>
      <c r="B1382" s="9">
        <v>5.12</v>
      </c>
    </row>
    <row r="1383" spans="1:2" x14ac:dyDescent="0.25">
      <c r="A1383" s="6">
        <v>39034</v>
      </c>
      <c r="B1383" s="9">
        <v>5.0999999999999996</v>
      </c>
    </row>
    <row r="1384" spans="1:2" x14ac:dyDescent="0.25">
      <c r="A1384" s="6">
        <v>39035</v>
      </c>
      <c r="B1384" s="9">
        <v>5.15</v>
      </c>
    </row>
    <row r="1385" spans="1:2" x14ac:dyDescent="0.25">
      <c r="A1385" s="6">
        <v>39036</v>
      </c>
      <c r="B1385" s="9">
        <v>5.15</v>
      </c>
    </row>
    <row r="1386" spans="1:2" x14ac:dyDescent="0.25">
      <c r="A1386" s="6">
        <v>39037</v>
      </c>
      <c r="B1386" s="9">
        <v>5.14</v>
      </c>
    </row>
    <row r="1387" spans="1:2" x14ac:dyDescent="0.25">
      <c r="A1387" s="6">
        <v>39038</v>
      </c>
      <c r="B1387" s="9">
        <v>5.1100000000000003</v>
      </c>
    </row>
    <row r="1388" spans="1:2" x14ac:dyDescent="0.25">
      <c r="A1388" s="6">
        <v>39041</v>
      </c>
      <c r="B1388" s="9">
        <v>5.12</v>
      </c>
    </row>
    <row r="1389" spans="1:2" x14ac:dyDescent="0.25">
      <c r="A1389" s="6">
        <v>39042</v>
      </c>
      <c r="B1389" s="9">
        <v>5.17</v>
      </c>
    </row>
    <row r="1390" spans="1:2" x14ac:dyDescent="0.25">
      <c r="A1390" s="6">
        <v>39043</v>
      </c>
      <c r="B1390" s="9">
        <v>5.16</v>
      </c>
    </row>
    <row r="1391" spans="1:2" x14ac:dyDescent="0.25">
      <c r="A1391" s="6">
        <v>39044</v>
      </c>
      <c r="B1391" s="9" t="e">
        <v>#N/A</v>
      </c>
    </row>
    <row r="1392" spans="1:2" x14ac:dyDescent="0.25">
      <c r="A1392" s="6">
        <v>39045</v>
      </c>
      <c r="B1392" s="9">
        <v>5.14</v>
      </c>
    </row>
    <row r="1393" spans="1:2" x14ac:dyDescent="0.25">
      <c r="A1393" s="6">
        <v>39048</v>
      </c>
      <c r="B1393" s="9">
        <v>5.16</v>
      </c>
    </row>
    <row r="1394" spans="1:2" x14ac:dyDescent="0.25">
      <c r="A1394" s="6">
        <v>39049</v>
      </c>
      <c r="B1394" s="9">
        <v>5.18</v>
      </c>
    </row>
    <row r="1395" spans="1:2" x14ac:dyDescent="0.25">
      <c r="A1395" s="6">
        <v>39050</v>
      </c>
      <c r="B1395" s="9">
        <v>5.17</v>
      </c>
    </row>
    <row r="1396" spans="1:2" x14ac:dyDescent="0.25">
      <c r="A1396" s="6">
        <v>39051</v>
      </c>
      <c r="B1396" s="9">
        <v>5.14</v>
      </c>
    </row>
    <row r="1397" spans="1:2" x14ac:dyDescent="0.25">
      <c r="A1397" s="6">
        <v>39052</v>
      </c>
      <c r="B1397" s="9">
        <v>5.14</v>
      </c>
    </row>
    <row r="1398" spans="1:2" x14ac:dyDescent="0.25">
      <c r="A1398" s="6">
        <v>39055</v>
      </c>
      <c r="B1398" s="9">
        <v>5.07</v>
      </c>
    </row>
    <row r="1399" spans="1:2" x14ac:dyDescent="0.25">
      <c r="A1399" s="6">
        <v>39056</v>
      </c>
      <c r="B1399" s="9">
        <v>4.79</v>
      </c>
    </row>
    <row r="1400" spans="1:2" x14ac:dyDescent="0.25">
      <c r="A1400" s="6">
        <v>39057</v>
      </c>
      <c r="B1400" s="9">
        <v>4.82</v>
      </c>
    </row>
    <row r="1401" spans="1:2" x14ac:dyDescent="0.25">
      <c r="A1401" s="6">
        <v>39058</v>
      </c>
      <c r="B1401" s="9">
        <v>4.83</v>
      </c>
    </row>
    <row r="1402" spans="1:2" x14ac:dyDescent="0.25">
      <c r="A1402" s="6">
        <v>39059</v>
      </c>
      <c r="B1402" s="9">
        <v>4.8</v>
      </c>
    </row>
    <row r="1403" spans="1:2" x14ac:dyDescent="0.25">
      <c r="A1403" s="6">
        <v>39062</v>
      </c>
      <c r="B1403" s="9">
        <v>4.76</v>
      </c>
    </row>
    <row r="1404" spans="1:2" x14ac:dyDescent="0.25">
      <c r="A1404" s="6">
        <v>39063</v>
      </c>
      <c r="B1404" s="9">
        <v>4.78</v>
      </c>
    </row>
    <row r="1405" spans="1:2" x14ac:dyDescent="0.25">
      <c r="A1405" s="6">
        <v>39064</v>
      </c>
      <c r="B1405" s="9">
        <v>4.7699999999999996</v>
      </c>
    </row>
    <row r="1406" spans="1:2" x14ac:dyDescent="0.25">
      <c r="A1406" s="6">
        <v>39065</v>
      </c>
      <c r="B1406" s="9">
        <v>4.78</v>
      </c>
    </row>
    <row r="1407" spans="1:2" x14ac:dyDescent="0.25">
      <c r="A1407" s="6">
        <v>39066</v>
      </c>
      <c r="B1407" s="9">
        <v>4.6900000000000004</v>
      </c>
    </row>
    <row r="1408" spans="1:2" x14ac:dyDescent="0.25">
      <c r="A1408" s="6">
        <v>39069</v>
      </c>
      <c r="B1408" s="9">
        <v>4.7</v>
      </c>
    </row>
    <row r="1409" spans="1:2" x14ac:dyDescent="0.25">
      <c r="A1409" s="6">
        <v>39070</v>
      </c>
      <c r="B1409" s="9">
        <v>4.75</v>
      </c>
    </row>
    <row r="1410" spans="1:2" x14ac:dyDescent="0.25">
      <c r="A1410" s="6">
        <v>39071</v>
      </c>
      <c r="B1410" s="9">
        <v>4.78</v>
      </c>
    </row>
    <row r="1411" spans="1:2" x14ac:dyDescent="0.25">
      <c r="A1411" s="6">
        <v>39072</v>
      </c>
      <c r="B1411" s="9">
        <v>4.75</v>
      </c>
    </row>
    <row r="1412" spans="1:2" x14ac:dyDescent="0.25">
      <c r="A1412" s="6">
        <v>39073</v>
      </c>
      <c r="B1412" s="9">
        <v>4.7300000000000004</v>
      </c>
    </row>
    <row r="1413" spans="1:2" x14ac:dyDescent="0.25">
      <c r="A1413" s="6">
        <v>39076</v>
      </c>
      <c r="B1413" s="9" t="e">
        <v>#N/A</v>
      </c>
    </row>
    <row r="1414" spans="1:2" x14ac:dyDescent="0.25">
      <c r="A1414" s="6">
        <v>39077</v>
      </c>
      <c r="B1414" s="9">
        <v>4.7</v>
      </c>
    </row>
    <row r="1415" spans="1:2" x14ac:dyDescent="0.25">
      <c r="A1415" s="6">
        <v>39078</v>
      </c>
      <c r="B1415" s="9">
        <v>4.66</v>
      </c>
    </row>
    <row r="1416" spans="1:2" x14ac:dyDescent="0.25">
      <c r="A1416" s="6">
        <v>39079</v>
      </c>
      <c r="B1416" s="9">
        <v>4.6399999999999997</v>
      </c>
    </row>
    <row r="1417" spans="1:2" x14ac:dyDescent="0.25">
      <c r="A1417" s="6">
        <v>39080</v>
      </c>
      <c r="B1417" s="9">
        <v>4.6500000000000004</v>
      </c>
    </row>
    <row r="1418" spans="1:2" x14ac:dyDescent="0.25">
      <c r="A1418" s="6">
        <v>39083</v>
      </c>
      <c r="B1418" s="9" t="e">
        <v>#N/A</v>
      </c>
    </row>
    <row r="1419" spans="1:2" x14ac:dyDescent="0.25">
      <c r="A1419" s="6">
        <v>39084</v>
      </c>
      <c r="B1419" s="9">
        <v>4.66</v>
      </c>
    </row>
    <row r="1420" spans="1:2" x14ac:dyDescent="0.25">
      <c r="A1420" s="6">
        <v>39085</v>
      </c>
      <c r="B1420" s="9">
        <v>4.75</v>
      </c>
    </row>
    <row r="1421" spans="1:2" x14ac:dyDescent="0.25">
      <c r="A1421" s="6">
        <v>39086</v>
      </c>
      <c r="B1421" s="9">
        <v>4.7</v>
      </c>
    </row>
    <row r="1422" spans="1:2" x14ac:dyDescent="0.25">
      <c r="A1422" s="6">
        <v>39087</v>
      </c>
      <c r="B1422" s="9">
        <v>4.71</v>
      </c>
    </row>
    <row r="1423" spans="1:2" x14ac:dyDescent="0.25">
      <c r="A1423" s="6">
        <v>39090</v>
      </c>
      <c r="B1423" s="9">
        <v>4.75</v>
      </c>
    </row>
    <row r="1424" spans="1:2" x14ac:dyDescent="0.25">
      <c r="A1424" s="6">
        <v>39091</v>
      </c>
      <c r="B1424" s="9">
        <v>4.8099999999999996</v>
      </c>
    </row>
    <row r="1425" spans="1:2" x14ac:dyDescent="0.25">
      <c r="A1425" s="6">
        <v>39092</v>
      </c>
      <c r="B1425" s="9">
        <v>4.8499999999999996</v>
      </c>
    </row>
    <row r="1426" spans="1:2" x14ac:dyDescent="0.25">
      <c r="A1426" s="6">
        <v>39093</v>
      </c>
      <c r="B1426" s="9">
        <v>4.8899999999999997</v>
      </c>
    </row>
    <row r="1427" spans="1:2" x14ac:dyDescent="0.25">
      <c r="A1427" s="6">
        <v>39094</v>
      </c>
      <c r="B1427" s="9">
        <v>4.8899999999999997</v>
      </c>
    </row>
    <row r="1428" spans="1:2" x14ac:dyDescent="0.25">
      <c r="A1428" s="6">
        <v>39097</v>
      </c>
      <c r="B1428" s="9" t="e">
        <v>#N/A</v>
      </c>
    </row>
    <row r="1429" spans="1:2" x14ac:dyDescent="0.25">
      <c r="A1429" s="6">
        <v>39098</v>
      </c>
      <c r="B1429" s="9">
        <v>4.9000000000000004</v>
      </c>
    </row>
    <row r="1430" spans="1:2" x14ac:dyDescent="0.25">
      <c r="A1430" s="6">
        <v>39099</v>
      </c>
      <c r="B1430" s="9">
        <v>4.92</v>
      </c>
    </row>
    <row r="1431" spans="1:2" x14ac:dyDescent="0.25">
      <c r="A1431" s="6">
        <v>39100</v>
      </c>
      <c r="B1431" s="9">
        <v>4.87</v>
      </c>
    </row>
    <row r="1432" spans="1:2" x14ac:dyDescent="0.25">
      <c r="A1432" s="6">
        <v>39101</v>
      </c>
      <c r="B1432" s="9">
        <v>4.8600000000000003</v>
      </c>
    </row>
    <row r="1433" spans="1:2" x14ac:dyDescent="0.25">
      <c r="A1433" s="6">
        <v>39104</v>
      </c>
      <c r="B1433" s="9">
        <v>4.87</v>
      </c>
    </row>
    <row r="1434" spans="1:2" x14ac:dyDescent="0.25">
      <c r="A1434" s="6">
        <v>39105</v>
      </c>
      <c r="B1434" s="9">
        <v>4.93</v>
      </c>
    </row>
    <row r="1435" spans="1:2" x14ac:dyDescent="0.25">
      <c r="A1435" s="6">
        <v>39106</v>
      </c>
      <c r="B1435" s="9">
        <v>4.9000000000000004</v>
      </c>
    </row>
    <row r="1436" spans="1:2" x14ac:dyDescent="0.25">
      <c r="A1436" s="6">
        <v>39107</v>
      </c>
      <c r="B1436" s="9">
        <v>4.87</v>
      </c>
    </row>
    <row r="1437" spans="1:2" x14ac:dyDescent="0.25">
      <c r="A1437" s="6">
        <v>39108</v>
      </c>
      <c r="B1437" s="9">
        <v>4.84</v>
      </c>
    </row>
    <row r="1438" spans="1:2" x14ac:dyDescent="0.25">
      <c r="A1438" s="6">
        <v>39111</v>
      </c>
      <c r="B1438" s="9">
        <v>4.84</v>
      </c>
    </row>
    <row r="1439" spans="1:2" x14ac:dyDescent="0.25">
      <c r="A1439" s="6">
        <v>39112</v>
      </c>
      <c r="B1439" s="9">
        <v>4.9000000000000004</v>
      </c>
    </row>
    <row r="1440" spans="1:2" x14ac:dyDescent="0.25">
      <c r="A1440" s="6">
        <v>39113</v>
      </c>
      <c r="B1440" s="9">
        <v>4.91</v>
      </c>
    </row>
    <row r="1441" spans="1:2" x14ac:dyDescent="0.25">
      <c r="A1441" s="6">
        <v>39114</v>
      </c>
      <c r="B1441" s="9">
        <v>4.9000000000000004</v>
      </c>
    </row>
    <row r="1442" spans="1:2" x14ac:dyDescent="0.25">
      <c r="A1442" s="6">
        <v>39115</v>
      </c>
      <c r="B1442" s="9">
        <v>4.92</v>
      </c>
    </row>
    <row r="1443" spans="1:2" x14ac:dyDescent="0.25">
      <c r="A1443" s="6">
        <v>39118</v>
      </c>
      <c r="B1443" s="9">
        <v>4.97</v>
      </c>
    </row>
    <row r="1444" spans="1:2" x14ac:dyDescent="0.25">
      <c r="A1444" s="6">
        <v>39119</v>
      </c>
      <c r="B1444" s="9">
        <v>5.05</v>
      </c>
    </row>
    <row r="1445" spans="1:2" x14ac:dyDescent="0.25">
      <c r="A1445" s="6">
        <v>39120</v>
      </c>
      <c r="B1445" s="9">
        <v>5.0599999999999996</v>
      </c>
    </row>
    <row r="1446" spans="1:2" x14ac:dyDescent="0.25">
      <c r="A1446" s="6">
        <v>39121</v>
      </c>
      <c r="B1446" s="9">
        <v>5.0599999999999996</v>
      </c>
    </row>
    <row r="1447" spans="1:2" x14ac:dyDescent="0.25">
      <c r="A1447" s="6">
        <v>39122</v>
      </c>
      <c r="B1447" s="9">
        <v>5.0599999999999996</v>
      </c>
    </row>
    <row r="1448" spans="1:2" x14ac:dyDescent="0.25">
      <c r="A1448" s="6">
        <v>39125</v>
      </c>
      <c r="B1448" s="9">
        <v>5.07</v>
      </c>
    </row>
    <row r="1449" spans="1:2" x14ac:dyDescent="0.25">
      <c r="A1449" s="6">
        <v>39126</v>
      </c>
      <c r="B1449" s="9">
        <v>5.15</v>
      </c>
    </row>
    <row r="1450" spans="1:2" x14ac:dyDescent="0.25">
      <c r="A1450" s="6">
        <v>39127</v>
      </c>
      <c r="B1450" s="9">
        <v>5.14</v>
      </c>
    </row>
    <row r="1451" spans="1:2" x14ac:dyDescent="0.25">
      <c r="A1451" s="6">
        <v>39128</v>
      </c>
      <c r="B1451" s="9">
        <v>5.14</v>
      </c>
    </row>
    <row r="1452" spans="1:2" x14ac:dyDescent="0.25">
      <c r="A1452" s="6">
        <v>39129</v>
      </c>
      <c r="B1452" s="9">
        <v>5.14</v>
      </c>
    </row>
    <row r="1453" spans="1:2" x14ac:dyDescent="0.25">
      <c r="A1453" s="6">
        <v>39132</v>
      </c>
      <c r="B1453" s="9" t="e">
        <v>#N/A</v>
      </c>
    </row>
    <row r="1454" spans="1:2" x14ac:dyDescent="0.25">
      <c r="A1454" s="6">
        <v>39133</v>
      </c>
      <c r="B1454" s="9">
        <v>5.15</v>
      </c>
    </row>
    <row r="1455" spans="1:2" x14ac:dyDescent="0.25">
      <c r="A1455" s="6">
        <v>39134</v>
      </c>
      <c r="B1455" s="9">
        <v>5.18</v>
      </c>
    </row>
    <row r="1456" spans="1:2" x14ac:dyDescent="0.25">
      <c r="A1456" s="6">
        <v>39135</v>
      </c>
      <c r="B1456" s="9">
        <v>5.17</v>
      </c>
    </row>
    <row r="1457" spans="1:2" x14ac:dyDescent="0.25">
      <c r="A1457" s="6">
        <v>39136</v>
      </c>
      <c r="B1457" s="9">
        <v>5.16</v>
      </c>
    </row>
    <row r="1458" spans="1:2" x14ac:dyDescent="0.25">
      <c r="A1458" s="6">
        <v>39139</v>
      </c>
      <c r="B1458" s="9">
        <v>5.15</v>
      </c>
    </row>
    <row r="1459" spans="1:2" x14ac:dyDescent="0.25">
      <c r="A1459" s="6">
        <v>39140</v>
      </c>
      <c r="B1459" s="9">
        <v>5.13</v>
      </c>
    </row>
    <row r="1460" spans="1:2" x14ac:dyDescent="0.25">
      <c r="A1460" s="6">
        <v>39141</v>
      </c>
      <c r="B1460" s="9">
        <v>5.13</v>
      </c>
    </row>
    <row r="1461" spans="1:2" x14ac:dyDescent="0.25">
      <c r="A1461" s="6">
        <v>39142</v>
      </c>
      <c r="B1461" s="9">
        <v>5.15</v>
      </c>
    </row>
    <row r="1462" spans="1:2" x14ac:dyDescent="0.25">
      <c r="A1462" s="6">
        <v>39143</v>
      </c>
      <c r="B1462" s="9">
        <v>5.14</v>
      </c>
    </row>
    <row r="1463" spans="1:2" x14ac:dyDescent="0.25">
      <c r="A1463" s="6">
        <v>39146</v>
      </c>
      <c r="B1463" s="9">
        <v>5.14</v>
      </c>
    </row>
    <row r="1464" spans="1:2" x14ac:dyDescent="0.25">
      <c r="A1464" s="6">
        <v>39147</v>
      </c>
      <c r="B1464" s="9">
        <v>5.15</v>
      </c>
    </row>
    <row r="1465" spans="1:2" x14ac:dyDescent="0.25">
      <c r="A1465" s="6">
        <v>39148</v>
      </c>
      <c r="B1465" s="9">
        <v>5.14</v>
      </c>
    </row>
    <row r="1466" spans="1:2" x14ac:dyDescent="0.25">
      <c r="A1466" s="6">
        <v>39149</v>
      </c>
      <c r="B1466" s="9">
        <v>5.14</v>
      </c>
    </row>
    <row r="1467" spans="1:2" x14ac:dyDescent="0.25">
      <c r="A1467" s="6">
        <v>39150</v>
      </c>
      <c r="B1467" s="9">
        <v>5.13</v>
      </c>
    </row>
    <row r="1468" spans="1:2" x14ac:dyDescent="0.25">
      <c r="A1468" s="6">
        <v>39153</v>
      </c>
      <c r="B1468" s="9">
        <v>5.14</v>
      </c>
    </row>
    <row r="1469" spans="1:2" x14ac:dyDescent="0.25">
      <c r="A1469" s="6">
        <v>39154</v>
      </c>
      <c r="B1469" s="9">
        <v>5.14</v>
      </c>
    </row>
    <row r="1470" spans="1:2" x14ac:dyDescent="0.25">
      <c r="A1470" s="6">
        <v>39155</v>
      </c>
      <c r="B1470" s="9">
        <v>5.14</v>
      </c>
    </row>
    <row r="1471" spans="1:2" x14ac:dyDescent="0.25">
      <c r="A1471" s="6">
        <v>39156</v>
      </c>
      <c r="B1471" s="9">
        <v>5.12</v>
      </c>
    </row>
    <row r="1472" spans="1:2" x14ac:dyDescent="0.25">
      <c r="A1472" s="6">
        <v>39157</v>
      </c>
      <c r="B1472" s="9">
        <v>5.09</v>
      </c>
    </row>
    <row r="1473" spans="1:2" x14ac:dyDescent="0.25">
      <c r="A1473" s="6">
        <v>39160</v>
      </c>
      <c r="B1473" s="9">
        <v>5.09</v>
      </c>
    </row>
    <row r="1474" spans="1:2" x14ac:dyDescent="0.25">
      <c r="A1474" s="6">
        <v>39161</v>
      </c>
      <c r="B1474" s="9">
        <v>5.13</v>
      </c>
    </row>
    <row r="1475" spans="1:2" x14ac:dyDescent="0.25">
      <c r="A1475" s="6">
        <v>39162</v>
      </c>
      <c r="B1475" s="9">
        <v>5.14</v>
      </c>
    </row>
    <row r="1476" spans="1:2" x14ac:dyDescent="0.25">
      <c r="A1476" s="6">
        <v>39163</v>
      </c>
      <c r="B1476" s="9">
        <v>5.14</v>
      </c>
    </row>
    <row r="1477" spans="1:2" x14ac:dyDescent="0.25">
      <c r="A1477" s="6">
        <v>39164</v>
      </c>
      <c r="B1477" s="9">
        <v>5.15</v>
      </c>
    </row>
    <row r="1478" spans="1:2" x14ac:dyDescent="0.25">
      <c r="A1478" s="6">
        <v>39167</v>
      </c>
      <c r="B1478" s="9">
        <v>5.14</v>
      </c>
    </row>
    <row r="1479" spans="1:2" x14ac:dyDescent="0.25">
      <c r="A1479" s="6">
        <v>39168</v>
      </c>
      <c r="B1479" s="9">
        <v>5.1100000000000003</v>
      </c>
    </row>
    <row r="1480" spans="1:2" x14ac:dyDescent="0.25">
      <c r="A1480" s="6">
        <v>39169</v>
      </c>
      <c r="B1480" s="9">
        <v>5.08</v>
      </c>
    </row>
    <row r="1481" spans="1:2" x14ac:dyDescent="0.25">
      <c r="A1481" s="6">
        <v>39170</v>
      </c>
      <c r="B1481" s="9">
        <v>4.95</v>
      </c>
    </row>
    <row r="1482" spans="1:2" x14ac:dyDescent="0.25">
      <c r="A1482" s="6">
        <v>39171</v>
      </c>
      <c r="B1482" s="9">
        <v>4.97</v>
      </c>
    </row>
    <row r="1483" spans="1:2" x14ac:dyDescent="0.25">
      <c r="A1483" s="6">
        <v>39174</v>
      </c>
      <c r="B1483" s="9">
        <v>5.03</v>
      </c>
    </row>
    <row r="1484" spans="1:2" x14ac:dyDescent="0.25">
      <c r="A1484" s="6">
        <v>39175</v>
      </c>
      <c r="B1484" s="9">
        <v>5.0599999999999996</v>
      </c>
    </row>
    <row r="1485" spans="1:2" x14ac:dyDescent="0.25">
      <c r="A1485" s="6">
        <v>39176</v>
      </c>
      <c r="B1485" s="9">
        <v>5.0599999999999996</v>
      </c>
    </row>
    <row r="1486" spans="1:2" x14ac:dyDescent="0.25">
      <c r="A1486" s="6">
        <v>39177</v>
      </c>
      <c r="B1486" s="9">
        <v>5</v>
      </c>
    </row>
    <row r="1487" spans="1:2" x14ac:dyDescent="0.25">
      <c r="A1487" s="6">
        <v>39178</v>
      </c>
      <c r="B1487" s="9">
        <v>5</v>
      </c>
    </row>
    <row r="1488" spans="1:2" x14ac:dyDescent="0.25">
      <c r="A1488" s="6">
        <v>39181</v>
      </c>
      <c r="B1488" s="9">
        <v>4.99</v>
      </c>
    </row>
    <row r="1489" spans="1:2" x14ac:dyDescent="0.25">
      <c r="A1489" s="6">
        <v>39182</v>
      </c>
      <c r="B1489" s="9">
        <v>4.91</v>
      </c>
    </row>
    <row r="1490" spans="1:2" x14ac:dyDescent="0.25">
      <c r="A1490" s="6">
        <v>39183</v>
      </c>
      <c r="B1490" s="9">
        <v>4.91</v>
      </c>
    </row>
    <row r="1491" spans="1:2" x14ac:dyDescent="0.25">
      <c r="A1491" s="6">
        <v>39184</v>
      </c>
      <c r="B1491" s="9">
        <v>4.9000000000000004</v>
      </c>
    </row>
    <row r="1492" spans="1:2" x14ac:dyDescent="0.25">
      <c r="A1492" s="6">
        <v>39185</v>
      </c>
      <c r="B1492" s="9">
        <v>4.88</v>
      </c>
    </row>
    <row r="1493" spans="1:2" x14ac:dyDescent="0.25">
      <c r="A1493" s="6">
        <v>39188</v>
      </c>
      <c r="B1493" s="9">
        <v>4.87</v>
      </c>
    </row>
    <row r="1494" spans="1:2" x14ac:dyDescent="0.25">
      <c r="A1494" s="6">
        <v>39189</v>
      </c>
      <c r="B1494" s="9">
        <v>4.8499999999999996</v>
      </c>
    </row>
    <row r="1495" spans="1:2" x14ac:dyDescent="0.25">
      <c r="A1495" s="6">
        <v>39190</v>
      </c>
      <c r="B1495" s="9">
        <v>4.84</v>
      </c>
    </row>
    <row r="1496" spans="1:2" x14ac:dyDescent="0.25">
      <c r="A1496" s="6">
        <v>39191</v>
      </c>
      <c r="B1496" s="9">
        <v>4.83</v>
      </c>
    </row>
    <row r="1497" spans="1:2" x14ac:dyDescent="0.25">
      <c r="A1497" s="6">
        <v>39192</v>
      </c>
      <c r="B1497" s="9">
        <v>4.83</v>
      </c>
    </row>
    <row r="1498" spans="1:2" x14ac:dyDescent="0.25">
      <c r="A1498" s="6">
        <v>39195</v>
      </c>
      <c r="B1498" s="9">
        <v>4.83</v>
      </c>
    </row>
    <row r="1499" spans="1:2" x14ac:dyDescent="0.25">
      <c r="A1499" s="6">
        <v>39196</v>
      </c>
      <c r="B1499" s="9">
        <v>4.83</v>
      </c>
    </row>
    <row r="1500" spans="1:2" x14ac:dyDescent="0.25">
      <c r="A1500" s="6">
        <v>39197</v>
      </c>
      <c r="B1500" s="9">
        <v>4.84</v>
      </c>
    </row>
    <row r="1501" spans="1:2" x14ac:dyDescent="0.25">
      <c r="A1501" s="6">
        <v>39198</v>
      </c>
      <c r="B1501" s="9">
        <v>4.8099999999999996</v>
      </c>
    </row>
    <row r="1502" spans="1:2" x14ac:dyDescent="0.25">
      <c r="A1502" s="6">
        <v>39199</v>
      </c>
      <c r="B1502" s="9">
        <v>4.75</v>
      </c>
    </row>
    <row r="1503" spans="1:2" x14ac:dyDescent="0.25">
      <c r="A1503" s="6">
        <v>39202</v>
      </c>
      <c r="B1503" s="9">
        <v>4.6900000000000004</v>
      </c>
    </row>
    <row r="1504" spans="1:2" x14ac:dyDescent="0.25">
      <c r="A1504" s="6">
        <v>39203</v>
      </c>
      <c r="B1504" s="9">
        <v>4.59</v>
      </c>
    </row>
    <row r="1505" spans="1:2" x14ac:dyDescent="0.25">
      <c r="A1505" s="6">
        <v>39204</v>
      </c>
      <c r="B1505" s="9">
        <v>4.62</v>
      </c>
    </row>
    <row r="1506" spans="1:2" x14ac:dyDescent="0.25">
      <c r="A1506" s="6">
        <v>39205</v>
      </c>
      <c r="B1506" s="9">
        <v>4.6399999999999997</v>
      </c>
    </row>
    <row r="1507" spans="1:2" x14ac:dyDescent="0.25">
      <c r="A1507" s="6">
        <v>39206</v>
      </c>
      <c r="B1507" s="9">
        <v>4.6399999999999997</v>
      </c>
    </row>
    <row r="1508" spans="1:2" x14ac:dyDescent="0.25">
      <c r="A1508" s="6">
        <v>39209</v>
      </c>
      <c r="B1508" s="9">
        <v>4.6500000000000004</v>
      </c>
    </row>
    <row r="1509" spans="1:2" x14ac:dyDescent="0.25">
      <c r="A1509" s="6">
        <v>39210</v>
      </c>
      <c r="B1509" s="9">
        <v>4.66</v>
      </c>
    </row>
    <row r="1510" spans="1:2" x14ac:dyDescent="0.25">
      <c r="A1510" s="6">
        <v>39211</v>
      </c>
      <c r="B1510" s="9">
        <v>4.6500000000000004</v>
      </c>
    </row>
    <row r="1511" spans="1:2" x14ac:dyDescent="0.25">
      <c r="A1511" s="6">
        <v>39212</v>
      </c>
      <c r="B1511" s="9">
        <v>4.67</v>
      </c>
    </row>
    <row r="1512" spans="1:2" x14ac:dyDescent="0.25">
      <c r="A1512" s="6">
        <v>39213</v>
      </c>
      <c r="B1512" s="9">
        <v>4.6500000000000004</v>
      </c>
    </row>
    <row r="1513" spans="1:2" x14ac:dyDescent="0.25">
      <c r="A1513" s="6">
        <v>39216</v>
      </c>
      <c r="B1513" s="9">
        <v>4.6100000000000003</v>
      </c>
    </row>
    <row r="1514" spans="1:2" x14ac:dyDescent="0.25">
      <c r="A1514" s="6">
        <v>39217</v>
      </c>
      <c r="B1514" s="9">
        <v>4.6900000000000004</v>
      </c>
    </row>
    <row r="1515" spans="1:2" x14ac:dyDescent="0.25">
      <c r="A1515" s="6">
        <v>39218</v>
      </c>
      <c r="B1515" s="9">
        <v>4.6399999999999997</v>
      </c>
    </row>
    <row r="1516" spans="1:2" x14ac:dyDescent="0.25">
      <c r="A1516" s="6">
        <v>39219</v>
      </c>
      <c r="B1516" s="9">
        <v>4.7</v>
      </c>
    </row>
    <row r="1517" spans="1:2" x14ac:dyDescent="0.25">
      <c r="A1517" s="6">
        <v>39220</v>
      </c>
      <c r="B1517" s="9">
        <v>4.6900000000000004</v>
      </c>
    </row>
    <row r="1518" spans="1:2" x14ac:dyDescent="0.25">
      <c r="A1518" s="6">
        <v>39223</v>
      </c>
      <c r="B1518" s="9">
        <v>4.76</v>
      </c>
    </row>
    <row r="1519" spans="1:2" x14ac:dyDescent="0.25">
      <c r="A1519" s="6">
        <v>39224</v>
      </c>
      <c r="B1519" s="9">
        <v>4.91</v>
      </c>
    </row>
    <row r="1520" spans="1:2" x14ac:dyDescent="0.25">
      <c r="A1520" s="6">
        <v>39225</v>
      </c>
      <c r="B1520" s="9">
        <v>4.9000000000000004</v>
      </c>
    </row>
    <row r="1521" spans="1:2" x14ac:dyDescent="0.25">
      <c r="A1521" s="6">
        <v>39226</v>
      </c>
      <c r="B1521" s="9">
        <v>4.9000000000000004</v>
      </c>
    </row>
    <row r="1522" spans="1:2" x14ac:dyDescent="0.25">
      <c r="A1522" s="6">
        <v>39227</v>
      </c>
      <c r="B1522" s="9">
        <v>4.88</v>
      </c>
    </row>
    <row r="1523" spans="1:2" x14ac:dyDescent="0.25">
      <c r="A1523" s="6">
        <v>39230</v>
      </c>
      <c r="B1523" s="9" t="e">
        <v>#N/A</v>
      </c>
    </row>
    <row r="1524" spans="1:2" x14ac:dyDescent="0.25">
      <c r="A1524" s="6">
        <v>39231</v>
      </c>
      <c r="B1524" s="9">
        <v>4.87</v>
      </c>
    </row>
    <row r="1525" spans="1:2" x14ac:dyDescent="0.25">
      <c r="A1525" s="6">
        <v>39232</v>
      </c>
      <c r="B1525" s="9">
        <v>4.8499999999999996</v>
      </c>
    </row>
    <row r="1526" spans="1:2" x14ac:dyDescent="0.25">
      <c r="A1526" s="6">
        <v>39233</v>
      </c>
      <c r="B1526" s="9">
        <v>4.6900000000000004</v>
      </c>
    </row>
    <row r="1527" spans="1:2" x14ac:dyDescent="0.25">
      <c r="A1527" s="6">
        <v>39234</v>
      </c>
      <c r="B1527" s="9">
        <v>4.71</v>
      </c>
    </row>
    <row r="1528" spans="1:2" x14ac:dyDescent="0.25">
      <c r="A1528" s="6">
        <v>39237</v>
      </c>
      <c r="B1528" s="9">
        <v>4.6900000000000004</v>
      </c>
    </row>
    <row r="1529" spans="1:2" x14ac:dyDescent="0.25">
      <c r="A1529" s="6">
        <v>39238</v>
      </c>
      <c r="B1529" s="9">
        <v>4.66</v>
      </c>
    </row>
    <row r="1530" spans="1:2" x14ac:dyDescent="0.25">
      <c r="A1530" s="6">
        <v>39239</v>
      </c>
      <c r="B1530" s="9">
        <v>4.68</v>
      </c>
    </row>
    <row r="1531" spans="1:2" x14ac:dyDescent="0.25">
      <c r="A1531" s="6">
        <v>39240</v>
      </c>
      <c r="B1531" s="9">
        <v>4.7</v>
      </c>
    </row>
    <row r="1532" spans="1:2" x14ac:dyDescent="0.25">
      <c r="A1532" s="6">
        <v>39241</v>
      </c>
      <c r="B1532" s="9">
        <v>4.67</v>
      </c>
    </row>
    <row r="1533" spans="1:2" x14ac:dyDescent="0.25">
      <c r="A1533" s="6">
        <v>39244</v>
      </c>
      <c r="B1533" s="9">
        <v>4.6100000000000003</v>
      </c>
    </row>
    <row r="1534" spans="1:2" x14ac:dyDescent="0.25">
      <c r="A1534" s="6">
        <v>39245</v>
      </c>
      <c r="B1534" s="9">
        <v>4.5599999999999996</v>
      </c>
    </row>
    <row r="1535" spans="1:2" x14ac:dyDescent="0.25">
      <c r="A1535" s="6">
        <v>39246</v>
      </c>
      <c r="B1535" s="9">
        <v>4.53</v>
      </c>
    </row>
    <row r="1536" spans="1:2" x14ac:dyDescent="0.25">
      <c r="A1536" s="6">
        <v>39247</v>
      </c>
      <c r="B1536" s="9">
        <v>4.42</v>
      </c>
    </row>
    <row r="1537" spans="1:2" x14ac:dyDescent="0.25">
      <c r="A1537" s="6">
        <v>39248</v>
      </c>
      <c r="B1537" s="9">
        <v>4.37</v>
      </c>
    </row>
    <row r="1538" spans="1:2" x14ac:dyDescent="0.25">
      <c r="A1538" s="6">
        <v>39251</v>
      </c>
      <c r="B1538" s="9">
        <v>4.37</v>
      </c>
    </row>
    <row r="1539" spans="1:2" x14ac:dyDescent="0.25">
      <c r="A1539" s="6">
        <v>39252</v>
      </c>
      <c r="B1539" s="9">
        <v>4.3499999999999996</v>
      </c>
    </row>
    <row r="1540" spans="1:2" x14ac:dyDescent="0.25">
      <c r="A1540" s="6">
        <v>39253</v>
      </c>
      <c r="B1540" s="9">
        <v>4.33</v>
      </c>
    </row>
    <row r="1541" spans="1:2" x14ac:dyDescent="0.25">
      <c r="A1541" s="6">
        <v>39254</v>
      </c>
      <c r="B1541" s="9">
        <v>4.07</v>
      </c>
    </row>
    <row r="1542" spans="1:2" x14ac:dyDescent="0.25">
      <c r="A1542" s="6">
        <v>39255</v>
      </c>
      <c r="B1542" s="9">
        <v>4.18</v>
      </c>
    </row>
    <row r="1543" spans="1:2" x14ac:dyDescent="0.25">
      <c r="A1543" s="6">
        <v>39258</v>
      </c>
      <c r="B1543" s="9">
        <v>4.3</v>
      </c>
    </row>
    <row r="1544" spans="1:2" x14ac:dyDescent="0.25">
      <c r="A1544" s="6">
        <v>39259</v>
      </c>
      <c r="B1544" s="9">
        <v>4.4400000000000004</v>
      </c>
    </row>
    <row r="1545" spans="1:2" x14ac:dyDescent="0.25">
      <c r="A1545" s="6">
        <v>39260</v>
      </c>
      <c r="B1545" s="9">
        <v>4.1500000000000004</v>
      </c>
    </row>
    <row r="1546" spans="1:2" x14ac:dyDescent="0.25">
      <c r="A1546" s="6">
        <v>39261</v>
      </c>
      <c r="B1546" s="9">
        <v>3.97</v>
      </c>
    </row>
    <row r="1547" spans="1:2" x14ac:dyDescent="0.25">
      <c r="A1547" s="6">
        <v>39262</v>
      </c>
      <c r="B1547" s="9">
        <v>4.16</v>
      </c>
    </row>
    <row r="1548" spans="1:2" x14ac:dyDescent="0.25">
      <c r="A1548" s="6">
        <v>39265</v>
      </c>
      <c r="B1548" s="9">
        <v>4.4000000000000004</v>
      </c>
    </row>
    <row r="1549" spans="1:2" x14ac:dyDescent="0.25">
      <c r="A1549" s="6">
        <v>39266</v>
      </c>
      <c r="B1549" s="9">
        <v>4.67</v>
      </c>
    </row>
    <row r="1550" spans="1:2" x14ac:dyDescent="0.25">
      <c r="A1550" s="6">
        <v>39267</v>
      </c>
      <c r="B1550" s="9" t="e">
        <v>#N/A</v>
      </c>
    </row>
    <row r="1551" spans="1:2" x14ac:dyDescent="0.25">
      <c r="A1551" s="6">
        <v>39268</v>
      </c>
      <c r="B1551" s="9">
        <v>4.6500000000000004</v>
      </c>
    </row>
    <row r="1552" spans="1:2" x14ac:dyDescent="0.25">
      <c r="A1552" s="6">
        <v>39269</v>
      </c>
      <c r="B1552" s="9">
        <v>4.5999999999999996</v>
      </c>
    </row>
    <row r="1553" spans="1:2" x14ac:dyDescent="0.25">
      <c r="A1553" s="6">
        <v>39272</v>
      </c>
      <c r="B1553" s="9">
        <v>4.54</v>
      </c>
    </row>
    <row r="1554" spans="1:2" x14ac:dyDescent="0.25">
      <c r="A1554" s="6">
        <v>39273</v>
      </c>
      <c r="B1554" s="9">
        <v>4.6399999999999997</v>
      </c>
    </row>
    <row r="1555" spans="1:2" x14ac:dyDescent="0.25">
      <c r="A1555" s="6">
        <v>39274</v>
      </c>
      <c r="B1555" s="9">
        <v>4.63</v>
      </c>
    </row>
    <row r="1556" spans="1:2" x14ac:dyDescent="0.25">
      <c r="A1556" s="6">
        <v>39275</v>
      </c>
      <c r="B1556" s="9">
        <v>4.62</v>
      </c>
    </row>
    <row r="1557" spans="1:2" x14ac:dyDescent="0.25">
      <c r="A1557" s="6">
        <v>39276</v>
      </c>
      <c r="B1557" s="9">
        <v>4.6100000000000003</v>
      </c>
    </row>
    <row r="1558" spans="1:2" x14ac:dyDescent="0.25">
      <c r="A1558" s="6">
        <v>39279</v>
      </c>
      <c r="B1558" s="9">
        <v>4.62</v>
      </c>
    </row>
    <row r="1559" spans="1:2" x14ac:dyDescent="0.25">
      <c r="A1559" s="6">
        <v>39280</v>
      </c>
      <c r="B1559" s="9">
        <v>4.67</v>
      </c>
    </row>
    <row r="1560" spans="1:2" x14ac:dyDescent="0.25">
      <c r="A1560" s="6">
        <v>39281</v>
      </c>
      <c r="B1560" s="9">
        <v>4.67</v>
      </c>
    </row>
    <row r="1561" spans="1:2" x14ac:dyDescent="0.25">
      <c r="A1561" s="6">
        <v>39282</v>
      </c>
      <c r="B1561" s="9">
        <v>4.67</v>
      </c>
    </row>
    <row r="1562" spans="1:2" x14ac:dyDescent="0.25">
      <c r="A1562" s="6">
        <v>39283</v>
      </c>
      <c r="B1562" s="9">
        <v>4.6500000000000004</v>
      </c>
    </row>
    <row r="1563" spans="1:2" x14ac:dyDescent="0.25">
      <c r="A1563" s="6">
        <v>39286</v>
      </c>
      <c r="B1563" s="9">
        <v>4.76</v>
      </c>
    </row>
    <row r="1564" spans="1:2" x14ac:dyDescent="0.25">
      <c r="A1564" s="6">
        <v>39287</v>
      </c>
      <c r="B1564" s="9">
        <v>4.95</v>
      </c>
    </row>
    <row r="1565" spans="1:2" x14ac:dyDescent="0.25">
      <c r="A1565" s="6">
        <v>39288</v>
      </c>
      <c r="B1565" s="9">
        <v>4.9400000000000004</v>
      </c>
    </row>
    <row r="1566" spans="1:2" x14ac:dyDescent="0.25">
      <c r="A1566" s="6">
        <v>39289</v>
      </c>
      <c r="B1566" s="9">
        <v>4.8899999999999997</v>
      </c>
    </row>
    <row r="1567" spans="1:2" x14ac:dyDescent="0.25">
      <c r="A1567" s="6">
        <v>39290</v>
      </c>
      <c r="B1567" s="9">
        <v>4.8</v>
      </c>
    </row>
    <row r="1568" spans="1:2" x14ac:dyDescent="0.25">
      <c r="A1568" s="6">
        <v>39293</v>
      </c>
      <c r="B1568" s="9">
        <v>4.8499999999999996</v>
      </c>
    </row>
    <row r="1569" spans="1:2" x14ac:dyDescent="0.25">
      <c r="A1569" s="6">
        <v>39294</v>
      </c>
      <c r="B1569" s="9">
        <v>5.03</v>
      </c>
    </row>
    <row r="1570" spans="1:2" x14ac:dyDescent="0.25">
      <c r="A1570" s="6">
        <v>39295</v>
      </c>
      <c r="B1570" s="9">
        <v>4.96</v>
      </c>
    </row>
    <row r="1571" spans="1:2" x14ac:dyDescent="0.25">
      <c r="A1571" s="6">
        <v>39296</v>
      </c>
      <c r="B1571" s="9">
        <v>4.93</v>
      </c>
    </row>
    <row r="1572" spans="1:2" x14ac:dyDescent="0.25">
      <c r="A1572" s="6">
        <v>39297</v>
      </c>
      <c r="B1572" s="9">
        <v>4.8499999999999996</v>
      </c>
    </row>
    <row r="1573" spans="1:2" x14ac:dyDescent="0.25">
      <c r="A1573" s="6">
        <v>39300</v>
      </c>
      <c r="B1573" s="9">
        <v>4.83</v>
      </c>
    </row>
    <row r="1574" spans="1:2" x14ac:dyDescent="0.25">
      <c r="A1574" s="6">
        <v>39301</v>
      </c>
      <c r="B1574" s="9">
        <v>4.95</v>
      </c>
    </row>
    <row r="1575" spans="1:2" x14ac:dyDescent="0.25">
      <c r="A1575" s="6">
        <v>39302</v>
      </c>
      <c r="B1575" s="9">
        <v>4.9400000000000004</v>
      </c>
    </row>
    <row r="1576" spans="1:2" x14ac:dyDescent="0.25">
      <c r="A1576" s="6">
        <v>39303</v>
      </c>
      <c r="B1576" s="9">
        <v>4.5999999999999996</v>
      </c>
    </row>
    <row r="1577" spans="1:2" x14ac:dyDescent="0.25">
      <c r="A1577" s="6">
        <v>39304</v>
      </c>
      <c r="B1577" s="9">
        <v>4.28</v>
      </c>
    </row>
    <row r="1578" spans="1:2" x14ac:dyDescent="0.25">
      <c r="A1578" s="6">
        <v>39307</v>
      </c>
      <c r="B1578" s="9">
        <v>4.51</v>
      </c>
    </row>
    <row r="1579" spans="1:2" x14ac:dyDescent="0.25">
      <c r="A1579" s="6">
        <v>39308</v>
      </c>
      <c r="B1579" s="9">
        <v>4.53</v>
      </c>
    </row>
    <row r="1580" spans="1:2" x14ac:dyDescent="0.25">
      <c r="A1580" s="6">
        <v>39309</v>
      </c>
      <c r="B1580" s="9">
        <v>4.0999999999999996</v>
      </c>
    </row>
    <row r="1581" spans="1:2" x14ac:dyDescent="0.25">
      <c r="A1581" s="6">
        <v>39310</v>
      </c>
      <c r="B1581" s="9">
        <v>3.03</v>
      </c>
    </row>
    <row r="1582" spans="1:2" x14ac:dyDescent="0.25">
      <c r="A1582" s="6">
        <v>39311</v>
      </c>
      <c r="B1582" s="9">
        <v>2.91</v>
      </c>
    </row>
    <row r="1583" spans="1:2" x14ac:dyDescent="0.25">
      <c r="A1583" s="6">
        <v>39314</v>
      </c>
      <c r="B1583" s="9">
        <v>2.35</v>
      </c>
    </row>
    <row r="1584" spans="1:2" x14ac:dyDescent="0.25">
      <c r="A1584" s="6">
        <v>39315</v>
      </c>
      <c r="B1584" s="9">
        <v>3.1</v>
      </c>
    </row>
    <row r="1585" spans="1:2" x14ac:dyDescent="0.25">
      <c r="A1585" s="6">
        <v>39316</v>
      </c>
      <c r="B1585" s="9">
        <v>3.04</v>
      </c>
    </row>
    <row r="1586" spans="1:2" x14ac:dyDescent="0.25">
      <c r="A1586" s="6">
        <v>39317</v>
      </c>
      <c r="B1586" s="9">
        <v>3.71</v>
      </c>
    </row>
    <row r="1587" spans="1:2" x14ac:dyDescent="0.25">
      <c r="A1587" s="6">
        <v>39318</v>
      </c>
      <c r="B1587" s="9">
        <v>4.16</v>
      </c>
    </row>
    <row r="1588" spans="1:2" x14ac:dyDescent="0.25">
      <c r="A1588" s="6">
        <v>39321</v>
      </c>
      <c r="B1588" s="9">
        <v>4.67</v>
      </c>
    </row>
    <row r="1589" spans="1:2" x14ac:dyDescent="0.25">
      <c r="A1589" s="6">
        <v>39322</v>
      </c>
      <c r="B1589" s="9">
        <v>4.51</v>
      </c>
    </row>
    <row r="1590" spans="1:2" x14ac:dyDescent="0.25">
      <c r="A1590" s="6">
        <v>39323</v>
      </c>
      <c r="B1590" s="9">
        <v>3.94</v>
      </c>
    </row>
    <row r="1591" spans="1:2" x14ac:dyDescent="0.25">
      <c r="A1591" s="6">
        <v>39324</v>
      </c>
      <c r="B1591" s="9">
        <v>3.62</v>
      </c>
    </row>
    <row r="1592" spans="1:2" x14ac:dyDescent="0.25">
      <c r="A1592" s="6">
        <v>39325</v>
      </c>
      <c r="B1592" s="9">
        <v>3.95</v>
      </c>
    </row>
    <row r="1593" spans="1:2" x14ac:dyDescent="0.25">
      <c r="A1593" s="6">
        <v>39328</v>
      </c>
      <c r="B1593" s="9" t="e">
        <v>#N/A</v>
      </c>
    </row>
    <row r="1594" spans="1:2" x14ac:dyDescent="0.25">
      <c r="A1594" s="6">
        <v>39329</v>
      </c>
      <c r="B1594" s="9">
        <v>4.4800000000000004</v>
      </c>
    </row>
    <row r="1595" spans="1:2" x14ac:dyDescent="0.25">
      <c r="A1595" s="6">
        <v>39330</v>
      </c>
      <c r="B1595" s="9">
        <v>4.32</v>
      </c>
    </row>
    <row r="1596" spans="1:2" x14ac:dyDescent="0.25">
      <c r="A1596" s="6">
        <v>39331</v>
      </c>
      <c r="B1596" s="9">
        <v>4.2</v>
      </c>
    </row>
    <row r="1597" spans="1:2" x14ac:dyDescent="0.25">
      <c r="A1597" s="6">
        <v>39332</v>
      </c>
      <c r="B1597" s="9">
        <v>3.95</v>
      </c>
    </row>
    <row r="1598" spans="1:2" x14ac:dyDescent="0.25">
      <c r="A1598" s="6">
        <v>39335</v>
      </c>
      <c r="B1598" s="9">
        <v>3.86</v>
      </c>
    </row>
    <row r="1599" spans="1:2" x14ac:dyDescent="0.25">
      <c r="A1599" s="6">
        <v>39336</v>
      </c>
      <c r="B1599" s="9">
        <v>4.05</v>
      </c>
    </row>
    <row r="1600" spans="1:2" x14ac:dyDescent="0.25">
      <c r="A1600" s="6">
        <v>39337</v>
      </c>
      <c r="B1600" s="9">
        <v>3.92</v>
      </c>
    </row>
    <row r="1601" spans="1:2" x14ac:dyDescent="0.25">
      <c r="A1601" s="6">
        <v>39338</v>
      </c>
      <c r="B1601" s="9">
        <v>3.96</v>
      </c>
    </row>
    <row r="1602" spans="1:2" x14ac:dyDescent="0.25">
      <c r="A1602" s="6">
        <v>39339</v>
      </c>
      <c r="B1602" s="9">
        <v>3.77</v>
      </c>
    </row>
    <row r="1603" spans="1:2" x14ac:dyDescent="0.25">
      <c r="A1603" s="6">
        <v>39342</v>
      </c>
      <c r="B1603" s="9">
        <v>3.71</v>
      </c>
    </row>
    <row r="1604" spans="1:2" x14ac:dyDescent="0.25">
      <c r="A1604" s="6">
        <v>39343</v>
      </c>
      <c r="B1604" s="9">
        <v>3.8</v>
      </c>
    </row>
    <row r="1605" spans="1:2" x14ac:dyDescent="0.25">
      <c r="A1605" s="6">
        <v>39344</v>
      </c>
      <c r="B1605" s="9">
        <v>3.54</v>
      </c>
    </row>
    <row r="1606" spans="1:2" x14ac:dyDescent="0.25">
      <c r="A1606" s="6">
        <v>39345</v>
      </c>
      <c r="B1606" s="9">
        <v>3.38</v>
      </c>
    </row>
    <row r="1607" spans="1:2" x14ac:dyDescent="0.25">
      <c r="A1607" s="6">
        <v>39346</v>
      </c>
      <c r="B1607" s="9">
        <v>3.15</v>
      </c>
    </row>
    <row r="1608" spans="1:2" x14ac:dyDescent="0.25">
      <c r="A1608" s="6">
        <v>39349</v>
      </c>
      <c r="B1608" s="9">
        <v>3.22</v>
      </c>
    </row>
    <row r="1609" spans="1:2" x14ac:dyDescent="0.25">
      <c r="A1609" s="6">
        <v>39350</v>
      </c>
      <c r="B1609" s="9">
        <v>3.28</v>
      </c>
    </row>
    <row r="1610" spans="1:2" x14ac:dyDescent="0.25">
      <c r="A1610" s="6">
        <v>39351</v>
      </c>
      <c r="B1610" s="9">
        <v>3.18</v>
      </c>
    </row>
    <row r="1611" spans="1:2" x14ac:dyDescent="0.25">
      <c r="A1611" s="6">
        <v>39352</v>
      </c>
      <c r="B1611" s="9">
        <v>3.22</v>
      </c>
    </row>
    <row r="1612" spans="1:2" x14ac:dyDescent="0.25">
      <c r="A1612" s="6">
        <v>39353</v>
      </c>
      <c r="B1612" s="9">
        <v>3.34</v>
      </c>
    </row>
    <row r="1613" spans="1:2" x14ac:dyDescent="0.25">
      <c r="A1613" s="6">
        <v>39356</v>
      </c>
      <c r="B1613" s="9">
        <v>3.39</v>
      </c>
    </row>
    <row r="1614" spans="1:2" x14ac:dyDescent="0.25">
      <c r="A1614" s="6">
        <v>39357</v>
      </c>
      <c r="B1614" s="9">
        <v>3.55</v>
      </c>
    </row>
    <row r="1615" spans="1:2" x14ac:dyDescent="0.25">
      <c r="A1615" s="6">
        <v>39358</v>
      </c>
      <c r="B1615" s="9">
        <v>3.59</v>
      </c>
    </row>
    <row r="1616" spans="1:2" x14ac:dyDescent="0.25">
      <c r="A1616" s="6">
        <v>39359</v>
      </c>
      <c r="B1616" s="9">
        <v>3.54</v>
      </c>
    </row>
    <row r="1617" spans="1:2" x14ac:dyDescent="0.25">
      <c r="A1617" s="6">
        <v>39360</v>
      </c>
      <c r="B1617" s="9">
        <v>3.48</v>
      </c>
    </row>
    <row r="1618" spans="1:2" x14ac:dyDescent="0.25">
      <c r="A1618" s="6">
        <v>39363</v>
      </c>
      <c r="B1618" s="9" t="e">
        <v>#N/A</v>
      </c>
    </row>
    <row r="1619" spans="1:2" x14ac:dyDescent="0.25">
      <c r="A1619" s="6">
        <v>39364</v>
      </c>
      <c r="B1619" s="9">
        <v>3.59</v>
      </c>
    </row>
    <row r="1620" spans="1:2" x14ac:dyDescent="0.25">
      <c r="A1620" s="6">
        <v>39365</v>
      </c>
      <c r="B1620" s="9">
        <v>3.73</v>
      </c>
    </row>
    <row r="1621" spans="1:2" x14ac:dyDescent="0.25">
      <c r="A1621" s="6">
        <v>39366</v>
      </c>
      <c r="B1621" s="9">
        <v>3.9</v>
      </c>
    </row>
    <row r="1622" spans="1:2" x14ac:dyDescent="0.25">
      <c r="A1622" s="6">
        <v>39367</v>
      </c>
      <c r="B1622" s="9">
        <v>4.04</v>
      </c>
    </row>
    <row r="1623" spans="1:2" x14ac:dyDescent="0.25">
      <c r="A1623" s="6">
        <v>39370</v>
      </c>
      <c r="B1623" s="9">
        <v>4.16</v>
      </c>
    </row>
    <row r="1624" spans="1:2" x14ac:dyDescent="0.25">
      <c r="A1624" s="6">
        <v>39371</v>
      </c>
      <c r="B1624" s="9">
        <v>4.0599999999999996</v>
      </c>
    </row>
    <row r="1625" spans="1:2" x14ac:dyDescent="0.25">
      <c r="A1625" s="6">
        <v>39372</v>
      </c>
      <c r="B1625" s="9">
        <v>3.66</v>
      </c>
    </row>
    <row r="1626" spans="1:2" x14ac:dyDescent="0.25">
      <c r="A1626" s="6">
        <v>39373</v>
      </c>
      <c r="B1626" s="9">
        <v>3.12</v>
      </c>
    </row>
    <row r="1627" spans="1:2" x14ac:dyDescent="0.25">
      <c r="A1627" s="6">
        <v>39374</v>
      </c>
      <c r="B1627" s="9">
        <v>3.35</v>
      </c>
    </row>
    <row r="1628" spans="1:2" x14ac:dyDescent="0.25">
      <c r="A1628" s="6">
        <v>39377</v>
      </c>
      <c r="B1628" s="9">
        <v>3.58</v>
      </c>
    </row>
    <row r="1629" spans="1:2" x14ac:dyDescent="0.25">
      <c r="A1629" s="6">
        <v>39378</v>
      </c>
      <c r="B1629" s="9">
        <v>3.9</v>
      </c>
    </row>
    <row r="1630" spans="1:2" x14ac:dyDescent="0.25">
      <c r="A1630" s="6">
        <v>39379</v>
      </c>
      <c r="B1630" s="9">
        <v>3.76</v>
      </c>
    </row>
    <row r="1631" spans="1:2" x14ac:dyDescent="0.25">
      <c r="A1631" s="6">
        <v>39380</v>
      </c>
      <c r="B1631" s="9">
        <v>3.84</v>
      </c>
    </row>
    <row r="1632" spans="1:2" x14ac:dyDescent="0.25">
      <c r="A1632" s="6">
        <v>39381</v>
      </c>
      <c r="B1632" s="9">
        <v>3.9</v>
      </c>
    </row>
    <row r="1633" spans="1:2" x14ac:dyDescent="0.25">
      <c r="A1633" s="6">
        <v>39384</v>
      </c>
      <c r="B1633" s="9">
        <v>3.88</v>
      </c>
    </row>
    <row r="1634" spans="1:2" x14ac:dyDescent="0.25">
      <c r="A1634" s="6">
        <v>39385</v>
      </c>
      <c r="B1634" s="9">
        <v>3.95</v>
      </c>
    </row>
    <row r="1635" spans="1:2" x14ac:dyDescent="0.25">
      <c r="A1635" s="6">
        <v>39386</v>
      </c>
      <c r="B1635" s="9">
        <v>3.93</v>
      </c>
    </row>
    <row r="1636" spans="1:2" x14ac:dyDescent="0.25">
      <c r="A1636" s="6">
        <v>39387</v>
      </c>
      <c r="B1636" s="9">
        <v>3.83</v>
      </c>
    </row>
    <row r="1637" spans="1:2" x14ac:dyDescent="0.25">
      <c r="A1637" s="6">
        <v>39388</v>
      </c>
      <c r="B1637" s="9">
        <v>3.67</v>
      </c>
    </row>
    <row r="1638" spans="1:2" x14ac:dyDescent="0.25">
      <c r="A1638" s="6">
        <v>39391</v>
      </c>
      <c r="B1638" s="9">
        <v>3.81</v>
      </c>
    </row>
    <row r="1639" spans="1:2" x14ac:dyDescent="0.25">
      <c r="A1639" s="6">
        <v>39392</v>
      </c>
      <c r="B1639" s="9">
        <v>3.91</v>
      </c>
    </row>
    <row r="1640" spans="1:2" x14ac:dyDescent="0.25">
      <c r="A1640" s="6">
        <v>39393</v>
      </c>
      <c r="B1640" s="9">
        <v>3.71</v>
      </c>
    </row>
    <row r="1641" spans="1:2" x14ac:dyDescent="0.25">
      <c r="A1641" s="6">
        <v>39394</v>
      </c>
      <c r="B1641" s="9">
        <v>3.5</v>
      </c>
    </row>
    <row r="1642" spans="1:2" x14ac:dyDescent="0.25">
      <c r="A1642" s="6">
        <v>39395</v>
      </c>
      <c r="B1642" s="9">
        <v>3.37</v>
      </c>
    </row>
    <row r="1643" spans="1:2" x14ac:dyDescent="0.25">
      <c r="A1643" s="6">
        <v>39398</v>
      </c>
      <c r="B1643" s="9" t="e">
        <v>#N/A</v>
      </c>
    </row>
    <row r="1644" spans="1:2" x14ac:dyDescent="0.25">
      <c r="A1644" s="6">
        <v>39399</v>
      </c>
      <c r="B1644" s="9">
        <v>3.71</v>
      </c>
    </row>
    <row r="1645" spans="1:2" x14ac:dyDescent="0.25">
      <c r="A1645" s="6">
        <v>39400</v>
      </c>
      <c r="B1645" s="9">
        <v>3.8</v>
      </c>
    </row>
    <row r="1646" spans="1:2" x14ac:dyDescent="0.25">
      <c r="A1646" s="6">
        <v>39401</v>
      </c>
      <c r="B1646" s="9">
        <v>3.69</v>
      </c>
    </row>
    <row r="1647" spans="1:2" x14ac:dyDescent="0.25">
      <c r="A1647" s="6">
        <v>39402</v>
      </c>
      <c r="B1647" s="9">
        <v>3.74</v>
      </c>
    </row>
    <row r="1648" spans="1:2" x14ac:dyDescent="0.25">
      <c r="A1648" s="6">
        <v>39405</v>
      </c>
      <c r="B1648" s="9">
        <v>3.72</v>
      </c>
    </row>
    <row r="1649" spans="1:2" x14ac:dyDescent="0.25">
      <c r="A1649" s="6">
        <v>39406</v>
      </c>
      <c r="B1649" s="9">
        <v>3.58</v>
      </c>
    </row>
    <row r="1650" spans="1:2" x14ac:dyDescent="0.25">
      <c r="A1650" s="6">
        <v>39407</v>
      </c>
      <c r="B1650" s="9">
        <v>3.48</v>
      </c>
    </row>
    <row r="1651" spans="1:2" x14ac:dyDescent="0.25">
      <c r="A1651" s="6">
        <v>39408</v>
      </c>
      <c r="B1651" s="9" t="e">
        <v>#N/A</v>
      </c>
    </row>
    <row r="1652" spans="1:2" x14ac:dyDescent="0.25">
      <c r="A1652" s="6">
        <v>39409</v>
      </c>
      <c r="B1652" s="9">
        <v>3.61</v>
      </c>
    </row>
    <row r="1653" spans="1:2" x14ac:dyDescent="0.25">
      <c r="A1653" s="6">
        <v>39412</v>
      </c>
      <c r="B1653" s="9">
        <v>3.53</v>
      </c>
    </row>
    <row r="1654" spans="1:2" x14ac:dyDescent="0.25">
      <c r="A1654" s="6">
        <v>39413</v>
      </c>
      <c r="B1654" s="9">
        <v>3.61</v>
      </c>
    </row>
    <row r="1655" spans="1:2" x14ac:dyDescent="0.25">
      <c r="A1655" s="6">
        <v>39414</v>
      </c>
      <c r="B1655" s="9">
        <v>3.47</v>
      </c>
    </row>
    <row r="1656" spans="1:2" x14ac:dyDescent="0.25">
      <c r="A1656" s="6">
        <v>39415</v>
      </c>
      <c r="B1656" s="9">
        <v>3.34</v>
      </c>
    </row>
    <row r="1657" spans="1:2" x14ac:dyDescent="0.25">
      <c r="A1657" s="6">
        <v>39416</v>
      </c>
      <c r="B1657" s="9">
        <v>3.6</v>
      </c>
    </row>
    <row r="1658" spans="1:2" x14ac:dyDescent="0.25">
      <c r="A1658" s="6">
        <v>39419</v>
      </c>
      <c r="B1658" s="9">
        <v>3.57</v>
      </c>
    </row>
    <row r="1659" spans="1:2" x14ac:dyDescent="0.25">
      <c r="A1659" s="6">
        <v>39420</v>
      </c>
      <c r="B1659" s="9">
        <v>3.1</v>
      </c>
    </row>
    <row r="1660" spans="1:2" x14ac:dyDescent="0.25">
      <c r="A1660" s="6">
        <v>39421</v>
      </c>
      <c r="B1660" s="9">
        <v>3.1</v>
      </c>
    </row>
    <row r="1661" spans="1:2" x14ac:dyDescent="0.25">
      <c r="A1661" s="6">
        <v>39422</v>
      </c>
      <c r="B1661" s="9">
        <v>3.03</v>
      </c>
    </row>
    <row r="1662" spans="1:2" x14ac:dyDescent="0.25">
      <c r="A1662" s="6">
        <v>39423</v>
      </c>
      <c r="B1662" s="9">
        <v>2.98</v>
      </c>
    </row>
    <row r="1663" spans="1:2" x14ac:dyDescent="0.25">
      <c r="A1663" s="6">
        <v>39426</v>
      </c>
      <c r="B1663" s="9">
        <v>2.99</v>
      </c>
    </row>
    <row r="1664" spans="1:2" x14ac:dyDescent="0.25">
      <c r="A1664" s="6">
        <v>39427</v>
      </c>
      <c r="B1664" s="9">
        <v>2.84</v>
      </c>
    </row>
    <row r="1665" spans="1:2" x14ac:dyDescent="0.25">
      <c r="A1665" s="6">
        <v>39428</v>
      </c>
      <c r="B1665" s="9">
        <v>2.84</v>
      </c>
    </row>
    <row r="1666" spans="1:2" x14ac:dyDescent="0.25">
      <c r="A1666" s="6">
        <v>39429</v>
      </c>
      <c r="B1666" s="9">
        <v>2.64</v>
      </c>
    </row>
    <row r="1667" spans="1:2" x14ac:dyDescent="0.25">
      <c r="A1667" s="6">
        <v>39430</v>
      </c>
      <c r="B1667" s="9">
        <v>2.5499999999999998</v>
      </c>
    </row>
    <row r="1668" spans="1:2" x14ac:dyDescent="0.25">
      <c r="A1668" s="6">
        <v>39433</v>
      </c>
      <c r="B1668" s="9">
        <v>2.69</v>
      </c>
    </row>
    <row r="1669" spans="1:2" x14ac:dyDescent="0.25">
      <c r="A1669" s="6">
        <v>39434</v>
      </c>
      <c r="B1669" s="9">
        <v>2.7</v>
      </c>
    </row>
    <row r="1670" spans="1:2" x14ac:dyDescent="0.25">
      <c r="A1670" s="6">
        <v>39435</v>
      </c>
      <c r="B1670" s="9">
        <v>2.6</v>
      </c>
    </row>
    <row r="1671" spans="1:2" x14ac:dyDescent="0.25">
      <c r="A1671" s="6">
        <v>39436</v>
      </c>
      <c r="B1671" s="9">
        <v>2.34</v>
      </c>
    </row>
    <row r="1672" spans="1:2" x14ac:dyDescent="0.25">
      <c r="A1672" s="6">
        <v>39437</v>
      </c>
      <c r="B1672" s="9">
        <v>2.35</v>
      </c>
    </row>
    <row r="1673" spans="1:2" x14ac:dyDescent="0.25">
      <c r="A1673" s="6">
        <v>39440</v>
      </c>
      <c r="B1673" s="9">
        <v>2.61</v>
      </c>
    </row>
    <row r="1674" spans="1:2" x14ac:dyDescent="0.25">
      <c r="A1674" s="6">
        <v>39441</v>
      </c>
      <c r="B1674" s="9" t="e">
        <v>#N/A</v>
      </c>
    </row>
    <row r="1675" spans="1:2" x14ac:dyDescent="0.25">
      <c r="A1675" s="6">
        <v>39442</v>
      </c>
      <c r="B1675" s="9">
        <v>2.97</v>
      </c>
    </row>
    <row r="1676" spans="1:2" x14ac:dyDescent="0.25">
      <c r="A1676" s="6">
        <v>39443</v>
      </c>
      <c r="B1676" s="9">
        <v>2.78</v>
      </c>
    </row>
    <row r="1677" spans="1:2" x14ac:dyDescent="0.25">
      <c r="A1677" s="6">
        <v>39444</v>
      </c>
      <c r="B1677" s="9">
        <v>2.4700000000000002</v>
      </c>
    </row>
    <row r="1678" spans="1:2" x14ac:dyDescent="0.25">
      <c r="A1678" s="6">
        <v>39447</v>
      </c>
      <c r="B1678" s="9">
        <v>2.61</v>
      </c>
    </row>
    <row r="1679" spans="1:2" x14ac:dyDescent="0.25">
      <c r="A1679" s="6">
        <v>39448</v>
      </c>
      <c r="B1679" s="9" t="e">
        <v>#N/A</v>
      </c>
    </row>
    <row r="1680" spans="1:2" x14ac:dyDescent="0.25">
      <c r="A1680" s="6">
        <v>39449</v>
      </c>
      <c r="B1680" s="9">
        <v>3.02</v>
      </c>
    </row>
    <row r="1681" spans="1:2" x14ac:dyDescent="0.25">
      <c r="A1681" s="6">
        <v>39450</v>
      </c>
      <c r="B1681" s="9">
        <v>3.13</v>
      </c>
    </row>
    <row r="1682" spans="1:2" x14ac:dyDescent="0.25">
      <c r="A1682" s="6">
        <v>39451</v>
      </c>
      <c r="B1682" s="9">
        <v>3.16</v>
      </c>
    </row>
    <row r="1683" spans="1:2" x14ac:dyDescent="0.25">
      <c r="A1683" s="6">
        <v>39454</v>
      </c>
      <c r="B1683" s="9">
        <v>3.21</v>
      </c>
    </row>
    <row r="1684" spans="1:2" x14ac:dyDescent="0.25">
      <c r="A1684" s="6">
        <v>39455</v>
      </c>
      <c r="B1684" s="9">
        <v>3.25</v>
      </c>
    </row>
    <row r="1685" spans="1:2" x14ac:dyDescent="0.25">
      <c r="A1685" s="6">
        <v>39456</v>
      </c>
      <c r="B1685" s="9">
        <v>3.28</v>
      </c>
    </row>
    <row r="1686" spans="1:2" x14ac:dyDescent="0.25">
      <c r="A1686" s="6">
        <v>39457</v>
      </c>
      <c r="B1686" s="9">
        <v>3.32</v>
      </c>
    </row>
    <row r="1687" spans="1:2" x14ac:dyDescent="0.25">
      <c r="A1687" s="6">
        <v>39458</v>
      </c>
      <c r="B1687" s="9">
        <v>3.18</v>
      </c>
    </row>
    <row r="1688" spans="1:2" x14ac:dyDescent="0.25">
      <c r="A1688" s="6">
        <v>39461</v>
      </c>
      <c r="B1688" s="9">
        <v>3.14</v>
      </c>
    </row>
    <row r="1689" spans="1:2" x14ac:dyDescent="0.25">
      <c r="A1689" s="6">
        <v>39462</v>
      </c>
      <c r="B1689" s="9">
        <v>3.09</v>
      </c>
    </row>
    <row r="1690" spans="1:2" x14ac:dyDescent="0.25">
      <c r="A1690" s="6">
        <v>39463</v>
      </c>
      <c r="B1690" s="9">
        <v>3.08</v>
      </c>
    </row>
    <row r="1691" spans="1:2" x14ac:dyDescent="0.25">
      <c r="A1691" s="6">
        <v>39464</v>
      </c>
      <c r="B1691" s="9">
        <v>3.01</v>
      </c>
    </row>
    <row r="1692" spans="1:2" x14ac:dyDescent="0.25">
      <c r="A1692" s="6">
        <v>39465</v>
      </c>
      <c r="B1692" s="9">
        <v>2.56</v>
      </c>
    </row>
    <row r="1693" spans="1:2" x14ac:dyDescent="0.25">
      <c r="A1693" s="6">
        <v>39468</v>
      </c>
      <c r="B1693" s="9" t="e">
        <v>#N/A</v>
      </c>
    </row>
    <row r="1694" spans="1:2" x14ac:dyDescent="0.25">
      <c r="A1694" s="6">
        <v>39469</v>
      </c>
      <c r="B1694" s="9">
        <v>2.08</v>
      </c>
    </row>
    <row r="1695" spans="1:2" x14ac:dyDescent="0.25">
      <c r="A1695" s="6">
        <v>39470</v>
      </c>
      <c r="B1695" s="9">
        <v>2.0299999999999998</v>
      </c>
    </row>
    <row r="1696" spans="1:2" x14ac:dyDescent="0.25">
      <c r="A1696" s="6">
        <v>39471</v>
      </c>
      <c r="B1696" s="9">
        <v>2.14</v>
      </c>
    </row>
    <row r="1697" spans="1:2" x14ac:dyDescent="0.25">
      <c r="A1697" s="6">
        <v>39472</v>
      </c>
      <c r="B1697" s="9">
        <v>2.0099999999999998</v>
      </c>
    </row>
    <row r="1698" spans="1:2" x14ac:dyDescent="0.25">
      <c r="A1698" s="6">
        <v>39475</v>
      </c>
      <c r="B1698" s="9">
        <v>2.0499999999999998</v>
      </c>
    </row>
    <row r="1699" spans="1:2" x14ac:dyDescent="0.25">
      <c r="A1699" s="6">
        <v>39476</v>
      </c>
      <c r="B1699" s="9">
        <v>2.09</v>
      </c>
    </row>
    <row r="1700" spans="1:2" x14ac:dyDescent="0.25">
      <c r="A1700" s="6">
        <v>39477</v>
      </c>
      <c r="B1700" s="9">
        <v>1.89</v>
      </c>
    </row>
    <row r="1701" spans="1:2" x14ac:dyDescent="0.25">
      <c r="A1701" s="6">
        <v>39478</v>
      </c>
      <c r="B1701" s="9">
        <v>1.6</v>
      </c>
    </row>
    <row r="1702" spans="1:2" x14ac:dyDescent="0.25">
      <c r="A1702" s="6">
        <v>39479</v>
      </c>
      <c r="B1702" s="9">
        <v>1.7</v>
      </c>
    </row>
    <row r="1703" spans="1:2" x14ac:dyDescent="0.25">
      <c r="A1703" s="6">
        <v>39482</v>
      </c>
      <c r="B1703" s="9">
        <v>2.1</v>
      </c>
    </row>
    <row r="1704" spans="1:2" x14ac:dyDescent="0.25">
      <c r="A1704" s="6">
        <v>39483</v>
      </c>
      <c r="B1704" s="9">
        <v>2.1800000000000002</v>
      </c>
    </row>
    <row r="1705" spans="1:2" x14ac:dyDescent="0.25">
      <c r="A1705" s="6">
        <v>39484</v>
      </c>
      <c r="B1705" s="9">
        <v>2.08</v>
      </c>
    </row>
    <row r="1706" spans="1:2" x14ac:dyDescent="0.25">
      <c r="A1706" s="6">
        <v>39485</v>
      </c>
      <c r="B1706" s="9">
        <v>2.15</v>
      </c>
    </row>
    <row r="1707" spans="1:2" x14ac:dyDescent="0.25">
      <c r="A1707" s="6">
        <v>39486</v>
      </c>
      <c r="B1707" s="9">
        <v>2.2000000000000002</v>
      </c>
    </row>
    <row r="1708" spans="1:2" x14ac:dyDescent="0.25">
      <c r="A1708" s="6">
        <v>39489</v>
      </c>
      <c r="B1708" s="9">
        <v>2.31</v>
      </c>
    </row>
    <row r="1709" spans="1:2" x14ac:dyDescent="0.25">
      <c r="A1709" s="6">
        <v>39490</v>
      </c>
      <c r="B1709" s="9">
        <v>2.5</v>
      </c>
    </row>
    <row r="1710" spans="1:2" x14ac:dyDescent="0.25">
      <c r="A1710" s="6">
        <v>39491</v>
      </c>
      <c r="B1710" s="9">
        <v>2.4500000000000002</v>
      </c>
    </row>
    <row r="1711" spans="1:2" x14ac:dyDescent="0.25">
      <c r="A1711" s="6">
        <v>39492</v>
      </c>
      <c r="B1711" s="9">
        <v>2.46</v>
      </c>
    </row>
    <row r="1712" spans="1:2" x14ac:dyDescent="0.25">
      <c r="A1712" s="6">
        <v>39493</v>
      </c>
      <c r="B1712" s="9">
        <v>2.36</v>
      </c>
    </row>
    <row r="1713" spans="1:2" x14ac:dyDescent="0.25">
      <c r="A1713" s="6">
        <v>39496</v>
      </c>
      <c r="B1713" s="9" t="e">
        <v>#N/A</v>
      </c>
    </row>
    <row r="1714" spans="1:2" x14ac:dyDescent="0.25">
      <c r="A1714" s="6">
        <v>39497</v>
      </c>
      <c r="B1714" s="9">
        <v>2.34</v>
      </c>
    </row>
    <row r="1715" spans="1:2" x14ac:dyDescent="0.25">
      <c r="A1715" s="6">
        <v>39498</v>
      </c>
      <c r="B1715" s="9">
        <v>2.36</v>
      </c>
    </row>
    <row r="1716" spans="1:2" x14ac:dyDescent="0.25">
      <c r="A1716" s="6">
        <v>39499</v>
      </c>
      <c r="B1716" s="9">
        <v>2.31</v>
      </c>
    </row>
    <row r="1717" spans="1:2" x14ac:dyDescent="0.25">
      <c r="A1717" s="6">
        <v>39500</v>
      </c>
      <c r="B1717" s="9">
        <v>2.29</v>
      </c>
    </row>
    <row r="1718" spans="1:2" x14ac:dyDescent="0.25">
      <c r="A1718" s="6">
        <v>39503</v>
      </c>
      <c r="B1718" s="9">
        <v>2.31</v>
      </c>
    </row>
    <row r="1719" spans="1:2" x14ac:dyDescent="0.25">
      <c r="A1719" s="6">
        <v>39504</v>
      </c>
      <c r="B1719" s="9">
        <v>2.2999999999999998</v>
      </c>
    </row>
    <row r="1720" spans="1:2" x14ac:dyDescent="0.25">
      <c r="A1720" s="6">
        <v>39505</v>
      </c>
      <c r="B1720" s="9">
        <v>2.17</v>
      </c>
    </row>
    <row r="1721" spans="1:2" x14ac:dyDescent="0.25">
      <c r="A1721" s="6">
        <v>39506</v>
      </c>
      <c r="B1721" s="9">
        <v>2.0499999999999998</v>
      </c>
    </row>
    <row r="1722" spans="1:2" x14ac:dyDescent="0.25">
      <c r="A1722" s="6">
        <v>39507</v>
      </c>
      <c r="B1722" s="9">
        <v>2.04</v>
      </c>
    </row>
    <row r="1723" spans="1:2" x14ac:dyDescent="0.25">
      <c r="A1723" s="6">
        <v>39510</v>
      </c>
      <c r="B1723" s="9">
        <v>2.0099999999999998</v>
      </c>
    </row>
    <row r="1724" spans="1:2" x14ac:dyDescent="0.25">
      <c r="A1724" s="6">
        <v>39511</v>
      </c>
      <c r="B1724" s="9">
        <v>1.99</v>
      </c>
    </row>
    <row r="1725" spans="1:2" x14ac:dyDescent="0.25">
      <c r="A1725" s="6">
        <v>39512</v>
      </c>
      <c r="B1725" s="9">
        <v>1.9</v>
      </c>
    </row>
    <row r="1726" spans="1:2" x14ac:dyDescent="0.25">
      <c r="A1726" s="6">
        <v>39513</v>
      </c>
      <c r="B1726" s="9">
        <v>1.73</v>
      </c>
    </row>
    <row r="1727" spans="1:2" x14ac:dyDescent="0.25">
      <c r="A1727" s="6">
        <v>39514</v>
      </c>
      <c r="B1727" s="9">
        <v>1.65</v>
      </c>
    </row>
    <row r="1728" spans="1:2" x14ac:dyDescent="0.25">
      <c r="A1728" s="6">
        <v>39517</v>
      </c>
      <c r="B1728" s="9">
        <v>1.66</v>
      </c>
    </row>
    <row r="1729" spans="1:2" x14ac:dyDescent="0.25">
      <c r="A1729" s="6">
        <v>39518</v>
      </c>
      <c r="B1729" s="9">
        <v>1.8</v>
      </c>
    </row>
    <row r="1730" spans="1:2" x14ac:dyDescent="0.25">
      <c r="A1730" s="6">
        <v>39519</v>
      </c>
      <c r="B1730" s="9">
        <v>1.67</v>
      </c>
    </row>
    <row r="1731" spans="1:2" x14ac:dyDescent="0.25">
      <c r="A1731" s="6">
        <v>39520</v>
      </c>
      <c r="B1731" s="9">
        <v>1.55</v>
      </c>
    </row>
    <row r="1732" spans="1:2" x14ac:dyDescent="0.25">
      <c r="A1732" s="6">
        <v>39521</v>
      </c>
      <c r="B1732" s="9">
        <v>1.18</v>
      </c>
    </row>
    <row r="1733" spans="1:2" x14ac:dyDescent="0.25">
      <c r="A1733" s="6">
        <v>39524</v>
      </c>
      <c r="B1733" s="9">
        <v>1.1499999999999999</v>
      </c>
    </row>
    <row r="1734" spans="1:2" x14ac:dyDescent="0.25">
      <c r="A1734" s="6">
        <v>39525</v>
      </c>
      <c r="B1734" s="9">
        <v>0.7</v>
      </c>
    </row>
    <row r="1735" spans="1:2" x14ac:dyDescent="0.25">
      <c r="A1735" s="6">
        <v>39526</v>
      </c>
      <c r="B1735" s="9">
        <v>0.25</v>
      </c>
    </row>
    <row r="1736" spans="1:2" x14ac:dyDescent="0.25">
      <c r="A1736" s="6">
        <v>39527</v>
      </c>
      <c r="B1736" s="9">
        <v>0.35</v>
      </c>
    </row>
    <row r="1737" spans="1:2" x14ac:dyDescent="0.25">
      <c r="A1737" s="6">
        <v>39528</v>
      </c>
      <c r="B1737" s="9" t="e">
        <v>#N/A</v>
      </c>
    </row>
    <row r="1738" spans="1:2" x14ac:dyDescent="0.25">
      <c r="A1738" s="6">
        <v>39531</v>
      </c>
      <c r="B1738" s="9">
        <v>0.57999999999999996</v>
      </c>
    </row>
    <row r="1739" spans="1:2" x14ac:dyDescent="0.25">
      <c r="A1739" s="6">
        <v>39532</v>
      </c>
      <c r="B1739" s="9">
        <v>1.45</v>
      </c>
    </row>
    <row r="1740" spans="1:2" x14ac:dyDescent="0.25">
      <c r="A1740" s="6">
        <v>39533</v>
      </c>
      <c r="B1740" s="9">
        <v>1.34</v>
      </c>
    </row>
    <row r="1741" spans="1:2" x14ac:dyDescent="0.25">
      <c r="A1741" s="6">
        <v>39534</v>
      </c>
      <c r="B1741" s="9">
        <v>1.3</v>
      </c>
    </row>
    <row r="1742" spans="1:2" x14ac:dyDescent="0.25">
      <c r="A1742" s="6">
        <v>39535</v>
      </c>
      <c r="B1742" s="9">
        <v>1.27</v>
      </c>
    </row>
    <row r="1743" spans="1:2" x14ac:dyDescent="0.25">
      <c r="A1743" s="6">
        <v>39538</v>
      </c>
      <c r="B1743" s="9">
        <v>1.18</v>
      </c>
    </row>
    <row r="1744" spans="1:2" x14ac:dyDescent="0.25">
      <c r="A1744" s="6">
        <v>39539</v>
      </c>
      <c r="B1744" s="9">
        <v>1.53</v>
      </c>
    </row>
    <row r="1745" spans="1:2" x14ac:dyDescent="0.25">
      <c r="A1745" s="6">
        <v>39540</v>
      </c>
      <c r="B1745" s="9">
        <v>1.53</v>
      </c>
    </row>
    <row r="1746" spans="1:2" x14ac:dyDescent="0.25">
      <c r="A1746" s="6">
        <v>39541</v>
      </c>
      <c r="B1746" s="9">
        <v>1.55</v>
      </c>
    </row>
    <row r="1747" spans="1:2" x14ac:dyDescent="0.25">
      <c r="A1747" s="6">
        <v>39542</v>
      </c>
      <c r="B1747" s="9">
        <v>1.49</v>
      </c>
    </row>
    <row r="1748" spans="1:2" x14ac:dyDescent="0.25">
      <c r="A1748" s="6">
        <v>39545</v>
      </c>
      <c r="B1748" s="9">
        <v>1.4</v>
      </c>
    </row>
    <row r="1749" spans="1:2" x14ac:dyDescent="0.25">
      <c r="A1749" s="6">
        <v>39546</v>
      </c>
      <c r="B1749" s="9">
        <v>1.32</v>
      </c>
    </row>
    <row r="1750" spans="1:2" x14ac:dyDescent="0.25">
      <c r="A1750" s="6">
        <v>39547</v>
      </c>
      <c r="B1750" s="9">
        <v>1.04</v>
      </c>
    </row>
    <row r="1751" spans="1:2" x14ac:dyDescent="0.25">
      <c r="A1751" s="6">
        <v>39548</v>
      </c>
      <c r="B1751" s="9">
        <v>0.95</v>
      </c>
    </row>
    <row r="1752" spans="1:2" x14ac:dyDescent="0.25">
      <c r="A1752" s="6">
        <v>39549</v>
      </c>
      <c r="B1752" s="9">
        <v>0.87</v>
      </c>
    </row>
    <row r="1753" spans="1:2" x14ac:dyDescent="0.25">
      <c r="A1753" s="6">
        <v>39552</v>
      </c>
      <c r="B1753" s="9">
        <v>0.82</v>
      </c>
    </row>
    <row r="1754" spans="1:2" x14ac:dyDescent="0.25">
      <c r="A1754" s="6">
        <v>39553</v>
      </c>
      <c r="B1754" s="9">
        <v>0.83</v>
      </c>
    </row>
    <row r="1755" spans="1:2" x14ac:dyDescent="0.25">
      <c r="A1755" s="6">
        <v>39554</v>
      </c>
      <c r="B1755" s="9">
        <v>0.84</v>
      </c>
    </row>
    <row r="1756" spans="1:2" x14ac:dyDescent="0.25">
      <c r="A1756" s="6">
        <v>39555</v>
      </c>
      <c r="B1756" s="9">
        <v>0.84</v>
      </c>
    </row>
    <row r="1757" spans="1:2" x14ac:dyDescent="0.25">
      <c r="A1757" s="6">
        <v>39556</v>
      </c>
      <c r="B1757" s="9">
        <v>0.86</v>
      </c>
    </row>
    <row r="1758" spans="1:2" x14ac:dyDescent="0.25">
      <c r="A1758" s="6">
        <v>39559</v>
      </c>
      <c r="B1758" s="9">
        <v>0.83</v>
      </c>
    </row>
    <row r="1759" spans="1:2" x14ac:dyDescent="0.25">
      <c r="A1759" s="6">
        <v>39560</v>
      </c>
      <c r="B1759" s="9">
        <v>0.71</v>
      </c>
    </row>
    <row r="1760" spans="1:2" x14ac:dyDescent="0.25">
      <c r="A1760" s="6">
        <v>39561</v>
      </c>
      <c r="B1760" s="9">
        <v>0.76</v>
      </c>
    </row>
    <row r="1761" spans="1:2" x14ac:dyDescent="0.25">
      <c r="A1761" s="6">
        <v>39562</v>
      </c>
      <c r="B1761" s="9">
        <v>0.78</v>
      </c>
    </row>
    <row r="1762" spans="1:2" x14ac:dyDescent="0.25">
      <c r="A1762" s="6">
        <v>39563</v>
      </c>
      <c r="B1762" s="9">
        <v>0.76</v>
      </c>
    </row>
    <row r="1763" spans="1:2" x14ac:dyDescent="0.25">
      <c r="A1763" s="6">
        <v>39566</v>
      </c>
      <c r="B1763" s="9">
        <v>0.86</v>
      </c>
    </row>
    <row r="1764" spans="1:2" x14ac:dyDescent="0.25">
      <c r="A1764" s="6">
        <v>39567</v>
      </c>
      <c r="B1764" s="9">
        <v>1.26</v>
      </c>
    </row>
    <row r="1765" spans="1:2" x14ac:dyDescent="0.25">
      <c r="A1765" s="6">
        <v>39568</v>
      </c>
      <c r="B1765" s="9">
        <v>1.1499999999999999</v>
      </c>
    </row>
    <row r="1766" spans="1:2" x14ac:dyDescent="0.25">
      <c r="A1766" s="6">
        <v>39569</v>
      </c>
      <c r="B1766" s="9">
        <v>1.2</v>
      </c>
    </row>
    <row r="1767" spans="1:2" x14ac:dyDescent="0.25">
      <c r="A1767" s="6">
        <v>39570</v>
      </c>
      <c r="B1767" s="9">
        <v>1.21</v>
      </c>
    </row>
    <row r="1768" spans="1:2" x14ac:dyDescent="0.25">
      <c r="A1768" s="6">
        <v>39573</v>
      </c>
      <c r="B1768" s="9">
        <v>1.3</v>
      </c>
    </row>
    <row r="1769" spans="1:2" x14ac:dyDescent="0.25">
      <c r="A1769" s="6">
        <v>39574</v>
      </c>
      <c r="B1769" s="9">
        <v>1.51</v>
      </c>
    </row>
    <row r="1770" spans="1:2" x14ac:dyDescent="0.25">
      <c r="A1770" s="6">
        <v>39575</v>
      </c>
      <c r="B1770" s="9">
        <v>1.54</v>
      </c>
    </row>
    <row r="1771" spans="1:2" x14ac:dyDescent="0.25">
      <c r="A1771" s="6">
        <v>39576</v>
      </c>
      <c r="B1771" s="9">
        <v>1.52</v>
      </c>
    </row>
    <row r="1772" spans="1:2" x14ac:dyDescent="0.25">
      <c r="A1772" s="6">
        <v>39577</v>
      </c>
      <c r="B1772" s="9">
        <v>1.57</v>
      </c>
    </row>
    <row r="1773" spans="1:2" x14ac:dyDescent="0.25">
      <c r="A1773" s="6">
        <v>39580</v>
      </c>
      <c r="B1773" s="9">
        <v>1.7</v>
      </c>
    </row>
    <row r="1774" spans="1:2" x14ac:dyDescent="0.25">
      <c r="A1774" s="6">
        <v>39581</v>
      </c>
      <c r="B1774" s="9">
        <v>1.83</v>
      </c>
    </row>
    <row r="1775" spans="1:2" x14ac:dyDescent="0.25">
      <c r="A1775" s="6">
        <v>39582</v>
      </c>
      <c r="B1775" s="9">
        <v>1.83</v>
      </c>
    </row>
    <row r="1776" spans="1:2" x14ac:dyDescent="0.25">
      <c r="A1776" s="6">
        <v>39583</v>
      </c>
      <c r="B1776" s="9">
        <v>1.81</v>
      </c>
    </row>
    <row r="1777" spans="1:2" x14ac:dyDescent="0.25">
      <c r="A1777" s="6">
        <v>39584</v>
      </c>
      <c r="B1777" s="9">
        <v>1.82</v>
      </c>
    </row>
    <row r="1778" spans="1:2" x14ac:dyDescent="0.25">
      <c r="A1778" s="6">
        <v>39587</v>
      </c>
      <c r="B1778" s="9">
        <v>1.92</v>
      </c>
    </row>
    <row r="1779" spans="1:2" x14ac:dyDescent="0.25">
      <c r="A1779" s="6">
        <v>39588</v>
      </c>
      <c r="B1779" s="9">
        <v>1.94</v>
      </c>
    </row>
    <row r="1780" spans="1:2" x14ac:dyDescent="0.25">
      <c r="A1780" s="6">
        <v>39589</v>
      </c>
      <c r="B1780" s="9">
        <v>1.93</v>
      </c>
    </row>
    <row r="1781" spans="1:2" x14ac:dyDescent="0.25">
      <c r="A1781" s="6">
        <v>39590</v>
      </c>
      <c r="B1781" s="9">
        <v>1.95</v>
      </c>
    </row>
    <row r="1782" spans="1:2" x14ac:dyDescent="0.25">
      <c r="A1782" s="6">
        <v>39591</v>
      </c>
      <c r="B1782" s="9">
        <v>1.9</v>
      </c>
    </row>
    <row r="1783" spans="1:2" x14ac:dyDescent="0.25">
      <c r="A1783" s="6">
        <v>39594</v>
      </c>
      <c r="B1783" s="9" t="e">
        <v>#N/A</v>
      </c>
    </row>
    <row r="1784" spans="1:2" x14ac:dyDescent="0.25">
      <c r="A1784" s="6">
        <v>39595</v>
      </c>
      <c r="B1784" s="9">
        <v>1.89</v>
      </c>
    </row>
    <row r="1785" spans="1:2" x14ac:dyDescent="0.25">
      <c r="A1785" s="6">
        <v>39596</v>
      </c>
      <c r="B1785" s="9">
        <v>2.0499999999999998</v>
      </c>
    </row>
    <row r="1786" spans="1:2" x14ac:dyDescent="0.25">
      <c r="A1786" s="6">
        <v>39597</v>
      </c>
      <c r="B1786" s="9">
        <v>2</v>
      </c>
    </row>
    <row r="1787" spans="1:2" x14ac:dyDescent="0.25">
      <c r="A1787" s="6">
        <v>39598</v>
      </c>
      <c r="B1787" s="9">
        <v>1.96</v>
      </c>
    </row>
    <row r="1788" spans="1:2" x14ac:dyDescent="0.25">
      <c r="A1788" s="6">
        <v>39601</v>
      </c>
      <c r="B1788" s="9">
        <v>1.92</v>
      </c>
    </row>
    <row r="1789" spans="1:2" x14ac:dyDescent="0.25">
      <c r="A1789" s="6">
        <v>39602</v>
      </c>
      <c r="B1789" s="9">
        <v>1.93</v>
      </c>
    </row>
    <row r="1790" spans="1:2" x14ac:dyDescent="0.25">
      <c r="A1790" s="6">
        <v>39603</v>
      </c>
      <c r="B1790" s="9">
        <v>1.82</v>
      </c>
    </row>
    <row r="1791" spans="1:2" x14ac:dyDescent="0.25">
      <c r="A1791" s="6">
        <v>39604</v>
      </c>
      <c r="B1791" s="9">
        <v>1.76</v>
      </c>
    </row>
    <row r="1792" spans="1:2" x14ac:dyDescent="0.25">
      <c r="A1792" s="6">
        <v>39605</v>
      </c>
      <c r="B1792" s="9">
        <v>1.72</v>
      </c>
    </row>
    <row r="1793" spans="1:2" x14ac:dyDescent="0.25">
      <c r="A1793" s="6">
        <v>39608</v>
      </c>
      <c r="B1793" s="9">
        <v>1.77</v>
      </c>
    </row>
    <row r="1794" spans="1:2" x14ac:dyDescent="0.25">
      <c r="A1794" s="6">
        <v>39609</v>
      </c>
      <c r="B1794" s="9">
        <v>1.97</v>
      </c>
    </row>
    <row r="1795" spans="1:2" x14ac:dyDescent="0.25">
      <c r="A1795" s="6">
        <v>39610</v>
      </c>
      <c r="B1795" s="9">
        <v>1.88</v>
      </c>
    </row>
    <row r="1796" spans="1:2" x14ac:dyDescent="0.25">
      <c r="A1796" s="6">
        <v>39611</v>
      </c>
      <c r="B1796" s="9">
        <v>1.89</v>
      </c>
    </row>
    <row r="1797" spans="1:2" x14ac:dyDescent="0.25">
      <c r="A1797" s="6">
        <v>39612</v>
      </c>
      <c r="B1797" s="9">
        <v>1.83</v>
      </c>
    </row>
    <row r="1798" spans="1:2" x14ac:dyDescent="0.25">
      <c r="A1798" s="6">
        <v>39615</v>
      </c>
      <c r="B1798" s="9">
        <v>1.85</v>
      </c>
    </row>
    <row r="1799" spans="1:2" x14ac:dyDescent="0.25">
      <c r="A1799" s="6">
        <v>39616</v>
      </c>
      <c r="B1799" s="9">
        <v>1.79</v>
      </c>
    </row>
    <row r="1800" spans="1:2" x14ac:dyDescent="0.25">
      <c r="A1800" s="6">
        <v>39617</v>
      </c>
      <c r="B1800" s="9">
        <v>1.67</v>
      </c>
    </row>
    <row r="1801" spans="1:2" x14ac:dyDescent="0.25">
      <c r="A1801" s="6">
        <v>39618</v>
      </c>
      <c r="B1801" s="9">
        <v>1.56</v>
      </c>
    </row>
    <row r="1802" spans="1:2" x14ac:dyDescent="0.25">
      <c r="A1802" s="6">
        <v>39619</v>
      </c>
      <c r="B1802" s="9">
        <v>1.45</v>
      </c>
    </row>
    <row r="1803" spans="1:2" x14ac:dyDescent="0.25">
      <c r="A1803" s="6">
        <v>39622</v>
      </c>
      <c r="B1803" s="9">
        <v>1.49</v>
      </c>
    </row>
    <row r="1804" spans="1:2" x14ac:dyDescent="0.25">
      <c r="A1804" s="6">
        <v>39623</v>
      </c>
      <c r="B1804" s="9">
        <v>1.56</v>
      </c>
    </row>
    <row r="1805" spans="1:2" x14ac:dyDescent="0.25">
      <c r="A1805" s="6">
        <v>39624</v>
      </c>
      <c r="B1805" s="9">
        <v>1.46</v>
      </c>
    </row>
    <row r="1806" spans="1:2" x14ac:dyDescent="0.25">
      <c r="A1806" s="6">
        <v>39625</v>
      </c>
      <c r="B1806" s="9">
        <v>1.39</v>
      </c>
    </row>
    <row r="1807" spans="1:2" x14ac:dyDescent="0.25">
      <c r="A1807" s="6">
        <v>39626</v>
      </c>
      <c r="B1807" s="9">
        <v>1.25</v>
      </c>
    </row>
    <row r="1808" spans="1:2" x14ac:dyDescent="0.25">
      <c r="A1808" s="6">
        <v>39629</v>
      </c>
      <c r="B1808" s="9">
        <v>1.54</v>
      </c>
    </row>
    <row r="1809" spans="1:2" x14ac:dyDescent="0.25">
      <c r="A1809" s="6">
        <v>39630</v>
      </c>
      <c r="B1809" s="9">
        <v>1.89</v>
      </c>
    </row>
    <row r="1810" spans="1:2" x14ac:dyDescent="0.25">
      <c r="A1810" s="6">
        <v>39631</v>
      </c>
      <c r="B1810" s="9">
        <v>1.84</v>
      </c>
    </row>
    <row r="1811" spans="1:2" x14ac:dyDescent="0.25">
      <c r="A1811" s="6">
        <v>39632</v>
      </c>
      <c r="B1811" s="9">
        <v>1.83</v>
      </c>
    </row>
    <row r="1812" spans="1:2" x14ac:dyDescent="0.25">
      <c r="A1812" s="6">
        <v>39633</v>
      </c>
      <c r="B1812" s="9" t="e">
        <v>#N/A</v>
      </c>
    </row>
    <row r="1813" spans="1:2" x14ac:dyDescent="0.25">
      <c r="A1813" s="6">
        <v>39636</v>
      </c>
      <c r="B1813" s="9">
        <v>1.77</v>
      </c>
    </row>
    <row r="1814" spans="1:2" x14ac:dyDescent="0.25">
      <c r="A1814" s="6">
        <v>39637</v>
      </c>
      <c r="B1814" s="9">
        <v>1.83</v>
      </c>
    </row>
    <row r="1815" spans="1:2" x14ac:dyDescent="0.25">
      <c r="A1815" s="6">
        <v>39638</v>
      </c>
      <c r="B1815" s="9">
        <v>1.79</v>
      </c>
    </row>
    <row r="1816" spans="1:2" x14ac:dyDescent="0.25">
      <c r="A1816" s="6">
        <v>39639</v>
      </c>
      <c r="B1816" s="9">
        <v>1.45</v>
      </c>
    </row>
    <row r="1817" spans="1:2" x14ac:dyDescent="0.25">
      <c r="A1817" s="6">
        <v>39640</v>
      </c>
      <c r="B1817" s="9">
        <v>1.35</v>
      </c>
    </row>
    <row r="1818" spans="1:2" x14ac:dyDescent="0.25">
      <c r="A1818" s="6">
        <v>39643</v>
      </c>
      <c r="B1818" s="9">
        <v>1.39</v>
      </c>
    </row>
    <row r="1819" spans="1:2" x14ac:dyDescent="0.25">
      <c r="A1819" s="6">
        <v>39644</v>
      </c>
      <c r="B1819" s="9">
        <v>1.47</v>
      </c>
    </row>
    <row r="1820" spans="1:2" x14ac:dyDescent="0.25">
      <c r="A1820" s="6">
        <v>39645</v>
      </c>
      <c r="B1820" s="9">
        <v>1.34</v>
      </c>
    </row>
    <row r="1821" spans="1:2" x14ac:dyDescent="0.25">
      <c r="A1821" s="6">
        <v>39646</v>
      </c>
      <c r="B1821" s="9">
        <v>1.29</v>
      </c>
    </row>
    <row r="1822" spans="1:2" x14ac:dyDescent="0.25">
      <c r="A1822" s="6">
        <v>39647</v>
      </c>
      <c r="B1822" s="9">
        <v>1.25</v>
      </c>
    </row>
    <row r="1823" spans="1:2" x14ac:dyDescent="0.25">
      <c r="A1823" s="6">
        <v>39650</v>
      </c>
      <c r="B1823" s="9">
        <v>1.29</v>
      </c>
    </row>
    <row r="1824" spans="1:2" x14ac:dyDescent="0.25">
      <c r="A1824" s="6">
        <v>39651</v>
      </c>
      <c r="B1824" s="9">
        <v>1.48</v>
      </c>
    </row>
    <row r="1825" spans="1:2" x14ac:dyDescent="0.25">
      <c r="A1825" s="6">
        <v>39652</v>
      </c>
      <c r="B1825" s="9">
        <v>1.57</v>
      </c>
    </row>
    <row r="1826" spans="1:2" x14ac:dyDescent="0.25">
      <c r="A1826" s="6">
        <v>39653</v>
      </c>
      <c r="B1826" s="9">
        <v>1.67</v>
      </c>
    </row>
    <row r="1827" spans="1:2" x14ac:dyDescent="0.25">
      <c r="A1827" s="6">
        <v>39654</v>
      </c>
      <c r="B1827" s="9">
        <v>1.7</v>
      </c>
    </row>
    <row r="1828" spans="1:2" x14ac:dyDescent="0.25">
      <c r="A1828" s="6">
        <v>39657</v>
      </c>
      <c r="B1828" s="9">
        <v>1.65</v>
      </c>
    </row>
    <row r="1829" spans="1:2" x14ac:dyDescent="0.25">
      <c r="A1829" s="6">
        <v>39658</v>
      </c>
      <c r="B1829" s="9">
        <v>1.7</v>
      </c>
    </row>
    <row r="1830" spans="1:2" x14ac:dyDescent="0.25">
      <c r="A1830" s="6">
        <v>39659</v>
      </c>
      <c r="B1830" s="9">
        <v>1.64</v>
      </c>
    </row>
    <row r="1831" spans="1:2" x14ac:dyDescent="0.25">
      <c r="A1831" s="6">
        <v>39660</v>
      </c>
      <c r="B1831" s="9">
        <v>1.52</v>
      </c>
    </row>
    <row r="1832" spans="1:2" x14ac:dyDescent="0.25">
      <c r="A1832" s="6">
        <v>39661</v>
      </c>
      <c r="B1832" s="9">
        <v>1.49</v>
      </c>
    </row>
    <row r="1833" spans="1:2" x14ac:dyDescent="0.25">
      <c r="A1833" s="6">
        <v>39664</v>
      </c>
      <c r="B1833" s="9">
        <v>1.57</v>
      </c>
    </row>
    <row r="1834" spans="1:2" x14ac:dyDescent="0.25">
      <c r="A1834" s="6">
        <v>39665</v>
      </c>
      <c r="B1834" s="9">
        <v>1.7</v>
      </c>
    </row>
    <row r="1835" spans="1:2" x14ac:dyDescent="0.25">
      <c r="A1835" s="6">
        <v>39666</v>
      </c>
      <c r="B1835" s="9">
        <v>1.5</v>
      </c>
    </row>
    <row r="1836" spans="1:2" x14ac:dyDescent="0.25">
      <c r="A1836" s="6">
        <v>39667</v>
      </c>
      <c r="B1836" s="9">
        <v>1.5</v>
      </c>
    </row>
    <row r="1837" spans="1:2" x14ac:dyDescent="0.25">
      <c r="A1837" s="6">
        <v>39668</v>
      </c>
      <c r="B1837" s="9">
        <v>1.6</v>
      </c>
    </row>
    <row r="1838" spans="1:2" x14ac:dyDescent="0.25">
      <c r="A1838" s="6">
        <v>39671</v>
      </c>
      <c r="B1838" s="9">
        <v>1.73</v>
      </c>
    </row>
    <row r="1839" spans="1:2" x14ac:dyDescent="0.25">
      <c r="A1839" s="6">
        <v>39672</v>
      </c>
      <c r="B1839" s="9">
        <v>1.7</v>
      </c>
    </row>
    <row r="1840" spans="1:2" x14ac:dyDescent="0.25">
      <c r="A1840" s="6">
        <v>39673</v>
      </c>
      <c r="B1840" s="9">
        <v>1.77</v>
      </c>
    </row>
    <row r="1841" spans="1:2" x14ac:dyDescent="0.25">
      <c r="A1841" s="6">
        <v>39674</v>
      </c>
      <c r="B1841" s="9">
        <v>1.73</v>
      </c>
    </row>
    <row r="1842" spans="1:2" x14ac:dyDescent="0.25">
      <c r="A1842" s="6">
        <v>39675</v>
      </c>
      <c r="B1842" s="9">
        <v>1.7</v>
      </c>
    </row>
    <row r="1843" spans="1:2" x14ac:dyDescent="0.25">
      <c r="A1843" s="6">
        <v>39678</v>
      </c>
      <c r="B1843" s="9">
        <v>1.74</v>
      </c>
    </row>
    <row r="1844" spans="1:2" x14ac:dyDescent="0.25">
      <c r="A1844" s="6">
        <v>39679</v>
      </c>
      <c r="B1844" s="9">
        <v>1.8</v>
      </c>
    </row>
    <row r="1845" spans="1:2" x14ac:dyDescent="0.25">
      <c r="A1845" s="6">
        <v>39680</v>
      </c>
      <c r="B1845" s="9">
        <v>1.72</v>
      </c>
    </row>
    <row r="1846" spans="1:2" x14ac:dyDescent="0.25">
      <c r="A1846" s="6">
        <v>39681</v>
      </c>
      <c r="B1846" s="9">
        <v>1.71</v>
      </c>
    </row>
    <row r="1847" spans="1:2" x14ac:dyDescent="0.25">
      <c r="A1847" s="6">
        <v>39682</v>
      </c>
      <c r="B1847" s="9">
        <v>1.65</v>
      </c>
    </row>
    <row r="1848" spans="1:2" x14ac:dyDescent="0.25">
      <c r="A1848" s="6">
        <v>39685</v>
      </c>
      <c r="B1848" s="9">
        <v>1.63</v>
      </c>
    </row>
    <row r="1849" spans="1:2" x14ac:dyDescent="0.25">
      <c r="A1849" s="6">
        <v>39686</v>
      </c>
      <c r="B1849" s="9">
        <v>1.65</v>
      </c>
    </row>
    <row r="1850" spans="1:2" x14ac:dyDescent="0.25">
      <c r="A1850" s="6">
        <v>39687</v>
      </c>
      <c r="B1850" s="9">
        <v>1.56</v>
      </c>
    </row>
    <row r="1851" spans="1:2" x14ac:dyDescent="0.25">
      <c r="A1851" s="6">
        <v>39688</v>
      </c>
      <c r="B1851" s="9">
        <v>1.6</v>
      </c>
    </row>
    <row r="1852" spans="1:2" x14ac:dyDescent="0.25">
      <c r="A1852" s="6">
        <v>39689</v>
      </c>
      <c r="B1852" s="9">
        <v>1.6</v>
      </c>
    </row>
    <row r="1853" spans="1:2" x14ac:dyDescent="0.25">
      <c r="A1853" s="6">
        <v>39692</v>
      </c>
      <c r="B1853" s="9" t="e">
        <v>#N/A</v>
      </c>
    </row>
    <row r="1854" spans="1:2" x14ac:dyDescent="0.25">
      <c r="A1854" s="6">
        <v>39693</v>
      </c>
      <c r="B1854" s="9">
        <v>1.61</v>
      </c>
    </row>
    <row r="1855" spans="1:2" x14ac:dyDescent="0.25">
      <c r="A1855" s="6">
        <v>39694</v>
      </c>
      <c r="B1855" s="9">
        <v>1.54</v>
      </c>
    </row>
    <row r="1856" spans="1:2" x14ac:dyDescent="0.25">
      <c r="A1856" s="6">
        <v>39695</v>
      </c>
      <c r="B1856" s="9">
        <v>1.53</v>
      </c>
    </row>
    <row r="1857" spans="1:2" x14ac:dyDescent="0.25">
      <c r="A1857" s="6">
        <v>39696</v>
      </c>
      <c r="B1857" s="9">
        <v>1.5</v>
      </c>
    </row>
    <row r="1858" spans="1:2" x14ac:dyDescent="0.25">
      <c r="A1858" s="6">
        <v>39699</v>
      </c>
      <c r="B1858" s="9">
        <v>1.56</v>
      </c>
    </row>
    <row r="1859" spans="1:2" x14ac:dyDescent="0.25">
      <c r="A1859" s="6">
        <v>39700</v>
      </c>
      <c r="B1859" s="9">
        <v>1.57</v>
      </c>
    </row>
    <row r="1860" spans="1:2" x14ac:dyDescent="0.25">
      <c r="A1860" s="6">
        <v>39701</v>
      </c>
      <c r="B1860" s="9">
        <v>1.56</v>
      </c>
    </row>
    <row r="1861" spans="1:2" x14ac:dyDescent="0.25">
      <c r="A1861" s="6">
        <v>39702</v>
      </c>
      <c r="B1861" s="9">
        <v>1.51</v>
      </c>
    </row>
    <row r="1862" spans="1:2" x14ac:dyDescent="0.25">
      <c r="A1862" s="6">
        <v>39703</v>
      </c>
      <c r="B1862" s="9">
        <v>1.35</v>
      </c>
    </row>
    <row r="1863" spans="1:2" x14ac:dyDescent="0.25">
      <c r="A1863" s="6">
        <v>39706</v>
      </c>
      <c r="B1863" s="9">
        <v>0.28000000000000003</v>
      </c>
    </row>
    <row r="1864" spans="1:2" x14ac:dyDescent="0.25">
      <c r="A1864" s="6">
        <v>39707</v>
      </c>
      <c r="B1864" s="9">
        <v>0.23</v>
      </c>
    </row>
    <row r="1865" spans="1:2" x14ac:dyDescent="0.25">
      <c r="A1865" s="6">
        <v>39708</v>
      </c>
      <c r="B1865" s="9">
        <v>7.0000000000000007E-2</v>
      </c>
    </row>
    <row r="1866" spans="1:2" x14ac:dyDescent="0.25">
      <c r="A1866" s="6">
        <v>39709</v>
      </c>
      <c r="B1866" s="9">
        <v>0.26</v>
      </c>
    </row>
    <row r="1867" spans="1:2" x14ac:dyDescent="0.25">
      <c r="A1867" s="6">
        <v>39710</v>
      </c>
      <c r="B1867" s="9">
        <v>0.73</v>
      </c>
    </row>
    <row r="1868" spans="1:2" x14ac:dyDescent="0.25">
      <c r="A1868" s="6">
        <v>39713</v>
      </c>
      <c r="B1868" s="9">
        <v>0.69</v>
      </c>
    </row>
    <row r="1869" spans="1:2" x14ac:dyDescent="0.25">
      <c r="A1869" s="6">
        <v>39714</v>
      </c>
      <c r="B1869" s="9">
        <v>0.3</v>
      </c>
    </row>
    <row r="1870" spans="1:2" x14ac:dyDescent="0.25">
      <c r="A1870" s="6">
        <v>39715</v>
      </c>
      <c r="B1870" s="9">
        <v>0.12</v>
      </c>
    </row>
    <row r="1871" spans="1:2" x14ac:dyDescent="0.25">
      <c r="A1871" s="6">
        <v>39716</v>
      </c>
      <c r="B1871" s="9">
        <v>0.38</v>
      </c>
    </row>
    <row r="1872" spans="1:2" x14ac:dyDescent="0.25">
      <c r="A1872" s="6">
        <v>39717</v>
      </c>
      <c r="B1872" s="9">
        <v>0.17</v>
      </c>
    </row>
    <row r="1873" spans="1:2" x14ac:dyDescent="0.25">
      <c r="A1873" s="6">
        <v>39720</v>
      </c>
      <c r="B1873" s="9">
        <v>0.06</v>
      </c>
    </row>
    <row r="1874" spans="1:2" x14ac:dyDescent="0.25">
      <c r="A1874" s="6">
        <v>39721</v>
      </c>
      <c r="B1874" s="9">
        <v>1.01</v>
      </c>
    </row>
    <row r="1875" spans="1:2" x14ac:dyDescent="0.25">
      <c r="A1875" s="6">
        <v>39722</v>
      </c>
      <c r="B1875" s="9">
        <v>0.65</v>
      </c>
    </row>
    <row r="1876" spans="1:2" x14ac:dyDescent="0.25">
      <c r="A1876" s="6">
        <v>39723</v>
      </c>
      <c r="B1876" s="9">
        <v>0.19</v>
      </c>
    </row>
    <row r="1877" spans="1:2" x14ac:dyDescent="0.25">
      <c r="A1877" s="6">
        <v>39724</v>
      </c>
      <c r="B1877" s="9">
        <v>0.13</v>
      </c>
    </row>
    <row r="1878" spans="1:2" x14ac:dyDescent="0.25">
      <c r="A1878" s="6">
        <v>39727</v>
      </c>
      <c r="B1878" s="9">
        <v>0.15</v>
      </c>
    </row>
    <row r="1879" spans="1:2" x14ac:dyDescent="0.25">
      <c r="A1879" s="6">
        <v>39728</v>
      </c>
      <c r="B1879" s="9">
        <v>0.38</v>
      </c>
    </row>
    <row r="1880" spans="1:2" x14ac:dyDescent="0.25">
      <c r="A1880" s="6">
        <v>39729</v>
      </c>
      <c r="B1880" s="9">
        <v>0.21</v>
      </c>
    </row>
    <row r="1881" spans="1:2" x14ac:dyDescent="0.25">
      <c r="A1881" s="6">
        <v>39730</v>
      </c>
      <c r="B1881" s="9">
        <v>0.17</v>
      </c>
    </row>
    <row r="1882" spans="1:2" x14ac:dyDescent="0.25">
      <c r="A1882" s="6">
        <v>39731</v>
      </c>
      <c r="B1882" s="9">
        <v>0.06</v>
      </c>
    </row>
    <row r="1883" spans="1:2" x14ac:dyDescent="0.25">
      <c r="A1883" s="6">
        <v>39734</v>
      </c>
      <c r="B1883" s="9" t="e">
        <v>#N/A</v>
      </c>
    </row>
    <row r="1884" spans="1:2" x14ac:dyDescent="0.25">
      <c r="A1884" s="6">
        <v>39735</v>
      </c>
      <c r="B1884" s="9">
        <v>0.05</v>
      </c>
    </row>
    <row r="1885" spans="1:2" x14ac:dyDescent="0.25">
      <c r="A1885" s="6">
        <v>39736</v>
      </c>
      <c r="B1885" s="9">
        <v>0.05</v>
      </c>
    </row>
    <row r="1886" spans="1:2" x14ac:dyDescent="0.25">
      <c r="A1886" s="6">
        <v>39737</v>
      </c>
      <c r="B1886" s="9">
        <v>0.1</v>
      </c>
    </row>
    <row r="1887" spans="1:2" x14ac:dyDescent="0.25">
      <c r="A1887" s="6">
        <v>39738</v>
      </c>
      <c r="B1887" s="9">
        <v>7.0000000000000007E-2</v>
      </c>
    </row>
    <row r="1888" spans="1:2" x14ac:dyDescent="0.25">
      <c r="A1888" s="6">
        <v>39741</v>
      </c>
      <c r="B1888" s="9">
        <v>0.42</v>
      </c>
    </row>
    <row r="1889" spans="1:2" x14ac:dyDescent="0.25">
      <c r="A1889" s="6">
        <v>39742</v>
      </c>
      <c r="B1889" s="9">
        <v>0.69</v>
      </c>
    </row>
    <row r="1890" spans="1:2" x14ac:dyDescent="0.25">
      <c r="A1890" s="6">
        <v>39743</v>
      </c>
      <c r="B1890" s="9">
        <v>0.56999999999999995</v>
      </c>
    </row>
    <row r="1891" spans="1:2" x14ac:dyDescent="0.25">
      <c r="A1891" s="6">
        <v>39744</v>
      </c>
      <c r="B1891" s="9">
        <v>0.35</v>
      </c>
    </row>
    <row r="1892" spans="1:2" x14ac:dyDescent="0.25">
      <c r="A1892" s="6">
        <v>39745</v>
      </c>
      <c r="B1892" s="9">
        <v>0.28000000000000003</v>
      </c>
    </row>
    <row r="1893" spans="1:2" x14ac:dyDescent="0.25">
      <c r="A1893" s="6">
        <v>39748</v>
      </c>
      <c r="B1893" s="9">
        <v>0.23</v>
      </c>
    </row>
    <row r="1894" spans="1:2" x14ac:dyDescent="0.25">
      <c r="A1894" s="6">
        <v>39749</v>
      </c>
      <c r="B1894" s="9">
        <v>0.41</v>
      </c>
    </row>
    <row r="1895" spans="1:2" x14ac:dyDescent="0.25">
      <c r="A1895" s="6">
        <v>39750</v>
      </c>
      <c r="B1895" s="9">
        <v>0.4</v>
      </c>
    </row>
    <row r="1896" spans="1:2" x14ac:dyDescent="0.25">
      <c r="A1896" s="6">
        <v>39751</v>
      </c>
      <c r="B1896" s="9">
        <v>0.13</v>
      </c>
    </row>
    <row r="1897" spans="1:2" x14ac:dyDescent="0.25">
      <c r="A1897" s="6">
        <v>39752</v>
      </c>
      <c r="B1897" s="9">
        <v>0.11</v>
      </c>
    </row>
    <row r="1898" spans="1:2" x14ac:dyDescent="0.25">
      <c r="A1898" s="6">
        <v>39755</v>
      </c>
      <c r="B1898" s="9">
        <v>0.18</v>
      </c>
    </row>
    <row r="1899" spans="1:2" x14ac:dyDescent="0.25">
      <c r="A1899" s="6">
        <v>39756</v>
      </c>
      <c r="B1899" s="9">
        <v>0.28999999999999998</v>
      </c>
    </row>
    <row r="1900" spans="1:2" x14ac:dyDescent="0.25">
      <c r="A1900" s="6">
        <v>39757</v>
      </c>
      <c r="B1900" s="9">
        <v>0.15</v>
      </c>
    </row>
    <row r="1901" spans="1:2" x14ac:dyDescent="0.25">
      <c r="A1901" s="6">
        <v>39758</v>
      </c>
      <c r="B1901" s="9">
        <v>0.13</v>
      </c>
    </row>
    <row r="1902" spans="1:2" x14ac:dyDescent="0.25">
      <c r="A1902" s="6">
        <v>39759</v>
      </c>
      <c r="B1902" s="9">
        <v>0.12</v>
      </c>
    </row>
    <row r="1903" spans="1:2" x14ac:dyDescent="0.25">
      <c r="A1903" s="6">
        <v>39762</v>
      </c>
      <c r="B1903" s="9">
        <v>0.1</v>
      </c>
    </row>
    <row r="1904" spans="1:2" x14ac:dyDescent="0.25">
      <c r="A1904" s="6">
        <v>39763</v>
      </c>
      <c r="B1904" s="9" t="e">
        <v>#N/A</v>
      </c>
    </row>
    <row r="1905" spans="1:2" x14ac:dyDescent="0.25">
      <c r="A1905" s="6">
        <v>39764</v>
      </c>
      <c r="B1905" s="9">
        <v>0.1</v>
      </c>
    </row>
    <row r="1906" spans="1:2" x14ac:dyDescent="0.25">
      <c r="A1906" s="6">
        <v>39765</v>
      </c>
      <c r="B1906" s="9">
        <v>0.08</v>
      </c>
    </row>
    <row r="1907" spans="1:2" x14ac:dyDescent="0.25">
      <c r="A1907" s="6">
        <v>39766</v>
      </c>
      <c r="B1907" s="9">
        <v>0.06</v>
      </c>
    </row>
    <row r="1908" spans="1:2" x14ac:dyDescent="0.25">
      <c r="A1908" s="6">
        <v>39769</v>
      </c>
      <c r="B1908" s="9">
        <v>0.06</v>
      </c>
    </row>
    <row r="1909" spans="1:2" x14ac:dyDescent="0.25">
      <c r="A1909" s="6">
        <v>39770</v>
      </c>
      <c r="B1909" s="9">
        <v>0.1</v>
      </c>
    </row>
    <row r="1910" spans="1:2" x14ac:dyDescent="0.25">
      <c r="A1910" s="6">
        <v>39771</v>
      </c>
      <c r="B1910" s="9">
        <v>0.09</v>
      </c>
    </row>
    <row r="1911" spans="1:2" x14ac:dyDescent="0.25">
      <c r="A1911" s="6">
        <v>39772</v>
      </c>
      <c r="B1911" s="9">
        <v>0.05</v>
      </c>
    </row>
    <row r="1912" spans="1:2" x14ac:dyDescent="0.25">
      <c r="A1912" s="6">
        <v>39773</v>
      </c>
      <c r="B1912" s="9">
        <v>0.03</v>
      </c>
    </row>
    <row r="1913" spans="1:2" x14ac:dyDescent="0.25">
      <c r="A1913" s="6">
        <v>39776</v>
      </c>
      <c r="B1913" s="9">
        <v>0.01</v>
      </c>
    </row>
    <row r="1914" spans="1:2" x14ac:dyDescent="0.25">
      <c r="A1914" s="6">
        <v>39777</v>
      </c>
      <c r="B1914" s="9">
        <v>0.04</v>
      </c>
    </row>
    <row r="1915" spans="1:2" x14ac:dyDescent="0.25">
      <c r="A1915" s="6">
        <v>39778</v>
      </c>
      <c r="B1915" s="9">
        <v>0.02</v>
      </c>
    </row>
    <row r="1916" spans="1:2" x14ac:dyDescent="0.25">
      <c r="A1916" s="6">
        <v>39779</v>
      </c>
      <c r="B1916" s="9" t="e">
        <v>#N/A</v>
      </c>
    </row>
    <row r="1917" spans="1:2" x14ac:dyDescent="0.25">
      <c r="A1917" s="6">
        <v>39780</v>
      </c>
      <c r="B1917" s="9">
        <v>0.02</v>
      </c>
    </row>
    <row r="1918" spans="1:2" x14ac:dyDescent="0.25">
      <c r="A1918" s="6">
        <v>39783</v>
      </c>
      <c r="B1918" s="9">
        <v>0.09</v>
      </c>
    </row>
    <row r="1919" spans="1:2" x14ac:dyDescent="0.25">
      <c r="A1919" s="6">
        <v>39784</v>
      </c>
      <c r="B1919" s="9">
        <v>0.04</v>
      </c>
    </row>
    <row r="1920" spans="1:2" x14ac:dyDescent="0.25">
      <c r="A1920" s="6">
        <v>39785</v>
      </c>
      <c r="B1920" s="9">
        <v>0.02</v>
      </c>
    </row>
    <row r="1921" spans="1:2" x14ac:dyDescent="0.25">
      <c r="A1921" s="6">
        <v>39786</v>
      </c>
      <c r="B1921" s="9">
        <v>0.01</v>
      </c>
    </row>
    <row r="1922" spans="1:2" x14ac:dyDescent="0.25">
      <c r="A1922" s="6">
        <v>39787</v>
      </c>
      <c r="B1922" s="9">
        <v>0.02</v>
      </c>
    </row>
    <row r="1923" spans="1:2" x14ac:dyDescent="0.25">
      <c r="A1923" s="6">
        <v>39790</v>
      </c>
      <c r="B1923" s="9">
        <v>0.01</v>
      </c>
    </row>
    <row r="1924" spans="1:2" x14ac:dyDescent="0.25">
      <c r="A1924" s="6">
        <v>39791</v>
      </c>
      <c r="B1924" s="9">
        <v>0.04</v>
      </c>
    </row>
    <row r="1925" spans="1:2" x14ac:dyDescent="0.25">
      <c r="A1925" s="6">
        <v>39792</v>
      </c>
      <c r="B1925" s="9">
        <v>0</v>
      </c>
    </row>
    <row r="1926" spans="1:2" x14ac:dyDescent="0.25">
      <c r="A1926" s="6">
        <v>39793</v>
      </c>
      <c r="B1926" s="9">
        <v>-0.01</v>
      </c>
    </row>
    <row r="1927" spans="1:2" x14ac:dyDescent="0.25">
      <c r="A1927" s="6">
        <v>39794</v>
      </c>
      <c r="B1927" s="9">
        <v>0.03</v>
      </c>
    </row>
    <row r="1928" spans="1:2" x14ac:dyDescent="0.25">
      <c r="A1928" s="6">
        <v>39797</v>
      </c>
      <c r="B1928" s="9">
        <v>0</v>
      </c>
    </row>
    <row r="1929" spans="1:2" x14ac:dyDescent="0.25">
      <c r="A1929" s="6">
        <v>39798</v>
      </c>
      <c r="B1929" s="9">
        <v>0.05</v>
      </c>
    </row>
    <row r="1930" spans="1:2" x14ac:dyDescent="0.25">
      <c r="A1930" s="6">
        <v>39799</v>
      </c>
      <c r="B1930" s="9">
        <v>0.03</v>
      </c>
    </row>
    <row r="1931" spans="1:2" x14ac:dyDescent="0.25">
      <c r="A1931" s="6">
        <v>39800</v>
      </c>
      <c r="B1931" s="9">
        <v>0.03</v>
      </c>
    </row>
    <row r="1932" spans="1:2" x14ac:dyDescent="0.25">
      <c r="A1932" s="6">
        <v>39801</v>
      </c>
      <c r="B1932" s="9">
        <v>-0.01</v>
      </c>
    </row>
    <row r="1933" spans="1:2" x14ac:dyDescent="0.25">
      <c r="A1933" s="6">
        <v>39804</v>
      </c>
      <c r="B1933" s="9">
        <v>0.01</v>
      </c>
    </row>
    <row r="1934" spans="1:2" x14ac:dyDescent="0.25">
      <c r="A1934" s="6">
        <v>39805</v>
      </c>
      <c r="B1934" s="9">
        <v>0.01</v>
      </c>
    </row>
    <row r="1935" spans="1:2" x14ac:dyDescent="0.25">
      <c r="A1935" s="6">
        <v>39806</v>
      </c>
      <c r="B1935" s="9">
        <v>0</v>
      </c>
    </row>
    <row r="1936" spans="1:2" x14ac:dyDescent="0.25">
      <c r="A1936" s="6">
        <v>39807</v>
      </c>
      <c r="B1936" s="9" t="e">
        <v>#N/A</v>
      </c>
    </row>
    <row r="1937" spans="1:2" x14ac:dyDescent="0.25">
      <c r="A1937" s="6">
        <v>39808</v>
      </c>
      <c r="B1937" s="9">
        <v>0.01</v>
      </c>
    </row>
    <row r="1938" spans="1:2" x14ac:dyDescent="0.25">
      <c r="A1938" s="6">
        <v>39811</v>
      </c>
      <c r="B1938" s="9">
        <v>0.04</v>
      </c>
    </row>
    <row r="1939" spans="1:2" x14ac:dyDescent="0.25">
      <c r="A1939" s="6">
        <v>39812</v>
      </c>
      <c r="B1939" s="9">
        <v>0.11</v>
      </c>
    </row>
    <row r="1940" spans="1:2" x14ac:dyDescent="0.25">
      <c r="A1940" s="6">
        <v>39813</v>
      </c>
      <c r="B1940" s="9">
        <v>0.11</v>
      </c>
    </row>
    <row r="1941" spans="1:2" x14ac:dyDescent="0.25">
      <c r="A1941" s="6">
        <v>39814</v>
      </c>
      <c r="B1941" s="9" t="e">
        <v>#N/A</v>
      </c>
    </row>
    <row r="1942" spans="1:2" x14ac:dyDescent="0.25">
      <c r="A1942" s="6">
        <v>39815</v>
      </c>
      <c r="B1942" s="9">
        <v>0.04</v>
      </c>
    </row>
    <row r="1943" spans="1:2" x14ac:dyDescent="0.25">
      <c r="A1943" s="6">
        <v>39818</v>
      </c>
      <c r="B1943" s="9">
        <v>0.04</v>
      </c>
    </row>
    <row r="1944" spans="1:2" x14ac:dyDescent="0.25">
      <c r="A1944" s="6">
        <v>39819</v>
      </c>
      <c r="B1944" s="9">
        <v>0.05</v>
      </c>
    </row>
    <row r="1945" spans="1:2" x14ac:dyDescent="0.25">
      <c r="A1945" s="6">
        <v>39820</v>
      </c>
      <c r="B1945" s="9">
        <v>0.03</v>
      </c>
    </row>
    <row r="1946" spans="1:2" x14ac:dyDescent="0.25">
      <c r="A1946" s="6">
        <v>39821</v>
      </c>
      <c r="B1946" s="9">
        <v>0.04</v>
      </c>
    </row>
    <row r="1947" spans="1:2" x14ac:dyDescent="0.25">
      <c r="A1947" s="6">
        <v>39822</v>
      </c>
      <c r="B1947" s="9">
        <v>0.03</v>
      </c>
    </row>
    <row r="1948" spans="1:2" x14ac:dyDescent="0.25">
      <c r="A1948" s="6">
        <v>39825</v>
      </c>
      <c r="B1948" s="9">
        <v>0.03</v>
      </c>
    </row>
    <row r="1949" spans="1:2" x14ac:dyDescent="0.25">
      <c r="A1949" s="6">
        <v>39826</v>
      </c>
      <c r="B1949" s="9">
        <v>0.02</v>
      </c>
    </row>
    <row r="1950" spans="1:2" x14ac:dyDescent="0.25">
      <c r="A1950" s="6">
        <v>39827</v>
      </c>
      <c r="B1950" s="9">
        <v>7.0000000000000007E-2</v>
      </c>
    </row>
    <row r="1951" spans="1:2" x14ac:dyDescent="0.25">
      <c r="A1951" s="6">
        <v>39828</v>
      </c>
      <c r="B1951" s="9">
        <v>0.03</v>
      </c>
    </row>
    <row r="1952" spans="1:2" x14ac:dyDescent="0.25">
      <c r="A1952" s="6">
        <v>39829</v>
      </c>
      <c r="B1952" s="9">
        <v>0.04</v>
      </c>
    </row>
    <row r="1953" spans="1:2" x14ac:dyDescent="0.25">
      <c r="A1953" s="6">
        <v>39832</v>
      </c>
      <c r="B1953" s="9" t="e">
        <v>#N/A</v>
      </c>
    </row>
    <row r="1954" spans="1:2" x14ac:dyDescent="0.25">
      <c r="A1954" s="6">
        <v>39833</v>
      </c>
      <c r="B1954" s="9">
        <v>0.03</v>
      </c>
    </row>
    <row r="1955" spans="1:2" x14ac:dyDescent="0.25">
      <c r="A1955" s="6">
        <v>39834</v>
      </c>
      <c r="B1955" s="9">
        <v>0.03</v>
      </c>
    </row>
    <row r="1956" spans="1:2" x14ac:dyDescent="0.25">
      <c r="A1956" s="6">
        <v>39835</v>
      </c>
      <c r="B1956" s="9">
        <v>0.03</v>
      </c>
    </row>
    <row r="1957" spans="1:2" x14ac:dyDescent="0.25">
      <c r="A1957" s="6">
        <v>39836</v>
      </c>
      <c r="B1957" s="9">
        <v>0.03</v>
      </c>
    </row>
    <row r="1958" spans="1:2" x14ac:dyDescent="0.25">
      <c r="A1958" s="6">
        <v>39839</v>
      </c>
      <c r="B1958" s="9">
        <v>0.01</v>
      </c>
    </row>
    <row r="1959" spans="1:2" x14ac:dyDescent="0.25">
      <c r="A1959" s="6">
        <v>39840</v>
      </c>
      <c r="B1959" s="9">
        <v>0.05</v>
      </c>
    </row>
    <row r="1960" spans="1:2" x14ac:dyDescent="0.25">
      <c r="A1960" s="6">
        <v>39841</v>
      </c>
      <c r="B1960" s="9">
        <v>0.08</v>
      </c>
    </row>
    <row r="1961" spans="1:2" x14ac:dyDescent="0.25">
      <c r="A1961" s="6">
        <v>39842</v>
      </c>
      <c r="B1961" s="9">
        <v>0.14000000000000001</v>
      </c>
    </row>
    <row r="1962" spans="1:2" x14ac:dyDescent="0.25">
      <c r="A1962" s="6">
        <v>39843</v>
      </c>
      <c r="B1962" s="9">
        <v>0.14000000000000001</v>
      </c>
    </row>
    <row r="1963" spans="1:2" x14ac:dyDescent="0.25">
      <c r="A1963" s="6">
        <v>39846</v>
      </c>
      <c r="B1963" s="9">
        <v>0.18</v>
      </c>
    </row>
    <row r="1964" spans="1:2" x14ac:dyDescent="0.25">
      <c r="A1964" s="6">
        <v>39847</v>
      </c>
      <c r="B1964" s="9">
        <v>0.28000000000000003</v>
      </c>
    </row>
    <row r="1965" spans="1:2" x14ac:dyDescent="0.25">
      <c r="A1965" s="6">
        <v>39848</v>
      </c>
      <c r="B1965" s="9">
        <v>0.26</v>
      </c>
    </row>
    <row r="1966" spans="1:2" x14ac:dyDescent="0.25">
      <c r="A1966" s="6">
        <v>39849</v>
      </c>
      <c r="B1966" s="9">
        <v>0.21</v>
      </c>
    </row>
    <row r="1967" spans="1:2" x14ac:dyDescent="0.25">
      <c r="A1967" s="6">
        <v>39850</v>
      </c>
      <c r="B1967" s="9">
        <v>0.21</v>
      </c>
    </row>
    <row r="1968" spans="1:2" x14ac:dyDescent="0.25">
      <c r="A1968" s="6">
        <v>39853</v>
      </c>
      <c r="B1968" s="9">
        <v>0.21</v>
      </c>
    </row>
    <row r="1969" spans="1:2" x14ac:dyDescent="0.25">
      <c r="A1969" s="6">
        <v>39854</v>
      </c>
      <c r="B1969" s="9">
        <v>0.24</v>
      </c>
    </row>
    <row r="1970" spans="1:2" x14ac:dyDescent="0.25">
      <c r="A1970" s="6">
        <v>39855</v>
      </c>
      <c r="B1970" s="9">
        <v>0.22</v>
      </c>
    </row>
    <row r="1971" spans="1:2" x14ac:dyDescent="0.25">
      <c r="A1971" s="6">
        <v>39856</v>
      </c>
      <c r="B1971" s="9">
        <v>0.25</v>
      </c>
    </row>
    <row r="1972" spans="1:2" x14ac:dyDescent="0.25">
      <c r="A1972" s="6">
        <v>39857</v>
      </c>
      <c r="B1972" s="9">
        <v>0.23</v>
      </c>
    </row>
    <row r="1973" spans="1:2" x14ac:dyDescent="0.25">
      <c r="A1973" s="6">
        <v>39860</v>
      </c>
      <c r="B1973" s="9" t="e">
        <v>#N/A</v>
      </c>
    </row>
    <row r="1974" spans="1:2" x14ac:dyDescent="0.25">
      <c r="A1974" s="6">
        <v>39861</v>
      </c>
      <c r="B1974" s="9">
        <v>0.25</v>
      </c>
    </row>
    <row r="1975" spans="1:2" x14ac:dyDescent="0.25">
      <c r="A1975" s="6">
        <v>39862</v>
      </c>
      <c r="B1975" s="9">
        <v>0.23</v>
      </c>
    </row>
    <row r="1976" spans="1:2" x14ac:dyDescent="0.25">
      <c r="A1976" s="6">
        <v>39863</v>
      </c>
      <c r="B1976" s="9">
        <v>0.22</v>
      </c>
    </row>
    <row r="1977" spans="1:2" x14ac:dyDescent="0.25">
      <c r="A1977" s="6">
        <v>39864</v>
      </c>
      <c r="B1977" s="9">
        <v>0.19</v>
      </c>
    </row>
    <row r="1978" spans="1:2" x14ac:dyDescent="0.25">
      <c r="A1978" s="6">
        <v>39867</v>
      </c>
      <c r="B1978" s="9">
        <v>0.18</v>
      </c>
    </row>
    <row r="1979" spans="1:2" x14ac:dyDescent="0.25">
      <c r="A1979" s="6">
        <v>39868</v>
      </c>
      <c r="B1979" s="9">
        <v>0.22</v>
      </c>
    </row>
    <row r="1980" spans="1:2" x14ac:dyDescent="0.25">
      <c r="A1980" s="6">
        <v>39869</v>
      </c>
      <c r="B1980" s="9">
        <v>0.21</v>
      </c>
    </row>
    <row r="1981" spans="1:2" x14ac:dyDescent="0.25">
      <c r="A1981" s="6">
        <v>39870</v>
      </c>
      <c r="B1981" s="9">
        <v>0.18</v>
      </c>
    </row>
    <row r="1982" spans="1:2" x14ac:dyDescent="0.25">
      <c r="A1982" s="6">
        <v>39871</v>
      </c>
      <c r="B1982" s="9">
        <v>0.16</v>
      </c>
    </row>
    <row r="1983" spans="1:2" x14ac:dyDescent="0.25">
      <c r="A1983" s="6">
        <v>39874</v>
      </c>
      <c r="B1983" s="9">
        <v>0.15</v>
      </c>
    </row>
    <row r="1984" spans="1:2" x14ac:dyDescent="0.25">
      <c r="A1984" s="6">
        <v>39875</v>
      </c>
      <c r="B1984" s="9">
        <v>0.14000000000000001</v>
      </c>
    </row>
    <row r="1985" spans="1:2" x14ac:dyDescent="0.25">
      <c r="A1985" s="6">
        <v>39876</v>
      </c>
      <c r="B1985" s="9">
        <v>0.14000000000000001</v>
      </c>
    </row>
    <row r="1986" spans="1:2" x14ac:dyDescent="0.25">
      <c r="A1986" s="6">
        <v>39877</v>
      </c>
      <c r="B1986" s="9">
        <v>0.1</v>
      </c>
    </row>
    <row r="1987" spans="1:2" x14ac:dyDescent="0.25">
      <c r="A1987" s="6">
        <v>39878</v>
      </c>
      <c r="B1987" s="9">
        <v>0.08</v>
      </c>
    </row>
    <row r="1988" spans="1:2" x14ac:dyDescent="0.25">
      <c r="A1988" s="6">
        <v>39881</v>
      </c>
      <c r="B1988" s="9">
        <v>0.11</v>
      </c>
    </row>
    <row r="1989" spans="1:2" x14ac:dyDescent="0.25">
      <c r="A1989" s="6">
        <v>39882</v>
      </c>
      <c r="B1989" s="9">
        <v>0.14000000000000001</v>
      </c>
    </row>
    <row r="1990" spans="1:2" x14ac:dyDescent="0.25">
      <c r="A1990" s="6">
        <v>39883</v>
      </c>
      <c r="B1990" s="9">
        <v>0.14000000000000001</v>
      </c>
    </row>
    <row r="1991" spans="1:2" x14ac:dyDescent="0.25">
      <c r="A1991" s="6">
        <v>39884</v>
      </c>
      <c r="B1991" s="9">
        <v>0.1</v>
      </c>
    </row>
    <row r="1992" spans="1:2" x14ac:dyDescent="0.25">
      <c r="A1992" s="6">
        <v>39885</v>
      </c>
      <c r="B1992" s="9">
        <v>0.08</v>
      </c>
    </row>
    <row r="1993" spans="1:2" x14ac:dyDescent="0.25">
      <c r="A1993" s="6">
        <v>39888</v>
      </c>
      <c r="B1993" s="9">
        <v>0.09</v>
      </c>
    </row>
    <row r="1994" spans="1:2" x14ac:dyDescent="0.25">
      <c r="A1994" s="6">
        <v>39889</v>
      </c>
      <c r="B1994" s="9">
        <v>0.14000000000000001</v>
      </c>
    </row>
    <row r="1995" spans="1:2" x14ac:dyDescent="0.25">
      <c r="A1995" s="6">
        <v>39890</v>
      </c>
      <c r="B1995" s="9">
        <v>0.15</v>
      </c>
    </row>
    <row r="1996" spans="1:2" x14ac:dyDescent="0.25">
      <c r="A1996" s="6">
        <v>39891</v>
      </c>
      <c r="B1996" s="9">
        <v>0.09</v>
      </c>
    </row>
    <row r="1997" spans="1:2" x14ac:dyDescent="0.25">
      <c r="A1997" s="6">
        <v>39892</v>
      </c>
      <c r="B1997" s="9">
        <v>0.08</v>
      </c>
    </row>
    <row r="1998" spans="1:2" x14ac:dyDescent="0.25">
      <c r="A1998" s="6">
        <v>39895</v>
      </c>
      <c r="B1998" s="9">
        <v>0.08</v>
      </c>
    </row>
    <row r="1999" spans="1:2" x14ac:dyDescent="0.25">
      <c r="A1999" s="6">
        <v>39896</v>
      </c>
      <c r="B1999" s="9">
        <v>0.05</v>
      </c>
    </row>
    <row r="2000" spans="1:2" x14ac:dyDescent="0.25">
      <c r="A2000" s="6">
        <v>39897</v>
      </c>
      <c r="B2000" s="9">
        <v>0.02</v>
      </c>
    </row>
    <row r="2001" spans="1:2" x14ac:dyDescent="0.25">
      <c r="A2001" s="6">
        <v>39898</v>
      </c>
      <c r="B2001" s="9">
        <v>0.01</v>
      </c>
    </row>
    <row r="2002" spans="1:2" x14ac:dyDescent="0.25">
      <c r="A2002" s="6">
        <v>39899</v>
      </c>
      <c r="B2002" s="9">
        <v>0.02</v>
      </c>
    </row>
    <row r="2003" spans="1:2" x14ac:dyDescent="0.25">
      <c r="A2003" s="6">
        <v>39902</v>
      </c>
      <c r="B2003" s="9">
        <v>0.04</v>
      </c>
    </row>
    <row r="2004" spans="1:2" x14ac:dyDescent="0.25">
      <c r="A2004" s="6">
        <v>39903</v>
      </c>
      <c r="B2004" s="9">
        <v>0.17</v>
      </c>
    </row>
    <row r="2005" spans="1:2" x14ac:dyDescent="0.25">
      <c r="A2005" s="6">
        <v>39904</v>
      </c>
      <c r="B2005" s="9">
        <v>0.18</v>
      </c>
    </row>
    <row r="2006" spans="1:2" x14ac:dyDescent="0.25">
      <c r="A2006" s="6">
        <v>39905</v>
      </c>
      <c r="B2006" s="9">
        <v>0.17</v>
      </c>
    </row>
    <row r="2007" spans="1:2" x14ac:dyDescent="0.25">
      <c r="A2007" s="6">
        <v>39906</v>
      </c>
      <c r="B2007" s="9">
        <v>0.16</v>
      </c>
    </row>
    <row r="2008" spans="1:2" x14ac:dyDescent="0.25">
      <c r="A2008" s="6">
        <v>39909</v>
      </c>
      <c r="B2008" s="9">
        <v>0.16</v>
      </c>
    </row>
    <row r="2009" spans="1:2" x14ac:dyDescent="0.25">
      <c r="A2009" s="6">
        <v>39910</v>
      </c>
      <c r="B2009" s="9">
        <v>0.17</v>
      </c>
    </row>
    <row r="2010" spans="1:2" x14ac:dyDescent="0.25">
      <c r="A2010" s="6">
        <v>39911</v>
      </c>
      <c r="B2010" s="9">
        <v>0.15</v>
      </c>
    </row>
    <row r="2011" spans="1:2" x14ac:dyDescent="0.25">
      <c r="A2011" s="6">
        <v>39912</v>
      </c>
      <c r="B2011" s="9">
        <v>0.13</v>
      </c>
    </row>
    <row r="2012" spans="1:2" x14ac:dyDescent="0.25">
      <c r="A2012" s="6">
        <v>39913</v>
      </c>
      <c r="B2012" s="9" t="e">
        <v>#N/A</v>
      </c>
    </row>
    <row r="2013" spans="1:2" x14ac:dyDescent="0.25">
      <c r="A2013" s="6">
        <v>39916</v>
      </c>
      <c r="B2013" s="9">
        <v>0.12</v>
      </c>
    </row>
    <row r="2014" spans="1:2" x14ac:dyDescent="0.25">
      <c r="A2014" s="6">
        <v>39917</v>
      </c>
      <c r="B2014" s="9">
        <v>0.09</v>
      </c>
    </row>
    <row r="2015" spans="1:2" x14ac:dyDescent="0.25">
      <c r="A2015" s="6">
        <v>39918</v>
      </c>
      <c r="B2015" s="9">
        <v>7.0000000000000007E-2</v>
      </c>
    </row>
    <row r="2016" spans="1:2" x14ac:dyDescent="0.25">
      <c r="A2016" s="6">
        <v>39919</v>
      </c>
      <c r="B2016" s="9">
        <v>0.02</v>
      </c>
    </row>
    <row r="2017" spans="1:2" x14ac:dyDescent="0.25">
      <c r="A2017" s="6">
        <v>39920</v>
      </c>
      <c r="B2017" s="9">
        <v>0.04</v>
      </c>
    </row>
    <row r="2018" spans="1:2" x14ac:dyDescent="0.25">
      <c r="A2018" s="6">
        <v>39923</v>
      </c>
      <c r="B2018" s="9">
        <v>0.03</v>
      </c>
    </row>
    <row r="2019" spans="1:2" x14ac:dyDescent="0.25">
      <c r="A2019" s="6">
        <v>39924</v>
      </c>
      <c r="B2019" s="9">
        <v>7.0000000000000007E-2</v>
      </c>
    </row>
    <row r="2020" spans="1:2" x14ac:dyDescent="0.25">
      <c r="A2020" s="6">
        <v>39925</v>
      </c>
      <c r="B2020" s="9">
        <v>0.08</v>
      </c>
    </row>
    <row r="2021" spans="1:2" x14ac:dyDescent="0.25">
      <c r="A2021" s="6">
        <v>39926</v>
      </c>
      <c r="B2021" s="9">
        <v>0.08</v>
      </c>
    </row>
    <row r="2022" spans="1:2" x14ac:dyDescent="0.25">
      <c r="A2022" s="6">
        <v>39927</v>
      </c>
      <c r="B2022" s="9">
        <v>7.0000000000000007E-2</v>
      </c>
    </row>
    <row r="2023" spans="1:2" x14ac:dyDescent="0.25">
      <c r="A2023" s="6">
        <v>39930</v>
      </c>
      <c r="B2023" s="9">
        <v>7.0000000000000007E-2</v>
      </c>
    </row>
    <row r="2024" spans="1:2" x14ac:dyDescent="0.25">
      <c r="A2024" s="6">
        <v>39931</v>
      </c>
      <c r="B2024" s="9">
        <v>0.05</v>
      </c>
    </row>
    <row r="2025" spans="1:2" x14ac:dyDescent="0.25">
      <c r="A2025" s="6">
        <v>39932</v>
      </c>
      <c r="B2025" s="9">
        <v>0.04</v>
      </c>
    </row>
    <row r="2026" spans="1:2" x14ac:dyDescent="0.25">
      <c r="A2026" s="6">
        <v>39933</v>
      </c>
      <c r="B2026" s="9">
        <v>0.04</v>
      </c>
    </row>
    <row r="2027" spans="1:2" x14ac:dyDescent="0.25">
      <c r="A2027" s="6">
        <v>39934</v>
      </c>
      <c r="B2027" s="9">
        <v>0.05</v>
      </c>
    </row>
    <row r="2028" spans="1:2" x14ac:dyDescent="0.25">
      <c r="A2028" s="6">
        <v>39937</v>
      </c>
      <c r="B2028" s="9">
        <v>0.13</v>
      </c>
    </row>
    <row r="2029" spans="1:2" x14ac:dyDescent="0.25">
      <c r="A2029" s="6">
        <v>39938</v>
      </c>
      <c r="B2029" s="9">
        <v>0.14000000000000001</v>
      </c>
    </row>
    <row r="2030" spans="1:2" x14ac:dyDescent="0.25">
      <c r="A2030" s="6">
        <v>39939</v>
      </c>
      <c r="B2030" s="9">
        <v>0.14000000000000001</v>
      </c>
    </row>
    <row r="2031" spans="1:2" x14ac:dyDescent="0.25">
      <c r="A2031" s="6">
        <v>39940</v>
      </c>
      <c r="B2031" s="9">
        <v>0.15</v>
      </c>
    </row>
    <row r="2032" spans="1:2" x14ac:dyDescent="0.25">
      <c r="A2032" s="6">
        <v>39941</v>
      </c>
      <c r="B2032" s="9">
        <v>0.15</v>
      </c>
    </row>
    <row r="2033" spans="1:2" x14ac:dyDescent="0.25">
      <c r="A2033" s="6">
        <v>39944</v>
      </c>
      <c r="B2033" s="9">
        <v>0.16</v>
      </c>
    </row>
    <row r="2034" spans="1:2" x14ac:dyDescent="0.25">
      <c r="A2034" s="6">
        <v>39945</v>
      </c>
      <c r="B2034" s="9">
        <v>0.16</v>
      </c>
    </row>
    <row r="2035" spans="1:2" x14ac:dyDescent="0.25">
      <c r="A2035" s="6">
        <v>39946</v>
      </c>
      <c r="B2035" s="9">
        <v>0.15</v>
      </c>
    </row>
    <row r="2036" spans="1:2" x14ac:dyDescent="0.25">
      <c r="A2036" s="6">
        <v>39947</v>
      </c>
      <c r="B2036" s="9">
        <v>0.1</v>
      </c>
    </row>
    <row r="2037" spans="1:2" x14ac:dyDescent="0.25">
      <c r="A2037" s="6">
        <v>39948</v>
      </c>
      <c r="B2037" s="9">
        <v>0.11</v>
      </c>
    </row>
    <row r="2038" spans="1:2" x14ac:dyDescent="0.25">
      <c r="A2038" s="6">
        <v>39951</v>
      </c>
      <c r="B2038" s="9">
        <v>0.11</v>
      </c>
    </row>
    <row r="2039" spans="1:2" x14ac:dyDescent="0.25">
      <c r="A2039" s="6">
        <v>39952</v>
      </c>
      <c r="B2039" s="9">
        <v>0.14000000000000001</v>
      </c>
    </row>
    <row r="2040" spans="1:2" x14ac:dyDescent="0.25">
      <c r="A2040" s="6">
        <v>39953</v>
      </c>
      <c r="B2040" s="9">
        <v>0.18</v>
      </c>
    </row>
    <row r="2041" spans="1:2" x14ac:dyDescent="0.25">
      <c r="A2041" s="6">
        <v>39954</v>
      </c>
      <c r="B2041" s="9">
        <v>0.13</v>
      </c>
    </row>
    <row r="2042" spans="1:2" x14ac:dyDescent="0.25">
      <c r="A2042" s="6">
        <v>39955</v>
      </c>
      <c r="B2042" s="9">
        <v>0.13</v>
      </c>
    </row>
    <row r="2043" spans="1:2" x14ac:dyDescent="0.25">
      <c r="A2043" s="6">
        <v>39958</v>
      </c>
      <c r="B2043" s="9" t="e">
        <v>#N/A</v>
      </c>
    </row>
    <row r="2044" spans="1:2" x14ac:dyDescent="0.25">
      <c r="A2044" s="6">
        <v>39959</v>
      </c>
      <c r="B2044" s="9">
        <v>0.12</v>
      </c>
    </row>
    <row r="2045" spans="1:2" x14ac:dyDescent="0.25">
      <c r="A2045" s="6">
        <v>39960</v>
      </c>
      <c r="B2045" s="9">
        <v>0.18</v>
      </c>
    </row>
    <row r="2046" spans="1:2" x14ac:dyDescent="0.25">
      <c r="A2046" s="6">
        <v>39961</v>
      </c>
      <c r="B2046" s="9">
        <v>0.14000000000000001</v>
      </c>
    </row>
    <row r="2047" spans="1:2" x14ac:dyDescent="0.25">
      <c r="A2047" s="6">
        <v>39962</v>
      </c>
      <c r="B2047" s="9">
        <v>0.14000000000000001</v>
      </c>
    </row>
    <row r="2048" spans="1:2" x14ac:dyDescent="0.25">
      <c r="A2048" s="6">
        <v>39965</v>
      </c>
      <c r="B2048" s="9">
        <v>0.13</v>
      </c>
    </row>
    <row r="2049" spans="1:2" x14ac:dyDescent="0.25">
      <c r="A2049" s="6">
        <v>39966</v>
      </c>
      <c r="B2049" s="9">
        <v>0.06</v>
      </c>
    </row>
    <row r="2050" spans="1:2" x14ac:dyDescent="0.25">
      <c r="A2050" s="6">
        <v>39967</v>
      </c>
      <c r="B2050" s="9">
        <v>0.08</v>
      </c>
    </row>
    <row r="2051" spans="1:2" x14ac:dyDescent="0.25">
      <c r="A2051" s="6">
        <v>39968</v>
      </c>
      <c r="B2051" s="9">
        <v>0.08</v>
      </c>
    </row>
    <row r="2052" spans="1:2" x14ac:dyDescent="0.25">
      <c r="A2052" s="6">
        <v>39969</v>
      </c>
      <c r="B2052" s="9">
        <v>7.0000000000000007E-2</v>
      </c>
    </row>
    <row r="2053" spans="1:2" x14ac:dyDescent="0.25">
      <c r="A2053" s="6">
        <v>39972</v>
      </c>
      <c r="B2053" s="9">
        <v>7.0000000000000007E-2</v>
      </c>
    </row>
    <row r="2054" spans="1:2" x14ac:dyDescent="0.25">
      <c r="A2054" s="6">
        <v>39973</v>
      </c>
      <c r="B2054" s="9">
        <v>0.09</v>
      </c>
    </row>
    <row r="2055" spans="1:2" x14ac:dyDescent="0.25">
      <c r="A2055" s="6">
        <v>39974</v>
      </c>
      <c r="B2055" s="9">
        <v>0.11</v>
      </c>
    </row>
    <row r="2056" spans="1:2" x14ac:dyDescent="0.25">
      <c r="A2056" s="6">
        <v>39975</v>
      </c>
      <c r="B2056" s="9">
        <v>0.09</v>
      </c>
    </row>
    <row r="2057" spans="1:2" x14ac:dyDescent="0.25">
      <c r="A2057" s="6">
        <v>39976</v>
      </c>
      <c r="B2057" s="9">
        <v>7.0000000000000007E-2</v>
      </c>
    </row>
    <row r="2058" spans="1:2" x14ac:dyDescent="0.25">
      <c r="A2058" s="6">
        <v>39979</v>
      </c>
      <c r="B2058" s="9">
        <v>7.0000000000000007E-2</v>
      </c>
    </row>
    <row r="2059" spans="1:2" x14ac:dyDescent="0.25">
      <c r="A2059" s="6">
        <v>39980</v>
      </c>
      <c r="B2059" s="9">
        <v>0.09</v>
      </c>
    </row>
    <row r="2060" spans="1:2" x14ac:dyDescent="0.25">
      <c r="A2060" s="6">
        <v>39981</v>
      </c>
      <c r="B2060" s="9">
        <v>0.11</v>
      </c>
    </row>
    <row r="2061" spans="1:2" x14ac:dyDescent="0.25">
      <c r="A2061" s="6">
        <v>39982</v>
      </c>
      <c r="B2061" s="9">
        <v>0.12</v>
      </c>
    </row>
    <row r="2062" spans="1:2" x14ac:dyDescent="0.25">
      <c r="A2062" s="6">
        <v>39983</v>
      </c>
      <c r="B2062" s="9">
        <v>0.1</v>
      </c>
    </row>
    <row r="2063" spans="1:2" x14ac:dyDescent="0.25">
      <c r="A2063" s="6">
        <v>39986</v>
      </c>
      <c r="B2063" s="9">
        <v>0.11</v>
      </c>
    </row>
    <row r="2064" spans="1:2" x14ac:dyDescent="0.25">
      <c r="A2064" s="6">
        <v>39987</v>
      </c>
      <c r="B2064" s="9">
        <v>0.15</v>
      </c>
    </row>
    <row r="2065" spans="1:2" x14ac:dyDescent="0.25">
      <c r="A2065" s="6">
        <v>39988</v>
      </c>
      <c r="B2065" s="9">
        <v>0.1</v>
      </c>
    </row>
    <row r="2066" spans="1:2" x14ac:dyDescent="0.25">
      <c r="A2066" s="6">
        <v>39989</v>
      </c>
      <c r="B2066" s="9">
        <v>0.06</v>
      </c>
    </row>
    <row r="2067" spans="1:2" x14ac:dyDescent="0.25">
      <c r="A2067" s="6">
        <v>39990</v>
      </c>
      <c r="B2067" s="9">
        <v>0.06</v>
      </c>
    </row>
    <row r="2068" spans="1:2" x14ac:dyDescent="0.25">
      <c r="A2068" s="6">
        <v>39993</v>
      </c>
      <c r="B2068" s="9">
        <v>0.1</v>
      </c>
    </row>
    <row r="2069" spans="1:2" x14ac:dyDescent="0.25">
      <c r="A2069" s="6">
        <v>39994</v>
      </c>
      <c r="B2069" s="9">
        <v>0.17</v>
      </c>
    </row>
    <row r="2070" spans="1:2" x14ac:dyDescent="0.25">
      <c r="A2070" s="6">
        <v>39995</v>
      </c>
      <c r="B2070" s="9">
        <v>0.13</v>
      </c>
    </row>
    <row r="2071" spans="1:2" x14ac:dyDescent="0.25">
      <c r="A2071" s="6">
        <v>39996</v>
      </c>
      <c r="B2071" s="9">
        <v>0.15</v>
      </c>
    </row>
    <row r="2072" spans="1:2" x14ac:dyDescent="0.25">
      <c r="A2072" s="6">
        <v>39997</v>
      </c>
      <c r="B2072" s="9" t="e">
        <v>#N/A</v>
      </c>
    </row>
    <row r="2073" spans="1:2" x14ac:dyDescent="0.25">
      <c r="A2073" s="6">
        <v>40000</v>
      </c>
      <c r="B2073" s="9">
        <v>0.15</v>
      </c>
    </row>
    <row r="2074" spans="1:2" x14ac:dyDescent="0.25">
      <c r="A2074" s="6">
        <v>40001</v>
      </c>
      <c r="B2074" s="9">
        <v>0.16</v>
      </c>
    </row>
    <row r="2075" spans="1:2" x14ac:dyDescent="0.25">
      <c r="A2075" s="6">
        <v>40002</v>
      </c>
      <c r="B2075" s="9">
        <v>0.15</v>
      </c>
    </row>
    <row r="2076" spans="1:2" x14ac:dyDescent="0.25">
      <c r="A2076" s="6">
        <v>40003</v>
      </c>
      <c r="B2076" s="9">
        <v>0.16</v>
      </c>
    </row>
    <row r="2077" spans="1:2" x14ac:dyDescent="0.25">
      <c r="A2077" s="6">
        <v>40004</v>
      </c>
      <c r="B2077" s="9">
        <v>0.15</v>
      </c>
    </row>
    <row r="2078" spans="1:2" x14ac:dyDescent="0.25">
      <c r="A2078" s="6">
        <v>40007</v>
      </c>
      <c r="B2078" s="9">
        <v>0.15</v>
      </c>
    </row>
    <row r="2079" spans="1:2" x14ac:dyDescent="0.25">
      <c r="A2079" s="6">
        <v>40008</v>
      </c>
      <c r="B2079" s="9">
        <v>0.15</v>
      </c>
    </row>
    <row r="2080" spans="1:2" x14ac:dyDescent="0.25">
      <c r="A2080" s="6">
        <v>40009</v>
      </c>
      <c r="B2080" s="9">
        <v>0.11</v>
      </c>
    </row>
    <row r="2081" spans="1:2" x14ac:dyDescent="0.25">
      <c r="A2081" s="6">
        <v>40010</v>
      </c>
      <c r="B2081" s="9">
        <v>0.15</v>
      </c>
    </row>
    <row r="2082" spans="1:2" x14ac:dyDescent="0.25">
      <c r="A2082" s="6">
        <v>40011</v>
      </c>
      <c r="B2082" s="9">
        <v>0.15</v>
      </c>
    </row>
    <row r="2083" spans="1:2" x14ac:dyDescent="0.25">
      <c r="A2083" s="6">
        <v>40014</v>
      </c>
      <c r="B2083" s="9">
        <v>0.15</v>
      </c>
    </row>
    <row r="2084" spans="1:2" x14ac:dyDescent="0.25">
      <c r="A2084" s="6">
        <v>40015</v>
      </c>
      <c r="B2084" s="9">
        <v>0.16</v>
      </c>
    </row>
    <row r="2085" spans="1:2" x14ac:dyDescent="0.25">
      <c r="A2085" s="6">
        <v>40016</v>
      </c>
      <c r="B2085" s="9">
        <v>0.15</v>
      </c>
    </row>
    <row r="2086" spans="1:2" x14ac:dyDescent="0.25">
      <c r="A2086" s="6">
        <v>40017</v>
      </c>
      <c r="B2086" s="9">
        <v>0.15</v>
      </c>
    </row>
    <row r="2087" spans="1:2" x14ac:dyDescent="0.25">
      <c r="A2087" s="6">
        <v>40018</v>
      </c>
      <c r="B2087" s="9">
        <v>0.15</v>
      </c>
    </row>
    <row r="2088" spans="1:2" x14ac:dyDescent="0.25">
      <c r="A2088" s="6">
        <v>40021</v>
      </c>
      <c r="B2088" s="9">
        <v>0.14000000000000001</v>
      </c>
    </row>
    <row r="2089" spans="1:2" x14ac:dyDescent="0.25">
      <c r="A2089" s="6">
        <v>40022</v>
      </c>
      <c r="B2089" s="9">
        <v>0.14000000000000001</v>
      </c>
    </row>
    <row r="2090" spans="1:2" x14ac:dyDescent="0.25">
      <c r="A2090" s="6">
        <v>40023</v>
      </c>
      <c r="B2090" s="9">
        <v>0.14000000000000001</v>
      </c>
    </row>
    <row r="2091" spans="1:2" x14ac:dyDescent="0.25">
      <c r="A2091" s="6">
        <v>40024</v>
      </c>
      <c r="B2091" s="9">
        <v>0.14000000000000001</v>
      </c>
    </row>
    <row r="2092" spans="1:2" x14ac:dyDescent="0.25">
      <c r="A2092" s="6">
        <v>40025</v>
      </c>
      <c r="B2092" s="9">
        <v>0.14000000000000001</v>
      </c>
    </row>
    <row r="2093" spans="1:2" x14ac:dyDescent="0.25">
      <c r="A2093" s="6">
        <v>40028</v>
      </c>
      <c r="B2093" s="9">
        <v>0.14000000000000001</v>
      </c>
    </row>
    <row r="2094" spans="1:2" x14ac:dyDescent="0.25">
      <c r="A2094" s="6">
        <v>40029</v>
      </c>
      <c r="B2094" s="9">
        <v>0.15</v>
      </c>
    </row>
    <row r="2095" spans="1:2" x14ac:dyDescent="0.25">
      <c r="A2095" s="6">
        <v>40030</v>
      </c>
      <c r="B2095" s="9">
        <v>0.15</v>
      </c>
    </row>
    <row r="2096" spans="1:2" x14ac:dyDescent="0.25">
      <c r="A2096" s="6">
        <v>40031</v>
      </c>
      <c r="B2096" s="9">
        <v>0.15</v>
      </c>
    </row>
    <row r="2097" spans="1:2" x14ac:dyDescent="0.25">
      <c r="A2097" s="6">
        <v>40032</v>
      </c>
      <c r="B2097" s="9">
        <v>0.14000000000000001</v>
      </c>
    </row>
    <row r="2098" spans="1:2" x14ac:dyDescent="0.25">
      <c r="A2098" s="6">
        <v>40035</v>
      </c>
      <c r="B2098" s="9">
        <v>0.14000000000000001</v>
      </c>
    </row>
    <row r="2099" spans="1:2" x14ac:dyDescent="0.25">
      <c r="A2099" s="6">
        <v>40036</v>
      </c>
      <c r="B2099" s="9">
        <v>0.14000000000000001</v>
      </c>
    </row>
    <row r="2100" spans="1:2" x14ac:dyDescent="0.25">
      <c r="A2100" s="6">
        <v>40037</v>
      </c>
      <c r="B2100" s="9">
        <v>0.14000000000000001</v>
      </c>
    </row>
    <row r="2101" spans="1:2" x14ac:dyDescent="0.25">
      <c r="A2101" s="6">
        <v>40038</v>
      </c>
      <c r="B2101" s="9">
        <v>0.1</v>
      </c>
    </row>
    <row r="2102" spans="1:2" x14ac:dyDescent="0.25">
      <c r="A2102" s="6">
        <v>40039</v>
      </c>
      <c r="B2102" s="9">
        <v>0.09</v>
      </c>
    </row>
    <row r="2103" spans="1:2" x14ac:dyDescent="0.25">
      <c r="A2103" s="6">
        <v>40042</v>
      </c>
      <c r="B2103" s="9">
        <v>0.1</v>
      </c>
    </row>
    <row r="2104" spans="1:2" x14ac:dyDescent="0.25">
      <c r="A2104" s="6">
        <v>40043</v>
      </c>
      <c r="B2104" s="9">
        <v>0.14000000000000001</v>
      </c>
    </row>
    <row r="2105" spans="1:2" x14ac:dyDescent="0.25">
      <c r="A2105" s="6">
        <v>40044</v>
      </c>
      <c r="B2105" s="9">
        <v>0.1</v>
      </c>
    </row>
    <row r="2106" spans="1:2" x14ac:dyDescent="0.25">
      <c r="A2106" s="6">
        <v>40045</v>
      </c>
      <c r="B2106" s="9">
        <v>0.11</v>
      </c>
    </row>
    <row r="2107" spans="1:2" x14ac:dyDescent="0.25">
      <c r="A2107" s="6">
        <v>40046</v>
      </c>
      <c r="B2107" s="9">
        <v>0.1</v>
      </c>
    </row>
    <row r="2108" spans="1:2" x14ac:dyDescent="0.25">
      <c r="A2108" s="6">
        <v>40049</v>
      </c>
      <c r="B2108" s="9">
        <v>0.1</v>
      </c>
    </row>
    <row r="2109" spans="1:2" x14ac:dyDescent="0.25">
      <c r="A2109" s="6">
        <v>40050</v>
      </c>
      <c r="B2109" s="9">
        <v>0.12</v>
      </c>
    </row>
    <row r="2110" spans="1:2" x14ac:dyDescent="0.25">
      <c r="A2110" s="6">
        <v>40051</v>
      </c>
      <c r="B2110" s="9">
        <v>0.11</v>
      </c>
    </row>
    <row r="2111" spans="1:2" x14ac:dyDescent="0.25">
      <c r="A2111" s="6">
        <v>40052</v>
      </c>
      <c r="B2111" s="9">
        <v>0.11</v>
      </c>
    </row>
    <row r="2112" spans="1:2" x14ac:dyDescent="0.25">
      <c r="A2112" s="6">
        <v>40053</v>
      </c>
      <c r="B2112" s="9">
        <v>0.11</v>
      </c>
    </row>
    <row r="2113" spans="1:2" x14ac:dyDescent="0.25">
      <c r="A2113" s="6">
        <v>40056</v>
      </c>
      <c r="B2113" s="9">
        <v>0.11</v>
      </c>
    </row>
    <row r="2114" spans="1:2" x14ac:dyDescent="0.25">
      <c r="A2114" s="6">
        <v>40057</v>
      </c>
      <c r="B2114" s="9">
        <v>0.08</v>
      </c>
    </row>
    <row r="2115" spans="1:2" x14ac:dyDescent="0.25">
      <c r="A2115" s="6">
        <v>40058</v>
      </c>
      <c r="B2115" s="9">
        <v>0.09</v>
      </c>
    </row>
    <row r="2116" spans="1:2" x14ac:dyDescent="0.25">
      <c r="A2116" s="6">
        <v>40059</v>
      </c>
      <c r="B2116" s="9">
        <v>0.09</v>
      </c>
    </row>
    <row r="2117" spans="1:2" x14ac:dyDescent="0.25">
      <c r="A2117" s="6">
        <v>40060</v>
      </c>
      <c r="B2117" s="9">
        <v>0.09</v>
      </c>
    </row>
    <row r="2118" spans="1:2" x14ac:dyDescent="0.25">
      <c r="A2118" s="6">
        <v>40063</v>
      </c>
      <c r="B2118" s="9" t="e">
        <v>#N/A</v>
      </c>
    </row>
    <row r="2119" spans="1:2" x14ac:dyDescent="0.25">
      <c r="A2119" s="6">
        <v>40064</v>
      </c>
      <c r="B2119" s="9">
        <v>0.09</v>
      </c>
    </row>
    <row r="2120" spans="1:2" x14ac:dyDescent="0.25">
      <c r="A2120" s="6">
        <v>40065</v>
      </c>
      <c r="B2120" s="9">
        <v>0.09</v>
      </c>
    </row>
    <row r="2121" spans="1:2" x14ac:dyDescent="0.25">
      <c r="A2121" s="6">
        <v>40066</v>
      </c>
      <c r="B2121" s="9">
        <v>0.08</v>
      </c>
    </row>
    <row r="2122" spans="1:2" x14ac:dyDescent="0.25">
      <c r="A2122" s="6">
        <v>40067</v>
      </c>
      <c r="B2122" s="9">
        <v>0.08</v>
      </c>
    </row>
    <row r="2123" spans="1:2" x14ac:dyDescent="0.25">
      <c r="A2123" s="6">
        <v>40070</v>
      </c>
      <c r="B2123" s="9">
        <v>7.0000000000000007E-2</v>
      </c>
    </row>
    <row r="2124" spans="1:2" x14ac:dyDescent="0.25">
      <c r="A2124" s="6">
        <v>40071</v>
      </c>
      <c r="B2124" s="9">
        <v>0.05</v>
      </c>
    </row>
    <row r="2125" spans="1:2" x14ac:dyDescent="0.25">
      <c r="A2125" s="6">
        <v>40072</v>
      </c>
      <c r="B2125" s="9">
        <v>0.03</v>
      </c>
    </row>
    <row r="2126" spans="1:2" x14ac:dyDescent="0.25">
      <c r="A2126" s="6">
        <v>40073</v>
      </c>
      <c r="B2126" s="9">
        <v>0.03</v>
      </c>
    </row>
    <row r="2127" spans="1:2" x14ac:dyDescent="0.25">
      <c r="A2127" s="6">
        <v>40074</v>
      </c>
      <c r="B2127" s="9">
        <v>0.03</v>
      </c>
    </row>
    <row r="2128" spans="1:2" x14ac:dyDescent="0.25">
      <c r="A2128" s="6">
        <v>40077</v>
      </c>
      <c r="B2128" s="9">
        <v>0.04</v>
      </c>
    </row>
    <row r="2129" spans="1:2" x14ac:dyDescent="0.25">
      <c r="A2129" s="6">
        <v>40078</v>
      </c>
      <c r="B2129" s="9">
        <v>0.05</v>
      </c>
    </row>
    <row r="2130" spans="1:2" x14ac:dyDescent="0.25">
      <c r="A2130" s="6">
        <v>40079</v>
      </c>
      <c r="B2130" s="9">
        <v>0.05</v>
      </c>
    </row>
    <row r="2131" spans="1:2" x14ac:dyDescent="0.25">
      <c r="A2131" s="6">
        <v>40080</v>
      </c>
      <c r="B2131" s="9">
        <v>0.03</v>
      </c>
    </row>
    <row r="2132" spans="1:2" x14ac:dyDescent="0.25">
      <c r="A2132" s="6">
        <v>40081</v>
      </c>
      <c r="B2132" s="9">
        <v>0.03</v>
      </c>
    </row>
    <row r="2133" spans="1:2" x14ac:dyDescent="0.25">
      <c r="A2133" s="6">
        <v>40084</v>
      </c>
      <c r="B2133" s="9">
        <v>0.02</v>
      </c>
    </row>
    <row r="2134" spans="1:2" x14ac:dyDescent="0.25">
      <c r="A2134" s="6">
        <v>40085</v>
      </c>
      <c r="B2134" s="9">
        <v>7.0000000000000007E-2</v>
      </c>
    </row>
    <row r="2135" spans="1:2" x14ac:dyDescent="0.25">
      <c r="A2135" s="6">
        <v>40086</v>
      </c>
      <c r="B2135" s="9">
        <v>0.06</v>
      </c>
    </row>
    <row r="2136" spans="1:2" x14ac:dyDescent="0.25">
      <c r="A2136" s="6">
        <v>40087</v>
      </c>
      <c r="B2136" s="9">
        <v>0.03</v>
      </c>
    </row>
    <row r="2137" spans="1:2" x14ac:dyDescent="0.25">
      <c r="A2137" s="6">
        <v>40088</v>
      </c>
      <c r="B2137" s="9">
        <v>0.03</v>
      </c>
    </row>
    <row r="2138" spans="1:2" x14ac:dyDescent="0.25">
      <c r="A2138" s="6">
        <v>40091</v>
      </c>
      <c r="B2138" s="9">
        <v>0.03</v>
      </c>
    </row>
    <row r="2139" spans="1:2" x14ac:dyDescent="0.25">
      <c r="A2139" s="6">
        <v>40092</v>
      </c>
      <c r="B2139" s="9">
        <v>0.05</v>
      </c>
    </row>
    <row r="2140" spans="1:2" x14ac:dyDescent="0.25">
      <c r="A2140" s="6">
        <v>40093</v>
      </c>
      <c r="B2140" s="9">
        <v>0.06</v>
      </c>
    </row>
    <row r="2141" spans="1:2" x14ac:dyDescent="0.25">
      <c r="A2141" s="6">
        <v>40094</v>
      </c>
      <c r="B2141" s="9">
        <v>0.03</v>
      </c>
    </row>
    <row r="2142" spans="1:2" x14ac:dyDescent="0.25">
      <c r="A2142" s="6">
        <v>40095</v>
      </c>
      <c r="B2142" s="9">
        <v>0.04</v>
      </c>
    </row>
    <row r="2143" spans="1:2" x14ac:dyDescent="0.25">
      <c r="A2143" s="6">
        <v>40098</v>
      </c>
      <c r="B2143" s="9" t="e">
        <v>#N/A</v>
      </c>
    </row>
    <row r="2144" spans="1:2" x14ac:dyDescent="0.25">
      <c r="A2144" s="6">
        <v>40099</v>
      </c>
      <c r="B2144" s="9">
        <v>0.04</v>
      </c>
    </row>
    <row r="2145" spans="1:2" x14ac:dyDescent="0.25">
      <c r="A2145" s="6">
        <v>40100</v>
      </c>
      <c r="B2145" s="9">
        <v>0.05</v>
      </c>
    </row>
    <row r="2146" spans="1:2" x14ac:dyDescent="0.25">
      <c r="A2146" s="6">
        <v>40101</v>
      </c>
      <c r="B2146" s="9">
        <v>0.06</v>
      </c>
    </row>
    <row r="2147" spans="1:2" x14ac:dyDescent="0.25">
      <c r="A2147" s="6">
        <v>40102</v>
      </c>
      <c r="B2147" s="9">
        <v>0.06</v>
      </c>
    </row>
    <row r="2148" spans="1:2" x14ac:dyDescent="0.25">
      <c r="A2148" s="6">
        <v>40105</v>
      </c>
      <c r="B2148" s="9">
        <v>0.06</v>
      </c>
    </row>
    <row r="2149" spans="1:2" x14ac:dyDescent="0.25">
      <c r="A2149" s="6">
        <v>40106</v>
      </c>
      <c r="B2149" s="9">
        <v>0.05</v>
      </c>
    </row>
    <row r="2150" spans="1:2" x14ac:dyDescent="0.25">
      <c r="A2150" s="6">
        <v>40107</v>
      </c>
      <c r="B2150" s="9">
        <v>0.05</v>
      </c>
    </row>
    <row r="2151" spans="1:2" x14ac:dyDescent="0.25">
      <c r="A2151" s="6">
        <v>40108</v>
      </c>
      <c r="B2151" s="9">
        <v>0.02</v>
      </c>
    </row>
    <row r="2152" spans="1:2" x14ac:dyDescent="0.25">
      <c r="A2152" s="6">
        <v>40109</v>
      </c>
      <c r="B2152" s="9">
        <v>0.02</v>
      </c>
    </row>
    <row r="2153" spans="1:2" x14ac:dyDescent="0.25">
      <c r="A2153" s="6">
        <v>40112</v>
      </c>
      <c r="B2153" s="9">
        <v>0.04</v>
      </c>
    </row>
    <row r="2154" spans="1:2" x14ac:dyDescent="0.25">
      <c r="A2154" s="6">
        <v>40113</v>
      </c>
      <c r="B2154" s="9">
        <v>0.05</v>
      </c>
    </row>
    <row r="2155" spans="1:2" x14ac:dyDescent="0.25">
      <c r="A2155" s="6">
        <v>40114</v>
      </c>
      <c r="B2155" s="9">
        <v>0.04</v>
      </c>
    </row>
    <row r="2156" spans="1:2" x14ac:dyDescent="0.25">
      <c r="A2156" s="6">
        <v>40115</v>
      </c>
      <c r="B2156" s="9">
        <v>0.02</v>
      </c>
    </row>
    <row r="2157" spans="1:2" x14ac:dyDescent="0.25">
      <c r="A2157" s="6">
        <v>40116</v>
      </c>
      <c r="B2157" s="9">
        <v>0.01</v>
      </c>
    </row>
    <row r="2158" spans="1:2" x14ac:dyDescent="0.25">
      <c r="A2158" s="6">
        <v>40119</v>
      </c>
      <c r="B2158" s="9">
        <v>0.03</v>
      </c>
    </row>
    <row r="2159" spans="1:2" x14ac:dyDescent="0.25">
      <c r="A2159" s="6">
        <v>40120</v>
      </c>
      <c r="B2159" s="9">
        <v>0.04</v>
      </c>
    </row>
    <row r="2160" spans="1:2" x14ac:dyDescent="0.25">
      <c r="A2160" s="6">
        <v>40121</v>
      </c>
      <c r="B2160" s="9">
        <v>0.05</v>
      </c>
    </row>
    <row r="2161" spans="1:2" x14ac:dyDescent="0.25">
      <c r="A2161" s="6">
        <v>40122</v>
      </c>
      <c r="B2161" s="9">
        <v>0.06</v>
      </c>
    </row>
    <row r="2162" spans="1:2" x14ac:dyDescent="0.25">
      <c r="A2162" s="6">
        <v>40123</v>
      </c>
      <c r="B2162" s="9">
        <v>0.06</v>
      </c>
    </row>
    <row r="2163" spans="1:2" x14ac:dyDescent="0.25">
      <c r="A2163" s="6">
        <v>40126</v>
      </c>
      <c r="B2163" s="9">
        <v>0.06</v>
      </c>
    </row>
    <row r="2164" spans="1:2" x14ac:dyDescent="0.25">
      <c r="A2164" s="6">
        <v>40127</v>
      </c>
      <c r="B2164" s="9">
        <v>0.06</v>
      </c>
    </row>
    <row r="2165" spans="1:2" x14ac:dyDescent="0.25">
      <c r="A2165" s="6">
        <v>40128</v>
      </c>
      <c r="B2165" s="9" t="e">
        <v>#N/A</v>
      </c>
    </row>
    <row r="2166" spans="1:2" x14ac:dyDescent="0.25">
      <c r="A2166" s="6">
        <v>40129</v>
      </c>
      <c r="B2166" s="9">
        <v>0.06</v>
      </c>
    </row>
    <row r="2167" spans="1:2" x14ac:dyDescent="0.25">
      <c r="A2167" s="6">
        <v>40130</v>
      </c>
      <c r="B2167" s="9">
        <v>0.05</v>
      </c>
    </row>
    <row r="2168" spans="1:2" x14ac:dyDescent="0.25">
      <c r="A2168" s="6">
        <v>40133</v>
      </c>
      <c r="B2168" s="9">
        <v>0.05</v>
      </c>
    </row>
    <row r="2169" spans="1:2" x14ac:dyDescent="0.25">
      <c r="A2169" s="6">
        <v>40134</v>
      </c>
      <c r="B2169" s="9">
        <v>0.05</v>
      </c>
    </row>
    <row r="2170" spans="1:2" x14ac:dyDescent="0.25">
      <c r="A2170" s="6">
        <v>40135</v>
      </c>
      <c r="B2170" s="9">
        <v>0.04</v>
      </c>
    </row>
    <row r="2171" spans="1:2" x14ac:dyDescent="0.25">
      <c r="A2171" s="6">
        <v>40136</v>
      </c>
      <c r="B2171" s="9">
        <v>0.03</v>
      </c>
    </row>
    <row r="2172" spans="1:2" x14ac:dyDescent="0.25">
      <c r="A2172" s="6">
        <v>40137</v>
      </c>
      <c r="B2172" s="9">
        <v>0.04</v>
      </c>
    </row>
    <row r="2173" spans="1:2" x14ac:dyDescent="0.25">
      <c r="A2173" s="6">
        <v>40140</v>
      </c>
      <c r="B2173" s="9">
        <v>0.05</v>
      </c>
    </row>
    <row r="2174" spans="1:2" x14ac:dyDescent="0.25">
      <c r="A2174" s="6">
        <v>40141</v>
      </c>
      <c r="B2174" s="9">
        <v>0.06</v>
      </c>
    </row>
    <row r="2175" spans="1:2" x14ac:dyDescent="0.25">
      <c r="A2175" s="6">
        <v>40142</v>
      </c>
      <c r="B2175" s="9">
        <v>7.0000000000000007E-2</v>
      </c>
    </row>
    <row r="2176" spans="1:2" x14ac:dyDescent="0.25">
      <c r="A2176" s="6">
        <v>40143</v>
      </c>
      <c r="B2176" s="9" t="e">
        <v>#N/A</v>
      </c>
    </row>
    <row r="2177" spans="1:2" x14ac:dyDescent="0.25">
      <c r="A2177" s="6">
        <v>40144</v>
      </c>
      <c r="B2177" s="9">
        <v>0.06</v>
      </c>
    </row>
    <row r="2178" spans="1:2" x14ac:dyDescent="0.25">
      <c r="A2178" s="6">
        <v>40147</v>
      </c>
      <c r="B2178" s="9">
        <v>0.08</v>
      </c>
    </row>
    <row r="2179" spans="1:2" x14ac:dyDescent="0.25">
      <c r="A2179" s="6">
        <v>40148</v>
      </c>
      <c r="B2179" s="9">
        <v>0.09</v>
      </c>
    </row>
    <row r="2180" spans="1:2" x14ac:dyDescent="0.25">
      <c r="A2180" s="6">
        <v>40149</v>
      </c>
      <c r="B2180" s="9">
        <v>0.08</v>
      </c>
    </row>
    <row r="2181" spans="1:2" x14ac:dyDescent="0.25">
      <c r="A2181" s="6">
        <v>40150</v>
      </c>
      <c r="B2181" s="9">
        <v>0.09</v>
      </c>
    </row>
    <row r="2182" spans="1:2" x14ac:dyDescent="0.25">
      <c r="A2182" s="6">
        <v>40151</v>
      </c>
      <c r="B2182" s="9">
        <v>0.08</v>
      </c>
    </row>
    <row r="2183" spans="1:2" x14ac:dyDescent="0.25">
      <c r="A2183" s="6">
        <v>40154</v>
      </c>
      <c r="B2183" s="9">
        <v>0.08</v>
      </c>
    </row>
    <row r="2184" spans="1:2" x14ac:dyDescent="0.25">
      <c r="A2184" s="6">
        <v>40155</v>
      </c>
      <c r="B2184" s="9">
        <v>0.02</v>
      </c>
    </row>
    <row r="2185" spans="1:2" x14ac:dyDescent="0.25">
      <c r="A2185" s="6">
        <v>40156</v>
      </c>
      <c r="B2185" s="9">
        <v>0.01</v>
      </c>
    </row>
    <row r="2186" spans="1:2" x14ac:dyDescent="0.25">
      <c r="A2186" s="6">
        <v>40157</v>
      </c>
      <c r="B2186" s="9">
        <v>0.01</v>
      </c>
    </row>
    <row r="2187" spans="1:2" x14ac:dyDescent="0.25">
      <c r="A2187" s="6">
        <v>40158</v>
      </c>
      <c r="B2187" s="9">
        <v>0.01</v>
      </c>
    </row>
    <row r="2188" spans="1:2" x14ac:dyDescent="0.25">
      <c r="A2188" s="6">
        <v>40161</v>
      </c>
      <c r="B2188" s="9">
        <v>0.02</v>
      </c>
    </row>
    <row r="2189" spans="1:2" x14ac:dyDescent="0.25">
      <c r="A2189" s="6">
        <v>40162</v>
      </c>
      <c r="B2189" s="9">
        <v>0.02</v>
      </c>
    </row>
    <row r="2190" spans="1:2" x14ac:dyDescent="0.25">
      <c r="A2190" s="6">
        <v>40163</v>
      </c>
      <c r="B2190" s="9">
        <v>0.02</v>
      </c>
    </row>
    <row r="2191" spans="1:2" x14ac:dyDescent="0.25">
      <c r="A2191" s="6">
        <v>40164</v>
      </c>
      <c r="B2191" s="9">
        <v>0.01</v>
      </c>
    </row>
    <row r="2192" spans="1:2" x14ac:dyDescent="0.25">
      <c r="A2192" s="6">
        <v>40165</v>
      </c>
      <c r="B2192" s="9">
        <v>0.01</v>
      </c>
    </row>
    <row r="2193" spans="1:2" x14ac:dyDescent="0.25">
      <c r="A2193" s="6">
        <v>40168</v>
      </c>
      <c r="B2193" s="9">
        <v>0</v>
      </c>
    </row>
    <row r="2194" spans="1:2" x14ac:dyDescent="0.25">
      <c r="A2194" s="6">
        <v>40169</v>
      </c>
      <c r="B2194" s="9">
        <v>0.01</v>
      </c>
    </row>
    <row r="2195" spans="1:2" x14ac:dyDescent="0.25">
      <c r="A2195" s="6">
        <v>40170</v>
      </c>
      <c r="B2195" s="9">
        <v>0.01</v>
      </c>
    </row>
    <row r="2196" spans="1:2" x14ac:dyDescent="0.25">
      <c r="A2196" s="6">
        <v>40171</v>
      </c>
      <c r="B2196" s="9">
        <v>0.02</v>
      </c>
    </row>
    <row r="2197" spans="1:2" x14ac:dyDescent="0.25">
      <c r="A2197" s="6">
        <v>40172</v>
      </c>
      <c r="B2197" s="9" t="e">
        <v>#N/A</v>
      </c>
    </row>
    <row r="2198" spans="1:2" x14ac:dyDescent="0.25">
      <c r="A2198" s="6">
        <v>40175</v>
      </c>
      <c r="B2198" s="9">
        <v>0.02</v>
      </c>
    </row>
    <row r="2199" spans="1:2" x14ac:dyDescent="0.25">
      <c r="A2199" s="6">
        <v>40176</v>
      </c>
      <c r="B2199" s="9">
        <v>0.02</v>
      </c>
    </row>
    <row r="2200" spans="1:2" x14ac:dyDescent="0.25">
      <c r="A2200" s="6">
        <v>40177</v>
      </c>
      <c r="B2200" s="8">
        <v>0.02</v>
      </c>
    </row>
    <row r="2201" spans="1:2" x14ac:dyDescent="0.25">
      <c r="A2201" s="6">
        <v>40178</v>
      </c>
      <c r="B2201" s="8">
        <v>0.04</v>
      </c>
    </row>
    <row r="2202" spans="1:2" x14ac:dyDescent="0.25">
      <c r="A2202" s="6">
        <v>40179</v>
      </c>
      <c r="B2202" s="8" t="e">
        <v>#N/A</v>
      </c>
    </row>
    <row r="2203" spans="1:2" x14ac:dyDescent="0.25">
      <c r="A2203" s="6">
        <v>40182</v>
      </c>
      <c r="B2203" s="8">
        <v>0.05</v>
      </c>
    </row>
    <row r="2204" spans="1:2" x14ac:dyDescent="0.25">
      <c r="A2204" s="6">
        <v>40183</v>
      </c>
      <c r="B2204" s="8">
        <v>0.03</v>
      </c>
    </row>
    <row r="2205" spans="1:2" x14ac:dyDescent="0.25">
      <c r="A2205" s="6">
        <v>40184</v>
      </c>
      <c r="B2205" s="8">
        <v>0.03</v>
      </c>
    </row>
    <row r="2206" spans="1:2" x14ac:dyDescent="0.25">
      <c r="A2206" s="6">
        <v>40185</v>
      </c>
      <c r="B2206" s="8">
        <v>0.02</v>
      </c>
    </row>
    <row r="2207" spans="1:2" x14ac:dyDescent="0.25">
      <c r="A2207" s="6">
        <v>40186</v>
      </c>
      <c r="B2207" s="8">
        <v>0.02</v>
      </c>
    </row>
    <row r="2208" spans="1:2" x14ac:dyDescent="0.25">
      <c r="A2208" s="6">
        <v>40189</v>
      </c>
      <c r="B2208" s="8">
        <v>0.01</v>
      </c>
    </row>
    <row r="2209" spans="1:2" x14ac:dyDescent="0.25">
      <c r="A2209" s="6">
        <v>40190</v>
      </c>
      <c r="B2209" s="8">
        <v>0.02</v>
      </c>
    </row>
    <row r="2210" spans="1:2" x14ac:dyDescent="0.25">
      <c r="A2210" s="6">
        <v>40191</v>
      </c>
      <c r="B2210" s="8">
        <v>0.02</v>
      </c>
    </row>
    <row r="2211" spans="1:2" x14ac:dyDescent="0.25">
      <c r="A2211" s="6">
        <v>40192</v>
      </c>
      <c r="B2211" s="8">
        <v>0.02</v>
      </c>
    </row>
    <row r="2212" spans="1:2" x14ac:dyDescent="0.25">
      <c r="A2212" s="6">
        <v>40193</v>
      </c>
      <c r="B2212" s="8">
        <v>0.03</v>
      </c>
    </row>
    <row r="2213" spans="1:2" x14ac:dyDescent="0.25">
      <c r="A2213" s="6">
        <v>40196</v>
      </c>
      <c r="B2213" s="8" t="e">
        <v>#N/A</v>
      </c>
    </row>
    <row r="2214" spans="1:2" x14ac:dyDescent="0.25">
      <c r="A2214" s="6">
        <v>40197</v>
      </c>
      <c r="B2214" s="8">
        <v>0.03</v>
      </c>
    </row>
    <row r="2215" spans="1:2" x14ac:dyDescent="0.25">
      <c r="A2215" s="6">
        <v>40198</v>
      </c>
      <c r="B2215" s="8">
        <v>0.03</v>
      </c>
    </row>
    <row r="2216" spans="1:2" x14ac:dyDescent="0.25">
      <c r="A2216" s="6">
        <v>40199</v>
      </c>
      <c r="B2216" s="8">
        <v>0.02</v>
      </c>
    </row>
    <row r="2217" spans="1:2" x14ac:dyDescent="0.25">
      <c r="A2217" s="6">
        <v>40200</v>
      </c>
      <c r="B2217" s="8">
        <v>0.02</v>
      </c>
    </row>
    <row r="2218" spans="1:2" x14ac:dyDescent="0.25">
      <c r="A2218" s="6">
        <v>40203</v>
      </c>
      <c r="B2218" s="8">
        <v>0.02</v>
      </c>
    </row>
    <row r="2219" spans="1:2" x14ac:dyDescent="0.25">
      <c r="A2219" s="6">
        <v>40204</v>
      </c>
      <c r="B2219" s="8">
        <v>0.02</v>
      </c>
    </row>
    <row r="2220" spans="1:2" x14ac:dyDescent="0.25">
      <c r="A2220" s="6">
        <v>40205</v>
      </c>
      <c r="B2220" s="8">
        <v>0.01</v>
      </c>
    </row>
    <row r="2221" spans="1:2" x14ac:dyDescent="0.25">
      <c r="A2221" s="6">
        <v>40206</v>
      </c>
      <c r="B2221" s="8">
        <v>0.01</v>
      </c>
    </row>
    <row r="2222" spans="1:2" x14ac:dyDescent="0.25">
      <c r="A2222" s="6">
        <v>40207</v>
      </c>
      <c r="B2222" s="8">
        <v>0.02</v>
      </c>
    </row>
    <row r="2223" spans="1:2" x14ac:dyDescent="0.25">
      <c r="A2223" s="6">
        <v>40210</v>
      </c>
      <c r="B2223" s="9">
        <v>0.05</v>
      </c>
    </row>
    <row r="2224" spans="1:2" x14ac:dyDescent="0.25">
      <c r="A2224" s="6">
        <v>40211</v>
      </c>
      <c r="B2224" s="8">
        <v>0.04</v>
      </c>
    </row>
    <row r="2225" spans="1:2" x14ac:dyDescent="0.25">
      <c r="A2225" s="6">
        <v>40212</v>
      </c>
      <c r="B2225" s="8">
        <v>0.05</v>
      </c>
    </row>
    <row r="2226" spans="1:2" x14ac:dyDescent="0.25">
      <c r="A2226" s="6">
        <v>40213</v>
      </c>
      <c r="B2226" s="8">
        <v>0.04</v>
      </c>
    </row>
    <row r="2227" spans="1:2" x14ac:dyDescent="0.25">
      <c r="A2227" s="6">
        <v>40214</v>
      </c>
      <c r="B2227" s="8">
        <v>0.03</v>
      </c>
    </row>
    <row r="2228" spans="1:2" x14ac:dyDescent="0.25">
      <c r="A2228" s="6">
        <v>40217</v>
      </c>
      <c r="B2228" s="8">
        <v>0.03</v>
      </c>
    </row>
    <row r="2229" spans="1:2" x14ac:dyDescent="0.25">
      <c r="A2229" s="6">
        <v>40218</v>
      </c>
      <c r="B2229" s="8">
        <v>0.05</v>
      </c>
    </row>
    <row r="2230" spans="1:2" x14ac:dyDescent="0.25">
      <c r="A2230" s="6">
        <v>40219</v>
      </c>
      <c r="B2230" s="8">
        <v>0.06</v>
      </c>
    </row>
    <row r="2231" spans="1:2" x14ac:dyDescent="0.25">
      <c r="A2231" s="6">
        <v>40220</v>
      </c>
      <c r="B2231" s="8">
        <v>0.05</v>
      </c>
    </row>
    <row r="2232" spans="1:2" x14ac:dyDescent="0.25">
      <c r="A2232" s="6">
        <v>40221</v>
      </c>
      <c r="B2232" s="8">
        <v>0.04</v>
      </c>
    </row>
    <row r="2233" spans="1:2" x14ac:dyDescent="0.25">
      <c r="A2233" s="6">
        <v>40224</v>
      </c>
      <c r="B2233" s="8" t="e">
        <v>#N/A</v>
      </c>
    </row>
    <row r="2234" spans="1:2" x14ac:dyDescent="0.25">
      <c r="A2234" s="6">
        <v>40225</v>
      </c>
      <c r="B2234" s="8">
        <v>0.04</v>
      </c>
    </row>
    <row r="2235" spans="1:2" x14ac:dyDescent="0.25">
      <c r="A2235" s="6">
        <v>40226</v>
      </c>
      <c r="B2235" s="8">
        <v>7.0000000000000007E-2</v>
      </c>
    </row>
    <row r="2236" spans="1:2" x14ac:dyDescent="0.25">
      <c r="A2236" s="6">
        <v>40227</v>
      </c>
      <c r="B2236" s="8">
        <v>7.0000000000000007E-2</v>
      </c>
    </row>
    <row r="2237" spans="1:2" x14ac:dyDescent="0.25">
      <c r="A2237" s="6">
        <v>40228</v>
      </c>
      <c r="B2237" s="8">
        <v>0.06</v>
      </c>
    </row>
    <row r="2238" spans="1:2" x14ac:dyDescent="0.25">
      <c r="A2238" s="6">
        <v>40231</v>
      </c>
      <c r="B2238" s="8">
        <v>0.06</v>
      </c>
    </row>
    <row r="2239" spans="1:2" x14ac:dyDescent="0.25">
      <c r="A2239" s="6">
        <v>40232</v>
      </c>
      <c r="B2239" s="8">
        <v>0.08</v>
      </c>
    </row>
    <row r="2240" spans="1:2" x14ac:dyDescent="0.25">
      <c r="A2240" s="6">
        <v>40233</v>
      </c>
      <c r="B2240" s="8">
        <v>0.08</v>
      </c>
    </row>
    <row r="2241" spans="1:2" x14ac:dyDescent="0.25">
      <c r="A2241" s="6">
        <v>40234</v>
      </c>
      <c r="B2241" s="8">
        <v>0.09</v>
      </c>
    </row>
    <row r="2242" spans="1:2" x14ac:dyDescent="0.25">
      <c r="A2242" s="6">
        <v>40235</v>
      </c>
      <c r="B2242" s="8">
        <v>0.09</v>
      </c>
    </row>
    <row r="2243" spans="1:2" x14ac:dyDescent="0.25">
      <c r="A2243" s="6">
        <v>40238</v>
      </c>
      <c r="B2243" s="8">
        <v>0.08</v>
      </c>
    </row>
    <row r="2244" spans="1:2" x14ac:dyDescent="0.25">
      <c r="A2244" s="6">
        <v>40239</v>
      </c>
      <c r="B2244" s="8">
        <v>0.09</v>
      </c>
    </row>
    <row r="2245" spans="1:2" x14ac:dyDescent="0.25">
      <c r="A2245" s="6">
        <v>40240</v>
      </c>
      <c r="B2245" s="8">
        <v>0.09</v>
      </c>
    </row>
    <row r="2246" spans="1:2" x14ac:dyDescent="0.25">
      <c r="A2246" s="6">
        <v>40241</v>
      </c>
      <c r="B2246" s="8">
        <v>0.09</v>
      </c>
    </row>
    <row r="2247" spans="1:2" x14ac:dyDescent="0.25">
      <c r="A2247" s="6">
        <v>40242</v>
      </c>
      <c r="B2247" s="8">
        <v>0.1</v>
      </c>
    </row>
    <row r="2248" spans="1:2" x14ac:dyDescent="0.25">
      <c r="A2248" s="6">
        <v>40245</v>
      </c>
      <c r="B2248" s="8">
        <v>0.1</v>
      </c>
    </row>
    <row r="2249" spans="1:2" x14ac:dyDescent="0.25">
      <c r="A2249" s="6">
        <v>40246</v>
      </c>
      <c r="B2249" s="8">
        <v>0.12</v>
      </c>
    </row>
    <row r="2250" spans="1:2" x14ac:dyDescent="0.25">
      <c r="A2250" s="6">
        <v>40247</v>
      </c>
      <c r="B2250" s="8">
        <v>0.12</v>
      </c>
    </row>
    <row r="2251" spans="1:2" x14ac:dyDescent="0.25">
      <c r="A2251" s="6">
        <v>40248</v>
      </c>
      <c r="B2251" s="8">
        <v>0.12</v>
      </c>
    </row>
    <row r="2252" spans="1:2" x14ac:dyDescent="0.25">
      <c r="A2252" s="6">
        <v>40249</v>
      </c>
      <c r="B2252" s="8">
        <v>0.1</v>
      </c>
    </row>
    <row r="2253" spans="1:2" x14ac:dyDescent="0.25">
      <c r="A2253" s="6">
        <v>40252</v>
      </c>
      <c r="B2253" s="8">
        <v>0.11</v>
      </c>
    </row>
    <row r="2254" spans="1:2" x14ac:dyDescent="0.25">
      <c r="A2254" s="6">
        <v>40253</v>
      </c>
      <c r="B2254" s="8">
        <v>0.14000000000000001</v>
      </c>
    </row>
    <row r="2255" spans="1:2" x14ac:dyDescent="0.25">
      <c r="A2255" s="6">
        <v>40254</v>
      </c>
      <c r="B2255" s="8">
        <v>0.13</v>
      </c>
    </row>
    <row r="2256" spans="1:2" x14ac:dyDescent="0.25">
      <c r="A2256" s="6">
        <v>40255</v>
      </c>
      <c r="B2256" s="8">
        <v>0.14000000000000001</v>
      </c>
    </row>
    <row r="2257" spans="1:2" x14ac:dyDescent="0.25">
      <c r="A2257" s="6">
        <v>40256</v>
      </c>
      <c r="B2257" s="8">
        <v>0.13</v>
      </c>
    </row>
    <row r="2258" spans="1:2" x14ac:dyDescent="0.25">
      <c r="A2258" s="6">
        <v>40259</v>
      </c>
      <c r="B2258" s="8">
        <v>0.13</v>
      </c>
    </row>
    <row r="2259" spans="1:2" x14ac:dyDescent="0.25">
      <c r="A2259" s="6">
        <v>40260</v>
      </c>
      <c r="B2259" s="8">
        <v>0.11</v>
      </c>
    </row>
    <row r="2260" spans="1:2" x14ac:dyDescent="0.25">
      <c r="A2260" s="6">
        <v>40261</v>
      </c>
      <c r="B2260" s="8">
        <v>0.12</v>
      </c>
    </row>
    <row r="2261" spans="1:2" x14ac:dyDescent="0.25">
      <c r="A2261" s="6">
        <v>40262</v>
      </c>
      <c r="B2261" s="8">
        <v>0.12</v>
      </c>
    </row>
    <row r="2262" spans="1:2" x14ac:dyDescent="0.25">
      <c r="A2262" s="6">
        <v>40263</v>
      </c>
      <c r="B2262" s="8">
        <v>0.11</v>
      </c>
    </row>
    <row r="2263" spans="1:2" x14ac:dyDescent="0.25">
      <c r="A2263" s="6">
        <v>40266</v>
      </c>
      <c r="B2263" s="8">
        <v>0.11</v>
      </c>
    </row>
    <row r="2264" spans="1:2" x14ac:dyDescent="0.25">
      <c r="A2264" s="6">
        <v>40267</v>
      </c>
      <c r="B2264" s="9">
        <v>0.13</v>
      </c>
    </row>
    <row r="2265" spans="1:2" x14ac:dyDescent="0.25">
      <c r="A2265" s="6">
        <v>40268</v>
      </c>
      <c r="B2265" s="8">
        <v>0.15</v>
      </c>
    </row>
    <row r="2266" spans="1:2" x14ac:dyDescent="0.25">
      <c r="A2266" s="6">
        <v>40269</v>
      </c>
      <c r="B2266" s="8">
        <v>0.16</v>
      </c>
    </row>
    <row r="2267" spans="1:2" x14ac:dyDescent="0.25">
      <c r="A2267" s="6">
        <v>40270</v>
      </c>
      <c r="B2267" s="8">
        <v>0.15</v>
      </c>
    </row>
    <row r="2268" spans="1:2" x14ac:dyDescent="0.25">
      <c r="A2268" s="6">
        <v>40273</v>
      </c>
      <c r="B2268" s="8">
        <v>0.16</v>
      </c>
    </row>
    <row r="2269" spans="1:2" x14ac:dyDescent="0.25">
      <c r="A2269" s="6">
        <v>40274</v>
      </c>
      <c r="B2269" s="8">
        <v>0.17</v>
      </c>
    </row>
    <row r="2270" spans="1:2" x14ac:dyDescent="0.25">
      <c r="A2270" s="6">
        <v>40275</v>
      </c>
      <c r="B2270" s="8">
        <v>0.16</v>
      </c>
    </row>
    <row r="2271" spans="1:2" x14ac:dyDescent="0.25">
      <c r="A2271" s="6">
        <v>40276</v>
      </c>
      <c r="B2271" s="8">
        <v>0.16</v>
      </c>
    </row>
    <row r="2272" spans="1:2" x14ac:dyDescent="0.25">
      <c r="A2272" s="6">
        <v>40277</v>
      </c>
      <c r="B2272" s="8">
        <v>0.16</v>
      </c>
    </row>
    <row r="2273" spans="1:2" x14ac:dyDescent="0.25">
      <c r="A2273" s="6">
        <v>40280</v>
      </c>
      <c r="B2273" s="8">
        <v>0.15</v>
      </c>
    </row>
    <row r="2274" spans="1:2" x14ac:dyDescent="0.25">
      <c r="A2274" s="6">
        <v>40281</v>
      </c>
      <c r="B2274" s="8">
        <v>0.15</v>
      </c>
    </row>
    <row r="2275" spans="1:2" x14ac:dyDescent="0.25">
      <c r="A2275" s="6">
        <v>40282</v>
      </c>
      <c r="B2275" s="8">
        <v>0.15</v>
      </c>
    </row>
    <row r="2276" spans="1:2" x14ac:dyDescent="0.25">
      <c r="A2276" s="6">
        <v>40283</v>
      </c>
      <c r="B2276" s="8">
        <v>0.16</v>
      </c>
    </row>
    <row r="2277" spans="1:2" x14ac:dyDescent="0.25">
      <c r="A2277" s="6">
        <v>40284</v>
      </c>
      <c r="B2277" s="8">
        <v>0.15</v>
      </c>
    </row>
    <row r="2278" spans="1:2" x14ac:dyDescent="0.25">
      <c r="A2278" s="6">
        <v>40287</v>
      </c>
      <c r="B2278" s="8">
        <v>0.15</v>
      </c>
    </row>
    <row r="2279" spans="1:2" x14ac:dyDescent="0.25">
      <c r="A2279" s="6">
        <v>40288</v>
      </c>
      <c r="B2279" s="8">
        <v>0.14000000000000001</v>
      </c>
    </row>
    <row r="2280" spans="1:2" x14ac:dyDescent="0.25">
      <c r="A2280" s="6">
        <v>40289</v>
      </c>
      <c r="B2280" s="8">
        <v>0.14000000000000001</v>
      </c>
    </row>
    <row r="2281" spans="1:2" x14ac:dyDescent="0.25">
      <c r="A2281" s="6">
        <v>40290</v>
      </c>
      <c r="B2281" s="8">
        <v>0.15</v>
      </c>
    </row>
    <row r="2282" spans="1:2" x14ac:dyDescent="0.25">
      <c r="A2282" s="6">
        <v>40291</v>
      </c>
      <c r="B2282" s="8">
        <v>0.14000000000000001</v>
      </c>
    </row>
    <row r="2283" spans="1:2" x14ac:dyDescent="0.25">
      <c r="A2283" s="6">
        <v>40294</v>
      </c>
      <c r="B2283" s="8">
        <v>0.14000000000000001</v>
      </c>
    </row>
    <row r="2284" spans="1:2" x14ac:dyDescent="0.25">
      <c r="A2284" s="6">
        <v>40295</v>
      </c>
      <c r="B2284" s="8">
        <v>0.14000000000000001</v>
      </c>
    </row>
    <row r="2285" spans="1:2" x14ac:dyDescent="0.25">
      <c r="A2285" s="6">
        <v>40296</v>
      </c>
      <c r="B2285" s="8">
        <v>0.14000000000000001</v>
      </c>
    </row>
    <row r="2286" spans="1:2" x14ac:dyDescent="0.25">
      <c r="A2286" s="6">
        <v>40297</v>
      </c>
      <c r="B2286" s="8">
        <v>0.15</v>
      </c>
    </row>
    <row r="2287" spans="1:2" x14ac:dyDescent="0.25">
      <c r="A2287" s="6">
        <v>40298</v>
      </c>
      <c r="B2287" s="8">
        <v>0.14000000000000001</v>
      </c>
    </row>
    <row r="2288" spans="1:2" x14ac:dyDescent="0.25">
      <c r="A2288" s="6">
        <v>40301</v>
      </c>
      <c r="B2288" s="8">
        <v>0.14000000000000001</v>
      </c>
    </row>
    <row r="2289" spans="1:2" x14ac:dyDescent="0.25">
      <c r="A2289" s="6">
        <v>40302</v>
      </c>
      <c r="B2289" s="8">
        <v>0.15</v>
      </c>
    </row>
    <row r="2290" spans="1:2" x14ac:dyDescent="0.25">
      <c r="A2290" s="6">
        <v>40303</v>
      </c>
      <c r="B2290" s="8">
        <v>0.14000000000000001</v>
      </c>
    </row>
    <row r="2291" spans="1:2" x14ac:dyDescent="0.25">
      <c r="A2291" s="6">
        <v>40304</v>
      </c>
      <c r="B2291" s="8">
        <v>0.06</v>
      </c>
    </row>
    <row r="2292" spans="1:2" x14ac:dyDescent="0.25">
      <c r="A2292" s="6">
        <v>40305</v>
      </c>
      <c r="B2292" s="8">
        <v>0.08</v>
      </c>
    </row>
    <row r="2293" spans="1:2" x14ac:dyDescent="0.25">
      <c r="A2293" s="6">
        <v>40308</v>
      </c>
      <c r="B2293" s="8">
        <v>0.13</v>
      </c>
    </row>
    <row r="2294" spans="1:2" x14ac:dyDescent="0.25">
      <c r="A2294" s="6">
        <v>40309</v>
      </c>
      <c r="B2294" s="9">
        <v>0.15</v>
      </c>
    </row>
    <row r="2295" spans="1:2" x14ac:dyDescent="0.25">
      <c r="A2295" s="6">
        <v>40310</v>
      </c>
      <c r="B2295" s="8">
        <v>0.16</v>
      </c>
    </row>
    <row r="2296" spans="1:2" x14ac:dyDescent="0.25">
      <c r="A2296" s="6">
        <v>40311</v>
      </c>
      <c r="B2296" s="8">
        <v>0.15</v>
      </c>
    </row>
    <row r="2297" spans="1:2" x14ac:dyDescent="0.25">
      <c r="A2297" s="6">
        <v>40312</v>
      </c>
      <c r="B2297" s="8">
        <v>0.15</v>
      </c>
    </row>
    <row r="2298" spans="1:2" x14ac:dyDescent="0.25">
      <c r="A2298" s="6">
        <v>40315</v>
      </c>
      <c r="B2298" s="8">
        <v>0.16</v>
      </c>
    </row>
    <row r="2299" spans="1:2" x14ac:dyDescent="0.25">
      <c r="A2299" s="6">
        <v>40316</v>
      </c>
      <c r="B2299" s="8">
        <v>0.17</v>
      </c>
    </row>
    <row r="2300" spans="1:2" x14ac:dyDescent="0.25">
      <c r="A2300" s="6">
        <v>40317</v>
      </c>
      <c r="B2300" s="8">
        <v>0.17</v>
      </c>
    </row>
    <row r="2301" spans="1:2" x14ac:dyDescent="0.25">
      <c r="A2301" s="6">
        <v>40318</v>
      </c>
      <c r="B2301" s="8">
        <v>0.17</v>
      </c>
    </row>
    <row r="2302" spans="1:2" x14ac:dyDescent="0.25">
      <c r="A2302" s="6">
        <v>40319</v>
      </c>
      <c r="B2302" s="8">
        <v>0.17</v>
      </c>
    </row>
    <row r="2303" spans="1:2" x14ac:dyDescent="0.25">
      <c r="A2303" s="6">
        <v>40322</v>
      </c>
      <c r="B2303" s="8">
        <v>0.16</v>
      </c>
    </row>
    <row r="2304" spans="1:2" x14ac:dyDescent="0.25">
      <c r="A2304" s="6">
        <v>40323</v>
      </c>
      <c r="B2304" s="8">
        <v>0.16</v>
      </c>
    </row>
    <row r="2305" spans="1:2" x14ac:dyDescent="0.25">
      <c r="A2305" s="6">
        <v>40324</v>
      </c>
      <c r="B2305" s="8">
        <v>0.16</v>
      </c>
    </row>
    <row r="2306" spans="1:2" x14ac:dyDescent="0.25">
      <c r="A2306" s="6">
        <v>40325</v>
      </c>
      <c r="B2306" s="8">
        <v>0.16</v>
      </c>
    </row>
    <row r="2307" spans="1:2" x14ac:dyDescent="0.25">
      <c r="A2307" s="6">
        <v>40326</v>
      </c>
      <c r="B2307" s="8">
        <v>0.15</v>
      </c>
    </row>
    <row r="2308" spans="1:2" x14ac:dyDescent="0.25">
      <c r="A2308" s="6">
        <v>40329</v>
      </c>
      <c r="B2308" s="8" t="e">
        <v>#N/A</v>
      </c>
    </row>
    <row r="2309" spans="1:2" x14ac:dyDescent="0.25">
      <c r="A2309" s="6">
        <v>40330</v>
      </c>
      <c r="B2309" s="8">
        <v>0.14000000000000001</v>
      </c>
    </row>
    <row r="2310" spans="1:2" x14ac:dyDescent="0.25">
      <c r="A2310" s="6">
        <v>40331</v>
      </c>
      <c r="B2310" s="8">
        <v>0.13</v>
      </c>
    </row>
    <row r="2311" spans="1:2" x14ac:dyDescent="0.25">
      <c r="A2311" s="6">
        <v>40332</v>
      </c>
      <c r="B2311" s="8">
        <v>0.13</v>
      </c>
    </row>
    <row r="2312" spans="1:2" x14ac:dyDescent="0.25">
      <c r="A2312" s="6">
        <v>40333</v>
      </c>
      <c r="B2312" s="8">
        <v>0.12</v>
      </c>
    </row>
    <row r="2313" spans="1:2" x14ac:dyDescent="0.25">
      <c r="A2313" s="6">
        <v>40336</v>
      </c>
      <c r="B2313" s="8">
        <v>0.1</v>
      </c>
    </row>
    <row r="2314" spans="1:2" x14ac:dyDescent="0.25">
      <c r="A2314" s="6">
        <v>40337</v>
      </c>
      <c r="B2314" s="8">
        <v>0.1</v>
      </c>
    </row>
    <row r="2315" spans="1:2" x14ac:dyDescent="0.25">
      <c r="A2315" s="6">
        <v>40338</v>
      </c>
      <c r="B2315" s="9">
        <v>0.08</v>
      </c>
    </row>
    <row r="2316" spans="1:2" x14ac:dyDescent="0.25">
      <c r="A2316" s="6">
        <v>40339</v>
      </c>
      <c r="B2316" s="8">
        <v>0.06</v>
      </c>
    </row>
    <row r="2317" spans="1:2" x14ac:dyDescent="0.25">
      <c r="A2317" s="6">
        <v>40340</v>
      </c>
      <c r="B2317" s="8">
        <v>0.04</v>
      </c>
    </row>
    <row r="2318" spans="1:2" x14ac:dyDescent="0.25">
      <c r="A2318" s="6">
        <v>40343</v>
      </c>
      <c r="B2318" s="8">
        <v>0.02</v>
      </c>
    </row>
    <row r="2319" spans="1:2" x14ac:dyDescent="0.25">
      <c r="A2319" s="6">
        <v>40344</v>
      </c>
      <c r="B2319" s="8">
        <v>0.03</v>
      </c>
    </row>
    <row r="2320" spans="1:2" x14ac:dyDescent="0.25">
      <c r="A2320" s="6">
        <v>40345</v>
      </c>
      <c r="B2320" s="8">
        <v>0.06</v>
      </c>
    </row>
    <row r="2321" spans="1:2" x14ac:dyDescent="0.25">
      <c r="A2321" s="6">
        <v>40346</v>
      </c>
      <c r="B2321" s="8">
        <v>0.05</v>
      </c>
    </row>
    <row r="2322" spans="1:2" x14ac:dyDescent="0.25">
      <c r="A2322" s="6">
        <v>40347</v>
      </c>
      <c r="B2322" s="8">
        <v>0.04</v>
      </c>
    </row>
    <row r="2323" spans="1:2" x14ac:dyDescent="0.25">
      <c r="A2323" s="6">
        <v>40350</v>
      </c>
      <c r="B2323" s="8">
        <v>0.04</v>
      </c>
    </row>
    <row r="2324" spans="1:2" x14ac:dyDescent="0.25">
      <c r="A2324" s="6">
        <v>40351</v>
      </c>
      <c r="B2324" s="8">
        <v>0.08</v>
      </c>
    </row>
    <row r="2325" spans="1:2" x14ac:dyDescent="0.25">
      <c r="A2325" s="6">
        <v>40352</v>
      </c>
      <c r="B2325" s="8">
        <v>7.0000000000000007E-2</v>
      </c>
    </row>
    <row r="2326" spans="1:2" x14ac:dyDescent="0.25">
      <c r="A2326" s="6">
        <v>40353</v>
      </c>
      <c r="B2326" s="8">
        <v>7.0000000000000007E-2</v>
      </c>
    </row>
    <row r="2327" spans="1:2" x14ac:dyDescent="0.25">
      <c r="A2327" s="6">
        <v>40354</v>
      </c>
      <c r="B2327" s="9">
        <v>0.04</v>
      </c>
    </row>
    <row r="2328" spans="1:2" x14ac:dyDescent="0.25">
      <c r="A2328" s="6">
        <v>40357</v>
      </c>
      <c r="B2328" s="8">
        <v>0.06</v>
      </c>
    </row>
    <row r="2329" spans="1:2" x14ac:dyDescent="0.25">
      <c r="A2329" s="6">
        <v>40358</v>
      </c>
      <c r="B2329" s="8">
        <v>0.09</v>
      </c>
    </row>
    <row r="2330" spans="1:2" x14ac:dyDescent="0.25">
      <c r="A2330" s="6">
        <v>40359</v>
      </c>
      <c r="B2330" s="8">
        <v>0.17</v>
      </c>
    </row>
    <row r="2331" spans="1:2" x14ac:dyDescent="0.25">
      <c r="A2331" s="6">
        <v>40360</v>
      </c>
      <c r="B2331" s="8">
        <v>0.16</v>
      </c>
    </row>
    <row r="2332" spans="1:2" x14ac:dyDescent="0.25">
      <c r="A2332" s="6">
        <v>40361</v>
      </c>
      <c r="B2332" s="8">
        <v>0.16</v>
      </c>
    </row>
    <row r="2333" spans="1:2" x14ac:dyDescent="0.25">
      <c r="A2333" s="6">
        <v>40364</v>
      </c>
      <c r="B2333" s="8" t="e">
        <v>#N/A</v>
      </c>
    </row>
    <row r="2334" spans="1:2" x14ac:dyDescent="0.25">
      <c r="A2334" s="6">
        <v>40365</v>
      </c>
      <c r="B2334" s="8">
        <v>0.17</v>
      </c>
    </row>
    <row r="2335" spans="1:2" x14ac:dyDescent="0.25">
      <c r="A2335" s="6">
        <v>40366</v>
      </c>
      <c r="B2335" s="8">
        <v>0.17</v>
      </c>
    </row>
    <row r="2336" spans="1:2" x14ac:dyDescent="0.25">
      <c r="A2336" s="6">
        <v>40367</v>
      </c>
      <c r="B2336" s="8">
        <v>0.17</v>
      </c>
    </row>
    <row r="2337" spans="1:2" x14ac:dyDescent="0.25">
      <c r="A2337" s="6">
        <v>40368</v>
      </c>
      <c r="B2337" s="8">
        <v>0.16</v>
      </c>
    </row>
    <row r="2338" spans="1:2" x14ac:dyDescent="0.25">
      <c r="A2338" s="6">
        <v>40371</v>
      </c>
      <c r="B2338" s="8">
        <v>0.16</v>
      </c>
    </row>
    <row r="2339" spans="1:2" x14ac:dyDescent="0.25">
      <c r="A2339" s="6">
        <v>40372</v>
      </c>
      <c r="B2339" s="8">
        <v>0.16</v>
      </c>
    </row>
    <row r="2340" spans="1:2" x14ac:dyDescent="0.25">
      <c r="A2340" s="6">
        <v>40373</v>
      </c>
      <c r="B2340" s="8">
        <v>0.16</v>
      </c>
    </row>
    <row r="2341" spans="1:2" x14ac:dyDescent="0.25">
      <c r="A2341" s="6">
        <v>40374</v>
      </c>
      <c r="B2341" s="8">
        <v>0.16</v>
      </c>
    </row>
    <row r="2342" spans="1:2" x14ac:dyDescent="0.25">
      <c r="A2342" s="6">
        <v>40375</v>
      </c>
      <c r="B2342" s="8">
        <v>0.14000000000000001</v>
      </c>
    </row>
    <row r="2343" spans="1:2" x14ac:dyDescent="0.25">
      <c r="A2343" s="6">
        <v>40378</v>
      </c>
      <c r="B2343" s="8">
        <v>0.15</v>
      </c>
    </row>
    <row r="2344" spans="1:2" x14ac:dyDescent="0.25">
      <c r="A2344" s="6">
        <v>40379</v>
      </c>
      <c r="B2344" s="8">
        <v>0.16</v>
      </c>
    </row>
    <row r="2345" spans="1:2" x14ac:dyDescent="0.25">
      <c r="A2345" s="6">
        <v>40380</v>
      </c>
      <c r="B2345" s="8">
        <v>0.16</v>
      </c>
    </row>
    <row r="2346" spans="1:2" x14ac:dyDescent="0.25">
      <c r="A2346" s="6">
        <v>40381</v>
      </c>
      <c r="B2346" s="8">
        <v>0.15</v>
      </c>
    </row>
    <row r="2347" spans="1:2" x14ac:dyDescent="0.25">
      <c r="A2347" s="6">
        <v>40382</v>
      </c>
      <c r="B2347" s="9">
        <v>0.15</v>
      </c>
    </row>
    <row r="2348" spans="1:2" x14ac:dyDescent="0.25">
      <c r="A2348" s="6">
        <v>40385</v>
      </c>
      <c r="B2348" s="8">
        <v>0.15</v>
      </c>
    </row>
    <row r="2349" spans="1:2" x14ac:dyDescent="0.25">
      <c r="A2349" s="6">
        <v>40386</v>
      </c>
      <c r="B2349" s="8">
        <v>0.16</v>
      </c>
    </row>
    <row r="2350" spans="1:2" x14ac:dyDescent="0.25">
      <c r="A2350" s="6">
        <v>40387</v>
      </c>
      <c r="B2350" s="8">
        <v>0.15</v>
      </c>
    </row>
    <row r="2351" spans="1:2" x14ac:dyDescent="0.25">
      <c r="A2351" s="6">
        <v>40388</v>
      </c>
      <c r="B2351" s="8">
        <v>0.15</v>
      </c>
    </row>
    <row r="2352" spans="1:2" x14ac:dyDescent="0.25">
      <c r="A2352" s="6">
        <v>40389</v>
      </c>
      <c r="B2352" s="9">
        <v>0.14000000000000001</v>
      </c>
    </row>
    <row r="2353" spans="1:2" x14ac:dyDescent="0.25">
      <c r="A2353" s="6">
        <v>40392</v>
      </c>
      <c r="B2353" s="8">
        <v>0.14000000000000001</v>
      </c>
    </row>
    <row r="2354" spans="1:2" x14ac:dyDescent="0.25">
      <c r="A2354" s="6">
        <v>40393</v>
      </c>
      <c r="B2354" s="8">
        <v>0.15</v>
      </c>
    </row>
    <row r="2355" spans="1:2" x14ac:dyDescent="0.25">
      <c r="A2355" s="6">
        <v>40394</v>
      </c>
      <c r="B2355" s="8">
        <v>0.15</v>
      </c>
    </row>
    <row r="2356" spans="1:2" x14ac:dyDescent="0.25">
      <c r="A2356" s="6">
        <v>40395</v>
      </c>
      <c r="B2356" s="8">
        <v>0.15</v>
      </c>
    </row>
    <row r="2357" spans="1:2" x14ac:dyDescent="0.25">
      <c r="A2357" s="6">
        <v>40396</v>
      </c>
      <c r="B2357" s="8">
        <v>0.14000000000000001</v>
      </c>
    </row>
    <row r="2358" spans="1:2" x14ac:dyDescent="0.25">
      <c r="A2358" s="6">
        <v>40399</v>
      </c>
      <c r="B2358" s="8">
        <v>0.14000000000000001</v>
      </c>
    </row>
    <row r="2359" spans="1:2" x14ac:dyDescent="0.25">
      <c r="A2359" s="6">
        <v>40400</v>
      </c>
      <c r="B2359" s="8">
        <v>0.15</v>
      </c>
    </row>
    <row r="2360" spans="1:2" x14ac:dyDescent="0.25">
      <c r="A2360" s="6">
        <v>40401</v>
      </c>
      <c r="B2360" s="8">
        <v>0.15</v>
      </c>
    </row>
    <row r="2361" spans="1:2" x14ac:dyDescent="0.25">
      <c r="A2361" s="6">
        <v>40402</v>
      </c>
      <c r="B2361" s="8">
        <v>0.15</v>
      </c>
    </row>
    <row r="2362" spans="1:2" x14ac:dyDescent="0.25">
      <c r="A2362" s="6">
        <v>40403</v>
      </c>
      <c r="B2362" s="8">
        <v>0.14000000000000001</v>
      </c>
    </row>
    <row r="2363" spans="1:2" x14ac:dyDescent="0.25">
      <c r="A2363" s="6">
        <v>40406</v>
      </c>
      <c r="B2363" s="8">
        <v>0.15</v>
      </c>
    </row>
    <row r="2364" spans="1:2" x14ac:dyDescent="0.25">
      <c r="A2364" s="6">
        <v>40407</v>
      </c>
      <c r="B2364" s="9">
        <v>0.16</v>
      </c>
    </row>
    <row r="2365" spans="1:2" x14ac:dyDescent="0.25">
      <c r="A2365" s="6">
        <v>40408</v>
      </c>
      <c r="B2365" s="8">
        <v>0.16</v>
      </c>
    </row>
    <row r="2366" spans="1:2" x14ac:dyDescent="0.25">
      <c r="A2366" s="6">
        <v>40409</v>
      </c>
      <c r="B2366" s="8">
        <v>0.16</v>
      </c>
    </row>
    <row r="2367" spans="1:2" x14ac:dyDescent="0.25">
      <c r="A2367" s="6">
        <v>40410</v>
      </c>
      <c r="B2367" s="8">
        <v>0.15</v>
      </c>
    </row>
    <row r="2368" spans="1:2" x14ac:dyDescent="0.25">
      <c r="A2368" s="6">
        <v>40413</v>
      </c>
      <c r="B2368" s="8">
        <v>0.15</v>
      </c>
    </row>
    <row r="2369" spans="1:2" x14ac:dyDescent="0.25">
      <c r="A2369" s="6">
        <v>40414</v>
      </c>
      <c r="B2369" s="8">
        <v>0.17</v>
      </c>
    </row>
    <row r="2370" spans="1:2" x14ac:dyDescent="0.25">
      <c r="A2370" s="6">
        <v>40415</v>
      </c>
      <c r="B2370" s="8">
        <v>0.17</v>
      </c>
    </row>
    <row r="2371" spans="1:2" x14ac:dyDescent="0.25">
      <c r="A2371" s="6">
        <v>40416</v>
      </c>
      <c r="B2371" s="8">
        <v>0.17</v>
      </c>
    </row>
    <row r="2372" spans="1:2" x14ac:dyDescent="0.25">
      <c r="A2372" s="6">
        <v>40417</v>
      </c>
      <c r="B2372" s="8">
        <v>0.17</v>
      </c>
    </row>
    <row r="2373" spans="1:2" x14ac:dyDescent="0.25">
      <c r="A2373" s="6">
        <v>40420</v>
      </c>
      <c r="B2373" s="8">
        <v>0.16</v>
      </c>
    </row>
    <row r="2374" spans="1:2" x14ac:dyDescent="0.25">
      <c r="A2374" s="6">
        <v>40421</v>
      </c>
      <c r="B2374" s="8">
        <v>0.16</v>
      </c>
    </row>
    <row r="2375" spans="1:2" x14ac:dyDescent="0.25">
      <c r="A2375" s="6">
        <v>40422</v>
      </c>
      <c r="B2375" s="8">
        <v>0.16</v>
      </c>
    </row>
    <row r="2376" spans="1:2" x14ac:dyDescent="0.25">
      <c r="A2376" s="6">
        <v>40423</v>
      </c>
      <c r="B2376" s="8">
        <v>0.15</v>
      </c>
    </row>
    <row r="2377" spans="1:2" x14ac:dyDescent="0.25">
      <c r="A2377" s="6">
        <v>40424</v>
      </c>
      <c r="B2377" s="8">
        <v>0.15</v>
      </c>
    </row>
    <row r="2378" spans="1:2" x14ac:dyDescent="0.25">
      <c r="A2378" s="6">
        <v>40427</v>
      </c>
      <c r="B2378" s="8" t="e">
        <v>#N/A</v>
      </c>
    </row>
    <row r="2379" spans="1:2" x14ac:dyDescent="0.25">
      <c r="A2379" s="6">
        <v>40428</v>
      </c>
      <c r="B2379" s="8">
        <v>0.13</v>
      </c>
    </row>
    <row r="2380" spans="1:2" x14ac:dyDescent="0.25">
      <c r="A2380" s="6">
        <v>40429</v>
      </c>
      <c r="B2380" s="8">
        <v>0.1</v>
      </c>
    </row>
    <row r="2381" spans="1:2" x14ac:dyDescent="0.25">
      <c r="A2381" s="6">
        <v>40430</v>
      </c>
      <c r="B2381" s="8">
        <v>0.1</v>
      </c>
    </row>
    <row r="2382" spans="1:2" x14ac:dyDescent="0.25">
      <c r="A2382" s="6">
        <v>40431</v>
      </c>
      <c r="B2382" s="8">
        <v>0.1</v>
      </c>
    </row>
    <row r="2383" spans="1:2" x14ac:dyDescent="0.25">
      <c r="A2383" s="6">
        <v>40434</v>
      </c>
      <c r="B2383" s="8">
        <v>0.09</v>
      </c>
    </row>
    <row r="2384" spans="1:2" x14ac:dyDescent="0.25">
      <c r="A2384" s="6">
        <v>40435</v>
      </c>
      <c r="B2384" s="9">
        <v>0.11</v>
      </c>
    </row>
    <row r="2385" spans="1:2" x14ac:dyDescent="0.25">
      <c r="A2385" s="6">
        <v>40436</v>
      </c>
      <c r="B2385" s="8">
        <v>0.11</v>
      </c>
    </row>
    <row r="2386" spans="1:2" x14ac:dyDescent="0.25">
      <c r="A2386" s="6">
        <v>40437</v>
      </c>
      <c r="B2386" s="8">
        <v>0.12</v>
      </c>
    </row>
    <row r="2387" spans="1:2" x14ac:dyDescent="0.25">
      <c r="A2387" s="6">
        <v>40438</v>
      </c>
      <c r="B2387" s="8">
        <v>0.12</v>
      </c>
    </row>
    <row r="2388" spans="1:2" x14ac:dyDescent="0.25">
      <c r="A2388" s="6">
        <v>40441</v>
      </c>
      <c r="B2388" s="8">
        <v>0.11</v>
      </c>
    </row>
    <row r="2389" spans="1:2" x14ac:dyDescent="0.25">
      <c r="A2389" s="6">
        <v>40442</v>
      </c>
      <c r="B2389" s="8">
        <v>0.12</v>
      </c>
    </row>
    <row r="2390" spans="1:2" x14ac:dyDescent="0.25">
      <c r="A2390" s="6">
        <v>40443</v>
      </c>
      <c r="B2390" s="8">
        <v>0.12</v>
      </c>
    </row>
    <row r="2391" spans="1:2" x14ac:dyDescent="0.25">
      <c r="A2391" s="6">
        <v>40444</v>
      </c>
      <c r="B2391" s="8">
        <v>0.13</v>
      </c>
    </row>
    <row r="2392" spans="1:2" x14ac:dyDescent="0.25">
      <c r="A2392" s="6">
        <v>40445</v>
      </c>
      <c r="B2392" s="8">
        <v>0.09</v>
      </c>
    </row>
    <row r="2393" spans="1:2" x14ac:dyDescent="0.25">
      <c r="A2393" s="6">
        <v>40448</v>
      </c>
      <c r="B2393" s="8">
        <v>7.0000000000000007E-2</v>
      </c>
    </row>
    <row r="2394" spans="1:2" x14ac:dyDescent="0.25">
      <c r="A2394" s="6">
        <v>40449</v>
      </c>
      <c r="B2394" s="8">
        <v>0.08</v>
      </c>
    </row>
    <row r="2395" spans="1:2" x14ac:dyDescent="0.25">
      <c r="A2395" s="6">
        <v>40450</v>
      </c>
      <c r="B2395" s="8">
        <v>0.12</v>
      </c>
    </row>
    <row r="2396" spans="1:2" x14ac:dyDescent="0.25">
      <c r="A2396" s="6">
        <v>40451</v>
      </c>
      <c r="B2396" s="8">
        <v>0.14000000000000001</v>
      </c>
    </row>
    <row r="2397" spans="1:2" x14ac:dyDescent="0.25">
      <c r="A2397" s="6">
        <v>40452</v>
      </c>
      <c r="B2397" s="8">
        <v>0.15</v>
      </c>
    </row>
    <row r="2398" spans="1:2" x14ac:dyDescent="0.25">
      <c r="A2398" s="6">
        <v>40455</v>
      </c>
      <c r="B2398" s="8">
        <v>0.15</v>
      </c>
    </row>
    <row r="2399" spans="1:2" x14ac:dyDescent="0.25">
      <c r="A2399" s="6">
        <v>40456</v>
      </c>
      <c r="B2399" s="8">
        <v>0.14000000000000001</v>
      </c>
    </row>
    <row r="2400" spans="1:2" x14ac:dyDescent="0.25">
      <c r="A2400" s="6">
        <v>40457</v>
      </c>
      <c r="B2400" s="8">
        <v>0.14000000000000001</v>
      </c>
    </row>
    <row r="2401" spans="1:2" x14ac:dyDescent="0.25">
      <c r="A2401" s="6">
        <v>40458</v>
      </c>
      <c r="B2401" s="8">
        <v>0.15</v>
      </c>
    </row>
    <row r="2402" spans="1:2" x14ac:dyDescent="0.25">
      <c r="A2402" s="6">
        <v>40459</v>
      </c>
      <c r="B2402" s="8">
        <v>0.14000000000000001</v>
      </c>
    </row>
    <row r="2403" spans="1:2" x14ac:dyDescent="0.25">
      <c r="A2403" s="6">
        <v>40462</v>
      </c>
      <c r="B2403" s="8" t="e">
        <v>#N/A</v>
      </c>
    </row>
    <row r="2404" spans="1:2" x14ac:dyDescent="0.25">
      <c r="A2404" s="6">
        <v>40463</v>
      </c>
      <c r="B2404" s="8">
        <v>0.14000000000000001</v>
      </c>
    </row>
    <row r="2405" spans="1:2" x14ac:dyDescent="0.25">
      <c r="A2405" s="6">
        <v>40464</v>
      </c>
      <c r="B2405" s="8">
        <v>0.14000000000000001</v>
      </c>
    </row>
    <row r="2406" spans="1:2" x14ac:dyDescent="0.25">
      <c r="A2406" s="6">
        <v>40465</v>
      </c>
      <c r="B2406" s="8">
        <v>0.15</v>
      </c>
    </row>
    <row r="2407" spans="1:2" x14ac:dyDescent="0.25">
      <c r="A2407" s="6">
        <v>40466</v>
      </c>
      <c r="B2407" s="8">
        <v>0.14000000000000001</v>
      </c>
    </row>
    <row r="2408" spans="1:2" x14ac:dyDescent="0.25">
      <c r="A2408" s="6">
        <v>40469</v>
      </c>
      <c r="B2408" s="8">
        <v>0.14000000000000001</v>
      </c>
    </row>
    <row r="2409" spans="1:2" x14ac:dyDescent="0.25">
      <c r="A2409" s="6">
        <v>40470</v>
      </c>
      <c r="B2409" s="8">
        <v>0.14000000000000001</v>
      </c>
    </row>
    <row r="2410" spans="1:2" x14ac:dyDescent="0.25">
      <c r="A2410" s="6">
        <v>40471</v>
      </c>
      <c r="B2410" s="8">
        <v>0.14000000000000001</v>
      </c>
    </row>
    <row r="2411" spans="1:2" x14ac:dyDescent="0.25">
      <c r="A2411" s="6">
        <v>40472</v>
      </c>
      <c r="B2411" s="8">
        <v>0.13</v>
      </c>
    </row>
    <row r="2412" spans="1:2" x14ac:dyDescent="0.25">
      <c r="A2412" s="6">
        <v>40473</v>
      </c>
      <c r="B2412" s="8">
        <v>0.13</v>
      </c>
    </row>
    <row r="2413" spans="1:2" x14ac:dyDescent="0.25">
      <c r="A2413" s="6">
        <v>40476</v>
      </c>
      <c r="B2413" s="8">
        <v>0.13</v>
      </c>
    </row>
    <row r="2414" spans="1:2" x14ac:dyDescent="0.25">
      <c r="A2414" s="6">
        <v>40477</v>
      </c>
      <c r="B2414" s="8">
        <v>0.14000000000000001</v>
      </c>
    </row>
    <row r="2415" spans="1:2" x14ac:dyDescent="0.25">
      <c r="A2415" s="6">
        <v>40478</v>
      </c>
      <c r="B2415" s="8">
        <v>0.14000000000000001</v>
      </c>
    </row>
    <row r="2416" spans="1:2" x14ac:dyDescent="0.25">
      <c r="A2416" s="6">
        <v>40479</v>
      </c>
      <c r="B2416" s="8">
        <v>0.14000000000000001</v>
      </c>
    </row>
    <row r="2417" spans="1:2" x14ac:dyDescent="0.25">
      <c r="A2417" s="6">
        <v>40480</v>
      </c>
      <c r="B2417" s="8">
        <v>0.14000000000000001</v>
      </c>
    </row>
    <row r="2418" spans="1:2" x14ac:dyDescent="0.25">
      <c r="A2418" s="6">
        <v>40483</v>
      </c>
      <c r="B2418" s="8">
        <v>0.14000000000000001</v>
      </c>
    </row>
    <row r="2419" spans="1:2" x14ac:dyDescent="0.25">
      <c r="A2419" s="6">
        <v>40484</v>
      </c>
      <c r="B2419" s="8">
        <v>0.13</v>
      </c>
    </row>
    <row r="2420" spans="1:2" x14ac:dyDescent="0.25">
      <c r="A2420" s="6">
        <v>40485</v>
      </c>
      <c r="B2420" s="8">
        <v>0.13</v>
      </c>
    </row>
    <row r="2421" spans="1:2" x14ac:dyDescent="0.25">
      <c r="A2421" s="6">
        <v>40486</v>
      </c>
      <c r="B2421" s="8">
        <v>0.13</v>
      </c>
    </row>
    <row r="2422" spans="1:2" x14ac:dyDescent="0.25">
      <c r="A2422" s="6">
        <v>40487</v>
      </c>
      <c r="B2422" s="8">
        <v>0.13</v>
      </c>
    </row>
    <row r="2423" spans="1:2" x14ac:dyDescent="0.25">
      <c r="A2423" s="6">
        <v>40490</v>
      </c>
      <c r="B2423" s="9">
        <v>0.12</v>
      </c>
    </row>
    <row r="2424" spans="1:2" x14ac:dyDescent="0.25">
      <c r="A2424" s="6">
        <v>40491</v>
      </c>
      <c r="B2424" s="8">
        <v>0.11</v>
      </c>
    </row>
    <row r="2425" spans="1:2" x14ac:dyDescent="0.25">
      <c r="A2425" s="6">
        <v>40492</v>
      </c>
      <c r="B2425" s="8">
        <v>0.12</v>
      </c>
    </row>
    <row r="2426" spans="1:2" x14ac:dyDescent="0.25">
      <c r="A2426" s="6">
        <v>40493</v>
      </c>
      <c r="B2426" s="8" t="e">
        <v>#N/A</v>
      </c>
    </row>
    <row r="2427" spans="1:2" x14ac:dyDescent="0.25">
      <c r="A2427" s="6">
        <v>40494</v>
      </c>
      <c r="B2427" s="8">
        <v>0.11</v>
      </c>
    </row>
    <row r="2428" spans="1:2" x14ac:dyDescent="0.25">
      <c r="A2428" s="6">
        <v>40497</v>
      </c>
      <c r="B2428" s="8">
        <v>0.12</v>
      </c>
    </row>
    <row r="2429" spans="1:2" x14ac:dyDescent="0.25">
      <c r="A2429" s="6">
        <v>40498</v>
      </c>
      <c r="B2429" s="8">
        <v>0.13</v>
      </c>
    </row>
    <row r="2430" spans="1:2" x14ac:dyDescent="0.25">
      <c r="A2430" s="6">
        <v>40499</v>
      </c>
      <c r="B2430" s="8">
        <v>0.13</v>
      </c>
    </row>
    <row r="2431" spans="1:2" x14ac:dyDescent="0.25">
      <c r="A2431" s="6">
        <v>40500</v>
      </c>
      <c r="B2431" s="8">
        <v>0.13</v>
      </c>
    </row>
    <row r="2432" spans="1:2" x14ac:dyDescent="0.25">
      <c r="A2432" s="6">
        <v>40501</v>
      </c>
      <c r="B2432" s="8">
        <v>0.12</v>
      </c>
    </row>
    <row r="2433" spans="1:2" x14ac:dyDescent="0.25">
      <c r="A2433" s="6">
        <v>40504</v>
      </c>
      <c r="B2433" s="8">
        <v>0.12</v>
      </c>
    </row>
    <row r="2434" spans="1:2" x14ac:dyDescent="0.25">
      <c r="A2434" s="6">
        <v>40505</v>
      </c>
      <c r="B2434" s="8">
        <v>0.15</v>
      </c>
    </row>
    <row r="2435" spans="1:2" x14ac:dyDescent="0.25">
      <c r="A2435" s="6">
        <v>40506</v>
      </c>
      <c r="B2435" s="8">
        <v>0.16</v>
      </c>
    </row>
    <row r="2436" spans="1:2" x14ac:dyDescent="0.25">
      <c r="A2436" s="6">
        <v>40507</v>
      </c>
      <c r="B2436" s="8" t="e">
        <v>#N/A</v>
      </c>
    </row>
    <row r="2437" spans="1:2" x14ac:dyDescent="0.25">
      <c r="A2437" s="6">
        <v>40508</v>
      </c>
      <c r="B2437" s="8">
        <v>0.16</v>
      </c>
    </row>
    <row r="2438" spans="1:2" x14ac:dyDescent="0.25">
      <c r="A2438" s="6">
        <v>40511</v>
      </c>
      <c r="B2438" s="8">
        <v>0.16</v>
      </c>
    </row>
    <row r="2439" spans="1:2" x14ac:dyDescent="0.25">
      <c r="A2439" s="6">
        <v>40512</v>
      </c>
      <c r="B2439" s="8">
        <v>0.18</v>
      </c>
    </row>
    <row r="2440" spans="1:2" x14ac:dyDescent="0.25">
      <c r="A2440" s="6">
        <v>40513</v>
      </c>
      <c r="B2440" s="8">
        <v>0.17</v>
      </c>
    </row>
    <row r="2441" spans="1:2" x14ac:dyDescent="0.25">
      <c r="A2441" s="6">
        <v>40514</v>
      </c>
      <c r="B2441" s="8">
        <v>0.16</v>
      </c>
    </row>
    <row r="2442" spans="1:2" x14ac:dyDescent="0.25">
      <c r="A2442" s="6">
        <v>40515</v>
      </c>
      <c r="B2442" s="8">
        <v>0.14000000000000001</v>
      </c>
    </row>
    <row r="2443" spans="1:2" x14ac:dyDescent="0.25">
      <c r="A2443" s="6">
        <v>40518</v>
      </c>
      <c r="B2443" s="8">
        <v>0.14000000000000001</v>
      </c>
    </row>
    <row r="2444" spans="1:2" x14ac:dyDescent="0.25">
      <c r="A2444" s="6">
        <v>40519</v>
      </c>
      <c r="B2444" s="8">
        <v>0.08</v>
      </c>
    </row>
    <row r="2445" spans="1:2" x14ac:dyDescent="0.25">
      <c r="A2445" s="6">
        <v>40520</v>
      </c>
      <c r="B2445" s="8">
        <v>0.08</v>
      </c>
    </row>
    <row r="2446" spans="1:2" x14ac:dyDescent="0.25">
      <c r="A2446" s="6">
        <v>40521</v>
      </c>
      <c r="B2446" s="8">
        <v>0.09</v>
      </c>
    </row>
    <row r="2447" spans="1:2" x14ac:dyDescent="0.25">
      <c r="A2447" s="6">
        <v>40522</v>
      </c>
      <c r="B2447" s="8">
        <v>0.09</v>
      </c>
    </row>
    <row r="2448" spans="1:2" x14ac:dyDescent="0.25">
      <c r="A2448" s="6">
        <v>40525</v>
      </c>
      <c r="B2448" s="8">
        <v>0.09</v>
      </c>
    </row>
    <row r="2449" spans="1:2" x14ac:dyDescent="0.25">
      <c r="A2449" s="6">
        <v>40526</v>
      </c>
      <c r="B2449" s="8">
        <v>0.09</v>
      </c>
    </row>
    <row r="2450" spans="1:2" x14ac:dyDescent="0.25">
      <c r="A2450" s="6">
        <v>40527</v>
      </c>
      <c r="B2450" s="8">
        <v>0.08</v>
      </c>
    </row>
    <row r="2451" spans="1:2" x14ac:dyDescent="0.25">
      <c r="A2451" s="6">
        <v>40528</v>
      </c>
      <c r="B2451" s="8">
        <v>0.08</v>
      </c>
    </row>
    <row r="2452" spans="1:2" x14ac:dyDescent="0.25">
      <c r="A2452" s="6">
        <v>40529</v>
      </c>
      <c r="B2452" s="8">
        <v>0.05</v>
      </c>
    </row>
    <row r="2453" spans="1:2" x14ac:dyDescent="0.25">
      <c r="A2453" s="6">
        <v>40532</v>
      </c>
      <c r="B2453" s="8">
        <v>0.02</v>
      </c>
    </row>
    <row r="2454" spans="1:2" x14ac:dyDescent="0.25">
      <c r="A2454" s="6">
        <v>40533</v>
      </c>
      <c r="B2454" s="9">
        <v>0.09</v>
      </c>
    </row>
    <row r="2455" spans="1:2" x14ac:dyDescent="0.25">
      <c r="A2455" s="6">
        <v>40534</v>
      </c>
      <c r="B2455" s="8">
        <v>7.0000000000000007E-2</v>
      </c>
    </row>
    <row r="2456" spans="1:2" x14ac:dyDescent="0.25">
      <c r="A2456" s="6">
        <v>40535</v>
      </c>
      <c r="B2456" s="8">
        <v>0.06</v>
      </c>
    </row>
    <row r="2457" spans="1:2" x14ac:dyDescent="0.25">
      <c r="A2457" s="6">
        <v>40536</v>
      </c>
      <c r="B2457" s="8" t="e">
        <v>#N/A</v>
      </c>
    </row>
    <row r="2458" spans="1:2" x14ac:dyDescent="0.25">
      <c r="A2458" s="6">
        <v>40539</v>
      </c>
      <c r="B2458" s="8">
        <v>0.04</v>
      </c>
    </row>
    <row r="2459" spans="1:2" x14ac:dyDescent="0.25">
      <c r="A2459" s="6">
        <v>40540</v>
      </c>
      <c r="B2459" s="8">
        <v>0.08</v>
      </c>
    </row>
    <row r="2460" spans="1:2" x14ac:dyDescent="0.25">
      <c r="A2460" s="6">
        <v>40541</v>
      </c>
      <c r="B2460" s="8">
        <v>0.05</v>
      </c>
    </row>
    <row r="2461" spans="1:2" x14ac:dyDescent="0.25">
      <c r="A2461" s="6">
        <v>40542</v>
      </c>
      <c r="B2461" s="8">
        <v>0.05</v>
      </c>
    </row>
    <row r="2462" spans="1:2" x14ac:dyDescent="0.25">
      <c r="A2462" s="6">
        <v>40543</v>
      </c>
      <c r="B2462" s="8">
        <v>0.06</v>
      </c>
    </row>
    <row r="2463" spans="1:2" x14ac:dyDescent="0.25">
      <c r="A2463" s="6">
        <v>40546</v>
      </c>
      <c r="B2463" s="8">
        <v>0.1</v>
      </c>
    </row>
    <row r="2464" spans="1:2" x14ac:dyDescent="0.25">
      <c r="A2464" s="6">
        <v>40547</v>
      </c>
      <c r="B2464" s="8">
        <v>0.12</v>
      </c>
    </row>
    <row r="2465" spans="1:2" x14ac:dyDescent="0.25">
      <c r="A2465" s="6">
        <v>40548</v>
      </c>
      <c r="B2465" s="8">
        <v>0.13</v>
      </c>
    </row>
    <row r="2466" spans="1:2" x14ac:dyDescent="0.25">
      <c r="A2466" s="6">
        <v>40549</v>
      </c>
      <c r="B2466" s="8">
        <v>0.13</v>
      </c>
    </row>
    <row r="2467" spans="1:2" x14ac:dyDescent="0.25">
      <c r="A2467" s="6">
        <v>40550</v>
      </c>
      <c r="B2467" s="8">
        <v>0.13</v>
      </c>
    </row>
    <row r="2468" spans="1:2" x14ac:dyDescent="0.25">
      <c r="A2468" s="6">
        <v>40553</v>
      </c>
      <c r="B2468" s="8">
        <v>0.14000000000000001</v>
      </c>
    </row>
    <row r="2469" spans="1:2" x14ac:dyDescent="0.25">
      <c r="A2469" s="6">
        <v>40554</v>
      </c>
      <c r="B2469" s="8">
        <v>0.15</v>
      </c>
    </row>
    <row r="2470" spans="1:2" x14ac:dyDescent="0.25">
      <c r="A2470" s="6">
        <v>40555</v>
      </c>
      <c r="B2470" s="8">
        <v>0.15</v>
      </c>
    </row>
    <row r="2471" spans="1:2" x14ac:dyDescent="0.25">
      <c r="A2471" s="6">
        <v>40556</v>
      </c>
      <c r="B2471" s="8">
        <v>0.15</v>
      </c>
    </row>
    <row r="2472" spans="1:2" x14ac:dyDescent="0.25">
      <c r="A2472" s="6">
        <v>40557</v>
      </c>
      <c r="B2472" s="8">
        <v>0.14000000000000001</v>
      </c>
    </row>
    <row r="2473" spans="1:2" x14ac:dyDescent="0.25">
      <c r="A2473" s="6">
        <v>40560</v>
      </c>
      <c r="B2473" s="8" t="e">
        <v>#N/A</v>
      </c>
    </row>
    <row r="2474" spans="1:2" x14ac:dyDescent="0.25">
      <c r="A2474" s="6">
        <v>40561</v>
      </c>
      <c r="B2474" s="8">
        <v>0.15</v>
      </c>
    </row>
    <row r="2475" spans="1:2" x14ac:dyDescent="0.25">
      <c r="A2475" s="6">
        <v>40562</v>
      </c>
      <c r="B2475" s="8">
        <v>0.16</v>
      </c>
    </row>
    <row r="2476" spans="1:2" x14ac:dyDescent="0.25">
      <c r="A2476" s="6">
        <v>40563</v>
      </c>
      <c r="B2476" s="8">
        <v>0.15</v>
      </c>
    </row>
    <row r="2477" spans="1:2" x14ac:dyDescent="0.25">
      <c r="A2477" s="6">
        <v>40564</v>
      </c>
      <c r="B2477" s="8">
        <v>0.15</v>
      </c>
    </row>
    <row r="2478" spans="1:2" x14ac:dyDescent="0.25">
      <c r="A2478" s="6">
        <v>40567</v>
      </c>
      <c r="B2478" s="8">
        <v>0.15</v>
      </c>
    </row>
    <row r="2479" spans="1:2" x14ac:dyDescent="0.25">
      <c r="A2479" s="6">
        <v>40568</v>
      </c>
      <c r="B2479" s="8">
        <v>0.15</v>
      </c>
    </row>
    <row r="2480" spans="1:2" x14ac:dyDescent="0.25">
      <c r="A2480" s="6">
        <v>40569</v>
      </c>
      <c r="B2480" s="8">
        <v>0.15</v>
      </c>
    </row>
    <row r="2481" spans="1:2" x14ac:dyDescent="0.25">
      <c r="A2481" s="6">
        <v>40570</v>
      </c>
      <c r="B2481" s="8">
        <v>0.13</v>
      </c>
    </row>
    <row r="2482" spans="1:2" x14ac:dyDescent="0.25">
      <c r="A2482" s="6">
        <v>40571</v>
      </c>
      <c r="B2482" s="8">
        <v>0.13</v>
      </c>
    </row>
    <row r="2483" spans="1:2" x14ac:dyDescent="0.25">
      <c r="A2483" s="6">
        <v>40574</v>
      </c>
      <c r="B2483" s="9">
        <v>0.15</v>
      </c>
    </row>
    <row r="2484" spans="1:2" x14ac:dyDescent="0.25">
      <c r="A2484" s="6">
        <v>40575</v>
      </c>
      <c r="B2484" s="8">
        <v>0.16</v>
      </c>
    </row>
    <row r="2485" spans="1:2" x14ac:dyDescent="0.25">
      <c r="A2485" s="6">
        <v>40576</v>
      </c>
      <c r="B2485" s="8">
        <v>0.15</v>
      </c>
    </row>
    <row r="2486" spans="1:2" x14ac:dyDescent="0.25">
      <c r="A2486" s="6">
        <v>40577</v>
      </c>
      <c r="B2486" s="8">
        <v>0.14000000000000001</v>
      </c>
    </row>
    <row r="2487" spans="1:2" x14ac:dyDescent="0.25">
      <c r="A2487" s="6">
        <v>40578</v>
      </c>
      <c r="B2487" s="8">
        <v>0.13</v>
      </c>
    </row>
    <row r="2488" spans="1:2" x14ac:dyDescent="0.25">
      <c r="A2488" s="6">
        <v>40581</v>
      </c>
      <c r="B2488" s="8">
        <v>0.13</v>
      </c>
    </row>
    <row r="2489" spans="1:2" x14ac:dyDescent="0.25">
      <c r="A2489" s="6">
        <v>40582</v>
      </c>
      <c r="B2489" s="8">
        <v>0.14000000000000001</v>
      </c>
    </row>
    <row r="2490" spans="1:2" x14ac:dyDescent="0.25">
      <c r="A2490" s="6">
        <v>40583</v>
      </c>
      <c r="B2490" s="8">
        <v>0.11</v>
      </c>
    </row>
    <row r="2491" spans="1:2" x14ac:dyDescent="0.25">
      <c r="A2491" s="6">
        <v>40584</v>
      </c>
      <c r="B2491" s="8">
        <v>0.08</v>
      </c>
    </row>
    <row r="2492" spans="1:2" x14ac:dyDescent="0.25">
      <c r="A2492" s="6">
        <v>40585</v>
      </c>
      <c r="B2492" s="8">
        <v>0.08</v>
      </c>
    </row>
    <row r="2493" spans="1:2" x14ac:dyDescent="0.25">
      <c r="A2493" s="6">
        <v>40588</v>
      </c>
      <c r="B2493" s="8">
        <v>0.09</v>
      </c>
    </row>
    <row r="2494" spans="1:2" x14ac:dyDescent="0.25">
      <c r="A2494" s="6">
        <v>40589</v>
      </c>
      <c r="B2494" s="8">
        <v>0.11</v>
      </c>
    </row>
    <row r="2495" spans="1:2" x14ac:dyDescent="0.25">
      <c r="A2495" s="6">
        <v>40590</v>
      </c>
      <c r="B2495" s="8">
        <v>0.1</v>
      </c>
    </row>
    <row r="2496" spans="1:2" x14ac:dyDescent="0.25">
      <c r="A2496" s="6">
        <v>40591</v>
      </c>
      <c r="B2496" s="8">
        <v>0.08</v>
      </c>
    </row>
    <row r="2497" spans="1:2" x14ac:dyDescent="0.25">
      <c r="A2497" s="6">
        <v>40592</v>
      </c>
      <c r="B2497" s="8">
        <v>0.08</v>
      </c>
    </row>
    <row r="2498" spans="1:2" x14ac:dyDescent="0.25">
      <c r="A2498" s="6">
        <v>40595</v>
      </c>
      <c r="B2498" s="8" t="e">
        <v>#N/A</v>
      </c>
    </row>
    <row r="2499" spans="1:2" x14ac:dyDescent="0.25">
      <c r="A2499" s="6">
        <v>40596</v>
      </c>
      <c r="B2499" s="8">
        <v>0.1</v>
      </c>
    </row>
    <row r="2500" spans="1:2" x14ac:dyDescent="0.25">
      <c r="A2500" s="6">
        <v>40597</v>
      </c>
      <c r="B2500" s="8">
        <v>0.12</v>
      </c>
    </row>
    <row r="2501" spans="1:2" x14ac:dyDescent="0.25">
      <c r="A2501" s="6">
        <v>40598</v>
      </c>
      <c r="B2501" s="8">
        <v>0.13</v>
      </c>
    </row>
    <row r="2502" spans="1:2" x14ac:dyDescent="0.25">
      <c r="A2502" s="6">
        <v>40599</v>
      </c>
      <c r="B2502" s="8">
        <v>0.12</v>
      </c>
    </row>
    <row r="2503" spans="1:2" x14ac:dyDescent="0.25">
      <c r="A2503" s="6">
        <v>40602</v>
      </c>
      <c r="B2503" s="8">
        <v>0.13</v>
      </c>
    </row>
    <row r="2504" spans="1:2" x14ac:dyDescent="0.25">
      <c r="A2504" s="6">
        <v>40603</v>
      </c>
      <c r="B2504" s="8">
        <v>7.0000000000000007E-2</v>
      </c>
    </row>
    <row r="2505" spans="1:2" x14ac:dyDescent="0.25">
      <c r="A2505" s="6">
        <v>40604</v>
      </c>
      <c r="B2505" s="8">
        <v>0.12</v>
      </c>
    </row>
    <row r="2506" spans="1:2" x14ac:dyDescent="0.25">
      <c r="A2506" s="6">
        <v>40605</v>
      </c>
      <c r="B2506" s="8">
        <v>0.12</v>
      </c>
    </row>
    <row r="2507" spans="1:2" x14ac:dyDescent="0.25">
      <c r="A2507" s="6">
        <v>40606</v>
      </c>
      <c r="B2507" s="8">
        <v>0.11</v>
      </c>
    </row>
    <row r="2508" spans="1:2" x14ac:dyDescent="0.25">
      <c r="A2508" s="6">
        <v>40609</v>
      </c>
      <c r="B2508" s="8">
        <v>0.1</v>
      </c>
    </row>
    <row r="2509" spans="1:2" x14ac:dyDescent="0.25">
      <c r="A2509" s="6">
        <v>40610</v>
      </c>
      <c r="B2509" s="8">
        <v>7.0000000000000007E-2</v>
      </c>
    </row>
    <row r="2510" spans="1:2" x14ac:dyDescent="0.25">
      <c r="A2510" s="6">
        <v>40611</v>
      </c>
      <c r="B2510" s="8">
        <v>7.0000000000000007E-2</v>
      </c>
    </row>
    <row r="2511" spans="1:2" x14ac:dyDescent="0.25">
      <c r="A2511" s="6">
        <v>40612</v>
      </c>
      <c r="B2511" s="8">
        <v>0.04</v>
      </c>
    </row>
    <row r="2512" spans="1:2" x14ac:dyDescent="0.25">
      <c r="A2512" s="6">
        <v>40613</v>
      </c>
      <c r="B2512" s="8">
        <v>0.04</v>
      </c>
    </row>
    <row r="2513" spans="1:2" x14ac:dyDescent="0.25">
      <c r="A2513" s="6">
        <v>40616</v>
      </c>
      <c r="B2513" s="8">
        <v>0.05</v>
      </c>
    </row>
    <row r="2514" spans="1:2" x14ac:dyDescent="0.25">
      <c r="A2514" s="6">
        <v>40617</v>
      </c>
      <c r="B2514" s="8">
        <v>7.0000000000000007E-2</v>
      </c>
    </row>
    <row r="2515" spans="1:2" x14ac:dyDescent="0.25">
      <c r="A2515" s="6">
        <v>40618</v>
      </c>
      <c r="B2515" s="8">
        <v>0.06</v>
      </c>
    </row>
    <row r="2516" spans="1:2" x14ac:dyDescent="0.25">
      <c r="A2516" s="6">
        <v>40619</v>
      </c>
      <c r="B2516" s="8">
        <v>0.06</v>
      </c>
    </row>
    <row r="2517" spans="1:2" x14ac:dyDescent="0.25">
      <c r="A2517" s="6">
        <v>40620</v>
      </c>
      <c r="B2517" s="8">
        <v>0.06</v>
      </c>
    </row>
    <row r="2518" spans="1:2" x14ac:dyDescent="0.25">
      <c r="A2518" s="6">
        <v>40623</v>
      </c>
      <c r="B2518" s="8">
        <v>0.06</v>
      </c>
    </row>
    <row r="2519" spans="1:2" x14ac:dyDescent="0.25">
      <c r="A2519" s="6">
        <v>40624</v>
      </c>
      <c r="B2519" s="8">
        <v>7.0000000000000007E-2</v>
      </c>
    </row>
    <row r="2520" spans="1:2" x14ac:dyDescent="0.25">
      <c r="A2520" s="6">
        <v>40625</v>
      </c>
      <c r="B2520" s="8">
        <v>0.06</v>
      </c>
    </row>
    <row r="2521" spans="1:2" x14ac:dyDescent="0.25">
      <c r="A2521" s="6">
        <v>40626</v>
      </c>
      <c r="B2521" s="8">
        <v>0.04</v>
      </c>
    </row>
    <row r="2522" spans="1:2" x14ac:dyDescent="0.25">
      <c r="A2522" s="6">
        <v>40627</v>
      </c>
      <c r="B2522" s="8">
        <v>0.04</v>
      </c>
    </row>
    <row r="2523" spans="1:2" x14ac:dyDescent="0.25">
      <c r="A2523" s="6">
        <v>40630</v>
      </c>
      <c r="B2523" s="8">
        <v>0.03</v>
      </c>
    </row>
    <row r="2524" spans="1:2" x14ac:dyDescent="0.25">
      <c r="A2524" s="6">
        <v>40631</v>
      </c>
      <c r="B2524" s="8">
        <v>0.06</v>
      </c>
    </row>
    <row r="2525" spans="1:2" x14ac:dyDescent="0.25">
      <c r="A2525" s="6">
        <v>40632</v>
      </c>
      <c r="B2525" s="8">
        <v>0.03</v>
      </c>
    </row>
    <row r="2526" spans="1:2" x14ac:dyDescent="0.25">
      <c r="A2526" s="6">
        <v>40633</v>
      </c>
      <c r="B2526" s="8">
        <v>0.05</v>
      </c>
    </row>
    <row r="2527" spans="1:2" x14ac:dyDescent="0.25">
      <c r="A2527" s="6">
        <v>40634</v>
      </c>
      <c r="B2527" s="8">
        <v>0.03</v>
      </c>
    </row>
    <row r="2528" spans="1:2" x14ac:dyDescent="0.25">
      <c r="A2528" s="6">
        <v>40637</v>
      </c>
      <c r="B2528" s="8">
        <v>0.02</v>
      </c>
    </row>
    <row r="2529" spans="1:2" x14ac:dyDescent="0.25">
      <c r="A2529" s="6">
        <v>40638</v>
      </c>
      <c r="B2529" s="9">
        <v>0.05</v>
      </c>
    </row>
    <row r="2530" spans="1:2" x14ac:dyDescent="0.25">
      <c r="A2530" s="6">
        <v>40639</v>
      </c>
      <c r="B2530" s="8">
        <v>0.03</v>
      </c>
    </row>
    <row r="2531" spans="1:2" x14ac:dyDescent="0.25">
      <c r="A2531" s="6">
        <v>40640</v>
      </c>
      <c r="B2531" s="8">
        <v>0.03</v>
      </c>
    </row>
    <row r="2532" spans="1:2" x14ac:dyDescent="0.25">
      <c r="A2532" s="6">
        <v>40641</v>
      </c>
      <c r="B2532" s="8">
        <v>0.02</v>
      </c>
    </row>
    <row r="2533" spans="1:2" x14ac:dyDescent="0.25">
      <c r="A2533" s="6">
        <v>40644</v>
      </c>
      <c r="B2533" s="8">
        <v>0.02</v>
      </c>
    </row>
    <row r="2534" spans="1:2" x14ac:dyDescent="0.25">
      <c r="A2534" s="6">
        <v>40645</v>
      </c>
      <c r="B2534" s="8">
        <v>0.02</v>
      </c>
    </row>
    <row r="2535" spans="1:2" x14ac:dyDescent="0.25">
      <c r="A2535" s="6">
        <v>40646</v>
      </c>
      <c r="B2535" s="8">
        <v>0.03</v>
      </c>
    </row>
    <row r="2536" spans="1:2" x14ac:dyDescent="0.25">
      <c r="A2536" s="6">
        <v>40647</v>
      </c>
      <c r="B2536" s="8">
        <v>0.04</v>
      </c>
    </row>
    <row r="2537" spans="1:2" x14ac:dyDescent="0.25">
      <c r="A2537" s="6">
        <v>40648</v>
      </c>
      <c r="B2537" s="8">
        <v>0.04</v>
      </c>
    </row>
    <row r="2538" spans="1:2" x14ac:dyDescent="0.25">
      <c r="A2538" s="6">
        <v>40651</v>
      </c>
      <c r="B2538" s="8">
        <v>0.03</v>
      </c>
    </row>
    <row r="2539" spans="1:2" x14ac:dyDescent="0.25">
      <c r="A2539" s="6">
        <v>40652</v>
      </c>
      <c r="B2539" s="8">
        <v>0.04</v>
      </c>
    </row>
    <row r="2540" spans="1:2" x14ac:dyDescent="0.25">
      <c r="A2540" s="6">
        <v>40653</v>
      </c>
      <c r="B2540" s="8">
        <v>0.04</v>
      </c>
    </row>
    <row r="2541" spans="1:2" x14ac:dyDescent="0.25">
      <c r="A2541" s="6">
        <v>40654</v>
      </c>
      <c r="B2541" s="8">
        <v>0.03</v>
      </c>
    </row>
    <row r="2542" spans="1:2" x14ac:dyDescent="0.25">
      <c r="A2542" s="6">
        <v>40655</v>
      </c>
      <c r="B2542" s="8" t="e">
        <v>#N/A</v>
      </c>
    </row>
    <row r="2543" spans="1:2" x14ac:dyDescent="0.25">
      <c r="A2543" s="6">
        <v>40658</v>
      </c>
      <c r="B2543" s="8">
        <v>0.03</v>
      </c>
    </row>
    <row r="2544" spans="1:2" x14ac:dyDescent="0.25">
      <c r="A2544" s="6">
        <v>40659</v>
      </c>
      <c r="B2544" s="8">
        <v>0.02</v>
      </c>
    </row>
    <row r="2545" spans="1:2" x14ac:dyDescent="0.25">
      <c r="A2545" s="6">
        <v>40660</v>
      </c>
      <c r="B2545" s="8">
        <v>0.03</v>
      </c>
    </row>
    <row r="2546" spans="1:2" x14ac:dyDescent="0.25">
      <c r="A2546" s="6">
        <v>40661</v>
      </c>
      <c r="B2546" s="8">
        <v>0.02</v>
      </c>
    </row>
    <row r="2547" spans="1:2" x14ac:dyDescent="0.25">
      <c r="A2547" s="6">
        <v>40662</v>
      </c>
      <c r="B2547" s="8">
        <v>0.02</v>
      </c>
    </row>
    <row r="2548" spans="1:2" x14ac:dyDescent="0.25">
      <c r="A2548" s="6">
        <v>40665</v>
      </c>
      <c r="B2548" s="8">
        <v>0.02</v>
      </c>
    </row>
    <row r="2549" spans="1:2" x14ac:dyDescent="0.25">
      <c r="A2549" s="6">
        <v>40666</v>
      </c>
      <c r="B2549" s="8">
        <v>0.02</v>
      </c>
    </row>
    <row r="2550" spans="1:2" x14ac:dyDescent="0.25">
      <c r="A2550" s="6">
        <v>40667</v>
      </c>
      <c r="B2550" s="8">
        <v>0.02</v>
      </c>
    </row>
    <row r="2551" spans="1:2" x14ac:dyDescent="0.25">
      <c r="A2551" s="6">
        <v>40668</v>
      </c>
      <c r="B2551" s="8">
        <v>0.01</v>
      </c>
    </row>
    <row r="2552" spans="1:2" x14ac:dyDescent="0.25">
      <c r="A2552" s="6">
        <v>40669</v>
      </c>
      <c r="B2552" s="8">
        <v>0.02</v>
      </c>
    </row>
    <row r="2553" spans="1:2" x14ac:dyDescent="0.25">
      <c r="A2553" s="6">
        <v>40672</v>
      </c>
      <c r="B2553" s="8">
        <v>0.01</v>
      </c>
    </row>
    <row r="2554" spans="1:2" x14ac:dyDescent="0.25">
      <c r="A2554" s="6">
        <v>40673</v>
      </c>
      <c r="B2554" s="9">
        <v>0.02</v>
      </c>
    </row>
    <row r="2555" spans="1:2" x14ac:dyDescent="0.25">
      <c r="A2555" s="6">
        <v>40674</v>
      </c>
      <c r="B2555" s="8">
        <v>0.01</v>
      </c>
    </row>
    <row r="2556" spans="1:2" x14ac:dyDescent="0.25">
      <c r="A2556" s="6">
        <v>40675</v>
      </c>
      <c r="B2556" s="8">
        <v>0.01</v>
      </c>
    </row>
    <row r="2557" spans="1:2" x14ac:dyDescent="0.25">
      <c r="A2557" s="6">
        <v>40676</v>
      </c>
      <c r="B2557" s="8">
        <v>0.01</v>
      </c>
    </row>
    <row r="2558" spans="1:2" x14ac:dyDescent="0.25">
      <c r="A2558" s="6">
        <v>40679</v>
      </c>
      <c r="B2558" s="8">
        <v>0.02</v>
      </c>
    </row>
    <row r="2559" spans="1:2" x14ac:dyDescent="0.25">
      <c r="A2559" s="6">
        <v>40680</v>
      </c>
      <c r="B2559" s="8">
        <v>0.03</v>
      </c>
    </row>
    <row r="2560" spans="1:2" x14ac:dyDescent="0.25">
      <c r="A2560" s="6">
        <v>40681</v>
      </c>
      <c r="B2560" s="8">
        <v>0.03</v>
      </c>
    </row>
    <row r="2561" spans="1:2" x14ac:dyDescent="0.25">
      <c r="A2561" s="6">
        <v>40682</v>
      </c>
      <c r="B2561" s="8">
        <v>0.02</v>
      </c>
    </row>
    <row r="2562" spans="1:2" x14ac:dyDescent="0.25">
      <c r="A2562" s="6">
        <v>40683</v>
      </c>
      <c r="B2562" s="8">
        <v>0.03</v>
      </c>
    </row>
    <row r="2563" spans="1:2" x14ac:dyDescent="0.25">
      <c r="A2563" s="6">
        <v>40686</v>
      </c>
      <c r="B2563" s="8">
        <v>0.03</v>
      </c>
    </row>
    <row r="2564" spans="1:2" x14ac:dyDescent="0.25">
      <c r="A2564" s="6">
        <v>40687</v>
      </c>
      <c r="B2564" s="8">
        <v>0.04</v>
      </c>
    </row>
    <row r="2565" spans="1:2" x14ac:dyDescent="0.25">
      <c r="A2565" s="6">
        <v>40688</v>
      </c>
      <c r="B2565" s="8">
        <v>0.04</v>
      </c>
    </row>
    <row r="2566" spans="1:2" x14ac:dyDescent="0.25">
      <c r="A2566" s="6">
        <v>40689</v>
      </c>
      <c r="B2566" s="8">
        <v>0.04</v>
      </c>
    </row>
    <row r="2567" spans="1:2" x14ac:dyDescent="0.25">
      <c r="A2567" s="6">
        <v>40690</v>
      </c>
      <c r="B2567" s="8">
        <v>0.04</v>
      </c>
    </row>
    <row r="2568" spans="1:2" x14ac:dyDescent="0.25">
      <c r="A2568" s="6">
        <v>40693</v>
      </c>
      <c r="B2568" s="8" t="e">
        <v>#N/A</v>
      </c>
    </row>
    <row r="2569" spans="1:2" x14ac:dyDescent="0.25">
      <c r="A2569" s="6">
        <v>40694</v>
      </c>
      <c r="B2569" s="8">
        <v>0.04</v>
      </c>
    </row>
    <row r="2570" spans="1:2" x14ac:dyDescent="0.25">
      <c r="A2570" s="6">
        <v>40695</v>
      </c>
      <c r="B2570" s="8">
        <v>0.04</v>
      </c>
    </row>
    <row r="2571" spans="1:2" x14ac:dyDescent="0.25">
      <c r="A2571" s="6">
        <v>40696</v>
      </c>
      <c r="B2571" s="8">
        <v>0.04</v>
      </c>
    </row>
    <row r="2572" spans="1:2" x14ac:dyDescent="0.25">
      <c r="A2572" s="6">
        <v>40697</v>
      </c>
      <c r="B2572" s="8">
        <v>0.04</v>
      </c>
    </row>
    <row r="2573" spans="1:2" x14ac:dyDescent="0.25">
      <c r="A2573" s="6">
        <v>40700</v>
      </c>
      <c r="B2573" s="8">
        <v>0.03</v>
      </c>
    </row>
    <row r="2574" spans="1:2" x14ac:dyDescent="0.25">
      <c r="A2574" s="6">
        <v>40701</v>
      </c>
      <c r="B2574" s="8">
        <v>0.01</v>
      </c>
    </row>
    <row r="2575" spans="1:2" x14ac:dyDescent="0.25">
      <c r="A2575" s="6">
        <v>40702</v>
      </c>
      <c r="B2575" s="8">
        <v>0.01</v>
      </c>
    </row>
    <row r="2576" spans="1:2" x14ac:dyDescent="0.25">
      <c r="A2576" s="6">
        <v>40703</v>
      </c>
      <c r="B2576" s="9">
        <v>0.02</v>
      </c>
    </row>
    <row r="2577" spans="1:2" x14ac:dyDescent="0.25">
      <c r="A2577" s="6">
        <v>40704</v>
      </c>
      <c r="B2577" s="8">
        <v>0.02</v>
      </c>
    </row>
    <row r="2578" spans="1:2" x14ac:dyDescent="0.25">
      <c r="A2578" s="6">
        <v>40707</v>
      </c>
      <c r="B2578" s="8">
        <v>0.02</v>
      </c>
    </row>
    <row r="2579" spans="1:2" x14ac:dyDescent="0.25">
      <c r="A2579" s="6">
        <v>40708</v>
      </c>
      <c r="B2579" s="8">
        <v>0.03</v>
      </c>
    </row>
    <row r="2580" spans="1:2" x14ac:dyDescent="0.25">
      <c r="A2580" s="6">
        <v>40709</v>
      </c>
      <c r="B2580" s="8">
        <v>0.02</v>
      </c>
    </row>
    <row r="2581" spans="1:2" x14ac:dyDescent="0.25">
      <c r="A2581" s="6">
        <v>40710</v>
      </c>
      <c r="B2581" s="8">
        <v>0.02</v>
      </c>
    </row>
    <row r="2582" spans="1:2" x14ac:dyDescent="0.25">
      <c r="A2582" s="6">
        <v>40711</v>
      </c>
      <c r="B2582" s="8">
        <v>0.02</v>
      </c>
    </row>
    <row r="2583" spans="1:2" x14ac:dyDescent="0.25">
      <c r="A2583" s="6">
        <v>40714</v>
      </c>
      <c r="B2583" s="8">
        <v>0.02</v>
      </c>
    </row>
    <row r="2584" spans="1:2" x14ac:dyDescent="0.25">
      <c r="A2584" s="6">
        <v>40715</v>
      </c>
      <c r="B2584" s="8">
        <v>0.01</v>
      </c>
    </row>
    <row r="2585" spans="1:2" x14ac:dyDescent="0.25">
      <c r="A2585" s="6">
        <v>40716</v>
      </c>
      <c r="B2585" s="8">
        <v>0.01</v>
      </c>
    </row>
    <row r="2586" spans="1:2" x14ac:dyDescent="0.25">
      <c r="A2586" s="6">
        <v>40717</v>
      </c>
      <c r="B2586" s="8">
        <v>0.01</v>
      </c>
    </row>
    <row r="2587" spans="1:2" x14ac:dyDescent="0.25">
      <c r="A2587" s="6">
        <v>40718</v>
      </c>
      <c r="B2587" s="9">
        <v>0.01</v>
      </c>
    </row>
    <row r="2588" spans="1:2" x14ac:dyDescent="0.25">
      <c r="A2588" s="6">
        <v>40721</v>
      </c>
      <c r="B2588" s="8">
        <v>0.01</v>
      </c>
    </row>
    <row r="2589" spans="1:2" x14ac:dyDescent="0.25">
      <c r="A2589" s="6">
        <v>40722</v>
      </c>
      <c r="B2589" s="8">
        <v>0.01</v>
      </c>
    </row>
    <row r="2590" spans="1:2" x14ac:dyDescent="0.25">
      <c r="A2590" s="6">
        <v>40723</v>
      </c>
      <c r="B2590" s="8">
        <v>0.01</v>
      </c>
    </row>
    <row r="2591" spans="1:2" x14ac:dyDescent="0.25">
      <c r="A2591" s="6">
        <v>40724</v>
      </c>
      <c r="B2591" s="8">
        <v>0.01</v>
      </c>
    </row>
    <row r="2592" spans="1:2" x14ac:dyDescent="0.25">
      <c r="A2592" s="6">
        <v>40725</v>
      </c>
      <c r="B2592" s="8">
        <v>0.01</v>
      </c>
    </row>
    <row r="2593" spans="1:2" x14ac:dyDescent="0.25">
      <c r="A2593" s="6">
        <v>40728</v>
      </c>
      <c r="B2593" s="8" t="e">
        <v>#N/A</v>
      </c>
    </row>
    <row r="2594" spans="1:2" x14ac:dyDescent="0.25">
      <c r="A2594" s="6">
        <v>40729</v>
      </c>
      <c r="B2594" s="8">
        <v>0.01</v>
      </c>
    </row>
    <row r="2595" spans="1:2" x14ac:dyDescent="0.25">
      <c r="A2595" s="6">
        <v>40730</v>
      </c>
      <c r="B2595" s="8">
        <v>0.01</v>
      </c>
    </row>
    <row r="2596" spans="1:2" x14ac:dyDescent="0.25">
      <c r="A2596" s="6">
        <v>40731</v>
      </c>
      <c r="B2596" s="8">
        <v>0.03</v>
      </c>
    </row>
    <row r="2597" spans="1:2" x14ac:dyDescent="0.25">
      <c r="A2597" s="6">
        <v>40732</v>
      </c>
      <c r="B2597" s="8">
        <v>0.03</v>
      </c>
    </row>
    <row r="2598" spans="1:2" x14ac:dyDescent="0.25">
      <c r="A2598" s="6">
        <v>40735</v>
      </c>
      <c r="B2598" s="8">
        <v>0.02</v>
      </c>
    </row>
    <row r="2599" spans="1:2" x14ac:dyDescent="0.25">
      <c r="A2599" s="6">
        <v>40736</v>
      </c>
      <c r="B2599" s="8">
        <v>0.01</v>
      </c>
    </row>
    <row r="2600" spans="1:2" x14ac:dyDescent="0.25">
      <c r="A2600" s="6">
        <v>40737</v>
      </c>
      <c r="B2600" s="8">
        <v>0.01</v>
      </c>
    </row>
    <row r="2601" spans="1:2" x14ac:dyDescent="0.25">
      <c r="A2601" s="6">
        <v>40738</v>
      </c>
      <c r="B2601" s="8">
        <v>0.01</v>
      </c>
    </row>
    <row r="2602" spans="1:2" x14ac:dyDescent="0.25">
      <c r="A2602" s="6">
        <v>40739</v>
      </c>
      <c r="B2602" s="8">
        <v>0.02</v>
      </c>
    </row>
    <row r="2603" spans="1:2" x14ac:dyDescent="0.25">
      <c r="A2603" s="6">
        <v>40742</v>
      </c>
      <c r="B2603" s="8">
        <v>0.01</v>
      </c>
    </row>
    <row r="2604" spans="1:2" x14ac:dyDescent="0.25">
      <c r="A2604" s="6">
        <v>40743</v>
      </c>
      <c r="B2604" s="8">
        <v>0.02</v>
      </c>
    </row>
    <row r="2605" spans="1:2" x14ac:dyDescent="0.25">
      <c r="A2605" s="6">
        <v>40744</v>
      </c>
      <c r="B2605" s="8">
        <v>0.01</v>
      </c>
    </row>
    <row r="2606" spans="1:2" x14ac:dyDescent="0.25">
      <c r="A2606" s="6">
        <v>40745</v>
      </c>
      <c r="B2606" s="8">
        <v>0.04</v>
      </c>
    </row>
    <row r="2607" spans="1:2" x14ac:dyDescent="0.25">
      <c r="A2607" s="6">
        <v>40746</v>
      </c>
      <c r="B2607" s="8">
        <v>0.05</v>
      </c>
    </row>
    <row r="2608" spans="1:2" x14ac:dyDescent="0.25">
      <c r="A2608" s="6">
        <v>40749</v>
      </c>
      <c r="B2608" s="9">
        <v>0.05</v>
      </c>
    </row>
    <row r="2609" spans="1:2" x14ac:dyDescent="0.25">
      <c r="A2609" s="6">
        <v>40750</v>
      </c>
      <c r="B2609" s="8">
        <v>7.0000000000000007E-2</v>
      </c>
    </row>
    <row r="2610" spans="1:2" x14ac:dyDescent="0.25">
      <c r="A2610" s="6">
        <v>40751</v>
      </c>
      <c r="B2610" s="8">
        <v>0.08</v>
      </c>
    </row>
    <row r="2611" spans="1:2" x14ac:dyDescent="0.25">
      <c r="A2611" s="6">
        <v>40752</v>
      </c>
      <c r="B2611" s="8">
        <v>0.1</v>
      </c>
    </row>
    <row r="2612" spans="1:2" x14ac:dyDescent="0.25">
      <c r="A2612" s="6">
        <v>40753</v>
      </c>
      <c r="B2612" s="8">
        <v>0.17</v>
      </c>
    </row>
    <row r="2613" spans="1:2" x14ac:dyDescent="0.25">
      <c r="A2613" s="6">
        <v>40756</v>
      </c>
      <c r="B2613" s="9">
        <v>0.14000000000000001</v>
      </c>
    </row>
    <row r="2614" spans="1:2" x14ac:dyDescent="0.25">
      <c r="A2614" s="6">
        <v>40757</v>
      </c>
      <c r="B2614" s="8">
        <v>0.05</v>
      </c>
    </row>
    <row r="2615" spans="1:2" x14ac:dyDescent="0.25">
      <c r="A2615" s="6">
        <v>40758</v>
      </c>
      <c r="B2615" s="8">
        <v>0.01</v>
      </c>
    </row>
    <row r="2616" spans="1:2" x14ac:dyDescent="0.25">
      <c r="A2616" s="6">
        <v>40759</v>
      </c>
      <c r="B2616" s="8">
        <v>0.01</v>
      </c>
    </row>
    <row r="2617" spans="1:2" x14ac:dyDescent="0.25">
      <c r="A2617" s="6">
        <v>40760</v>
      </c>
      <c r="B2617" s="8">
        <v>0.01</v>
      </c>
    </row>
    <row r="2618" spans="1:2" x14ac:dyDescent="0.25">
      <c r="A2618" s="6">
        <v>40763</v>
      </c>
      <c r="B2618" s="8">
        <v>0.02</v>
      </c>
    </row>
    <row r="2619" spans="1:2" x14ac:dyDescent="0.25">
      <c r="A2619" s="6">
        <v>40764</v>
      </c>
      <c r="B2619" s="8">
        <v>0.02</v>
      </c>
    </row>
    <row r="2620" spans="1:2" x14ac:dyDescent="0.25">
      <c r="A2620" s="6">
        <v>40765</v>
      </c>
      <c r="B2620" s="8">
        <v>0.02</v>
      </c>
    </row>
    <row r="2621" spans="1:2" x14ac:dyDescent="0.25">
      <c r="A2621" s="6">
        <v>40766</v>
      </c>
      <c r="B2621" s="8">
        <v>0.01</v>
      </c>
    </row>
    <row r="2622" spans="1:2" x14ac:dyDescent="0.25">
      <c r="A2622" s="6">
        <v>40767</v>
      </c>
      <c r="B2622" s="8">
        <v>0.01</v>
      </c>
    </row>
    <row r="2623" spans="1:2" x14ac:dyDescent="0.25">
      <c r="A2623" s="6">
        <v>40770</v>
      </c>
      <c r="B2623" s="8">
        <v>0</v>
      </c>
    </row>
    <row r="2624" spans="1:2" x14ac:dyDescent="0.25">
      <c r="A2624" s="6">
        <v>40771</v>
      </c>
      <c r="B2624" s="9">
        <v>0.02</v>
      </c>
    </row>
    <row r="2625" spans="1:2" x14ac:dyDescent="0.25">
      <c r="A2625" s="6">
        <v>40772</v>
      </c>
      <c r="B2625" s="8">
        <v>0.01</v>
      </c>
    </row>
    <row r="2626" spans="1:2" x14ac:dyDescent="0.25">
      <c r="A2626" s="6">
        <v>40773</v>
      </c>
      <c r="B2626" s="8">
        <v>0.01</v>
      </c>
    </row>
    <row r="2627" spans="1:2" x14ac:dyDescent="0.25">
      <c r="A2627" s="6">
        <v>40774</v>
      </c>
      <c r="B2627" s="8">
        <v>0</v>
      </c>
    </row>
    <row r="2628" spans="1:2" x14ac:dyDescent="0.25">
      <c r="A2628" s="6">
        <v>40777</v>
      </c>
      <c r="B2628" s="8">
        <v>0.01</v>
      </c>
    </row>
    <row r="2629" spans="1:2" x14ac:dyDescent="0.25">
      <c r="A2629" s="6">
        <v>40778</v>
      </c>
      <c r="B2629" s="8">
        <v>0.01</v>
      </c>
    </row>
    <row r="2630" spans="1:2" x14ac:dyDescent="0.25">
      <c r="A2630" s="6">
        <v>40779</v>
      </c>
      <c r="B2630" s="8">
        <v>0.02</v>
      </c>
    </row>
    <row r="2631" spans="1:2" x14ac:dyDescent="0.25">
      <c r="A2631" s="6">
        <v>40780</v>
      </c>
      <c r="B2631" s="8">
        <v>0.01</v>
      </c>
    </row>
    <row r="2632" spans="1:2" x14ac:dyDescent="0.25">
      <c r="A2632" s="6">
        <v>40781</v>
      </c>
      <c r="B2632" s="8">
        <v>0</v>
      </c>
    </row>
    <row r="2633" spans="1:2" x14ac:dyDescent="0.25">
      <c r="A2633" s="6">
        <v>40784</v>
      </c>
      <c r="B2633" s="8">
        <v>0</v>
      </c>
    </row>
    <row r="2634" spans="1:2" x14ac:dyDescent="0.25">
      <c r="A2634" s="6">
        <v>40785</v>
      </c>
      <c r="B2634" s="8">
        <v>0.01</v>
      </c>
    </row>
    <row r="2635" spans="1:2" x14ac:dyDescent="0.25">
      <c r="A2635" s="6">
        <v>40786</v>
      </c>
      <c r="B2635" s="8">
        <v>0.01</v>
      </c>
    </row>
    <row r="2636" spans="1:2" x14ac:dyDescent="0.25">
      <c r="A2636" s="6">
        <v>40787</v>
      </c>
      <c r="B2636" s="8">
        <v>0.02</v>
      </c>
    </row>
    <row r="2637" spans="1:2" x14ac:dyDescent="0.25">
      <c r="A2637" s="6">
        <v>40788</v>
      </c>
      <c r="B2637" s="8">
        <v>0.02</v>
      </c>
    </row>
    <row r="2638" spans="1:2" x14ac:dyDescent="0.25">
      <c r="A2638" s="6">
        <v>40791</v>
      </c>
      <c r="B2638" s="8" t="e">
        <v>#N/A</v>
      </c>
    </row>
    <row r="2639" spans="1:2" x14ac:dyDescent="0.25">
      <c r="A2639" s="6">
        <v>40792</v>
      </c>
      <c r="B2639" s="8">
        <v>0.02</v>
      </c>
    </row>
    <row r="2640" spans="1:2" x14ac:dyDescent="0.25">
      <c r="A2640" s="6">
        <v>40793</v>
      </c>
      <c r="B2640" s="8">
        <v>0</v>
      </c>
    </row>
    <row r="2641" spans="1:2" x14ac:dyDescent="0.25">
      <c r="A2641" s="6">
        <v>40794</v>
      </c>
      <c r="B2641" s="8">
        <v>0.01</v>
      </c>
    </row>
    <row r="2642" spans="1:2" x14ac:dyDescent="0.25">
      <c r="A2642" s="6">
        <v>40795</v>
      </c>
      <c r="B2642" s="8">
        <v>0</v>
      </c>
    </row>
    <row r="2643" spans="1:2" x14ac:dyDescent="0.25">
      <c r="A2643" s="6">
        <v>40798</v>
      </c>
      <c r="B2643" s="8">
        <v>0.01</v>
      </c>
    </row>
    <row r="2644" spans="1:2" x14ac:dyDescent="0.25">
      <c r="A2644" s="6">
        <v>40799</v>
      </c>
      <c r="B2644" s="9">
        <v>0</v>
      </c>
    </row>
    <row r="2645" spans="1:2" x14ac:dyDescent="0.25">
      <c r="A2645" s="6">
        <v>40800</v>
      </c>
      <c r="B2645" s="8">
        <v>0</v>
      </c>
    </row>
    <row r="2646" spans="1:2" x14ac:dyDescent="0.25">
      <c r="A2646" s="6">
        <v>40801</v>
      </c>
      <c r="B2646" s="8">
        <v>0</v>
      </c>
    </row>
    <row r="2647" spans="1:2" x14ac:dyDescent="0.25">
      <c r="A2647" s="6">
        <v>40802</v>
      </c>
      <c r="B2647" s="8">
        <v>0.01</v>
      </c>
    </row>
    <row r="2648" spans="1:2" x14ac:dyDescent="0.25">
      <c r="A2648" s="6">
        <v>40805</v>
      </c>
      <c r="B2648" s="8">
        <v>-0.01</v>
      </c>
    </row>
    <row r="2649" spans="1:2" x14ac:dyDescent="0.25">
      <c r="A2649" s="6">
        <v>40806</v>
      </c>
      <c r="B2649" s="8">
        <v>0</v>
      </c>
    </row>
    <row r="2650" spans="1:2" x14ac:dyDescent="0.25">
      <c r="A2650" s="6">
        <v>40807</v>
      </c>
      <c r="B2650" s="8">
        <v>0.01</v>
      </c>
    </row>
    <row r="2651" spans="1:2" x14ac:dyDescent="0.25">
      <c r="A2651" s="6">
        <v>40808</v>
      </c>
      <c r="B2651" s="8">
        <v>0</v>
      </c>
    </row>
    <row r="2652" spans="1:2" x14ac:dyDescent="0.25">
      <c r="A2652" s="6">
        <v>40809</v>
      </c>
      <c r="B2652" s="8">
        <v>0</v>
      </c>
    </row>
    <row r="2653" spans="1:2" x14ac:dyDescent="0.25">
      <c r="A2653" s="6">
        <v>40812</v>
      </c>
      <c r="B2653" s="8">
        <v>0</v>
      </c>
    </row>
    <row r="2654" spans="1:2" x14ac:dyDescent="0.25">
      <c r="A2654" s="6">
        <v>40813</v>
      </c>
      <c r="B2654" s="8">
        <v>0</v>
      </c>
    </row>
    <row r="2655" spans="1:2" x14ac:dyDescent="0.25">
      <c r="A2655" s="6">
        <v>40814</v>
      </c>
      <c r="B2655" s="8">
        <v>-0.01</v>
      </c>
    </row>
    <row r="2656" spans="1:2" x14ac:dyDescent="0.25">
      <c r="A2656" s="6">
        <v>40815</v>
      </c>
      <c r="B2656" s="8">
        <v>-0.01</v>
      </c>
    </row>
    <row r="2657" spans="1:2" x14ac:dyDescent="0.25">
      <c r="A2657" s="6">
        <v>40816</v>
      </c>
      <c r="B2657" s="8">
        <v>0.02</v>
      </c>
    </row>
    <row r="2658" spans="1:2" x14ac:dyDescent="0.25">
      <c r="A2658" s="6">
        <v>40819</v>
      </c>
      <c r="B2658" s="8">
        <v>0.01</v>
      </c>
    </row>
    <row r="2659" spans="1:2" x14ac:dyDescent="0.25">
      <c r="A2659" s="6">
        <v>40820</v>
      </c>
      <c r="B2659" s="8">
        <v>0.01</v>
      </c>
    </row>
    <row r="2660" spans="1:2" x14ac:dyDescent="0.25">
      <c r="A2660" s="6">
        <v>40821</v>
      </c>
      <c r="B2660" s="8">
        <v>0</v>
      </c>
    </row>
    <row r="2661" spans="1:2" x14ac:dyDescent="0.25">
      <c r="A2661" s="6">
        <v>40822</v>
      </c>
      <c r="B2661" s="8">
        <v>0.01</v>
      </c>
    </row>
    <row r="2662" spans="1:2" x14ac:dyDescent="0.25">
      <c r="A2662" s="6">
        <v>40823</v>
      </c>
      <c r="B2662" s="8">
        <v>0.01</v>
      </c>
    </row>
    <row r="2663" spans="1:2" x14ac:dyDescent="0.25">
      <c r="A2663" s="6">
        <v>40826</v>
      </c>
      <c r="B2663" s="8" t="e">
        <v>#N/A</v>
      </c>
    </row>
    <row r="2664" spans="1:2" x14ac:dyDescent="0.25">
      <c r="A2664" s="6">
        <v>40827</v>
      </c>
      <c r="B2664" s="8">
        <v>0.01</v>
      </c>
    </row>
    <row r="2665" spans="1:2" x14ac:dyDescent="0.25">
      <c r="A2665" s="6">
        <v>40828</v>
      </c>
      <c r="B2665" s="8">
        <v>0.01</v>
      </c>
    </row>
    <row r="2666" spans="1:2" x14ac:dyDescent="0.25">
      <c r="A2666" s="6">
        <v>40829</v>
      </c>
      <c r="B2666" s="8">
        <v>0.02</v>
      </c>
    </row>
    <row r="2667" spans="1:2" x14ac:dyDescent="0.25">
      <c r="A2667" s="6">
        <v>40830</v>
      </c>
      <c r="B2667" s="8">
        <v>0.02</v>
      </c>
    </row>
    <row r="2668" spans="1:2" x14ac:dyDescent="0.25">
      <c r="A2668" s="6">
        <v>40833</v>
      </c>
      <c r="B2668" s="8">
        <v>0.02</v>
      </c>
    </row>
    <row r="2669" spans="1:2" x14ac:dyDescent="0.25">
      <c r="A2669" s="6">
        <v>40834</v>
      </c>
      <c r="B2669" s="8">
        <v>0.02</v>
      </c>
    </row>
    <row r="2670" spans="1:2" x14ac:dyDescent="0.25">
      <c r="A2670" s="6">
        <v>40835</v>
      </c>
      <c r="B2670" s="8">
        <v>0.01</v>
      </c>
    </row>
    <row r="2671" spans="1:2" x14ac:dyDescent="0.25">
      <c r="A2671" s="6">
        <v>40836</v>
      </c>
      <c r="B2671" s="8">
        <v>0.02</v>
      </c>
    </row>
    <row r="2672" spans="1:2" x14ac:dyDescent="0.25">
      <c r="A2672" s="6">
        <v>40837</v>
      </c>
      <c r="B2672" s="8">
        <v>0.01</v>
      </c>
    </row>
    <row r="2673" spans="1:2" x14ac:dyDescent="0.25">
      <c r="A2673" s="6">
        <v>40840</v>
      </c>
      <c r="B2673" s="8">
        <v>0.01</v>
      </c>
    </row>
    <row r="2674" spans="1:2" x14ac:dyDescent="0.25">
      <c r="A2674" s="6">
        <v>40841</v>
      </c>
      <c r="B2674" s="8">
        <v>0.01</v>
      </c>
    </row>
    <row r="2675" spans="1:2" x14ac:dyDescent="0.25">
      <c r="A2675" s="6">
        <v>40842</v>
      </c>
      <c r="B2675" s="8">
        <v>0.01</v>
      </c>
    </row>
    <row r="2676" spans="1:2" x14ac:dyDescent="0.25">
      <c r="A2676" s="6">
        <v>40843</v>
      </c>
      <c r="B2676" s="8">
        <v>0.02</v>
      </c>
    </row>
    <row r="2677" spans="1:2" x14ac:dyDescent="0.25">
      <c r="A2677" s="6">
        <v>40844</v>
      </c>
      <c r="B2677" s="8">
        <v>0.02</v>
      </c>
    </row>
    <row r="2678" spans="1:2" x14ac:dyDescent="0.25">
      <c r="A2678" s="6">
        <v>40847</v>
      </c>
      <c r="B2678" s="8">
        <v>0.02</v>
      </c>
    </row>
    <row r="2679" spans="1:2" x14ac:dyDescent="0.25">
      <c r="A2679" s="6">
        <v>40848</v>
      </c>
      <c r="B2679" s="8">
        <v>0.01</v>
      </c>
    </row>
    <row r="2680" spans="1:2" x14ac:dyDescent="0.25">
      <c r="A2680" s="6">
        <v>40849</v>
      </c>
      <c r="B2680" s="8">
        <v>0.01</v>
      </c>
    </row>
    <row r="2681" spans="1:2" x14ac:dyDescent="0.25">
      <c r="A2681" s="6">
        <v>40850</v>
      </c>
      <c r="B2681" s="8">
        <v>0.01</v>
      </c>
    </row>
    <row r="2682" spans="1:2" x14ac:dyDescent="0.25">
      <c r="A2682" s="6">
        <v>40851</v>
      </c>
      <c r="B2682" s="8">
        <v>0.01</v>
      </c>
    </row>
    <row r="2683" spans="1:2" x14ac:dyDescent="0.25">
      <c r="A2683" s="6">
        <v>40854</v>
      </c>
      <c r="B2683" s="8">
        <v>0.01</v>
      </c>
    </row>
    <row r="2684" spans="1:2" x14ac:dyDescent="0.25">
      <c r="A2684" s="6">
        <v>40855</v>
      </c>
      <c r="B2684" s="8">
        <v>0.01</v>
      </c>
    </row>
    <row r="2685" spans="1:2" x14ac:dyDescent="0.25">
      <c r="A2685" s="6">
        <v>40856</v>
      </c>
      <c r="B2685" s="8">
        <v>0.01</v>
      </c>
    </row>
    <row r="2686" spans="1:2" x14ac:dyDescent="0.25">
      <c r="A2686" s="6">
        <v>40857</v>
      </c>
      <c r="B2686" s="8">
        <v>0.01</v>
      </c>
    </row>
    <row r="2687" spans="1:2" x14ac:dyDescent="0.25">
      <c r="A2687" s="6">
        <v>40858</v>
      </c>
      <c r="B2687" s="8" t="e">
        <v>#N/A</v>
      </c>
    </row>
    <row r="2688" spans="1:2" x14ac:dyDescent="0.25">
      <c r="A2688" s="6">
        <v>40861</v>
      </c>
      <c r="B2688" s="8">
        <v>0.01</v>
      </c>
    </row>
    <row r="2689" spans="1:2" x14ac:dyDescent="0.25">
      <c r="A2689" s="6">
        <v>40862</v>
      </c>
      <c r="B2689" s="8">
        <v>0.01</v>
      </c>
    </row>
    <row r="2690" spans="1:2" x14ac:dyDescent="0.25">
      <c r="A2690" s="6">
        <v>40863</v>
      </c>
      <c r="B2690" s="8">
        <v>0.01</v>
      </c>
    </row>
    <row r="2691" spans="1:2" x14ac:dyDescent="0.25">
      <c r="A2691" s="6">
        <v>40864</v>
      </c>
      <c r="B2691" s="8">
        <v>0.01</v>
      </c>
    </row>
    <row r="2692" spans="1:2" x14ac:dyDescent="0.25">
      <c r="A2692" s="6">
        <v>40865</v>
      </c>
      <c r="B2692" s="8">
        <v>0.02</v>
      </c>
    </row>
    <row r="2693" spans="1:2" x14ac:dyDescent="0.25">
      <c r="A2693" s="6">
        <v>40868</v>
      </c>
      <c r="B2693" s="8">
        <v>0.02</v>
      </c>
    </row>
    <row r="2694" spans="1:2" x14ac:dyDescent="0.25">
      <c r="A2694" s="6">
        <v>40869</v>
      </c>
      <c r="B2694" s="8">
        <v>0.02</v>
      </c>
    </row>
    <row r="2695" spans="1:2" x14ac:dyDescent="0.25">
      <c r="A2695" s="6">
        <v>40870</v>
      </c>
      <c r="B2695" s="8">
        <v>0.02</v>
      </c>
    </row>
    <row r="2696" spans="1:2" x14ac:dyDescent="0.25">
      <c r="A2696" s="6">
        <v>40871</v>
      </c>
      <c r="B2696" s="8" t="e">
        <v>#N/A</v>
      </c>
    </row>
    <row r="2697" spans="1:2" x14ac:dyDescent="0.25">
      <c r="A2697" s="6">
        <v>40872</v>
      </c>
      <c r="B2697" s="8">
        <v>0.02</v>
      </c>
    </row>
    <row r="2698" spans="1:2" x14ac:dyDescent="0.25">
      <c r="A2698" s="6">
        <v>40875</v>
      </c>
      <c r="B2698" s="8">
        <v>0.02</v>
      </c>
    </row>
    <row r="2699" spans="1:2" x14ac:dyDescent="0.25">
      <c r="A2699" s="6">
        <v>40876</v>
      </c>
      <c r="B2699" s="8">
        <v>0.02</v>
      </c>
    </row>
    <row r="2700" spans="1:2" x14ac:dyDescent="0.25">
      <c r="A2700" s="6">
        <v>40877</v>
      </c>
      <c r="B2700" s="8">
        <v>0.02</v>
      </c>
    </row>
    <row r="2701" spans="1:2" x14ac:dyDescent="0.25">
      <c r="A2701" s="6">
        <v>40878</v>
      </c>
      <c r="B2701" s="8">
        <v>0.02</v>
      </c>
    </row>
    <row r="2702" spans="1:2" x14ac:dyDescent="0.25">
      <c r="A2702" s="6">
        <v>40879</v>
      </c>
      <c r="B2702" s="8">
        <v>0.02</v>
      </c>
    </row>
    <row r="2703" spans="1:2" x14ac:dyDescent="0.25">
      <c r="A2703" s="6">
        <v>40882</v>
      </c>
      <c r="B2703" s="8">
        <v>0.01</v>
      </c>
    </row>
    <row r="2704" spans="1:2" x14ac:dyDescent="0.25">
      <c r="A2704" s="6">
        <v>40883</v>
      </c>
      <c r="B2704" s="8">
        <v>-0.01</v>
      </c>
    </row>
    <row r="2705" spans="1:2" x14ac:dyDescent="0.25">
      <c r="A2705" s="6">
        <v>40884</v>
      </c>
      <c r="B2705" s="8">
        <v>-0.01</v>
      </c>
    </row>
    <row r="2706" spans="1:2" x14ac:dyDescent="0.25">
      <c r="A2706" s="6">
        <v>40885</v>
      </c>
      <c r="B2706" s="8">
        <v>0</v>
      </c>
    </row>
    <row r="2707" spans="1:2" x14ac:dyDescent="0.25">
      <c r="A2707" s="6">
        <v>40886</v>
      </c>
      <c r="B2707" s="8">
        <v>0</v>
      </c>
    </row>
    <row r="2708" spans="1:2" x14ac:dyDescent="0.25">
      <c r="A2708" s="6">
        <v>40889</v>
      </c>
      <c r="B2708" s="8">
        <v>0</v>
      </c>
    </row>
    <row r="2709" spans="1:2" x14ac:dyDescent="0.25">
      <c r="A2709" s="6">
        <v>40890</v>
      </c>
      <c r="B2709" s="8">
        <v>0</v>
      </c>
    </row>
    <row r="2710" spans="1:2" x14ac:dyDescent="0.25">
      <c r="A2710" s="6">
        <v>40891</v>
      </c>
      <c r="B2710" s="8">
        <v>0</v>
      </c>
    </row>
    <row r="2711" spans="1:2" x14ac:dyDescent="0.25">
      <c r="A2711" s="6">
        <v>40892</v>
      </c>
      <c r="B2711" s="8">
        <v>0</v>
      </c>
    </row>
    <row r="2712" spans="1:2" x14ac:dyDescent="0.25">
      <c r="A2712" s="6">
        <v>40893</v>
      </c>
      <c r="B2712" s="8">
        <v>0</v>
      </c>
    </row>
    <row r="2713" spans="1:2" x14ac:dyDescent="0.25">
      <c r="A2713" s="6">
        <v>40896</v>
      </c>
      <c r="B2713" s="8">
        <v>-0.01</v>
      </c>
    </row>
    <row r="2714" spans="1:2" x14ac:dyDescent="0.25">
      <c r="A2714" s="6">
        <v>40897</v>
      </c>
      <c r="B2714" s="8">
        <v>0</v>
      </c>
    </row>
    <row r="2715" spans="1:2" x14ac:dyDescent="0.25">
      <c r="A2715" s="6">
        <v>40898</v>
      </c>
      <c r="B2715" s="8">
        <v>-0.01</v>
      </c>
    </row>
    <row r="2716" spans="1:2" x14ac:dyDescent="0.25">
      <c r="A2716" s="6">
        <v>40899</v>
      </c>
      <c r="B2716" s="8">
        <v>0</v>
      </c>
    </row>
    <row r="2717" spans="1:2" x14ac:dyDescent="0.25">
      <c r="A2717" s="6">
        <v>40900</v>
      </c>
      <c r="B2717" s="8">
        <v>0</v>
      </c>
    </row>
    <row r="2718" spans="1:2" x14ac:dyDescent="0.25">
      <c r="A2718" s="6">
        <v>40903</v>
      </c>
      <c r="B2718" s="8" t="e">
        <v>#N/A</v>
      </c>
    </row>
    <row r="2719" spans="1:2" x14ac:dyDescent="0.25">
      <c r="A2719" s="6">
        <v>40904</v>
      </c>
      <c r="B2719" s="9">
        <v>0.01</v>
      </c>
    </row>
    <row r="2720" spans="1:2" x14ac:dyDescent="0.25">
      <c r="A2720" s="6">
        <v>40905</v>
      </c>
      <c r="B2720" s="8">
        <v>0</v>
      </c>
    </row>
    <row r="2721" spans="1:2" x14ac:dyDescent="0.25">
      <c r="A2721" s="6">
        <v>40906</v>
      </c>
      <c r="B2721" s="8">
        <v>-0.01</v>
      </c>
    </row>
    <row r="2722" spans="1:2" x14ac:dyDescent="0.25">
      <c r="A2722" s="6">
        <v>40907</v>
      </c>
      <c r="B2722" s="8">
        <v>0.01</v>
      </c>
    </row>
    <row r="2723" spans="1:2" x14ac:dyDescent="0.25">
      <c r="A2723" s="6">
        <v>40910</v>
      </c>
      <c r="B2723" s="8" t="e">
        <v>#N/A</v>
      </c>
    </row>
    <row r="2724" spans="1:2" x14ac:dyDescent="0.25">
      <c r="A2724" s="6">
        <v>40911</v>
      </c>
      <c r="B2724" s="8">
        <v>0.01</v>
      </c>
    </row>
    <row r="2725" spans="1:2" x14ac:dyDescent="0.25">
      <c r="A2725" s="6">
        <v>40912</v>
      </c>
      <c r="B2725" s="8">
        <v>0.01</v>
      </c>
    </row>
    <row r="2726" spans="1:2" x14ac:dyDescent="0.25">
      <c r="A2726" s="6">
        <v>40913</v>
      </c>
      <c r="B2726" s="8">
        <v>0.01</v>
      </c>
    </row>
    <row r="2727" spans="1:2" x14ac:dyDescent="0.25">
      <c r="A2727" s="6">
        <v>40914</v>
      </c>
      <c r="B2727" s="8">
        <v>0.02</v>
      </c>
    </row>
    <row r="2728" spans="1:2" x14ac:dyDescent="0.25">
      <c r="A2728" s="6">
        <v>40917</v>
      </c>
      <c r="B2728" s="8">
        <v>0.01</v>
      </c>
    </row>
    <row r="2729" spans="1:2" x14ac:dyDescent="0.25">
      <c r="A2729" s="6">
        <v>40918</v>
      </c>
      <c r="B2729" s="8">
        <v>0.01</v>
      </c>
    </row>
    <row r="2730" spans="1:2" x14ac:dyDescent="0.25">
      <c r="A2730" s="6">
        <v>40919</v>
      </c>
      <c r="B2730" s="8">
        <v>0.01</v>
      </c>
    </row>
    <row r="2731" spans="1:2" x14ac:dyDescent="0.25">
      <c r="A2731" s="6">
        <v>40920</v>
      </c>
      <c r="B2731" s="8">
        <v>0.02</v>
      </c>
    </row>
    <row r="2732" spans="1:2" x14ac:dyDescent="0.25">
      <c r="A2732" s="6">
        <v>40921</v>
      </c>
      <c r="B2732" s="8">
        <v>0.02</v>
      </c>
    </row>
    <row r="2733" spans="1:2" x14ac:dyDescent="0.25">
      <c r="A2733" s="6">
        <v>40924</v>
      </c>
      <c r="B2733" s="8" t="e">
        <v>#N/A</v>
      </c>
    </row>
    <row r="2734" spans="1:2" x14ac:dyDescent="0.25">
      <c r="A2734" s="6">
        <v>40925</v>
      </c>
      <c r="B2734" s="8">
        <v>0.02</v>
      </c>
    </row>
    <row r="2735" spans="1:2" x14ac:dyDescent="0.25">
      <c r="A2735" s="6">
        <v>40926</v>
      </c>
      <c r="B2735" s="8">
        <v>0.02</v>
      </c>
    </row>
    <row r="2736" spans="1:2" x14ac:dyDescent="0.25">
      <c r="A2736" s="6">
        <v>40927</v>
      </c>
      <c r="B2736" s="8">
        <v>0.04</v>
      </c>
    </row>
    <row r="2737" spans="1:2" x14ac:dyDescent="0.25">
      <c r="A2737" s="6">
        <v>40928</v>
      </c>
      <c r="B2737" s="8">
        <v>0.03</v>
      </c>
    </row>
    <row r="2738" spans="1:2" x14ac:dyDescent="0.25">
      <c r="A2738" s="6">
        <v>40931</v>
      </c>
      <c r="B2738" s="8">
        <v>0.03</v>
      </c>
    </row>
    <row r="2739" spans="1:2" x14ac:dyDescent="0.25">
      <c r="A2739" s="6">
        <v>40932</v>
      </c>
      <c r="B2739" s="8">
        <v>0.02</v>
      </c>
    </row>
    <row r="2740" spans="1:2" x14ac:dyDescent="0.25">
      <c r="A2740" s="6">
        <v>40933</v>
      </c>
      <c r="B2740" s="8">
        <v>0.03</v>
      </c>
    </row>
    <row r="2741" spans="1:2" x14ac:dyDescent="0.25">
      <c r="A2741" s="6">
        <v>40934</v>
      </c>
      <c r="B2741" s="8">
        <v>0.04</v>
      </c>
    </row>
    <row r="2742" spans="1:2" x14ac:dyDescent="0.25">
      <c r="A2742" s="6">
        <v>40935</v>
      </c>
      <c r="B2742" s="8">
        <v>0.05</v>
      </c>
    </row>
    <row r="2743" spans="1:2" x14ac:dyDescent="0.25">
      <c r="A2743" s="6">
        <v>40938</v>
      </c>
      <c r="B2743" s="8">
        <v>0.05</v>
      </c>
    </row>
    <row r="2744" spans="1:2" x14ac:dyDescent="0.25">
      <c r="A2744" s="6">
        <v>40939</v>
      </c>
      <c r="B2744" s="9">
        <v>0.04</v>
      </c>
    </row>
    <row r="2745" spans="1:2" x14ac:dyDescent="0.25">
      <c r="A2745" s="6">
        <v>40940</v>
      </c>
      <c r="B2745" s="8">
        <v>0.05</v>
      </c>
    </row>
    <row r="2746" spans="1:2" x14ac:dyDescent="0.25">
      <c r="A2746" s="6">
        <v>40941</v>
      </c>
      <c r="B2746" s="8">
        <v>7.0000000000000007E-2</v>
      </c>
    </row>
    <row r="2747" spans="1:2" x14ac:dyDescent="0.25">
      <c r="A2747" s="6">
        <v>40942</v>
      </c>
      <c r="B2747" s="8">
        <v>0.06</v>
      </c>
    </row>
    <row r="2748" spans="1:2" x14ac:dyDescent="0.25">
      <c r="A2748" s="6">
        <v>40945</v>
      </c>
      <c r="B2748" s="8">
        <v>0.04</v>
      </c>
    </row>
    <row r="2749" spans="1:2" x14ac:dyDescent="0.25">
      <c r="A2749" s="6">
        <v>40946</v>
      </c>
      <c r="B2749" s="8">
        <v>0.06</v>
      </c>
    </row>
    <row r="2750" spans="1:2" x14ac:dyDescent="0.25">
      <c r="A2750" s="6">
        <v>40947</v>
      </c>
      <c r="B2750" s="8">
        <v>0.06</v>
      </c>
    </row>
    <row r="2751" spans="1:2" x14ac:dyDescent="0.25">
      <c r="A2751" s="6">
        <v>40948</v>
      </c>
      <c r="B2751" s="8">
        <v>0.06</v>
      </c>
    </row>
    <row r="2752" spans="1:2" x14ac:dyDescent="0.25">
      <c r="A2752" s="6">
        <v>40949</v>
      </c>
      <c r="B2752" s="8">
        <v>0.05</v>
      </c>
    </row>
    <row r="2753" spans="1:2" x14ac:dyDescent="0.25">
      <c r="A2753" s="6">
        <v>40952</v>
      </c>
      <c r="B2753" s="8">
        <v>0.05</v>
      </c>
    </row>
    <row r="2754" spans="1:2" x14ac:dyDescent="0.25">
      <c r="A2754" s="6">
        <v>40953</v>
      </c>
      <c r="B2754" s="8">
        <v>0.09</v>
      </c>
    </row>
    <row r="2755" spans="1:2" x14ac:dyDescent="0.25">
      <c r="A2755" s="6">
        <v>40954</v>
      </c>
      <c r="B2755" s="8">
        <v>0.09</v>
      </c>
    </row>
    <row r="2756" spans="1:2" x14ac:dyDescent="0.25">
      <c r="A2756" s="6">
        <v>40955</v>
      </c>
      <c r="B2756" s="8">
        <v>0.04</v>
      </c>
    </row>
    <row r="2757" spans="1:2" x14ac:dyDescent="0.25">
      <c r="A2757" s="6">
        <v>40956</v>
      </c>
      <c r="B2757" s="8">
        <v>0.03</v>
      </c>
    </row>
    <row r="2758" spans="1:2" x14ac:dyDescent="0.25">
      <c r="A2758" s="6">
        <v>40959</v>
      </c>
      <c r="B2758" s="8" t="e">
        <v>#N/A</v>
      </c>
    </row>
    <row r="2759" spans="1:2" x14ac:dyDescent="0.25">
      <c r="A2759" s="6">
        <v>40960</v>
      </c>
      <c r="B2759" s="8">
        <v>0.02</v>
      </c>
    </row>
    <row r="2760" spans="1:2" x14ac:dyDescent="0.25">
      <c r="A2760" s="6">
        <v>40961</v>
      </c>
      <c r="B2760" s="8">
        <v>7.0000000000000007E-2</v>
      </c>
    </row>
    <row r="2761" spans="1:2" x14ac:dyDescent="0.25">
      <c r="A2761" s="6">
        <v>40962</v>
      </c>
      <c r="B2761" s="8">
        <v>7.0000000000000007E-2</v>
      </c>
    </row>
    <row r="2762" spans="1:2" x14ac:dyDescent="0.25">
      <c r="A2762" s="6">
        <v>40963</v>
      </c>
      <c r="B2762" s="8">
        <v>0.08</v>
      </c>
    </row>
    <row r="2763" spans="1:2" x14ac:dyDescent="0.25">
      <c r="A2763" s="6">
        <v>40966</v>
      </c>
      <c r="B2763" s="8">
        <v>7.0000000000000007E-2</v>
      </c>
    </row>
    <row r="2764" spans="1:2" x14ac:dyDescent="0.25">
      <c r="A2764" s="6">
        <v>40967</v>
      </c>
      <c r="B2764" s="8">
        <v>0.1</v>
      </c>
    </row>
    <row r="2765" spans="1:2" x14ac:dyDescent="0.25">
      <c r="A2765" s="6">
        <v>40968</v>
      </c>
      <c r="B2765" s="8">
        <v>0.08</v>
      </c>
    </row>
    <row r="2766" spans="1:2" x14ac:dyDescent="0.25">
      <c r="A2766" s="6">
        <v>40969</v>
      </c>
      <c r="B2766" s="8">
        <v>7.0000000000000007E-2</v>
      </c>
    </row>
    <row r="2767" spans="1:2" x14ac:dyDescent="0.25">
      <c r="A2767" s="6">
        <v>40970</v>
      </c>
      <c r="B2767" s="8">
        <v>0.06</v>
      </c>
    </row>
    <row r="2768" spans="1:2" x14ac:dyDescent="0.25">
      <c r="A2768" s="6">
        <v>40973</v>
      </c>
      <c r="B2768" s="8">
        <v>7.0000000000000007E-2</v>
      </c>
    </row>
    <row r="2769" spans="1:2" x14ac:dyDescent="0.25">
      <c r="A2769" s="6">
        <v>40974</v>
      </c>
      <c r="B2769" s="8">
        <v>0.06</v>
      </c>
    </row>
    <row r="2770" spans="1:2" x14ac:dyDescent="0.25">
      <c r="A2770" s="6">
        <v>40975</v>
      </c>
      <c r="B2770" s="8">
        <v>0.06</v>
      </c>
    </row>
    <row r="2771" spans="1:2" x14ac:dyDescent="0.25">
      <c r="A2771" s="6">
        <v>40976</v>
      </c>
      <c r="B2771" s="8">
        <v>7.0000000000000007E-2</v>
      </c>
    </row>
    <row r="2772" spans="1:2" x14ac:dyDescent="0.25">
      <c r="A2772" s="6">
        <v>40977</v>
      </c>
      <c r="B2772" s="8">
        <v>0.06</v>
      </c>
    </row>
    <row r="2773" spans="1:2" x14ac:dyDescent="0.25">
      <c r="A2773" s="6">
        <v>40980</v>
      </c>
      <c r="B2773" s="8">
        <v>0.05</v>
      </c>
    </row>
    <row r="2774" spans="1:2" x14ac:dyDescent="0.25">
      <c r="A2774" s="6">
        <v>40981</v>
      </c>
      <c r="B2774" s="8">
        <v>0.06</v>
      </c>
    </row>
    <row r="2775" spans="1:2" x14ac:dyDescent="0.25">
      <c r="A2775" s="6">
        <v>40982</v>
      </c>
      <c r="B2775" s="8">
        <v>0.08</v>
      </c>
    </row>
    <row r="2776" spans="1:2" x14ac:dyDescent="0.25">
      <c r="A2776" s="6">
        <v>40983</v>
      </c>
      <c r="B2776" s="8">
        <v>0.08</v>
      </c>
    </row>
    <row r="2777" spans="1:2" x14ac:dyDescent="0.25">
      <c r="A2777" s="6">
        <v>40984</v>
      </c>
      <c r="B2777" s="8">
        <v>7.0000000000000007E-2</v>
      </c>
    </row>
    <row r="2778" spans="1:2" x14ac:dyDescent="0.25">
      <c r="A2778" s="6">
        <v>40987</v>
      </c>
      <c r="B2778" s="8">
        <v>7.0000000000000007E-2</v>
      </c>
    </row>
    <row r="2779" spans="1:2" x14ac:dyDescent="0.25">
      <c r="A2779" s="6">
        <v>40988</v>
      </c>
      <c r="B2779" s="8">
        <v>0.08</v>
      </c>
    </row>
    <row r="2780" spans="1:2" x14ac:dyDescent="0.25">
      <c r="A2780" s="6">
        <v>40989</v>
      </c>
      <c r="B2780" s="8">
        <v>0.09</v>
      </c>
    </row>
    <row r="2781" spans="1:2" x14ac:dyDescent="0.25">
      <c r="A2781" s="6">
        <v>40990</v>
      </c>
      <c r="B2781" s="8">
        <v>0.06</v>
      </c>
    </row>
    <row r="2782" spans="1:2" x14ac:dyDescent="0.25">
      <c r="A2782" s="6">
        <v>40991</v>
      </c>
      <c r="B2782" s="8">
        <v>0.06</v>
      </c>
    </row>
    <row r="2783" spans="1:2" x14ac:dyDescent="0.25">
      <c r="A2783" s="6">
        <v>40994</v>
      </c>
      <c r="B2783" s="8">
        <v>0.06</v>
      </c>
    </row>
    <row r="2784" spans="1:2" x14ac:dyDescent="0.25">
      <c r="A2784" s="6">
        <v>40995</v>
      </c>
      <c r="B2784" s="8">
        <v>7.0000000000000007E-2</v>
      </c>
    </row>
    <row r="2785" spans="1:2" x14ac:dyDescent="0.25">
      <c r="A2785" s="6">
        <v>40996</v>
      </c>
      <c r="B2785" s="8">
        <v>0.05</v>
      </c>
    </row>
    <row r="2786" spans="1:2" x14ac:dyDescent="0.25">
      <c r="A2786" s="6">
        <v>40997</v>
      </c>
      <c r="B2786" s="8">
        <v>0.02</v>
      </c>
    </row>
    <row r="2787" spans="1:2" x14ac:dyDescent="0.25">
      <c r="A2787" s="6">
        <v>40998</v>
      </c>
      <c r="B2787" s="8">
        <v>0.05</v>
      </c>
    </row>
    <row r="2788" spans="1:2" x14ac:dyDescent="0.25">
      <c r="A2788" s="6">
        <v>41001</v>
      </c>
      <c r="B2788" s="8">
        <v>0.05</v>
      </c>
    </row>
    <row r="2789" spans="1:2" x14ac:dyDescent="0.25">
      <c r="A2789" s="6">
        <v>41002</v>
      </c>
      <c r="B2789" s="9">
        <v>7.0000000000000007E-2</v>
      </c>
    </row>
    <row r="2790" spans="1:2" x14ac:dyDescent="0.25">
      <c r="A2790" s="6">
        <v>41003</v>
      </c>
      <c r="B2790" s="8">
        <v>0.08</v>
      </c>
    </row>
    <row r="2791" spans="1:2" x14ac:dyDescent="0.25">
      <c r="A2791" s="6">
        <v>41004</v>
      </c>
      <c r="B2791" s="8">
        <v>7.0000000000000007E-2</v>
      </c>
    </row>
    <row r="2792" spans="1:2" x14ac:dyDescent="0.25">
      <c r="A2792" s="6">
        <v>41005</v>
      </c>
      <c r="B2792" s="8">
        <v>0.06</v>
      </c>
    </row>
    <row r="2793" spans="1:2" x14ac:dyDescent="0.25">
      <c r="A2793" s="6">
        <v>41008</v>
      </c>
      <c r="B2793" s="8">
        <v>7.0000000000000007E-2</v>
      </c>
    </row>
    <row r="2794" spans="1:2" x14ac:dyDescent="0.25">
      <c r="A2794" s="6">
        <v>41009</v>
      </c>
      <c r="B2794" s="8">
        <v>0.08</v>
      </c>
    </row>
    <row r="2795" spans="1:2" x14ac:dyDescent="0.25">
      <c r="A2795" s="6">
        <v>41010</v>
      </c>
      <c r="B2795" s="8">
        <v>0.08</v>
      </c>
    </row>
    <row r="2796" spans="1:2" x14ac:dyDescent="0.25">
      <c r="A2796" s="6">
        <v>41011</v>
      </c>
      <c r="B2796" s="8">
        <v>0.08</v>
      </c>
    </row>
    <row r="2797" spans="1:2" x14ac:dyDescent="0.25">
      <c r="A2797" s="6">
        <v>41012</v>
      </c>
      <c r="B2797" s="8">
        <v>7.0000000000000007E-2</v>
      </c>
    </row>
    <row r="2798" spans="1:2" x14ac:dyDescent="0.25">
      <c r="A2798" s="6">
        <v>41015</v>
      </c>
      <c r="B2798" s="8">
        <v>7.0000000000000007E-2</v>
      </c>
    </row>
    <row r="2799" spans="1:2" x14ac:dyDescent="0.25">
      <c r="A2799" s="6">
        <v>41016</v>
      </c>
      <c r="B2799" s="8">
        <v>7.0000000000000007E-2</v>
      </c>
    </row>
    <row r="2800" spans="1:2" x14ac:dyDescent="0.25">
      <c r="A2800" s="6">
        <v>41017</v>
      </c>
      <c r="B2800" s="8">
        <v>0.05</v>
      </c>
    </row>
    <row r="2801" spans="1:2" x14ac:dyDescent="0.25">
      <c r="A2801" s="6">
        <v>41018</v>
      </c>
      <c r="B2801" s="8">
        <v>0.04</v>
      </c>
    </row>
    <row r="2802" spans="1:2" x14ac:dyDescent="0.25">
      <c r="A2802" s="6">
        <v>41019</v>
      </c>
      <c r="B2802" s="8">
        <v>0.04</v>
      </c>
    </row>
    <row r="2803" spans="1:2" x14ac:dyDescent="0.25">
      <c r="A2803" s="6">
        <v>41022</v>
      </c>
      <c r="B2803" s="8">
        <v>0.04</v>
      </c>
    </row>
    <row r="2804" spans="1:2" x14ac:dyDescent="0.25">
      <c r="A2804" s="6">
        <v>41023</v>
      </c>
      <c r="B2804" s="8">
        <v>7.0000000000000007E-2</v>
      </c>
    </row>
    <row r="2805" spans="1:2" x14ac:dyDescent="0.25">
      <c r="A2805" s="6">
        <v>41024</v>
      </c>
      <c r="B2805" s="8">
        <v>0.08</v>
      </c>
    </row>
    <row r="2806" spans="1:2" x14ac:dyDescent="0.25">
      <c r="A2806" s="6">
        <v>41025</v>
      </c>
      <c r="B2806" s="8">
        <v>0.09</v>
      </c>
    </row>
    <row r="2807" spans="1:2" x14ac:dyDescent="0.25">
      <c r="A2807" s="6">
        <v>41026</v>
      </c>
      <c r="B2807" s="8">
        <v>7.0000000000000007E-2</v>
      </c>
    </row>
    <row r="2808" spans="1:2" x14ac:dyDescent="0.25">
      <c r="A2808" s="6">
        <v>41029</v>
      </c>
      <c r="B2808" s="8">
        <v>7.0000000000000007E-2</v>
      </c>
    </row>
    <row r="2809" spans="1:2" x14ac:dyDescent="0.25">
      <c r="A2809" s="6">
        <v>41030</v>
      </c>
      <c r="B2809" s="8">
        <v>7.0000000000000007E-2</v>
      </c>
    </row>
    <row r="2810" spans="1:2" x14ac:dyDescent="0.25">
      <c r="A2810" s="6">
        <v>41031</v>
      </c>
      <c r="B2810" s="8">
        <v>0.06</v>
      </c>
    </row>
    <row r="2811" spans="1:2" x14ac:dyDescent="0.25">
      <c r="A2811" s="6">
        <v>41032</v>
      </c>
      <c r="B2811" s="8">
        <v>0.05</v>
      </c>
    </row>
    <row r="2812" spans="1:2" x14ac:dyDescent="0.25">
      <c r="A2812" s="6">
        <v>41033</v>
      </c>
      <c r="B2812" s="8">
        <v>0.05</v>
      </c>
    </row>
    <row r="2813" spans="1:2" x14ac:dyDescent="0.25">
      <c r="A2813" s="6">
        <v>41036</v>
      </c>
      <c r="B2813" s="8">
        <v>0.06</v>
      </c>
    </row>
    <row r="2814" spans="1:2" x14ac:dyDescent="0.25">
      <c r="A2814" s="6">
        <v>41037</v>
      </c>
      <c r="B2814" s="9">
        <v>0.08</v>
      </c>
    </row>
    <row r="2815" spans="1:2" x14ac:dyDescent="0.25">
      <c r="A2815" s="6">
        <v>41038</v>
      </c>
      <c r="B2815" s="8">
        <v>7.0000000000000007E-2</v>
      </c>
    </row>
    <row r="2816" spans="1:2" x14ac:dyDescent="0.25">
      <c r="A2816" s="6">
        <v>41039</v>
      </c>
      <c r="B2816" s="8">
        <v>0.08</v>
      </c>
    </row>
    <row r="2817" spans="1:2" x14ac:dyDescent="0.25">
      <c r="A2817" s="6">
        <v>41040</v>
      </c>
      <c r="B2817" s="8">
        <v>7.0000000000000007E-2</v>
      </c>
    </row>
    <row r="2818" spans="1:2" x14ac:dyDescent="0.25">
      <c r="A2818" s="6">
        <v>41043</v>
      </c>
      <c r="B2818" s="8">
        <v>7.0000000000000007E-2</v>
      </c>
    </row>
    <row r="2819" spans="1:2" x14ac:dyDescent="0.25">
      <c r="A2819" s="6">
        <v>41044</v>
      </c>
      <c r="B2819" s="8">
        <v>0.08</v>
      </c>
    </row>
    <row r="2820" spans="1:2" x14ac:dyDescent="0.25">
      <c r="A2820" s="6">
        <v>41045</v>
      </c>
      <c r="B2820" s="8">
        <v>0.08</v>
      </c>
    </row>
    <row r="2821" spans="1:2" x14ac:dyDescent="0.25">
      <c r="A2821" s="6">
        <v>41046</v>
      </c>
      <c r="B2821" s="8">
        <v>0.08</v>
      </c>
    </row>
    <row r="2822" spans="1:2" x14ac:dyDescent="0.25">
      <c r="A2822" s="6">
        <v>41047</v>
      </c>
      <c r="B2822" s="8">
        <v>0.06</v>
      </c>
    </row>
    <row r="2823" spans="1:2" x14ac:dyDescent="0.25">
      <c r="A2823" s="6">
        <v>41050</v>
      </c>
      <c r="B2823" s="8">
        <v>0.06</v>
      </c>
    </row>
    <row r="2824" spans="1:2" x14ac:dyDescent="0.25">
      <c r="A2824" s="6">
        <v>41051</v>
      </c>
      <c r="B2824" s="8">
        <v>7.0000000000000007E-2</v>
      </c>
    </row>
    <row r="2825" spans="1:2" x14ac:dyDescent="0.25">
      <c r="A2825" s="6">
        <v>41052</v>
      </c>
      <c r="B2825" s="8">
        <v>7.0000000000000007E-2</v>
      </c>
    </row>
    <row r="2826" spans="1:2" x14ac:dyDescent="0.25">
      <c r="A2826" s="6">
        <v>41053</v>
      </c>
      <c r="B2826" s="8">
        <v>0.08</v>
      </c>
    </row>
    <row r="2827" spans="1:2" x14ac:dyDescent="0.25">
      <c r="A2827" s="6">
        <v>41054</v>
      </c>
      <c r="B2827" s="8">
        <v>7.0000000000000007E-2</v>
      </c>
    </row>
    <row r="2828" spans="1:2" x14ac:dyDescent="0.25">
      <c r="A2828" s="6">
        <v>41057</v>
      </c>
      <c r="B2828" s="8" t="e">
        <v>#N/A</v>
      </c>
    </row>
    <row r="2829" spans="1:2" x14ac:dyDescent="0.25">
      <c r="A2829" s="6">
        <v>41058</v>
      </c>
      <c r="B2829" s="8">
        <v>0.06</v>
      </c>
    </row>
    <row r="2830" spans="1:2" x14ac:dyDescent="0.25">
      <c r="A2830" s="6">
        <v>41059</v>
      </c>
      <c r="B2830" s="8">
        <v>0.05</v>
      </c>
    </row>
    <row r="2831" spans="1:2" x14ac:dyDescent="0.25">
      <c r="A2831" s="6">
        <v>41060</v>
      </c>
      <c r="B2831" s="8">
        <v>0.03</v>
      </c>
    </row>
    <row r="2832" spans="1:2" x14ac:dyDescent="0.25">
      <c r="A2832" s="6">
        <v>41061</v>
      </c>
      <c r="B2832" s="8">
        <v>0.03</v>
      </c>
    </row>
    <row r="2833" spans="1:2" x14ac:dyDescent="0.25">
      <c r="A2833" s="6">
        <v>41064</v>
      </c>
      <c r="B2833" s="8">
        <v>0.04</v>
      </c>
    </row>
    <row r="2834" spans="1:2" x14ac:dyDescent="0.25">
      <c r="A2834" s="6">
        <v>41065</v>
      </c>
      <c r="B2834" s="8">
        <v>0.05</v>
      </c>
    </row>
    <row r="2835" spans="1:2" x14ac:dyDescent="0.25">
      <c r="A2835" s="6">
        <v>41066</v>
      </c>
      <c r="B2835" s="8">
        <v>0.05</v>
      </c>
    </row>
    <row r="2836" spans="1:2" x14ac:dyDescent="0.25">
      <c r="A2836" s="6">
        <v>41067</v>
      </c>
      <c r="B2836" s="8">
        <v>0.04</v>
      </c>
    </row>
    <row r="2837" spans="1:2" x14ac:dyDescent="0.25">
      <c r="A2837" s="6">
        <v>41068</v>
      </c>
      <c r="B2837" s="9">
        <v>0.04</v>
      </c>
    </row>
    <row r="2838" spans="1:2" x14ac:dyDescent="0.25">
      <c r="A2838" s="6">
        <v>41071</v>
      </c>
      <c r="B2838" s="8">
        <v>0.04</v>
      </c>
    </row>
    <row r="2839" spans="1:2" x14ac:dyDescent="0.25">
      <c r="A2839" s="6">
        <v>41072</v>
      </c>
      <c r="B2839" s="8">
        <v>0.06</v>
      </c>
    </row>
    <row r="2840" spans="1:2" x14ac:dyDescent="0.25">
      <c r="A2840" s="6">
        <v>41073</v>
      </c>
      <c r="B2840" s="8">
        <v>7.0000000000000007E-2</v>
      </c>
    </row>
    <row r="2841" spans="1:2" x14ac:dyDescent="0.25">
      <c r="A2841" s="6">
        <v>41074</v>
      </c>
      <c r="B2841" s="8">
        <v>0.08</v>
      </c>
    </row>
    <row r="2842" spans="1:2" x14ac:dyDescent="0.25">
      <c r="A2842" s="6">
        <v>41075</v>
      </c>
      <c r="B2842" s="8">
        <v>0.05</v>
      </c>
    </row>
    <row r="2843" spans="1:2" x14ac:dyDescent="0.25">
      <c r="A2843" s="6">
        <v>41078</v>
      </c>
      <c r="B2843" s="8">
        <v>0.05</v>
      </c>
    </row>
    <row r="2844" spans="1:2" x14ac:dyDescent="0.25">
      <c r="A2844" s="6">
        <v>41079</v>
      </c>
      <c r="B2844" s="8">
        <v>0.06</v>
      </c>
    </row>
    <row r="2845" spans="1:2" x14ac:dyDescent="0.25">
      <c r="A2845" s="6">
        <v>41080</v>
      </c>
      <c r="B2845" s="8">
        <v>0.06</v>
      </c>
    </row>
    <row r="2846" spans="1:2" x14ac:dyDescent="0.25">
      <c r="A2846" s="6">
        <v>41081</v>
      </c>
      <c r="B2846" s="8">
        <v>0.05</v>
      </c>
    </row>
    <row r="2847" spans="1:2" x14ac:dyDescent="0.25">
      <c r="A2847" s="6">
        <v>41082</v>
      </c>
      <c r="B2847" s="9">
        <v>0.05</v>
      </c>
    </row>
    <row r="2848" spans="1:2" x14ac:dyDescent="0.25">
      <c r="A2848" s="6">
        <v>41085</v>
      </c>
      <c r="B2848" s="8">
        <v>0.05</v>
      </c>
    </row>
    <row r="2849" spans="1:2" x14ac:dyDescent="0.25">
      <c r="A2849" s="6">
        <v>41086</v>
      </c>
      <c r="B2849" s="8">
        <v>7.0000000000000007E-2</v>
      </c>
    </row>
    <row r="2850" spans="1:2" x14ac:dyDescent="0.25">
      <c r="A2850" s="6">
        <v>41087</v>
      </c>
      <c r="B2850" s="8">
        <v>0.06</v>
      </c>
    </row>
    <row r="2851" spans="1:2" x14ac:dyDescent="0.25">
      <c r="A2851" s="6">
        <v>41088</v>
      </c>
      <c r="B2851" s="8">
        <v>0.02</v>
      </c>
    </row>
    <row r="2852" spans="1:2" x14ac:dyDescent="0.25">
      <c r="A2852" s="6">
        <v>41089</v>
      </c>
      <c r="B2852" s="8">
        <v>0.04</v>
      </c>
    </row>
    <row r="2853" spans="1:2" x14ac:dyDescent="0.25">
      <c r="A2853" s="6">
        <v>41092</v>
      </c>
      <c r="B2853" s="8">
        <v>0.05</v>
      </c>
    </row>
    <row r="2854" spans="1:2" x14ac:dyDescent="0.25">
      <c r="A2854" s="6">
        <v>41093</v>
      </c>
      <c r="B2854" s="8">
        <v>0.08</v>
      </c>
    </row>
    <row r="2855" spans="1:2" x14ac:dyDescent="0.25">
      <c r="A2855" s="6">
        <v>41094</v>
      </c>
      <c r="B2855" s="8" t="e">
        <v>#N/A</v>
      </c>
    </row>
    <row r="2856" spans="1:2" x14ac:dyDescent="0.25">
      <c r="A2856" s="6">
        <v>41095</v>
      </c>
      <c r="B2856" s="8">
        <v>7.0000000000000007E-2</v>
      </c>
    </row>
    <row r="2857" spans="1:2" x14ac:dyDescent="0.25">
      <c r="A2857" s="6">
        <v>41096</v>
      </c>
      <c r="B2857" s="8">
        <v>0.06</v>
      </c>
    </row>
    <row r="2858" spans="1:2" x14ac:dyDescent="0.25">
      <c r="A2858" s="6">
        <v>41099</v>
      </c>
      <c r="B2858" s="8">
        <v>0.06</v>
      </c>
    </row>
    <row r="2859" spans="1:2" x14ac:dyDescent="0.25">
      <c r="A2859" s="6">
        <v>41100</v>
      </c>
      <c r="B2859" s="8">
        <v>7.0000000000000007E-2</v>
      </c>
    </row>
    <row r="2860" spans="1:2" x14ac:dyDescent="0.25">
      <c r="A2860" s="6">
        <v>41101</v>
      </c>
      <c r="B2860" s="8">
        <v>7.0000000000000007E-2</v>
      </c>
    </row>
    <row r="2861" spans="1:2" x14ac:dyDescent="0.25">
      <c r="A2861" s="6">
        <v>41102</v>
      </c>
      <c r="B2861" s="8">
        <v>0.08</v>
      </c>
    </row>
    <row r="2862" spans="1:2" x14ac:dyDescent="0.25">
      <c r="A2862" s="6">
        <v>41103</v>
      </c>
      <c r="B2862" s="8">
        <v>0.08</v>
      </c>
    </row>
    <row r="2863" spans="1:2" x14ac:dyDescent="0.25">
      <c r="A2863" s="6">
        <v>41106</v>
      </c>
      <c r="B2863" s="8">
        <v>0.03</v>
      </c>
    </row>
    <row r="2864" spans="1:2" x14ac:dyDescent="0.25">
      <c r="A2864" s="6">
        <v>41107</v>
      </c>
      <c r="B2864" s="8">
        <v>0.08</v>
      </c>
    </row>
    <row r="2865" spans="1:2" x14ac:dyDescent="0.25">
      <c r="A2865" s="6">
        <v>41108</v>
      </c>
      <c r="B2865" s="8">
        <v>7.0000000000000007E-2</v>
      </c>
    </row>
    <row r="2866" spans="1:2" x14ac:dyDescent="0.25">
      <c r="A2866" s="6">
        <v>41109</v>
      </c>
      <c r="B2866" s="8">
        <v>0.06</v>
      </c>
    </row>
    <row r="2867" spans="1:2" x14ac:dyDescent="0.25">
      <c r="A2867" s="6">
        <v>41110</v>
      </c>
      <c r="B2867" s="8">
        <v>7.0000000000000007E-2</v>
      </c>
    </row>
    <row r="2868" spans="1:2" x14ac:dyDescent="0.25">
      <c r="A2868" s="6">
        <v>41113</v>
      </c>
      <c r="B2868" s="9">
        <v>7.0000000000000007E-2</v>
      </c>
    </row>
    <row r="2869" spans="1:2" x14ac:dyDescent="0.25">
      <c r="A2869" s="6">
        <v>41114</v>
      </c>
      <c r="B2869" s="8">
        <v>0.08</v>
      </c>
    </row>
    <row r="2870" spans="1:2" x14ac:dyDescent="0.25">
      <c r="A2870" s="6">
        <v>41115</v>
      </c>
      <c r="B2870" s="8">
        <v>0.08</v>
      </c>
    </row>
    <row r="2871" spans="1:2" x14ac:dyDescent="0.25">
      <c r="A2871" s="6">
        <v>41116</v>
      </c>
      <c r="B2871" s="8">
        <v>0.08</v>
      </c>
    </row>
    <row r="2872" spans="1:2" x14ac:dyDescent="0.25">
      <c r="A2872" s="6">
        <v>41117</v>
      </c>
      <c r="B2872" s="8">
        <v>7.0000000000000007E-2</v>
      </c>
    </row>
    <row r="2873" spans="1:2" x14ac:dyDescent="0.25">
      <c r="A2873" s="6">
        <v>41120</v>
      </c>
      <c r="B2873" s="8">
        <v>0.05</v>
      </c>
    </row>
    <row r="2874" spans="1:2" x14ac:dyDescent="0.25">
      <c r="A2874" s="6">
        <v>41121</v>
      </c>
      <c r="B2874" s="8">
        <v>7.0000000000000007E-2</v>
      </c>
    </row>
    <row r="2875" spans="1:2" x14ac:dyDescent="0.25">
      <c r="A2875" s="6">
        <v>41122</v>
      </c>
      <c r="B2875" s="8">
        <v>7.0000000000000007E-2</v>
      </c>
    </row>
    <row r="2876" spans="1:2" x14ac:dyDescent="0.25">
      <c r="A2876" s="6">
        <v>41123</v>
      </c>
      <c r="B2876" s="8">
        <v>0.04</v>
      </c>
    </row>
    <row r="2877" spans="1:2" x14ac:dyDescent="0.25">
      <c r="A2877" s="6">
        <v>41124</v>
      </c>
      <c r="B2877" s="8">
        <v>0.02</v>
      </c>
    </row>
    <row r="2878" spans="1:2" x14ac:dyDescent="0.25">
      <c r="A2878" s="6">
        <v>41127</v>
      </c>
      <c r="B2878" s="8">
        <v>0.04</v>
      </c>
    </row>
    <row r="2879" spans="1:2" x14ac:dyDescent="0.25">
      <c r="A2879" s="6">
        <v>41128</v>
      </c>
      <c r="B2879" s="8">
        <v>0.09</v>
      </c>
    </row>
    <row r="2880" spans="1:2" x14ac:dyDescent="0.25">
      <c r="A2880" s="6">
        <v>41129</v>
      </c>
      <c r="B2880" s="8">
        <v>0.09</v>
      </c>
    </row>
    <row r="2881" spans="1:2" x14ac:dyDescent="0.25">
      <c r="A2881" s="6">
        <v>41130</v>
      </c>
      <c r="B2881" s="8">
        <v>0.1</v>
      </c>
    </row>
    <row r="2882" spans="1:2" x14ac:dyDescent="0.25">
      <c r="A2882" s="6">
        <v>41131</v>
      </c>
      <c r="B2882" s="8">
        <v>0.1</v>
      </c>
    </row>
    <row r="2883" spans="1:2" x14ac:dyDescent="0.25">
      <c r="A2883" s="6">
        <v>41134</v>
      </c>
      <c r="B2883" s="8">
        <v>0.1</v>
      </c>
    </row>
    <row r="2884" spans="1:2" x14ac:dyDescent="0.25">
      <c r="A2884" s="6">
        <v>41135</v>
      </c>
      <c r="B2884" s="9">
        <v>0.11</v>
      </c>
    </row>
    <row r="2885" spans="1:2" x14ac:dyDescent="0.25">
      <c r="A2885" s="6">
        <v>41136</v>
      </c>
      <c r="B2885" s="8">
        <v>0.11</v>
      </c>
    </row>
    <row r="2886" spans="1:2" x14ac:dyDescent="0.25">
      <c r="A2886" s="6">
        <v>41137</v>
      </c>
      <c r="B2886" s="8">
        <v>0.1</v>
      </c>
    </row>
    <row r="2887" spans="1:2" x14ac:dyDescent="0.25">
      <c r="A2887" s="6">
        <v>41138</v>
      </c>
      <c r="B2887" s="8">
        <v>0.09</v>
      </c>
    </row>
    <row r="2888" spans="1:2" x14ac:dyDescent="0.25">
      <c r="A2888" s="6">
        <v>41141</v>
      </c>
      <c r="B2888" s="8">
        <v>0.09</v>
      </c>
    </row>
    <row r="2889" spans="1:2" x14ac:dyDescent="0.25">
      <c r="A2889" s="6">
        <v>41142</v>
      </c>
      <c r="B2889" s="8">
        <v>0.1</v>
      </c>
    </row>
    <row r="2890" spans="1:2" x14ac:dyDescent="0.25">
      <c r="A2890" s="6">
        <v>41143</v>
      </c>
      <c r="B2890" s="8">
        <v>0.1</v>
      </c>
    </row>
    <row r="2891" spans="1:2" x14ac:dyDescent="0.25">
      <c r="A2891" s="6">
        <v>41144</v>
      </c>
      <c r="B2891" s="8">
        <v>0.1</v>
      </c>
    </row>
    <row r="2892" spans="1:2" x14ac:dyDescent="0.25">
      <c r="A2892" s="6">
        <v>41145</v>
      </c>
      <c r="B2892" s="8">
        <v>0.1</v>
      </c>
    </row>
    <row r="2893" spans="1:2" x14ac:dyDescent="0.25">
      <c r="A2893" s="6">
        <v>41148</v>
      </c>
      <c r="B2893" s="8">
        <v>0.1</v>
      </c>
    </row>
    <row r="2894" spans="1:2" x14ac:dyDescent="0.25">
      <c r="A2894" s="6">
        <v>41149</v>
      </c>
      <c r="B2894" s="8">
        <v>0.12</v>
      </c>
    </row>
    <row r="2895" spans="1:2" x14ac:dyDescent="0.25">
      <c r="A2895" s="6">
        <v>41150</v>
      </c>
      <c r="B2895" s="8">
        <v>0.12</v>
      </c>
    </row>
    <row r="2896" spans="1:2" x14ac:dyDescent="0.25">
      <c r="A2896" s="6">
        <v>41151</v>
      </c>
      <c r="B2896" s="8">
        <v>0.12</v>
      </c>
    </row>
    <row r="2897" spans="1:2" x14ac:dyDescent="0.25">
      <c r="A2897" s="6">
        <v>41152</v>
      </c>
      <c r="B2897" s="8">
        <v>0.09</v>
      </c>
    </row>
    <row r="2898" spans="1:2" x14ac:dyDescent="0.25">
      <c r="A2898" s="6">
        <v>41155</v>
      </c>
      <c r="B2898" s="8" t="e">
        <v>#N/A</v>
      </c>
    </row>
    <row r="2899" spans="1:2" x14ac:dyDescent="0.25">
      <c r="A2899" s="6">
        <v>41156</v>
      </c>
      <c r="B2899" s="8">
        <v>0.1</v>
      </c>
    </row>
    <row r="2900" spans="1:2" x14ac:dyDescent="0.25">
      <c r="A2900" s="6">
        <v>41157</v>
      </c>
      <c r="B2900" s="8">
        <v>0.11</v>
      </c>
    </row>
    <row r="2901" spans="1:2" x14ac:dyDescent="0.25">
      <c r="A2901" s="6">
        <v>41158</v>
      </c>
      <c r="B2901" s="8">
        <v>0.1</v>
      </c>
    </row>
    <row r="2902" spans="1:2" x14ac:dyDescent="0.25">
      <c r="A2902" s="6">
        <v>41159</v>
      </c>
      <c r="B2902" s="8">
        <v>0.09</v>
      </c>
    </row>
    <row r="2903" spans="1:2" x14ac:dyDescent="0.25">
      <c r="A2903" s="6">
        <v>41162</v>
      </c>
      <c r="B2903" s="8">
        <v>0.09</v>
      </c>
    </row>
    <row r="2904" spans="1:2" x14ac:dyDescent="0.25">
      <c r="A2904" s="6">
        <v>41163</v>
      </c>
      <c r="B2904" s="8">
        <v>0.09</v>
      </c>
    </row>
    <row r="2905" spans="1:2" x14ac:dyDescent="0.25">
      <c r="A2905" s="6">
        <v>41164</v>
      </c>
      <c r="B2905" s="8">
        <v>0.09</v>
      </c>
    </row>
    <row r="2906" spans="1:2" x14ac:dyDescent="0.25">
      <c r="A2906" s="6">
        <v>41165</v>
      </c>
      <c r="B2906" s="8">
        <v>0.1</v>
      </c>
    </row>
    <row r="2907" spans="1:2" x14ac:dyDescent="0.25">
      <c r="A2907" s="6">
        <v>41166</v>
      </c>
      <c r="B2907" s="8">
        <v>0.08</v>
      </c>
    </row>
    <row r="2908" spans="1:2" x14ac:dyDescent="0.25">
      <c r="A2908" s="6">
        <v>41169</v>
      </c>
      <c r="B2908" s="8">
        <v>0.05</v>
      </c>
    </row>
    <row r="2909" spans="1:2" x14ac:dyDescent="0.25">
      <c r="A2909" s="6">
        <v>41170</v>
      </c>
      <c r="B2909" s="9">
        <v>0.08</v>
      </c>
    </row>
    <row r="2910" spans="1:2" x14ac:dyDescent="0.25">
      <c r="A2910" s="6">
        <v>41171</v>
      </c>
      <c r="B2910" s="8">
        <v>0.08</v>
      </c>
    </row>
    <row r="2911" spans="1:2" x14ac:dyDescent="0.25">
      <c r="A2911" s="6">
        <v>41172</v>
      </c>
      <c r="B2911" s="8">
        <v>0.06</v>
      </c>
    </row>
    <row r="2912" spans="1:2" x14ac:dyDescent="0.25">
      <c r="A2912" s="6">
        <v>41173</v>
      </c>
      <c r="B2912" s="8">
        <v>0.05</v>
      </c>
    </row>
    <row r="2913" spans="1:2" x14ac:dyDescent="0.25">
      <c r="A2913" s="6">
        <v>41176</v>
      </c>
      <c r="B2913" s="8">
        <v>0.02</v>
      </c>
    </row>
    <row r="2914" spans="1:2" x14ac:dyDescent="0.25">
      <c r="A2914" s="6">
        <v>41177</v>
      </c>
      <c r="B2914" s="8">
        <v>0.06</v>
      </c>
    </row>
    <row r="2915" spans="1:2" x14ac:dyDescent="0.25">
      <c r="A2915" s="6">
        <v>41178</v>
      </c>
      <c r="B2915" s="8">
        <v>0.05</v>
      </c>
    </row>
    <row r="2916" spans="1:2" x14ac:dyDescent="0.25">
      <c r="A2916" s="6">
        <v>41179</v>
      </c>
      <c r="B2916" s="8">
        <v>0.05</v>
      </c>
    </row>
    <row r="2917" spans="1:2" x14ac:dyDescent="0.25">
      <c r="A2917" s="6">
        <v>41180</v>
      </c>
      <c r="B2917" s="8">
        <v>0.06</v>
      </c>
    </row>
    <row r="2918" spans="1:2" x14ac:dyDescent="0.25">
      <c r="A2918" s="6">
        <v>41183</v>
      </c>
      <c r="B2918" s="8">
        <v>0.05</v>
      </c>
    </row>
    <row r="2919" spans="1:2" x14ac:dyDescent="0.25">
      <c r="A2919" s="6">
        <v>41184</v>
      </c>
      <c r="B2919" s="8">
        <v>0.09</v>
      </c>
    </row>
    <row r="2920" spans="1:2" x14ac:dyDescent="0.25">
      <c r="A2920" s="6">
        <v>41185</v>
      </c>
      <c r="B2920" s="8">
        <v>0.09</v>
      </c>
    </row>
    <row r="2921" spans="1:2" x14ac:dyDescent="0.25">
      <c r="A2921" s="6">
        <v>41186</v>
      </c>
      <c r="B2921" s="8">
        <v>0.1</v>
      </c>
    </row>
    <row r="2922" spans="1:2" x14ac:dyDescent="0.25">
      <c r="A2922" s="6">
        <v>41187</v>
      </c>
      <c r="B2922" s="8">
        <v>0.1</v>
      </c>
    </row>
    <row r="2923" spans="1:2" x14ac:dyDescent="0.25">
      <c r="A2923" s="6">
        <v>41190</v>
      </c>
      <c r="B2923" s="8" t="e">
        <v>#N/A</v>
      </c>
    </row>
    <row r="2924" spans="1:2" x14ac:dyDescent="0.25">
      <c r="A2924" s="6">
        <v>41191</v>
      </c>
      <c r="B2924" s="8">
        <v>0.11</v>
      </c>
    </row>
    <row r="2925" spans="1:2" x14ac:dyDescent="0.25">
      <c r="A2925" s="6">
        <v>41192</v>
      </c>
      <c r="B2925" s="8">
        <v>0.12</v>
      </c>
    </row>
    <row r="2926" spans="1:2" x14ac:dyDescent="0.25">
      <c r="A2926" s="6">
        <v>41193</v>
      </c>
      <c r="B2926" s="8">
        <v>0.12</v>
      </c>
    </row>
    <row r="2927" spans="1:2" x14ac:dyDescent="0.25">
      <c r="A2927" s="6">
        <v>41194</v>
      </c>
      <c r="B2927" s="8">
        <v>0.12</v>
      </c>
    </row>
    <row r="2928" spans="1:2" x14ac:dyDescent="0.25">
      <c r="A2928" s="6">
        <v>41197</v>
      </c>
      <c r="B2928" s="8">
        <v>0.1</v>
      </c>
    </row>
    <row r="2929" spans="1:2" x14ac:dyDescent="0.25">
      <c r="A2929" s="6">
        <v>41198</v>
      </c>
      <c r="B2929" s="8">
        <v>0.13</v>
      </c>
    </row>
    <row r="2930" spans="1:2" x14ac:dyDescent="0.25">
      <c r="A2930" s="6">
        <v>41199</v>
      </c>
      <c r="B2930" s="8">
        <v>0.13</v>
      </c>
    </row>
    <row r="2931" spans="1:2" x14ac:dyDescent="0.25">
      <c r="A2931" s="6">
        <v>41200</v>
      </c>
      <c r="B2931" s="8">
        <v>0.12</v>
      </c>
    </row>
    <row r="2932" spans="1:2" x14ac:dyDescent="0.25">
      <c r="A2932" s="6">
        <v>41201</v>
      </c>
      <c r="B2932" s="8">
        <v>0.11</v>
      </c>
    </row>
    <row r="2933" spans="1:2" x14ac:dyDescent="0.25">
      <c r="A2933" s="6">
        <v>41204</v>
      </c>
      <c r="B2933" s="8">
        <v>0.1</v>
      </c>
    </row>
    <row r="2934" spans="1:2" x14ac:dyDescent="0.25">
      <c r="A2934" s="6">
        <v>41205</v>
      </c>
      <c r="B2934" s="8">
        <v>0.11</v>
      </c>
    </row>
    <row r="2935" spans="1:2" x14ac:dyDescent="0.25">
      <c r="A2935" s="6">
        <v>41206</v>
      </c>
      <c r="B2935" s="8">
        <v>0.13</v>
      </c>
    </row>
    <row r="2936" spans="1:2" x14ac:dyDescent="0.25">
      <c r="A2936" s="6">
        <v>41207</v>
      </c>
      <c r="B2936" s="8">
        <v>0.13</v>
      </c>
    </row>
    <row r="2937" spans="1:2" x14ac:dyDescent="0.25">
      <c r="A2937" s="6">
        <v>41208</v>
      </c>
      <c r="B2937" s="8">
        <v>0.12</v>
      </c>
    </row>
    <row r="2938" spans="1:2" x14ac:dyDescent="0.25">
      <c r="A2938" s="6">
        <v>41211</v>
      </c>
      <c r="B2938" s="8">
        <v>0.13</v>
      </c>
    </row>
    <row r="2939" spans="1:2" x14ac:dyDescent="0.25">
      <c r="A2939" s="6">
        <v>41212</v>
      </c>
      <c r="B2939" s="8" t="e">
        <v>#N/A</v>
      </c>
    </row>
    <row r="2940" spans="1:2" x14ac:dyDescent="0.25">
      <c r="A2940" s="6">
        <v>41213</v>
      </c>
      <c r="B2940" s="8">
        <v>0.09</v>
      </c>
    </row>
    <row r="2941" spans="1:2" x14ac:dyDescent="0.25">
      <c r="A2941" s="6">
        <v>41214</v>
      </c>
      <c r="B2941" s="8">
        <v>0.06</v>
      </c>
    </row>
    <row r="2942" spans="1:2" x14ac:dyDescent="0.25">
      <c r="A2942" s="6">
        <v>41215</v>
      </c>
      <c r="B2942" s="8">
        <v>0.08</v>
      </c>
    </row>
    <row r="2943" spans="1:2" x14ac:dyDescent="0.25">
      <c r="A2943" s="6">
        <v>41218</v>
      </c>
      <c r="B2943" s="8">
        <v>0.09</v>
      </c>
    </row>
    <row r="2944" spans="1:2" x14ac:dyDescent="0.25">
      <c r="A2944" s="6">
        <v>41219</v>
      </c>
      <c r="B2944" s="8">
        <v>0.12</v>
      </c>
    </row>
    <row r="2945" spans="1:2" x14ac:dyDescent="0.25">
      <c r="A2945" s="6">
        <v>41220</v>
      </c>
      <c r="B2945" s="8">
        <v>0.12</v>
      </c>
    </row>
    <row r="2946" spans="1:2" x14ac:dyDescent="0.25">
      <c r="A2946" s="6">
        <v>41221</v>
      </c>
      <c r="B2946" s="8">
        <v>0.13</v>
      </c>
    </row>
    <row r="2947" spans="1:2" x14ac:dyDescent="0.25">
      <c r="A2947" s="6">
        <v>41222</v>
      </c>
      <c r="B2947" s="8">
        <v>0.13</v>
      </c>
    </row>
    <row r="2948" spans="1:2" x14ac:dyDescent="0.25">
      <c r="A2948" s="6">
        <v>41225</v>
      </c>
      <c r="B2948" s="8" t="e">
        <v>#N/A</v>
      </c>
    </row>
    <row r="2949" spans="1:2" x14ac:dyDescent="0.25">
      <c r="A2949" s="6">
        <v>41226</v>
      </c>
      <c r="B2949" s="8">
        <v>0.12</v>
      </c>
    </row>
    <row r="2950" spans="1:2" x14ac:dyDescent="0.25">
      <c r="A2950" s="6">
        <v>41227</v>
      </c>
      <c r="B2950" s="8">
        <v>0.15</v>
      </c>
    </row>
    <row r="2951" spans="1:2" x14ac:dyDescent="0.25">
      <c r="A2951" s="6">
        <v>41228</v>
      </c>
      <c r="B2951" s="8">
        <v>0.13</v>
      </c>
    </row>
    <row r="2952" spans="1:2" x14ac:dyDescent="0.25">
      <c r="A2952" s="6">
        <v>41229</v>
      </c>
      <c r="B2952" s="8">
        <v>7.0000000000000007E-2</v>
      </c>
    </row>
    <row r="2953" spans="1:2" x14ac:dyDescent="0.25">
      <c r="A2953" s="6">
        <v>41232</v>
      </c>
      <c r="B2953" s="9">
        <v>0.06</v>
      </c>
    </row>
    <row r="2954" spans="1:2" x14ac:dyDescent="0.25">
      <c r="A2954" s="6">
        <v>41233</v>
      </c>
      <c r="B2954" s="8">
        <v>0.15</v>
      </c>
    </row>
    <row r="2955" spans="1:2" x14ac:dyDescent="0.25">
      <c r="A2955" s="6">
        <v>41234</v>
      </c>
      <c r="B2955" s="8">
        <v>0.17</v>
      </c>
    </row>
    <row r="2956" spans="1:2" x14ac:dyDescent="0.25">
      <c r="A2956" s="6">
        <v>41235</v>
      </c>
      <c r="B2956" s="8" t="e">
        <v>#N/A</v>
      </c>
    </row>
    <row r="2957" spans="1:2" x14ac:dyDescent="0.25">
      <c r="A2957" s="6">
        <v>41236</v>
      </c>
      <c r="B2957" s="8">
        <v>0.16</v>
      </c>
    </row>
    <row r="2958" spans="1:2" x14ac:dyDescent="0.25">
      <c r="A2958" s="6">
        <v>41239</v>
      </c>
      <c r="B2958" s="8">
        <v>0.15</v>
      </c>
    </row>
    <row r="2959" spans="1:2" x14ac:dyDescent="0.25">
      <c r="A2959" s="6">
        <v>41240</v>
      </c>
      <c r="B2959" s="8">
        <v>0.17</v>
      </c>
    </row>
    <row r="2960" spans="1:2" x14ac:dyDescent="0.25">
      <c r="A2960" s="6">
        <v>41241</v>
      </c>
      <c r="B2960" s="8">
        <v>0.17</v>
      </c>
    </row>
    <row r="2961" spans="1:2" x14ac:dyDescent="0.25">
      <c r="A2961" s="6">
        <v>41242</v>
      </c>
      <c r="B2961" s="8">
        <v>0.16</v>
      </c>
    </row>
    <row r="2962" spans="1:2" x14ac:dyDescent="0.25">
      <c r="A2962" s="6">
        <v>41243</v>
      </c>
      <c r="B2962" s="8">
        <v>0.11</v>
      </c>
    </row>
    <row r="2963" spans="1:2" x14ac:dyDescent="0.25">
      <c r="A2963" s="6">
        <v>41246</v>
      </c>
      <c r="B2963" s="8">
        <v>0.13</v>
      </c>
    </row>
    <row r="2964" spans="1:2" x14ac:dyDescent="0.25">
      <c r="A2964" s="6">
        <v>41247</v>
      </c>
      <c r="B2964" s="8">
        <v>7.0000000000000007E-2</v>
      </c>
    </row>
    <row r="2965" spans="1:2" x14ac:dyDescent="0.25">
      <c r="A2965" s="6">
        <v>41248</v>
      </c>
      <c r="B2965" s="8">
        <v>7.0000000000000007E-2</v>
      </c>
    </row>
    <row r="2966" spans="1:2" x14ac:dyDescent="0.25">
      <c r="A2966" s="6">
        <v>41249</v>
      </c>
      <c r="B2966" s="8">
        <v>7.0000000000000007E-2</v>
      </c>
    </row>
    <row r="2967" spans="1:2" x14ac:dyDescent="0.25">
      <c r="A2967" s="6">
        <v>41250</v>
      </c>
      <c r="B2967" s="8">
        <v>0.06</v>
      </c>
    </row>
    <row r="2968" spans="1:2" x14ac:dyDescent="0.25">
      <c r="A2968" s="6">
        <v>41253</v>
      </c>
      <c r="B2968" s="8">
        <v>0.05</v>
      </c>
    </row>
    <row r="2969" spans="1:2" x14ac:dyDescent="0.25">
      <c r="A2969" s="6">
        <v>41254</v>
      </c>
      <c r="B2969" s="8">
        <v>0.04</v>
      </c>
    </row>
    <row r="2970" spans="1:2" x14ac:dyDescent="0.25">
      <c r="A2970" s="6">
        <v>41255</v>
      </c>
      <c r="B2970" s="8">
        <v>0.04</v>
      </c>
    </row>
    <row r="2971" spans="1:2" x14ac:dyDescent="0.25">
      <c r="A2971" s="6">
        <v>41256</v>
      </c>
      <c r="B2971" s="8">
        <v>0.02</v>
      </c>
    </row>
    <row r="2972" spans="1:2" x14ac:dyDescent="0.25">
      <c r="A2972" s="6">
        <v>41257</v>
      </c>
      <c r="B2972" s="8">
        <v>0.01</v>
      </c>
    </row>
    <row r="2973" spans="1:2" x14ac:dyDescent="0.25">
      <c r="A2973" s="6">
        <v>41260</v>
      </c>
      <c r="B2973" s="8">
        <v>0.01</v>
      </c>
    </row>
    <row r="2974" spans="1:2" x14ac:dyDescent="0.25">
      <c r="A2974" s="6">
        <v>41261</v>
      </c>
      <c r="B2974" s="8">
        <v>0.04</v>
      </c>
    </row>
    <row r="2975" spans="1:2" x14ac:dyDescent="0.25">
      <c r="A2975" s="6">
        <v>41262</v>
      </c>
      <c r="B2975" s="8">
        <v>0.03</v>
      </c>
    </row>
    <row r="2976" spans="1:2" x14ac:dyDescent="0.25">
      <c r="A2976" s="6">
        <v>41263</v>
      </c>
      <c r="B2976" s="8">
        <v>0.02</v>
      </c>
    </row>
    <row r="2977" spans="1:2" x14ac:dyDescent="0.25">
      <c r="A2977" s="6">
        <v>41264</v>
      </c>
      <c r="B2977" s="8">
        <v>0.02</v>
      </c>
    </row>
    <row r="2978" spans="1:2" x14ac:dyDescent="0.25">
      <c r="A2978" s="6">
        <v>41267</v>
      </c>
      <c r="B2978" s="8">
        <v>0.02</v>
      </c>
    </row>
    <row r="2979" spans="1:2" x14ac:dyDescent="0.25">
      <c r="A2979" s="6">
        <v>41268</v>
      </c>
      <c r="B2979" s="9" t="e">
        <v>#N/A</v>
      </c>
    </row>
    <row r="2980" spans="1:2" x14ac:dyDescent="0.25">
      <c r="A2980" s="6">
        <v>41269</v>
      </c>
      <c r="B2980" s="8">
        <v>0.05</v>
      </c>
    </row>
    <row r="2981" spans="1:2" x14ac:dyDescent="0.25">
      <c r="A2981" s="6">
        <v>41270</v>
      </c>
      <c r="B2981" s="8">
        <v>0.01</v>
      </c>
    </row>
    <row r="2982" spans="1:2" x14ac:dyDescent="0.25">
      <c r="A2982" s="6">
        <v>41271</v>
      </c>
      <c r="B2982" s="8">
        <v>0</v>
      </c>
    </row>
    <row r="2983" spans="1:2" x14ac:dyDescent="0.25">
      <c r="A2983" s="6">
        <v>41274</v>
      </c>
      <c r="B2983" s="8">
        <v>0.02</v>
      </c>
    </row>
    <row r="2984" spans="1:2" x14ac:dyDescent="0.25">
      <c r="A2984" s="6">
        <v>41275</v>
      </c>
      <c r="B2984" s="8" t="e">
        <v>#N/A</v>
      </c>
    </row>
    <row r="2985" spans="1:2" x14ac:dyDescent="0.25">
      <c r="A2985" s="6">
        <v>41276</v>
      </c>
      <c r="B2985" s="8">
        <v>7.0000000000000007E-2</v>
      </c>
    </row>
    <row r="2986" spans="1:2" x14ac:dyDescent="0.25">
      <c r="A2986" s="6">
        <v>41277</v>
      </c>
      <c r="B2986" s="8">
        <v>0.06</v>
      </c>
    </row>
    <row r="2987" spans="1:2" x14ac:dyDescent="0.25">
      <c r="A2987" s="6">
        <v>41278</v>
      </c>
      <c r="B2987" s="8">
        <v>0.06</v>
      </c>
    </row>
    <row r="2988" spans="1:2" x14ac:dyDescent="0.25">
      <c r="A2988" s="6">
        <v>41281</v>
      </c>
      <c r="B2988" s="8">
        <v>0.05</v>
      </c>
    </row>
    <row r="2989" spans="1:2" x14ac:dyDescent="0.25">
      <c r="A2989" s="6">
        <v>41282</v>
      </c>
      <c r="B2989" s="8">
        <v>0.06</v>
      </c>
    </row>
    <row r="2990" spans="1:2" x14ac:dyDescent="0.25">
      <c r="A2990" s="6">
        <v>41283</v>
      </c>
      <c r="B2990" s="8">
        <v>0.04</v>
      </c>
    </row>
    <row r="2991" spans="1:2" x14ac:dyDescent="0.25">
      <c r="A2991" s="6">
        <v>41284</v>
      </c>
      <c r="B2991" s="8">
        <v>0.05</v>
      </c>
    </row>
    <row r="2992" spans="1:2" x14ac:dyDescent="0.25">
      <c r="A2992" s="6">
        <v>41285</v>
      </c>
      <c r="B2992" s="8">
        <v>0.04</v>
      </c>
    </row>
    <row r="2993" spans="1:2" x14ac:dyDescent="0.25">
      <c r="A2993" s="6">
        <v>41288</v>
      </c>
      <c r="B2993" s="8">
        <v>0.05</v>
      </c>
    </row>
    <row r="2994" spans="1:2" x14ac:dyDescent="0.25">
      <c r="A2994" s="6">
        <v>41289</v>
      </c>
      <c r="B2994" s="8">
        <v>0.09</v>
      </c>
    </row>
    <row r="2995" spans="1:2" x14ac:dyDescent="0.25">
      <c r="A2995" s="6">
        <v>41290</v>
      </c>
      <c r="B2995" s="8">
        <v>7.0000000000000007E-2</v>
      </c>
    </row>
    <row r="2996" spans="1:2" x14ac:dyDescent="0.25">
      <c r="A2996" s="6">
        <v>41291</v>
      </c>
      <c r="B2996" s="8">
        <v>0.05</v>
      </c>
    </row>
    <row r="2997" spans="1:2" x14ac:dyDescent="0.25">
      <c r="A2997" s="6">
        <v>41292</v>
      </c>
      <c r="B2997" s="8">
        <v>0.04</v>
      </c>
    </row>
    <row r="2998" spans="1:2" x14ac:dyDescent="0.25">
      <c r="A2998" s="6">
        <v>41295</v>
      </c>
      <c r="B2998" s="8" t="e">
        <v>#N/A</v>
      </c>
    </row>
    <row r="2999" spans="1:2" x14ac:dyDescent="0.25">
      <c r="A2999" s="6">
        <v>41296</v>
      </c>
      <c r="B2999" s="8">
        <v>0.03</v>
      </c>
    </row>
    <row r="3000" spans="1:2" x14ac:dyDescent="0.25">
      <c r="A3000" s="6">
        <v>41297</v>
      </c>
      <c r="B3000" s="8">
        <v>0.06</v>
      </c>
    </row>
    <row r="3001" spans="1:2" x14ac:dyDescent="0.25">
      <c r="A3001" s="6">
        <v>41298</v>
      </c>
      <c r="B3001" s="8">
        <v>0.06</v>
      </c>
    </row>
    <row r="3002" spans="1:2" x14ac:dyDescent="0.25">
      <c r="A3002" s="6">
        <v>41299</v>
      </c>
      <c r="B3002" s="8">
        <v>0.06</v>
      </c>
    </row>
    <row r="3003" spans="1:2" x14ac:dyDescent="0.25">
      <c r="A3003" s="6">
        <v>41302</v>
      </c>
      <c r="B3003" s="8">
        <v>0.03</v>
      </c>
    </row>
    <row r="3004" spans="1:2" x14ac:dyDescent="0.25">
      <c r="A3004" s="6">
        <v>41303</v>
      </c>
      <c r="B3004" s="9">
        <v>0.03</v>
      </c>
    </row>
    <row r="3005" spans="1:2" x14ac:dyDescent="0.25">
      <c r="A3005" s="6">
        <v>41304</v>
      </c>
      <c r="B3005" s="8">
        <v>0.04</v>
      </c>
    </row>
    <row r="3006" spans="1:2" x14ac:dyDescent="0.25">
      <c r="A3006" s="6">
        <v>41305</v>
      </c>
      <c r="B3006" s="8">
        <v>0.04</v>
      </c>
    </row>
    <row r="3007" spans="1:2" x14ac:dyDescent="0.25">
      <c r="A3007" s="6">
        <v>41306</v>
      </c>
      <c r="B3007" s="8">
        <v>0.02</v>
      </c>
    </row>
    <row r="3008" spans="1:2" x14ac:dyDescent="0.25">
      <c r="A3008" s="6">
        <v>41309</v>
      </c>
      <c r="B3008" s="8">
        <v>0.03</v>
      </c>
    </row>
    <row r="3009" spans="1:2" x14ac:dyDescent="0.25">
      <c r="A3009" s="6">
        <v>41310</v>
      </c>
      <c r="B3009" s="8">
        <v>0.06</v>
      </c>
    </row>
    <row r="3010" spans="1:2" x14ac:dyDescent="0.25">
      <c r="A3010" s="6">
        <v>41311</v>
      </c>
      <c r="B3010" s="8">
        <v>0.06</v>
      </c>
    </row>
    <row r="3011" spans="1:2" x14ac:dyDescent="0.25">
      <c r="A3011" s="6">
        <v>41312</v>
      </c>
      <c r="B3011" s="8">
        <v>0.03</v>
      </c>
    </row>
    <row r="3012" spans="1:2" x14ac:dyDescent="0.25">
      <c r="A3012" s="6">
        <v>41313</v>
      </c>
      <c r="B3012" s="8">
        <v>0.03</v>
      </c>
    </row>
    <row r="3013" spans="1:2" x14ac:dyDescent="0.25">
      <c r="A3013" s="6">
        <v>41316</v>
      </c>
      <c r="B3013" s="8">
        <v>0.05</v>
      </c>
    </row>
    <row r="3014" spans="1:2" x14ac:dyDescent="0.25">
      <c r="A3014" s="6">
        <v>41317</v>
      </c>
      <c r="B3014" s="8">
        <v>0.08</v>
      </c>
    </row>
    <row r="3015" spans="1:2" x14ac:dyDescent="0.25">
      <c r="A3015" s="6">
        <v>41318</v>
      </c>
      <c r="B3015" s="8">
        <v>0.09</v>
      </c>
    </row>
    <row r="3016" spans="1:2" x14ac:dyDescent="0.25">
      <c r="A3016" s="6">
        <v>41319</v>
      </c>
      <c r="B3016" s="8">
        <v>0.1</v>
      </c>
    </row>
    <row r="3017" spans="1:2" x14ac:dyDescent="0.25">
      <c r="A3017" s="6">
        <v>41320</v>
      </c>
      <c r="B3017" s="8">
        <v>0.09</v>
      </c>
    </row>
    <row r="3018" spans="1:2" x14ac:dyDescent="0.25">
      <c r="A3018" s="6">
        <v>41323</v>
      </c>
      <c r="B3018" s="8" t="e">
        <v>#N/A</v>
      </c>
    </row>
    <row r="3019" spans="1:2" x14ac:dyDescent="0.25">
      <c r="A3019" s="6">
        <v>41324</v>
      </c>
      <c r="B3019" s="8">
        <v>0.09</v>
      </c>
    </row>
    <row r="3020" spans="1:2" x14ac:dyDescent="0.25">
      <c r="A3020" s="6">
        <v>41325</v>
      </c>
      <c r="B3020" s="8">
        <v>0.12</v>
      </c>
    </row>
    <row r="3021" spans="1:2" x14ac:dyDescent="0.25">
      <c r="A3021" s="6">
        <v>41326</v>
      </c>
      <c r="B3021" s="8">
        <v>0.12</v>
      </c>
    </row>
    <row r="3022" spans="1:2" x14ac:dyDescent="0.25">
      <c r="A3022" s="6">
        <v>41327</v>
      </c>
      <c r="B3022" s="8">
        <v>0.11</v>
      </c>
    </row>
    <row r="3023" spans="1:2" x14ac:dyDescent="0.25">
      <c r="A3023" s="6">
        <v>41330</v>
      </c>
      <c r="B3023" s="8">
        <v>0.09</v>
      </c>
    </row>
    <row r="3024" spans="1:2" x14ac:dyDescent="0.25">
      <c r="A3024" s="6">
        <v>41331</v>
      </c>
      <c r="B3024" s="8">
        <v>0.11</v>
      </c>
    </row>
    <row r="3025" spans="1:2" x14ac:dyDescent="0.25">
      <c r="A3025" s="6">
        <v>41332</v>
      </c>
      <c r="B3025" s="8">
        <v>0.11</v>
      </c>
    </row>
    <row r="3026" spans="1:2" x14ac:dyDescent="0.25">
      <c r="A3026" s="6">
        <v>41333</v>
      </c>
      <c r="B3026" s="8">
        <v>7.0000000000000007E-2</v>
      </c>
    </row>
    <row r="3027" spans="1:2" x14ac:dyDescent="0.25">
      <c r="A3027" s="6">
        <v>41334</v>
      </c>
      <c r="B3027" s="8">
        <v>7.0000000000000007E-2</v>
      </c>
    </row>
    <row r="3028" spans="1:2" x14ac:dyDescent="0.25">
      <c r="A3028" s="6">
        <v>41337</v>
      </c>
      <c r="B3028" s="8">
        <v>0.06</v>
      </c>
    </row>
    <row r="3029" spans="1:2" x14ac:dyDescent="0.25">
      <c r="A3029" s="6">
        <v>41338</v>
      </c>
      <c r="B3029" s="8">
        <v>0.09</v>
      </c>
    </row>
    <row r="3030" spans="1:2" x14ac:dyDescent="0.25">
      <c r="A3030" s="6">
        <v>41339</v>
      </c>
      <c r="B3030" s="8">
        <v>0.09</v>
      </c>
    </row>
    <row r="3031" spans="1:2" x14ac:dyDescent="0.25">
      <c r="A3031" s="6">
        <v>41340</v>
      </c>
      <c r="B3031" s="8">
        <v>0.1</v>
      </c>
    </row>
    <row r="3032" spans="1:2" x14ac:dyDescent="0.25">
      <c r="A3032" s="6">
        <v>41341</v>
      </c>
      <c r="B3032" s="8">
        <v>0.09</v>
      </c>
    </row>
    <row r="3033" spans="1:2" x14ac:dyDescent="0.25">
      <c r="A3033" s="6">
        <v>41344</v>
      </c>
      <c r="B3033" s="8">
        <v>0.09</v>
      </c>
    </row>
    <row r="3034" spans="1:2" x14ac:dyDescent="0.25">
      <c r="A3034" s="6">
        <v>41345</v>
      </c>
      <c r="B3034" s="8">
        <v>0.1</v>
      </c>
    </row>
    <row r="3035" spans="1:2" x14ac:dyDescent="0.25">
      <c r="A3035" s="6">
        <v>41346</v>
      </c>
      <c r="B3035" s="8">
        <v>0.09</v>
      </c>
    </row>
    <row r="3036" spans="1:2" x14ac:dyDescent="0.25">
      <c r="A3036" s="6">
        <v>41347</v>
      </c>
      <c r="B3036" s="8">
        <v>0.08</v>
      </c>
    </row>
    <row r="3037" spans="1:2" x14ac:dyDescent="0.25">
      <c r="A3037" s="6">
        <v>41348</v>
      </c>
      <c r="B3037" s="8">
        <v>7.0000000000000007E-2</v>
      </c>
    </row>
    <row r="3038" spans="1:2" x14ac:dyDescent="0.25">
      <c r="A3038" s="6">
        <v>41351</v>
      </c>
      <c r="B3038" s="8">
        <v>7.0000000000000007E-2</v>
      </c>
    </row>
    <row r="3039" spans="1:2" x14ac:dyDescent="0.25">
      <c r="A3039" s="6">
        <v>41352</v>
      </c>
      <c r="B3039" s="8">
        <v>0.08</v>
      </c>
    </row>
    <row r="3040" spans="1:2" x14ac:dyDescent="0.25">
      <c r="A3040" s="6">
        <v>41353</v>
      </c>
      <c r="B3040" s="8">
        <v>0.08</v>
      </c>
    </row>
    <row r="3041" spans="1:2" x14ac:dyDescent="0.25">
      <c r="A3041" s="6">
        <v>41354</v>
      </c>
      <c r="B3041" s="8">
        <v>0.08</v>
      </c>
    </row>
    <row r="3042" spans="1:2" x14ac:dyDescent="0.25">
      <c r="A3042" s="6">
        <v>41355</v>
      </c>
      <c r="B3042" s="8">
        <v>7.0000000000000007E-2</v>
      </c>
    </row>
    <row r="3043" spans="1:2" x14ac:dyDescent="0.25">
      <c r="A3043" s="6">
        <v>41358</v>
      </c>
      <c r="B3043" s="8">
        <v>0.06</v>
      </c>
    </row>
    <row r="3044" spans="1:2" x14ac:dyDescent="0.25">
      <c r="A3044" s="6">
        <v>41359</v>
      </c>
      <c r="B3044" s="8">
        <v>0.08</v>
      </c>
    </row>
    <row r="3045" spans="1:2" x14ac:dyDescent="0.25">
      <c r="A3045" s="6">
        <v>41360</v>
      </c>
      <c r="B3045" s="8">
        <v>0.06</v>
      </c>
    </row>
    <row r="3046" spans="1:2" x14ac:dyDescent="0.25">
      <c r="A3046" s="6">
        <v>41361</v>
      </c>
      <c r="B3046" s="8">
        <v>0.04</v>
      </c>
    </row>
    <row r="3047" spans="1:2" x14ac:dyDescent="0.25">
      <c r="A3047" s="6">
        <v>41362</v>
      </c>
      <c r="B3047" s="8" t="e">
        <v>#N/A</v>
      </c>
    </row>
    <row r="3048" spans="1:2" x14ac:dyDescent="0.25">
      <c r="A3048" s="6">
        <v>41365</v>
      </c>
      <c r="B3048" s="8">
        <v>0.06</v>
      </c>
    </row>
    <row r="3049" spans="1:2" x14ac:dyDescent="0.25">
      <c r="A3049" s="6">
        <v>41366</v>
      </c>
      <c r="B3049" s="9">
        <v>0.06</v>
      </c>
    </row>
    <row r="3050" spans="1:2" x14ac:dyDescent="0.25">
      <c r="A3050" s="6">
        <v>41367</v>
      </c>
      <c r="B3050" s="8">
        <v>0.06</v>
      </c>
    </row>
    <row r="3051" spans="1:2" x14ac:dyDescent="0.25">
      <c r="A3051" s="6">
        <v>41368</v>
      </c>
      <c r="B3051" s="8">
        <v>7.0000000000000007E-2</v>
      </c>
    </row>
    <row r="3052" spans="1:2" x14ac:dyDescent="0.25">
      <c r="A3052" s="6">
        <v>41369</v>
      </c>
      <c r="B3052" s="8">
        <v>0.05</v>
      </c>
    </row>
    <row r="3053" spans="1:2" x14ac:dyDescent="0.25">
      <c r="A3053" s="6">
        <v>41372</v>
      </c>
      <c r="B3053" s="8">
        <v>0.05</v>
      </c>
    </row>
    <row r="3054" spans="1:2" x14ac:dyDescent="0.25">
      <c r="A3054" s="6">
        <v>41373</v>
      </c>
      <c r="B3054" s="8">
        <v>0.06</v>
      </c>
    </row>
    <row r="3055" spans="1:2" x14ac:dyDescent="0.25">
      <c r="A3055" s="6">
        <v>41374</v>
      </c>
      <c r="B3055" s="8">
        <v>7.0000000000000007E-2</v>
      </c>
    </row>
    <row r="3056" spans="1:2" x14ac:dyDescent="0.25">
      <c r="A3056" s="6">
        <v>41375</v>
      </c>
      <c r="B3056" s="8">
        <v>0.06</v>
      </c>
    </row>
    <row r="3057" spans="1:2" x14ac:dyDescent="0.25">
      <c r="A3057" s="6">
        <v>41376</v>
      </c>
      <c r="B3057" s="8">
        <v>0.05</v>
      </c>
    </row>
    <row r="3058" spans="1:2" x14ac:dyDescent="0.25">
      <c r="A3058" s="6">
        <v>41379</v>
      </c>
      <c r="B3058" s="8">
        <v>0.04</v>
      </c>
    </row>
    <row r="3059" spans="1:2" x14ac:dyDescent="0.25">
      <c r="A3059" s="6">
        <v>41380</v>
      </c>
      <c r="B3059" s="8">
        <v>0.06</v>
      </c>
    </row>
    <row r="3060" spans="1:2" x14ac:dyDescent="0.25">
      <c r="A3060" s="6">
        <v>41381</v>
      </c>
      <c r="B3060" s="8">
        <v>0.05</v>
      </c>
    </row>
    <row r="3061" spans="1:2" x14ac:dyDescent="0.25">
      <c r="A3061" s="6">
        <v>41382</v>
      </c>
      <c r="B3061" s="8">
        <v>0.03</v>
      </c>
    </row>
    <row r="3062" spans="1:2" x14ac:dyDescent="0.25">
      <c r="A3062" s="6">
        <v>41383</v>
      </c>
      <c r="B3062" s="8">
        <v>0.04</v>
      </c>
    </row>
    <row r="3063" spans="1:2" x14ac:dyDescent="0.25">
      <c r="A3063" s="6">
        <v>41386</v>
      </c>
      <c r="B3063" s="8">
        <v>0.04</v>
      </c>
    </row>
    <row r="3064" spans="1:2" x14ac:dyDescent="0.25">
      <c r="A3064" s="6">
        <v>41387</v>
      </c>
      <c r="B3064" s="8">
        <v>0.04</v>
      </c>
    </row>
    <row r="3065" spans="1:2" x14ac:dyDescent="0.25">
      <c r="A3065" s="6">
        <v>41388</v>
      </c>
      <c r="B3065" s="8">
        <v>0.05</v>
      </c>
    </row>
    <row r="3066" spans="1:2" x14ac:dyDescent="0.25">
      <c r="A3066" s="6">
        <v>41389</v>
      </c>
      <c r="B3066" s="8">
        <v>0.04</v>
      </c>
    </row>
    <row r="3067" spans="1:2" x14ac:dyDescent="0.25">
      <c r="A3067" s="6">
        <v>41390</v>
      </c>
      <c r="B3067" s="8">
        <v>0.04</v>
      </c>
    </row>
    <row r="3068" spans="1:2" x14ac:dyDescent="0.25">
      <c r="A3068" s="6">
        <v>41393</v>
      </c>
      <c r="B3068" s="8">
        <v>0.03</v>
      </c>
    </row>
    <row r="3069" spans="1:2" x14ac:dyDescent="0.25">
      <c r="A3069" s="6">
        <v>41394</v>
      </c>
      <c r="B3069" s="8">
        <v>0.03</v>
      </c>
    </row>
    <row r="3070" spans="1:2" x14ac:dyDescent="0.25">
      <c r="A3070" s="6">
        <v>41395</v>
      </c>
      <c r="B3070" s="8">
        <v>0.03</v>
      </c>
    </row>
    <row r="3071" spans="1:2" x14ac:dyDescent="0.25">
      <c r="A3071" s="6">
        <v>41396</v>
      </c>
      <c r="B3071" s="8">
        <v>0.02</v>
      </c>
    </row>
    <row r="3072" spans="1:2" x14ac:dyDescent="0.25">
      <c r="A3072" s="6">
        <v>41397</v>
      </c>
      <c r="B3072" s="8">
        <v>0.02</v>
      </c>
    </row>
    <row r="3073" spans="1:2" x14ac:dyDescent="0.25">
      <c r="A3073" s="6">
        <v>41400</v>
      </c>
      <c r="B3073" s="8">
        <v>0.01</v>
      </c>
    </row>
    <row r="3074" spans="1:2" x14ac:dyDescent="0.25">
      <c r="A3074" s="6">
        <v>41401</v>
      </c>
      <c r="B3074" s="9">
        <v>0.01</v>
      </c>
    </row>
    <row r="3075" spans="1:2" x14ac:dyDescent="0.25">
      <c r="A3075" s="6">
        <v>41402</v>
      </c>
      <c r="B3075" s="8">
        <v>0.01</v>
      </c>
    </row>
    <row r="3076" spans="1:2" x14ac:dyDescent="0.25">
      <c r="A3076" s="6">
        <v>41403</v>
      </c>
      <c r="B3076" s="8">
        <v>0.02</v>
      </c>
    </row>
    <row r="3077" spans="1:2" x14ac:dyDescent="0.25">
      <c r="A3077" s="6">
        <v>41404</v>
      </c>
      <c r="B3077" s="8">
        <v>0.02</v>
      </c>
    </row>
    <row r="3078" spans="1:2" x14ac:dyDescent="0.25">
      <c r="A3078" s="6">
        <v>41407</v>
      </c>
      <c r="B3078" s="8">
        <v>0.02</v>
      </c>
    </row>
    <row r="3079" spans="1:2" x14ac:dyDescent="0.25">
      <c r="A3079" s="6">
        <v>41408</v>
      </c>
      <c r="B3079" s="8">
        <v>0.01</v>
      </c>
    </row>
    <row r="3080" spans="1:2" x14ac:dyDescent="0.25">
      <c r="A3080" s="6">
        <v>41409</v>
      </c>
      <c r="B3080" s="8">
        <v>0.01</v>
      </c>
    </row>
    <row r="3081" spans="1:2" x14ac:dyDescent="0.25">
      <c r="A3081" s="6">
        <v>41410</v>
      </c>
      <c r="B3081" s="8">
        <v>0</v>
      </c>
    </row>
    <row r="3082" spans="1:2" x14ac:dyDescent="0.25">
      <c r="A3082" s="6">
        <v>41411</v>
      </c>
      <c r="B3082" s="8">
        <v>0.01</v>
      </c>
    </row>
    <row r="3083" spans="1:2" x14ac:dyDescent="0.25">
      <c r="A3083" s="6">
        <v>41414</v>
      </c>
      <c r="B3083" s="8">
        <v>0.01</v>
      </c>
    </row>
    <row r="3084" spans="1:2" x14ac:dyDescent="0.25">
      <c r="A3084" s="6">
        <v>41415</v>
      </c>
      <c r="B3084" s="8">
        <v>0.04</v>
      </c>
    </row>
    <row r="3085" spans="1:2" x14ac:dyDescent="0.25">
      <c r="A3085" s="6">
        <v>41416</v>
      </c>
      <c r="B3085" s="8">
        <v>0.04</v>
      </c>
    </row>
    <row r="3086" spans="1:2" x14ac:dyDescent="0.25">
      <c r="A3086" s="6">
        <v>41417</v>
      </c>
      <c r="B3086" s="8">
        <v>0.03</v>
      </c>
    </row>
    <row r="3087" spans="1:2" x14ac:dyDescent="0.25">
      <c r="A3087" s="6">
        <v>41418</v>
      </c>
      <c r="B3087" s="8">
        <v>0.03</v>
      </c>
    </row>
    <row r="3088" spans="1:2" x14ac:dyDescent="0.25">
      <c r="A3088" s="6"/>
      <c r="B3088" s="8">
        <v>0.12</v>
      </c>
    </row>
    <row r="3089" spans="1:2" x14ac:dyDescent="0.25">
      <c r="A3089" s="6"/>
      <c r="B3089" s="8">
        <v>0.11</v>
      </c>
    </row>
    <row r="3090" spans="1:2" x14ac:dyDescent="0.25">
      <c r="A3090" s="6"/>
      <c r="B3090" s="8">
        <v>0.12</v>
      </c>
    </row>
    <row r="3091" spans="1:2" x14ac:dyDescent="0.25">
      <c r="A3091" s="6"/>
      <c r="B3091" s="8">
        <v>0.1</v>
      </c>
    </row>
    <row r="3092" spans="1:2" x14ac:dyDescent="0.25">
      <c r="A3092" s="6"/>
      <c r="B3092" s="8">
        <v>0.1</v>
      </c>
    </row>
    <row r="3093" spans="1:2" x14ac:dyDescent="0.25">
      <c r="A3093" s="6"/>
      <c r="B3093" s="8">
        <v>0.1</v>
      </c>
    </row>
    <row r="3094" spans="1:2" x14ac:dyDescent="0.25">
      <c r="A3094" s="6"/>
      <c r="B3094" s="8">
        <v>0.08</v>
      </c>
    </row>
    <row r="3095" spans="1:2" x14ac:dyDescent="0.25">
      <c r="A3095" s="6"/>
      <c r="B3095" s="8">
        <v>0.09</v>
      </c>
    </row>
    <row r="3096" spans="1:2" x14ac:dyDescent="0.25">
      <c r="A3096" s="6"/>
      <c r="B3096" s="8">
        <v>0.09</v>
      </c>
    </row>
    <row r="3097" spans="1:2" x14ac:dyDescent="0.25">
      <c r="A3097" s="6"/>
      <c r="B3097" s="8">
        <v>0.09</v>
      </c>
    </row>
    <row r="3098" spans="1:2" x14ac:dyDescent="0.25">
      <c r="A3098" s="6"/>
      <c r="B3098" s="9">
        <v>0</v>
      </c>
    </row>
    <row r="3099" spans="1:2" x14ac:dyDescent="0.25">
      <c r="A3099" s="6"/>
      <c r="B3099" s="8">
        <v>0.08</v>
      </c>
    </row>
    <row r="3100" spans="1:2" x14ac:dyDescent="0.25">
      <c r="A3100" s="6"/>
      <c r="B3100" s="8">
        <v>0.11</v>
      </c>
    </row>
    <row r="3101" spans="1:2" x14ac:dyDescent="0.25">
      <c r="A3101" s="6"/>
      <c r="B3101" s="8">
        <v>0.11</v>
      </c>
    </row>
    <row r="3102" spans="1:2" x14ac:dyDescent="0.25">
      <c r="A3102" s="6"/>
      <c r="B3102" s="8">
        <v>0.1</v>
      </c>
    </row>
    <row r="3103" spans="1:2" x14ac:dyDescent="0.25">
      <c r="A3103" s="6"/>
      <c r="B3103" s="8">
        <v>0.12</v>
      </c>
    </row>
    <row r="3104" spans="1:2" x14ac:dyDescent="0.25">
      <c r="A3104" s="6"/>
      <c r="B3104" s="8">
        <v>0.11</v>
      </c>
    </row>
    <row r="3105" spans="1:2" x14ac:dyDescent="0.25">
      <c r="A3105" s="6"/>
      <c r="B3105" s="8">
        <v>0.11</v>
      </c>
    </row>
    <row r="3106" spans="1:2" x14ac:dyDescent="0.25">
      <c r="A3106" s="6"/>
      <c r="B3106" s="8">
        <v>0.11</v>
      </c>
    </row>
    <row r="3107" spans="1:2" x14ac:dyDescent="0.25">
      <c r="A3107" s="6"/>
      <c r="B3107" s="9">
        <v>0</v>
      </c>
    </row>
    <row r="3108" spans="1:2" x14ac:dyDescent="0.25">
      <c r="A3108" s="6"/>
      <c r="B3108" s="8">
        <v>0.12</v>
      </c>
    </row>
    <row r="3109" spans="1:2" x14ac:dyDescent="0.25">
      <c r="A3109" s="6"/>
      <c r="B3109" s="8">
        <v>0.12</v>
      </c>
    </row>
    <row r="3110" spans="1:2" x14ac:dyDescent="0.25">
      <c r="A3110" s="6"/>
      <c r="B3110" s="8">
        <v>0.13</v>
      </c>
    </row>
    <row r="3111" spans="1:2" x14ac:dyDescent="0.25">
      <c r="A3111" s="6"/>
      <c r="B3111" s="8">
        <v>0.11</v>
      </c>
    </row>
    <row r="3112" spans="1:2" x14ac:dyDescent="0.25">
      <c r="A3112" s="6"/>
      <c r="B3112" s="8">
        <v>0.11</v>
      </c>
    </row>
    <row r="3113" spans="1:2" x14ac:dyDescent="0.25">
      <c r="A3113" s="6"/>
      <c r="B3113" s="8">
        <v>0.11</v>
      </c>
    </row>
    <row r="3114" spans="1:2" x14ac:dyDescent="0.25">
      <c r="A3114" s="6"/>
      <c r="B3114" s="8">
        <v>0.1</v>
      </c>
    </row>
    <row r="3115" spans="1:2" x14ac:dyDescent="0.25">
      <c r="A3115" s="6"/>
      <c r="B3115" s="8">
        <v>0.1</v>
      </c>
    </row>
    <row r="3116" spans="1:2" x14ac:dyDescent="0.25">
      <c r="A3116" s="6"/>
      <c r="B3116" s="8">
        <v>0.1</v>
      </c>
    </row>
    <row r="3117" spans="1:2" x14ac:dyDescent="0.25">
      <c r="A3117" s="6"/>
      <c r="B3117" s="8">
        <v>0.09</v>
      </c>
    </row>
    <row r="3118" spans="1:2" x14ac:dyDescent="0.25">
      <c r="A3118" s="6"/>
      <c r="B3118" s="8">
        <v>0.1</v>
      </c>
    </row>
    <row r="3119" spans="1:2" x14ac:dyDescent="0.25">
      <c r="A3119" s="6"/>
      <c r="B3119" s="8">
        <v>0.09</v>
      </c>
    </row>
    <row r="3120" spans="1:2" x14ac:dyDescent="0.25">
      <c r="A3120" s="6"/>
      <c r="B3120" s="8">
        <v>0.11</v>
      </c>
    </row>
    <row r="3121" spans="1:2" x14ac:dyDescent="0.25">
      <c r="A3121" s="6"/>
      <c r="B3121" s="8">
        <v>0.12</v>
      </c>
    </row>
    <row r="3122" spans="1:2" x14ac:dyDescent="0.25">
      <c r="A3122" s="6"/>
      <c r="B3122" s="8">
        <v>0.12</v>
      </c>
    </row>
    <row r="3123" spans="1:2" x14ac:dyDescent="0.25">
      <c r="A3123" s="6"/>
      <c r="B3123" s="8">
        <v>0.11</v>
      </c>
    </row>
    <row r="3124" spans="1:2" x14ac:dyDescent="0.25">
      <c r="A3124" s="6"/>
      <c r="B3124" s="8">
        <v>0.11</v>
      </c>
    </row>
    <row r="3125" spans="1:2" x14ac:dyDescent="0.25">
      <c r="A3125" s="6"/>
      <c r="B3125" s="8">
        <v>0.12</v>
      </c>
    </row>
    <row r="3126" spans="1:2" x14ac:dyDescent="0.25">
      <c r="A3126" s="6"/>
      <c r="B3126" s="8">
        <v>0.12</v>
      </c>
    </row>
    <row r="3127" spans="1:2" x14ac:dyDescent="0.25">
      <c r="A3127" s="6"/>
      <c r="B3127" s="8">
        <v>0.11</v>
      </c>
    </row>
    <row r="3128" spans="1:2" x14ac:dyDescent="0.25">
      <c r="A3128" s="6"/>
      <c r="B3128" s="8">
        <v>0.11</v>
      </c>
    </row>
    <row r="3129" spans="1:2" x14ac:dyDescent="0.25">
      <c r="A3129" s="6"/>
      <c r="B3129" s="9">
        <v>0</v>
      </c>
    </row>
    <row r="3130" spans="1:2" x14ac:dyDescent="0.25">
      <c r="A3130" s="6"/>
      <c r="B3130" s="8">
        <v>0.11</v>
      </c>
    </row>
    <row r="3131" spans="1:2" x14ac:dyDescent="0.25">
      <c r="A3131" s="6"/>
      <c r="B3131" s="8">
        <v>0.11</v>
      </c>
    </row>
    <row r="3132" spans="1:2" x14ac:dyDescent="0.25">
      <c r="A3132" s="6"/>
      <c r="B3132" s="8">
        <v>0.11</v>
      </c>
    </row>
    <row r="3133" spans="1:2" x14ac:dyDescent="0.25">
      <c r="A3133" s="6"/>
      <c r="B3133" s="8">
        <v>0.11</v>
      </c>
    </row>
    <row r="3134" spans="1:2" x14ac:dyDescent="0.25">
      <c r="A3134" s="6"/>
      <c r="B3134" s="9">
        <v>0</v>
      </c>
    </row>
    <row r="3135" spans="1:2" x14ac:dyDescent="0.25">
      <c r="A3135" s="6"/>
      <c r="B3135" s="8">
        <v>0.11</v>
      </c>
    </row>
    <row r="3136" spans="1:2" x14ac:dyDescent="0.25">
      <c r="A3136" s="6"/>
      <c r="B3136" s="8">
        <v>0.11</v>
      </c>
    </row>
    <row r="3137" spans="1:2" x14ac:dyDescent="0.25">
      <c r="A3137" s="6"/>
      <c r="B3137" s="8">
        <v>0.1</v>
      </c>
    </row>
    <row r="3138" spans="1:2" x14ac:dyDescent="0.25">
      <c r="A3138" s="6"/>
      <c r="B3138" s="8">
        <v>0.11</v>
      </c>
    </row>
    <row r="3139" spans="1:2" x14ac:dyDescent="0.25">
      <c r="A3139" s="6"/>
      <c r="B3139" s="8">
        <v>0.1</v>
      </c>
    </row>
    <row r="3140" spans="1:2" x14ac:dyDescent="0.25">
      <c r="A3140" s="6"/>
      <c r="B3140" s="8">
        <v>0.11</v>
      </c>
    </row>
    <row r="3141" spans="1:2" x14ac:dyDescent="0.25">
      <c r="A3141" s="6"/>
      <c r="B3141" s="8">
        <v>0.11</v>
      </c>
    </row>
    <row r="3142" spans="1:2" x14ac:dyDescent="0.25">
      <c r="A3142" s="6"/>
      <c r="B3142" s="8">
        <v>0.11</v>
      </c>
    </row>
    <row r="3143" spans="1:2" x14ac:dyDescent="0.25">
      <c r="A3143" s="6"/>
      <c r="B3143" s="8">
        <v>0.1</v>
      </c>
    </row>
    <row r="3144" spans="1:2" x14ac:dyDescent="0.25">
      <c r="A3144" s="6"/>
      <c r="B3144" s="9">
        <v>0</v>
      </c>
    </row>
    <row r="3145" spans="1:2" x14ac:dyDescent="0.25">
      <c r="A3145" s="6"/>
      <c r="B3145" s="8">
        <v>0.11</v>
      </c>
    </row>
    <row r="3146" spans="1:2" x14ac:dyDescent="0.25">
      <c r="A3146" s="6"/>
      <c r="B3146" s="8">
        <v>0.11</v>
      </c>
    </row>
    <row r="3147" spans="1:2" x14ac:dyDescent="0.25">
      <c r="A3147" s="6"/>
      <c r="B3147" s="8">
        <v>0.11</v>
      </c>
    </row>
    <row r="3148" spans="1:2" x14ac:dyDescent="0.25">
      <c r="A3148" s="6"/>
      <c r="B3148" s="8">
        <v>0.11</v>
      </c>
    </row>
    <row r="3149" spans="1:2" x14ac:dyDescent="0.25">
      <c r="A3149" s="6"/>
      <c r="B3149" s="8">
        <v>0.11</v>
      </c>
    </row>
    <row r="3150" spans="1:2" x14ac:dyDescent="0.25">
      <c r="A3150" s="6"/>
      <c r="B3150" s="8">
        <v>0.11</v>
      </c>
    </row>
    <row r="3151" spans="1:2" x14ac:dyDescent="0.25">
      <c r="A3151" s="6"/>
      <c r="B3151" s="8">
        <v>0.11</v>
      </c>
    </row>
    <row r="3152" spans="1:2" x14ac:dyDescent="0.25">
      <c r="A3152" s="6"/>
      <c r="B3152" s="8">
        <v>0.11</v>
      </c>
    </row>
    <row r="3153" spans="1:2" x14ac:dyDescent="0.25">
      <c r="A3153" s="6"/>
      <c r="B3153" s="8">
        <v>0.11</v>
      </c>
    </row>
    <row r="3154" spans="1:2" x14ac:dyDescent="0.25">
      <c r="A3154" s="6"/>
      <c r="B3154" s="8">
        <v>0.11</v>
      </c>
    </row>
    <row r="3155" spans="1:2" x14ac:dyDescent="0.25">
      <c r="A3155" s="6"/>
      <c r="B3155" s="8">
        <v>0.12</v>
      </c>
    </row>
    <row r="3156" spans="1:2" x14ac:dyDescent="0.25">
      <c r="A3156" s="6"/>
      <c r="B3156" s="8">
        <v>0.12</v>
      </c>
    </row>
    <row r="3157" spans="1:2" x14ac:dyDescent="0.25">
      <c r="A3157" s="6"/>
      <c r="B3157" s="8">
        <v>0.13</v>
      </c>
    </row>
    <row r="3158" spans="1:2" x14ac:dyDescent="0.25">
      <c r="A3158" s="6"/>
      <c r="B3158" s="8">
        <v>0.13</v>
      </c>
    </row>
    <row r="3159" spans="1:2" x14ac:dyDescent="0.25">
      <c r="A3159" s="6"/>
      <c r="B3159" s="8">
        <v>0.13</v>
      </c>
    </row>
    <row r="3160" spans="1:2" x14ac:dyDescent="0.25">
      <c r="A3160" s="6"/>
      <c r="B3160" s="8">
        <v>0.14000000000000001</v>
      </c>
    </row>
    <row r="3161" spans="1:2" x14ac:dyDescent="0.25">
      <c r="A3161" s="6"/>
      <c r="B3161" s="8">
        <v>0.15</v>
      </c>
    </row>
    <row r="3162" spans="1:2" x14ac:dyDescent="0.25">
      <c r="A3162" s="6"/>
      <c r="B3162" s="8">
        <v>0.15</v>
      </c>
    </row>
    <row r="3163" spans="1:2" x14ac:dyDescent="0.25">
      <c r="A3163" s="6"/>
      <c r="B3163" s="8">
        <v>0.15</v>
      </c>
    </row>
    <row r="3164" spans="1:2" x14ac:dyDescent="0.25">
      <c r="A3164" s="6"/>
      <c r="B3164" s="8">
        <v>0.15</v>
      </c>
    </row>
    <row r="3165" spans="1:2" x14ac:dyDescent="0.25">
      <c r="A3165" s="6"/>
      <c r="B3165" s="8">
        <v>0.17</v>
      </c>
    </row>
    <row r="3166" spans="1:2" x14ac:dyDescent="0.25">
      <c r="A3166" s="6"/>
      <c r="B3166" s="8">
        <v>0.17</v>
      </c>
    </row>
    <row r="3167" spans="1:2" x14ac:dyDescent="0.25">
      <c r="A3167" s="6"/>
      <c r="B3167" s="8">
        <v>0.16</v>
      </c>
    </row>
    <row r="3168" spans="1:2" x14ac:dyDescent="0.25">
      <c r="A3168" s="6"/>
      <c r="B3168" s="8">
        <v>0.17</v>
      </c>
    </row>
    <row r="3169" spans="1:2" x14ac:dyDescent="0.25">
      <c r="A3169" s="6"/>
      <c r="B3169" s="9">
        <v>0</v>
      </c>
    </row>
    <row r="3170" spans="1:2" x14ac:dyDescent="0.25">
      <c r="A3170" s="6"/>
      <c r="B3170" s="8">
        <v>0.16</v>
      </c>
    </row>
    <row r="3171" spans="1:2" x14ac:dyDescent="0.25">
      <c r="A3171" s="6"/>
      <c r="B3171" s="8">
        <v>0.16</v>
      </c>
    </row>
    <row r="3172" spans="1:2" x14ac:dyDescent="0.25">
      <c r="A3172" s="6"/>
      <c r="B3172" s="8">
        <v>0.16</v>
      </c>
    </row>
    <row r="3173" spans="1:2" x14ac:dyDescent="0.25">
      <c r="A3173" s="6"/>
      <c r="B3173" s="8">
        <v>0.17</v>
      </c>
    </row>
    <row r="3174" spans="1:2" x14ac:dyDescent="0.25">
      <c r="A3174" s="6"/>
      <c r="B3174" s="8">
        <v>0.16</v>
      </c>
    </row>
    <row r="3175" spans="1:2" x14ac:dyDescent="0.25">
      <c r="A3175" s="6"/>
      <c r="B3175" s="8">
        <v>0.17</v>
      </c>
    </row>
    <row r="3176" spans="1:2" x14ac:dyDescent="0.25">
      <c r="A3176" s="6"/>
      <c r="B3176" s="8">
        <v>0.17</v>
      </c>
    </row>
    <row r="3177" spans="1:2" x14ac:dyDescent="0.25">
      <c r="A3177" s="6"/>
      <c r="B3177" s="8">
        <v>0.17</v>
      </c>
    </row>
    <row r="3178" spans="1:2" x14ac:dyDescent="0.25">
      <c r="A3178" s="6"/>
      <c r="B3178" s="8">
        <v>0.16</v>
      </c>
    </row>
    <row r="3179" spans="1:2" x14ac:dyDescent="0.25">
      <c r="A3179" s="6"/>
      <c r="B3179" s="8">
        <v>0.16</v>
      </c>
    </row>
    <row r="3180" spans="1:2" x14ac:dyDescent="0.25">
      <c r="A3180" s="6"/>
      <c r="B3180" s="8">
        <v>0.17</v>
      </c>
    </row>
    <row r="3181" spans="1:2" x14ac:dyDescent="0.25">
      <c r="A3181" s="6"/>
      <c r="B3181" s="8">
        <v>0.18</v>
      </c>
    </row>
    <row r="3182" spans="1:2" x14ac:dyDescent="0.25">
      <c r="A3182" s="6"/>
      <c r="B3182" s="8">
        <v>0.18</v>
      </c>
    </row>
    <row r="3183" spans="1:2" x14ac:dyDescent="0.25">
      <c r="A3183" s="6"/>
      <c r="B3183" s="8">
        <v>0.18</v>
      </c>
    </row>
    <row r="3184" spans="1:2" x14ac:dyDescent="0.25">
      <c r="A3184" s="6"/>
      <c r="B3184" s="8">
        <v>0.18</v>
      </c>
    </row>
    <row r="3185" spans="1:2" x14ac:dyDescent="0.25">
      <c r="A3185" s="6"/>
      <c r="B3185" s="8">
        <v>0.19</v>
      </c>
    </row>
    <row r="3186" spans="1:2" x14ac:dyDescent="0.25">
      <c r="A3186" s="6"/>
      <c r="B3186" s="8">
        <v>0.2</v>
      </c>
    </row>
    <row r="3187" spans="1:2" x14ac:dyDescent="0.25">
      <c r="A3187" s="6"/>
      <c r="B3187" s="8">
        <v>0.2</v>
      </c>
    </row>
    <row r="3188" spans="1:2" x14ac:dyDescent="0.25">
      <c r="A3188" s="6"/>
      <c r="B3188" s="8">
        <v>0.2</v>
      </c>
    </row>
    <row r="3189" spans="1:2" x14ac:dyDescent="0.25">
      <c r="A3189" s="6"/>
      <c r="B3189" s="8">
        <v>0.2</v>
      </c>
    </row>
    <row r="3190" spans="1:2" x14ac:dyDescent="0.25">
      <c r="A3190" s="6"/>
      <c r="B3190" s="8">
        <v>0.21</v>
      </c>
    </row>
    <row r="3191" spans="1:2" x14ac:dyDescent="0.25">
      <c r="A3191" s="6"/>
      <c r="B3191" s="8">
        <v>0.2</v>
      </c>
    </row>
    <row r="3192" spans="1:2" x14ac:dyDescent="0.25">
      <c r="A3192" s="6"/>
      <c r="B3192" s="8">
        <v>0.18</v>
      </c>
    </row>
    <row r="3193" spans="1:2" x14ac:dyDescent="0.25">
      <c r="A3193" s="6"/>
      <c r="B3193" s="8">
        <v>0.18</v>
      </c>
    </row>
    <row r="3194" spans="1:2" x14ac:dyDescent="0.25">
      <c r="A3194" s="6"/>
      <c r="B3194" s="8">
        <v>0.18</v>
      </c>
    </row>
    <row r="3195" spans="1:2" x14ac:dyDescent="0.25">
      <c r="A3195" s="6"/>
      <c r="B3195" s="8">
        <v>0.17</v>
      </c>
    </row>
    <row r="3196" spans="1:2" x14ac:dyDescent="0.25">
      <c r="A3196" s="6"/>
      <c r="B3196" s="8">
        <v>0.17</v>
      </c>
    </row>
    <row r="3197" spans="1:2" x14ac:dyDescent="0.25">
      <c r="A3197" s="6"/>
      <c r="B3197" s="8">
        <v>0.17</v>
      </c>
    </row>
    <row r="3198" spans="1:2" x14ac:dyDescent="0.25">
      <c r="A3198" s="6"/>
      <c r="B3198" s="8">
        <v>0.18</v>
      </c>
    </row>
    <row r="3199" spans="1:2" x14ac:dyDescent="0.25">
      <c r="A3199" s="6"/>
      <c r="B3199" s="8">
        <v>0.17</v>
      </c>
    </row>
    <row r="3200" spans="1:2" x14ac:dyDescent="0.25">
      <c r="A3200" s="6"/>
      <c r="B3200" s="8">
        <v>0.2</v>
      </c>
    </row>
    <row r="3201" spans="1:2" x14ac:dyDescent="0.25">
      <c r="A3201" s="6"/>
      <c r="B3201" s="8">
        <v>0.19</v>
      </c>
    </row>
    <row r="3202" spans="1:2" x14ac:dyDescent="0.25">
      <c r="A3202" s="6"/>
      <c r="B3202" s="8">
        <v>0.19</v>
      </c>
    </row>
    <row r="3203" spans="1:2" x14ac:dyDescent="0.25">
      <c r="A3203" s="6"/>
      <c r="B3203" s="8">
        <v>0.19</v>
      </c>
    </row>
    <row r="3204" spans="1:2" x14ac:dyDescent="0.25">
      <c r="A3204" s="6"/>
      <c r="B3204" s="8">
        <v>0.19</v>
      </c>
    </row>
    <row r="3205" spans="1:2" x14ac:dyDescent="0.25">
      <c r="A3205" s="6"/>
      <c r="B3205" s="8">
        <v>0.19</v>
      </c>
    </row>
    <row r="3206" spans="1:2" x14ac:dyDescent="0.25">
      <c r="A3206" s="6"/>
      <c r="B3206" s="8">
        <v>0.18</v>
      </c>
    </row>
    <row r="3207" spans="1:2" x14ac:dyDescent="0.25">
      <c r="A3207" s="6"/>
      <c r="B3207" s="8">
        <v>0.18</v>
      </c>
    </row>
    <row r="3208" spans="1:2" x14ac:dyDescent="0.25">
      <c r="A3208" s="6"/>
      <c r="B3208" s="8">
        <v>0.17</v>
      </c>
    </row>
    <row r="3209" spans="1:2" x14ac:dyDescent="0.25">
      <c r="A3209" s="6"/>
      <c r="B3209" s="8">
        <v>0.17</v>
      </c>
    </row>
    <row r="3210" spans="1:2" x14ac:dyDescent="0.25">
      <c r="A3210" s="6"/>
      <c r="B3210" s="8">
        <v>0.17</v>
      </c>
    </row>
    <row r="3211" spans="1:2" x14ac:dyDescent="0.25">
      <c r="A3211" s="6"/>
      <c r="B3211" s="8">
        <v>0.17</v>
      </c>
    </row>
    <row r="3212" spans="1:2" x14ac:dyDescent="0.25">
      <c r="A3212" s="6"/>
      <c r="B3212" s="8">
        <v>0.16</v>
      </c>
    </row>
    <row r="3213" spans="1:2" x14ac:dyDescent="0.25">
      <c r="A3213" s="6"/>
      <c r="B3213" s="8">
        <v>0.17</v>
      </c>
    </row>
    <row r="3214" spans="1:2" x14ac:dyDescent="0.25">
      <c r="A3214" s="6"/>
      <c r="B3214" s="8">
        <v>0.16</v>
      </c>
    </row>
    <row r="3215" spans="1:2" x14ac:dyDescent="0.25">
      <c r="A3215" s="6"/>
      <c r="B3215" s="8">
        <v>0.17</v>
      </c>
    </row>
    <row r="3216" spans="1:2" x14ac:dyDescent="0.25">
      <c r="A3216" s="6"/>
      <c r="B3216" s="8">
        <v>0.17</v>
      </c>
    </row>
    <row r="3217" spans="1:2" x14ac:dyDescent="0.25">
      <c r="A3217" s="6"/>
      <c r="B3217" s="8">
        <v>0.17</v>
      </c>
    </row>
    <row r="3218" spans="1:2" x14ac:dyDescent="0.25">
      <c r="A3218" s="6"/>
      <c r="B3218" s="8">
        <v>0.18</v>
      </c>
    </row>
    <row r="3219" spans="1:2" x14ac:dyDescent="0.25">
      <c r="A3219" s="6"/>
      <c r="B3219" s="8">
        <v>0.19</v>
      </c>
    </row>
    <row r="3220" spans="1:2" x14ac:dyDescent="0.25">
      <c r="A3220" s="6"/>
      <c r="B3220" s="8">
        <v>0.19</v>
      </c>
    </row>
    <row r="3221" spans="1:2" x14ac:dyDescent="0.25">
      <c r="A3221" s="6"/>
      <c r="B3221" s="8">
        <v>0.18</v>
      </c>
    </row>
    <row r="3222" spans="1:2" x14ac:dyDescent="0.25">
      <c r="A3222" s="6"/>
      <c r="B3222" s="8">
        <v>0.19</v>
      </c>
    </row>
    <row r="3223" spans="1:2" x14ac:dyDescent="0.25">
      <c r="A3223" s="6"/>
      <c r="B3223" s="8">
        <v>0.18</v>
      </c>
    </row>
    <row r="3224" spans="1:2" x14ac:dyDescent="0.25">
      <c r="A3224" s="6"/>
      <c r="B3224" s="8">
        <v>0.18</v>
      </c>
    </row>
    <row r="3225" spans="1:2" x14ac:dyDescent="0.25">
      <c r="A3225" s="6"/>
      <c r="B3225" s="8">
        <v>0.18</v>
      </c>
    </row>
    <row r="3226" spans="1:2" x14ac:dyDescent="0.25">
      <c r="A3226" s="6"/>
      <c r="B3226" s="8">
        <v>0.18</v>
      </c>
    </row>
    <row r="3227" spans="1:2" x14ac:dyDescent="0.25">
      <c r="A3227" s="6"/>
      <c r="B3227" s="8">
        <v>0.18</v>
      </c>
    </row>
    <row r="3228" spans="1:2" x14ac:dyDescent="0.25">
      <c r="A3228" s="6"/>
      <c r="B3228" s="8">
        <v>0.18</v>
      </c>
    </row>
    <row r="3229" spans="1:2" x14ac:dyDescent="0.25">
      <c r="A3229" s="6"/>
      <c r="B3229" s="8">
        <v>0.18</v>
      </c>
    </row>
    <row r="3230" spans="1:2" x14ac:dyDescent="0.25">
      <c r="A3230" s="6"/>
      <c r="B3230" s="8">
        <v>0.18</v>
      </c>
    </row>
    <row r="3231" spans="1:2" x14ac:dyDescent="0.25">
      <c r="A3231" s="6"/>
      <c r="B3231" s="8">
        <v>0.19</v>
      </c>
    </row>
    <row r="3232" spans="1:2" x14ac:dyDescent="0.25">
      <c r="A3232" s="6"/>
      <c r="B3232" s="8">
        <v>0.19</v>
      </c>
    </row>
    <row r="3233" spans="1:2" x14ac:dyDescent="0.25">
      <c r="A3233" s="6"/>
      <c r="B3233" s="8">
        <v>0.19</v>
      </c>
    </row>
    <row r="3234" spans="1:2" x14ac:dyDescent="0.25">
      <c r="A3234" s="6"/>
      <c r="B3234" s="8">
        <v>0.2</v>
      </c>
    </row>
    <row r="3235" spans="1:2" x14ac:dyDescent="0.25">
      <c r="A3235" s="6"/>
      <c r="B3235" s="8">
        <v>0.2</v>
      </c>
    </row>
    <row r="3236" spans="1:2" x14ac:dyDescent="0.25">
      <c r="A3236" s="6"/>
      <c r="B3236" s="8">
        <v>0.19</v>
      </c>
    </row>
    <row r="3237" spans="1:2" x14ac:dyDescent="0.25">
      <c r="A3237" s="6"/>
      <c r="B3237" s="8">
        <v>0.2</v>
      </c>
    </row>
    <row r="3238" spans="1:2" x14ac:dyDescent="0.25">
      <c r="A3238" s="6"/>
      <c r="B3238" s="8">
        <v>0.19</v>
      </c>
    </row>
    <row r="3239" spans="1:2" x14ac:dyDescent="0.25">
      <c r="A3239" s="6"/>
      <c r="B3239" s="9">
        <v>0</v>
      </c>
    </row>
    <row r="3240" spans="1:2" x14ac:dyDescent="0.25">
      <c r="A3240" s="6"/>
      <c r="B3240" s="8">
        <v>0.19</v>
      </c>
    </row>
    <row r="3241" spans="1:2" x14ac:dyDescent="0.25">
      <c r="A3241" s="6"/>
      <c r="B3241" s="8">
        <v>0.19</v>
      </c>
    </row>
    <row r="3242" spans="1:2" x14ac:dyDescent="0.25">
      <c r="A3242" s="6"/>
      <c r="B3242" s="8">
        <v>0.18</v>
      </c>
    </row>
    <row r="3243" spans="1:2" x14ac:dyDescent="0.25">
      <c r="A3243" s="6"/>
      <c r="B3243" s="8">
        <v>0.17</v>
      </c>
    </row>
    <row r="3244" spans="1:2" x14ac:dyDescent="0.25">
      <c r="A3244" s="6"/>
      <c r="B3244" s="8">
        <v>0.18</v>
      </c>
    </row>
    <row r="3245" spans="1:2" x14ac:dyDescent="0.25">
      <c r="A3245" s="6"/>
      <c r="B3245" s="8">
        <v>0.18</v>
      </c>
    </row>
    <row r="3246" spans="1:2" x14ac:dyDescent="0.25">
      <c r="A3246" s="6"/>
      <c r="B3246" s="8">
        <v>0.18</v>
      </c>
    </row>
    <row r="3247" spans="1:2" x14ac:dyDescent="0.25">
      <c r="A3247" s="6"/>
      <c r="B3247" s="8">
        <v>0.18</v>
      </c>
    </row>
    <row r="3248" spans="1:2" x14ac:dyDescent="0.25">
      <c r="A3248" s="6"/>
      <c r="B3248" s="8">
        <v>0.18</v>
      </c>
    </row>
    <row r="3249" spans="1:2" x14ac:dyDescent="0.25">
      <c r="A3249" s="6"/>
      <c r="B3249" s="8">
        <v>0.17</v>
      </c>
    </row>
    <row r="3250" spans="1:2" x14ac:dyDescent="0.25">
      <c r="A3250" s="6"/>
      <c r="B3250" s="8">
        <v>0.18</v>
      </c>
    </row>
    <row r="3251" spans="1:2" x14ac:dyDescent="0.25">
      <c r="A3251" s="6"/>
      <c r="B3251" s="8">
        <v>0.17</v>
      </c>
    </row>
    <row r="3252" spans="1:2" x14ac:dyDescent="0.25">
      <c r="A3252" s="6"/>
      <c r="B3252" s="8">
        <v>0.17</v>
      </c>
    </row>
    <row r="3253" spans="1:2" x14ac:dyDescent="0.25">
      <c r="A3253" s="6"/>
      <c r="B3253" s="8">
        <v>0.17</v>
      </c>
    </row>
    <row r="3254" spans="1:2" x14ac:dyDescent="0.25">
      <c r="A3254" s="6"/>
      <c r="B3254" s="8">
        <v>0.17</v>
      </c>
    </row>
    <row r="3255" spans="1:2" x14ac:dyDescent="0.25">
      <c r="A3255" s="6"/>
      <c r="B3255" s="8">
        <v>0.17</v>
      </c>
    </row>
    <row r="3256" spans="1:2" x14ac:dyDescent="0.25">
      <c r="A3256" s="6"/>
      <c r="B3256" s="8">
        <v>0.19</v>
      </c>
    </row>
    <row r="3257" spans="1:2" x14ac:dyDescent="0.25">
      <c r="A3257" s="6"/>
      <c r="B3257" s="8">
        <v>0.18</v>
      </c>
    </row>
    <row r="3258" spans="1:2" x14ac:dyDescent="0.25">
      <c r="A3258" s="6"/>
      <c r="B3258" s="8">
        <v>0.18</v>
      </c>
    </row>
    <row r="3259" spans="1:2" x14ac:dyDescent="0.25">
      <c r="A3259" s="6"/>
      <c r="B3259" s="8">
        <v>0.18</v>
      </c>
    </row>
    <row r="3260" spans="1:2" x14ac:dyDescent="0.25">
      <c r="A3260" s="6"/>
      <c r="B3260" s="8">
        <v>0.21</v>
      </c>
    </row>
    <row r="3261" spans="1:2" x14ac:dyDescent="0.25">
      <c r="A3261" s="6"/>
      <c r="B3261" s="8">
        <v>0.21</v>
      </c>
    </row>
    <row r="3262" spans="1:2" x14ac:dyDescent="0.25">
      <c r="A3262" s="6"/>
      <c r="B3262" s="8">
        <v>0.22</v>
      </c>
    </row>
    <row r="3263" spans="1:2" x14ac:dyDescent="0.25">
      <c r="A3263" s="6"/>
      <c r="B3263" s="8">
        <v>0.21</v>
      </c>
    </row>
    <row r="3264" spans="1:2" x14ac:dyDescent="0.25">
      <c r="A3264" s="6"/>
      <c r="B3264" s="8">
        <v>0.21</v>
      </c>
    </row>
    <row r="3265" spans="1:2" x14ac:dyDescent="0.25">
      <c r="A3265" s="6"/>
      <c r="B3265" s="8">
        <v>0.21</v>
      </c>
    </row>
    <row r="3266" spans="1:2" x14ac:dyDescent="0.25">
      <c r="A3266" s="6"/>
      <c r="B3266" s="9">
        <v>0</v>
      </c>
    </row>
    <row r="3267" spans="1:2" x14ac:dyDescent="0.25">
      <c r="A3267" s="6"/>
      <c r="B3267" s="8">
        <v>0.19</v>
      </c>
    </row>
    <row r="3268" spans="1:2" x14ac:dyDescent="0.25">
      <c r="A3268" s="6"/>
      <c r="B3268" s="8">
        <v>0.2</v>
      </c>
    </row>
    <row r="3269" spans="1:2" x14ac:dyDescent="0.25">
      <c r="A3269" s="6"/>
      <c r="B3269" s="8">
        <v>0.19</v>
      </c>
    </row>
    <row r="3270" spans="1:2" x14ac:dyDescent="0.25">
      <c r="A3270" s="6"/>
      <c r="B3270" s="8">
        <v>0.19</v>
      </c>
    </row>
    <row r="3271" spans="1:2" x14ac:dyDescent="0.25">
      <c r="A3271" s="6"/>
      <c r="B3271" s="8">
        <v>0.19</v>
      </c>
    </row>
    <row r="3272" spans="1:2" x14ac:dyDescent="0.25">
      <c r="A3272" s="6"/>
      <c r="B3272" s="8">
        <v>0.19</v>
      </c>
    </row>
    <row r="3273" spans="1:2" x14ac:dyDescent="0.25">
      <c r="A3273" s="6"/>
      <c r="B3273" s="8">
        <v>0.19</v>
      </c>
    </row>
    <row r="3274" spans="1:2" x14ac:dyDescent="0.25">
      <c r="A3274" s="6"/>
      <c r="B3274" s="8">
        <v>0.17</v>
      </c>
    </row>
    <row r="3275" spans="1:2" x14ac:dyDescent="0.25">
      <c r="A3275" s="6"/>
      <c r="B3275" s="8">
        <v>0.17</v>
      </c>
    </row>
    <row r="3276" spans="1:2" x14ac:dyDescent="0.25">
      <c r="A3276" s="6"/>
      <c r="B3276" s="8">
        <v>0.17</v>
      </c>
    </row>
    <row r="3277" spans="1:2" x14ac:dyDescent="0.25">
      <c r="A3277" s="6"/>
      <c r="B3277" s="8">
        <v>0.16</v>
      </c>
    </row>
    <row r="3278" spans="1:2" x14ac:dyDescent="0.25">
      <c r="A3278" s="6"/>
      <c r="B3278" s="8">
        <v>0.16</v>
      </c>
    </row>
    <row r="3279" spans="1:2" x14ac:dyDescent="0.25">
      <c r="A3279" s="6"/>
      <c r="B3279" s="8">
        <v>0.16</v>
      </c>
    </row>
    <row r="3280" spans="1:2" x14ac:dyDescent="0.25">
      <c r="A3280" s="6"/>
      <c r="B3280" s="8">
        <v>0.18</v>
      </c>
    </row>
    <row r="3281" spans="1:2" x14ac:dyDescent="0.25">
      <c r="A3281" s="6"/>
      <c r="B3281" s="8">
        <v>0.17</v>
      </c>
    </row>
    <row r="3282" spans="1:2" x14ac:dyDescent="0.25">
      <c r="A3282" s="6"/>
      <c r="B3282" s="8">
        <v>0.18</v>
      </c>
    </row>
    <row r="3283" spans="1:2" x14ac:dyDescent="0.25">
      <c r="A3283" s="6"/>
      <c r="B3283" s="8">
        <v>0.17</v>
      </c>
    </row>
    <row r="3284" spans="1:2" x14ac:dyDescent="0.25">
      <c r="A3284" s="6"/>
      <c r="B3284" s="8">
        <v>0.18</v>
      </c>
    </row>
    <row r="3285" spans="1:2" x14ac:dyDescent="0.25">
      <c r="A3285" s="6"/>
      <c r="B3285" s="8">
        <v>0.16</v>
      </c>
    </row>
    <row r="3286" spans="1:2" x14ac:dyDescent="0.25">
      <c r="A3286" s="6"/>
      <c r="B3286" s="8">
        <v>0.17</v>
      </c>
    </row>
    <row r="3287" spans="1:2" x14ac:dyDescent="0.25">
      <c r="A3287" s="6"/>
      <c r="B3287" s="8">
        <v>0.17</v>
      </c>
    </row>
    <row r="3288" spans="1:2" x14ac:dyDescent="0.25">
      <c r="A3288" s="6"/>
      <c r="B3288" s="8">
        <v>0.16</v>
      </c>
    </row>
    <row r="3289" spans="1:2" x14ac:dyDescent="0.25">
      <c r="A3289" s="6"/>
      <c r="B3289" s="8">
        <v>0.16</v>
      </c>
    </row>
    <row r="3290" spans="1:2" x14ac:dyDescent="0.25">
      <c r="A3290" s="6"/>
      <c r="B3290" s="8">
        <v>0.18</v>
      </c>
    </row>
    <row r="3291" spans="1:2" x14ac:dyDescent="0.25">
      <c r="A3291" s="6"/>
      <c r="B3291" s="8">
        <v>0.18</v>
      </c>
    </row>
    <row r="3292" spans="1:2" x14ac:dyDescent="0.25">
      <c r="A3292" s="6"/>
      <c r="B3292" s="8">
        <v>0.19</v>
      </c>
    </row>
    <row r="3293" spans="1:2" x14ac:dyDescent="0.25">
      <c r="A3293" s="6"/>
      <c r="B3293" s="8">
        <v>0.17</v>
      </c>
    </row>
    <row r="3294" spans="1:2" x14ac:dyDescent="0.25">
      <c r="A3294" s="6"/>
      <c r="B3294" s="8">
        <v>0.18</v>
      </c>
    </row>
    <row r="3295" spans="1:2" x14ac:dyDescent="0.25">
      <c r="A3295" s="6"/>
      <c r="B3295" s="8">
        <v>0.18</v>
      </c>
    </row>
    <row r="3296" spans="1:2" x14ac:dyDescent="0.25">
      <c r="A3296" s="6"/>
      <c r="B3296" s="8">
        <v>0.18</v>
      </c>
    </row>
    <row r="3297" spans="1:2" x14ac:dyDescent="0.25">
      <c r="A3297" s="6"/>
      <c r="B3297" s="8">
        <v>0.19</v>
      </c>
    </row>
    <row r="3298" spans="1:2" x14ac:dyDescent="0.25">
      <c r="A3298" s="6"/>
      <c r="B3298" s="8">
        <v>0.19</v>
      </c>
    </row>
    <row r="3299" spans="1:2" x14ac:dyDescent="0.25">
      <c r="A3299" s="6"/>
      <c r="B3299" s="8">
        <v>0.18</v>
      </c>
    </row>
    <row r="3300" spans="1:2" x14ac:dyDescent="0.25">
      <c r="A3300" s="6"/>
      <c r="B3300" s="8">
        <v>0.2</v>
      </c>
    </row>
    <row r="3301" spans="1:2" x14ac:dyDescent="0.25">
      <c r="A3301" s="6"/>
      <c r="B3301" s="8">
        <v>0.19</v>
      </c>
    </row>
    <row r="3302" spans="1:2" x14ac:dyDescent="0.25">
      <c r="A3302" s="6"/>
      <c r="B3302" s="8">
        <v>0.19</v>
      </c>
    </row>
    <row r="3303" spans="1:2" x14ac:dyDescent="0.25">
      <c r="A3303" s="6"/>
      <c r="B3303" s="8">
        <v>0.19</v>
      </c>
    </row>
    <row r="3304" spans="1:2" x14ac:dyDescent="0.25">
      <c r="A3304" s="6"/>
      <c r="B3304" s="8">
        <v>0.18</v>
      </c>
    </row>
    <row r="3305" spans="1:2" x14ac:dyDescent="0.25">
      <c r="A3305" s="6"/>
      <c r="B3305" s="8">
        <v>0.18</v>
      </c>
    </row>
    <row r="3306" spans="1:2" x14ac:dyDescent="0.25">
      <c r="A3306" s="6"/>
      <c r="B3306" s="8">
        <v>0.18</v>
      </c>
    </row>
    <row r="3307" spans="1:2" x14ac:dyDescent="0.25">
      <c r="A3307" s="6"/>
      <c r="B3307" s="8">
        <v>0.17</v>
      </c>
    </row>
    <row r="3308" spans="1:2" x14ac:dyDescent="0.25">
      <c r="A3308" s="6"/>
      <c r="B3308" s="8">
        <v>0.16</v>
      </c>
    </row>
    <row r="3309" spans="1:2" x14ac:dyDescent="0.25">
      <c r="A3309" s="6"/>
      <c r="B3309" s="9">
        <v>0</v>
      </c>
    </row>
    <row r="3310" spans="1:2" x14ac:dyDescent="0.25">
      <c r="A3310" s="6"/>
      <c r="B3310" s="8">
        <v>0.16</v>
      </c>
    </row>
    <row r="3311" spans="1:2" x14ac:dyDescent="0.25">
      <c r="A3311" s="6"/>
      <c r="B3311" s="8">
        <v>0.16</v>
      </c>
    </row>
    <row r="3312" spans="1:2" x14ac:dyDescent="0.25">
      <c r="A3312" s="6"/>
      <c r="B3312" s="8">
        <v>0.17</v>
      </c>
    </row>
    <row r="3313" spans="1:2" x14ac:dyDescent="0.25">
      <c r="A3313" s="6"/>
      <c r="B3313" s="8">
        <v>0.17</v>
      </c>
    </row>
    <row r="3314" spans="1:2" x14ac:dyDescent="0.25">
      <c r="A3314" s="6"/>
      <c r="B3314" s="8">
        <v>0.17</v>
      </c>
    </row>
    <row r="3315" spans="1:2" x14ac:dyDescent="0.25">
      <c r="A3315" s="6"/>
      <c r="B3315" s="8">
        <v>0.17</v>
      </c>
    </row>
    <row r="3316" spans="1:2" x14ac:dyDescent="0.25">
      <c r="A3316" s="6"/>
      <c r="B3316" s="8">
        <v>0.17</v>
      </c>
    </row>
    <row r="3317" spans="1:2" x14ac:dyDescent="0.25">
      <c r="A3317" s="6"/>
      <c r="B3317" s="8">
        <v>0.16</v>
      </c>
    </row>
    <row r="3318" spans="1:2" x14ac:dyDescent="0.25">
      <c r="A3318" s="6"/>
      <c r="B3318" s="8">
        <v>0.17</v>
      </c>
    </row>
    <row r="3319" spans="1:2" x14ac:dyDescent="0.25">
      <c r="A3319" s="6"/>
      <c r="B3319" s="8">
        <v>0.17</v>
      </c>
    </row>
    <row r="3320" spans="1:2" x14ac:dyDescent="0.25">
      <c r="A3320" s="6"/>
      <c r="B3320" s="8">
        <v>0.18</v>
      </c>
    </row>
    <row r="3321" spans="1:2" x14ac:dyDescent="0.25">
      <c r="A3321" s="6"/>
      <c r="B3321" s="8">
        <v>0.18</v>
      </c>
    </row>
    <row r="3322" spans="1:2" x14ac:dyDescent="0.25">
      <c r="A3322" s="6"/>
      <c r="B3322" s="8">
        <v>0.18</v>
      </c>
    </row>
    <row r="3323" spans="1:2" x14ac:dyDescent="0.25">
      <c r="A3323" s="6"/>
      <c r="B3323" s="8">
        <v>0.18</v>
      </c>
    </row>
    <row r="3324" spans="1:2" x14ac:dyDescent="0.25">
      <c r="A3324" s="6"/>
      <c r="B3324" s="8">
        <v>0.18</v>
      </c>
    </row>
    <row r="3325" spans="1:2" x14ac:dyDescent="0.25">
      <c r="A3325" s="6"/>
      <c r="B3325" s="8">
        <v>0.18</v>
      </c>
    </row>
    <row r="3326" spans="1:2" x14ac:dyDescent="0.25">
      <c r="A3326" s="6"/>
      <c r="B3326" s="8">
        <v>0.17</v>
      </c>
    </row>
    <row r="3327" spans="1:2" x14ac:dyDescent="0.25">
      <c r="A3327" s="6"/>
      <c r="B3327" s="8">
        <v>0.16</v>
      </c>
    </row>
    <row r="3328" spans="1:2" x14ac:dyDescent="0.25">
      <c r="A3328" s="6"/>
      <c r="B3328" s="8">
        <v>0.17</v>
      </c>
    </row>
    <row r="3329" spans="1:2" x14ac:dyDescent="0.25">
      <c r="A3329" s="6"/>
      <c r="B3329" s="8">
        <v>0.16</v>
      </c>
    </row>
    <row r="3330" spans="1:2" x14ac:dyDescent="0.25">
      <c r="A3330" s="6"/>
      <c r="B3330" s="8">
        <v>0.16</v>
      </c>
    </row>
    <row r="3331" spans="1:2" x14ac:dyDescent="0.25">
      <c r="A3331" s="6"/>
      <c r="B3331" s="8">
        <v>0.15</v>
      </c>
    </row>
    <row r="3332" spans="1:2" x14ac:dyDescent="0.25">
      <c r="A3332" s="6"/>
      <c r="B3332" s="8">
        <v>0.17</v>
      </c>
    </row>
    <row r="3333" spans="1:2" x14ac:dyDescent="0.25">
      <c r="A3333" s="6"/>
      <c r="B3333" s="8">
        <v>0.17</v>
      </c>
    </row>
    <row r="3334" spans="1:2" x14ac:dyDescent="0.25">
      <c r="A3334" s="6"/>
      <c r="B3334" s="9">
        <v>0</v>
      </c>
    </row>
    <row r="3335" spans="1:2" x14ac:dyDescent="0.25">
      <c r="A3335" s="6"/>
      <c r="B3335" s="8">
        <v>0.17</v>
      </c>
    </row>
    <row r="3336" spans="1:2" x14ac:dyDescent="0.25">
      <c r="A3336" s="6"/>
      <c r="B3336" s="8">
        <v>0.17</v>
      </c>
    </row>
    <row r="3337" spans="1:2" x14ac:dyDescent="0.25">
      <c r="A3337" s="6"/>
      <c r="B3337" s="8">
        <v>0.17</v>
      </c>
    </row>
    <row r="3338" spans="1:2" x14ac:dyDescent="0.25">
      <c r="A3338" s="6"/>
      <c r="B3338" s="8">
        <v>0.17</v>
      </c>
    </row>
    <row r="3339" spans="1:2" x14ac:dyDescent="0.25">
      <c r="A3339" s="6"/>
      <c r="B3339" s="8">
        <v>0.18</v>
      </c>
    </row>
    <row r="3340" spans="1:2" x14ac:dyDescent="0.25">
      <c r="A3340" s="6"/>
      <c r="B3340" s="8">
        <v>0.18</v>
      </c>
    </row>
    <row r="3341" spans="1:2" x14ac:dyDescent="0.25">
      <c r="A3341" s="6"/>
      <c r="B3341" s="8">
        <v>0.18</v>
      </c>
    </row>
    <row r="3342" spans="1:2" x14ac:dyDescent="0.25">
      <c r="A3342" s="6"/>
      <c r="B3342" s="8">
        <v>0.18</v>
      </c>
    </row>
    <row r="3343" spans="1:2" x14ac:dyDescent="0.25">
      <c r="A3343" s="6"/>
      <c r="B3343" s="8">
        <v>0.18</v>
      </c>
    </row>
    <row r="3344" spans="1:2" x14ac:dyDescent="0.25">
      <c r="A3344" s="6"/>
      <c r="B3344" s="8">
        <v>0.19</v>
      </c>
    </row>
    <row r="3345" spans="1:2" x14ac:dyDescent="0.25">
      <c r="A3345" s="6"/>
      <c r="B3345" s="8">
        <v>0.18</v>
      </c>
    </row>
    <row r="3346" spans="1:2" x14ac:dyDescent="0.25">
      <c r="A3346" s="6"/>
      <c r="B3346" s="8">
        <v>0.18</v>
      </c>
    </row>
    <row r="3347" spans="1:2" x14ac:dyDescent="0.25">
      <c r="A3347" s="6"/>
      <c r="B3347" s="8">
        <v>0.18</v>
      </c>
    </row>
    <row r="3348" spans="1:2" x14ac:dyDescent="0.25">
      <c r="A3348" s="6"/>
      <c r="B3348" s="8">
        <v>0.18</v>
      </c>
    </row>
    <row r="3349" spans="1:2" x14ac:dyDescent="0.25">
      <c r="A3349" s="6"/>
      <c r="B3349" s="8">
        <v>0.17</v>
      </c>
    </row>
    <row r="3350" spans="1:2" x14ac:dyDescent="0.25">
      <c r="A3350" s="6"/>
      <c r="B3350" s="9">
        <v>0</v>
      </c>
    </row>
    <row r="3351" spans="1:2" x14ac:dyDescent="0.25">
      <c r="A3351" s="6"/>
      <c r="B3351" s="8">
        <v>0.17</v>
      </c>
    </row>
    <row r="3352" spans="1:2" x14ac:dyDescent="0.25">
      <c r="A3352" s="6"/>
      <c r="B3352" s="8">
        <v>0.17</v>
      </c>
    </row>
    <row r="3353" spans="1:2" x14ac:dyDescent="0.25">
      <c r="A3353" s="6"/>
      <c r="B3353" s="8">
        <v>0.18</v>
      </c>
    </row>
    <row r="3354" spans="1:2" x14ac:dyDescent="0.25">
      <c r="A3354" s="6"/>
      <c r="B3354" s="8">
        <v>0.18</v>
      </c>
    </row>
    <row r="3355" spans="1:2" x14ac:dyDescent="0.25">
      <c r="A3355" s="6"/>
      <c r="B3355" s="8">
        <v>0.18</v>
      </c>
    </row>
    <row r="3356" spans="1:2" x14ac:dyDescent="0.25">
      <c r="A3356" s="6"/>
      <c r="B3356" s="8">
        <v>0.17</v>
      </c>
    </row>
    <row r="3357" spans="1:2" x14ac:dyDescent="0.25">
      <c r="A3357" s="6"/>
      <c r="B3357" s="8">
        <v>0.19</v>
      </c>
    </row>
    <row r="3358" spans="1:2" x14ac:dyDescent="0.25">
      <c r="A3358" s="6"/>
      <c r="B3358" s="8">
        <v>0.17</v>
      </c>
    </row>
    <row r="3359" spans="1:2" x14ac:dyDescent="0.25">
      <c r="A3359" s="6"/>
      <c r="B3359" s="9">
        <v>0</v>
      </c>
    </row>
    <row r="3360" spans="1:2" x14ac:dyDescent="0.25">
      <c r="A3360" s="6"/>
      <c r="B3360" s="8">
        <v>0.17</v>
      </c>
    </row>
    <row r="3361" spans="1:2" x14ac:dyDescent="0.25">
      <c r="A3361" s="6"/>
      <c r="B3361" s="8">
        <v>0.18</v>
      </c>
    </row>
    <row r="3362" spans="1:2" x14ac:dyDescent="0.25">
      <c r="A3362" s="6"/>
      <c r="B3362" s="8">
        <v>0.17</v>
      </c>
    </row>
    <row r="3363" spans="1:2" x14ac:dyDescent="0.25">
      <c r="A3363" s="6"/>
      <c r="B3363" s="8">
        <v>0.16</v>
      </c>
    </row>
    <row r="3364" spans="1:2" x14ac:dyDescent="0.25">
      <c r="A3364" s="6"/>
      <c r="B3364" s="8">
        <v>0.16</v>
      </c>
    </row>
    <row r="3365" spans="1:2" x14ac:dyDescent="0.25">
      <c r="A3365" s="6"/>
      <c r="B3365" s="8">
        <v>0.16</v>
      </c>
    </row>
    <row r="3366" spans="1:2" x14ac:dyDescent="0.25">
      <c r="A3366" s="6"/>
      <c r="B3366" s="8">
        <v>0.17</v>
      </c>
    </row>
    <row r="3367" spans="1:2" x14ac:dyDescent="0.25">
      <c r="A3367" s="6"/>
      <c r="B3367" s="9">
        <v>0</v>
      </c>
    </row>
    <row r="3368" spans="1:2" x14ac:dyDescent="0.25">
      <c r="A3368" s="6"/>
      <c r="B3368" s="8">
        <v>0.18</v>
      </c>
    </row>
    <row r="3369" spans="1:2" x14ac:dyDescent="0.25">
      <c r="A3369" s="6"/>
      <c r="B3369" s="8">
        <v>0.16</v>
      </c>
    </row>
    <row r="3370" spans="1:2" x14ac:dyDescent="0.25">
      <c r="A3370" s="6"/>
      <c r="B3370" s="8">
        <v>0.17</v>
      </c>
    </row>
    <row r="3371" spans="1:2" x14ac:dyDescent="0.25">
      <c r="A3371" s="6"/>
      <c r="B3371" s="8">
        <v>0.17</v>
      </c>
    </row>
    <row r="3372" spans="1:2" x14ac:dyDescent="0.25">
      <c r="A3372" s="6"/>
      <c r="B3372" s="8">
        <v>0.17</v>
      </c>
    </row>
    <row r="3373" spans="1:2" x14ac:dyDescent="0.25">
      <c r="A3373" s="6"/>
      <c r="B3373" s="8">
        <v>0.17</v>
      </c>
    </row>
    <row r="3374" spans="1:2" x14ac:dyDescent="0.25">
      <c r="A3374" s="6"/>
      <c r="B3374" s="8">
        <v>0.17</v>
      </c>
    </row>
    <row r="3375" spans="1:2" x14ac:dyDescent="0.25">
      <c r="A3375" s="6"/>
      <c r="B3375" s="8">
        <v>0.17</v>
      </c>
    </row>
    <row r="3376" spans="1:2" x14ac:dyDescent="0.25">
      <c r="A3376" s="6"/>
      <c r="B3376" s="8">
        <v>0.17</v>
      </c>
    </row>
    <row r="3377" spans="1:2" x14ac:dyDescent="0.25">
      <c r="A3377" s="6"/>
      <c r="B3377" s="8">
        <v>0.17</v>
      </c>
    </row>
    <row r="3378" spans="1:2" x14ac:dyDescent="0.25">
      <c r="A3378" s="6"/>
      <c r="B3378" s="8">
        <v>0.17</v>
      </c>
    </row>
    <row r="3379" spans="1:2" x14ac:dyDescent="0.25">
      <c r="A3379" s="6"/>
      <c r="B3379" s="8">
        <v>0.17</v>
      </c>
    </row>
    <row r="3380" spans="1:2" x14ac:dyDescent="0.25">
      <c r="A3380" s="6"/>
      <c r="B3380" s="8">
        <v>0.16</v>
      </c>
    </row>
    <row r="3381" spans="1:2" x14ac:dyDescent="0.25">
      <c r="A3381" s="6"/>
      <c r="B3381" s="8">
        <v>0.14000000000000001</v>
      </c>
    </row>
    <row r="3382" spans="1:2" x14ac:dyDescent="0.25">
      <c r="A3382" s="6"/>
      <c r="B3382" s="8">
        <v>0.14000000000000001</v>
      </c>
    </row>
    <row r="3383" spans="1:2" x14ac:dyDescent="0.25">
      <c r="A3383" s="6"/>
      <c r="B3383" s="8">
        <v>0.13</v>
      </c>
    </row>
    <row r="3384" spans="1:2" x14ac:dyDescent="0.25">
      <c r="A3384" s="6"/>
      <c r="B3384" s="8">
        <v>0.13</v>
      </c>
    </row>
    <row r="3385" spans="1:2" x14ac:dyDescent="0.25">
      <c r="A3385" s="6"/>
      <c r="B3385" s="8">
        <v>0.16</v>
      </c>
    </row>
    <row r="3386" spans="1:2" x14ac:dyDescent="0.25">
      <c r="A3386" s="6"/>
      <c r="B3386" s="8">
        <v>0.15</v>
      </c>
    </row>
    <row r="3387" spans="1:2" x14ac:dyDescent="0.25">
      <c r="A3387" s="6"/>
      <c r="B3387" s="8">
        <v>0.15</v>
      </c>
    </row>
    <row r="3388" spans="1:2" x14ac:dyDescent="0.25">
      <c r="A3388" s="6"/>
      <c r="B3388" s="8">
        <v>0.15</v>
      </c>
    </row>
    <row r="3389" spans="1:2" x14ac:dyDescent="0.25">
      <c r="A3389" s="6"/>
      <c r="B3389" s="8">
        <v>0.15</v>
      </c>
    </row>
    <row r="3390" spans="1:2" x14ac:dyDescent="0.25">
      <c r="A3390" s="6"/>
      <c r="B3390" s="9">
        <v>0</v>
      </c>
    </row>
    <row r="3391" spans="1:2" x14ac:dyDescent="0.25">
      <c r="A3391" s="6"/>
      <c r="B3391" s="8">
        <v>0.15</v>
      </c>
    </row>
    <row r="3392" spans="1:2" x14ac:dyDescent="0.25">
      <c r="A3392" s="6"/>
      <c r="B3392" s="8">
        <v>0.14000000000000001</v>
      </c>
    </row>
    <row r="3393" spans="1:2" x14ac:dyDescent="0.25">
      <c r="A3393" s="6"/>
      <c r="B3393" s="8">
        <v>0.14000000000000001</v>
      </c>
    </row>
    <row r="3394" spans="1:2" x14ac:dyDescent="0.25">
      <c r="A3394" s="6"/>
      <c r="B3394" s="8">
        <v>0.15</v>
      </c>
    </row>
    <row r="3395" spans="1:2" x14ac:dyDescent="0.25">
      <c r="A3395" s="6"/>
      <c r="B3395" s="9">
        <v>0</v>
      </c>
    </row>
    <row r="3396" spans="1:2" x14ac:dyDescent="0.25">
      <c r="A3396" s="6"/>
      <c r="B3396" s="8">
        <v>0.14000000000000001</v>
      </c>
    </row>
    <row r="3397" spans="1:2" x14ac:dyDescent="0.25">
      <c r="A3397" s="6"/>
      <c r="B3397" s="8">
        <v>0.14000000000000001</v>
      </c>
    </row>
    <row r="3398" spans="1:2" x14ac:dyDescent="0.25">
      <c r="A3398" s="6"/>
      <c r="B3398" s="8">
        <v>0.14000000000000001</v>
      </c>
    </row>
    <row r="3399" spans="1:2" x14ac:dyDescent="0.25">
      <c r="A3399" s="6"/>
      <c r="B3399" s="8">
        <v>0.14000000000000001</v>
      </c>
    </row>
    <row r="3400" spans="1:2" x14ac:dyDescent="0.25">
      <c r="A3400" s="6"/>
      <c r="B3400" s="8">
        <v>0.14000000000000001</v>
      </c>
    </row>
    <row r="3401" spans="1:2" x14ac:dyDescent="0.25">
      <c r="A3401" s="6"/>
      <c r="B3401" s="8">
        <v>0.13</v>
      </c>
    </row>
    <row r="3402" spans="1:2" x14ac:dyDescent="0.25">
      <c r="A3402" s="6"/>
      <c r="B3402" s="8">
        <v>0.14000000000000001</v>
      </c>
    </row>
    <row r="3403" spans="1:2" x14ac:dyDescent="0.25">
      <c r="A3403" s="6"/>
      <c r="B3403" s="8">
        <v>0.14000000000000001</v>
      </c>
    </row>
    <row r="3404" spans="1:2" x14ac:dyDescent="0.25">
      <c r="A3404" s="6"/>
      <c r="B3404" s="8">
        <v>0.14000000000000001</v>
      </c>
    </row>
    <row r="3405" spans="1:2" x14ac:dyDescent="0.25">
      <c r="A3405" s="6"/>
      <c r="B3405" s="8">
        <v>0.14000000000000001</v>
      </c>
    </row>
    <row r="3406" spans="1:2" x14ac:dyDescent="0.25">
      <c r="A3406" s="6"/>
      <c r="B3406" s="8">
        <v>0.14000000000000001</v>
      </c>
    </row>
    <row r="3407" spans="1:2" x14ac:dyDescent="0.25">
      <c r="A3407" s="6"/>
      <c r="B3407" s="8">
        <v>0.14000000000000001</v>
      </c>
    </row>
    <row r="3408" spans="1:2" x14ac:dyDescent="0.25">
      <c r="A3408" s="6"/>
      <c r="B3408" s="8">
        <v>0.14000000000000001</v>
      </c>
    </row>
    <row r="3409" spans="1:2" x14ac:dyDescent="0.25">
      <c r="A3409" s="6"/>
      <c r="B3409" s="9">
        <v>0</v>
      </c>
    </row>
    <row r="3410" spans="1:2" x14ac:dyDescent="0.25">
      <c r="A3410" s="6"/>
      <c r="B3410" s="8">
        <v>0.13</v>
      </c>
    </row>
    <row r="3411" spans="1:2" x14ac:dyDescent="0.25">
      <c r="A3411" s="6"/>
      <c r="B3411" s="8">
        <v>0.14000000000000001</v>
      </c>
    </row>
    <row r="3412" spans="1:2" x14ac:dyDescent="0.25">
      <c r="A3412" s="6"/>
      <c r="B3412" s="8">
        <v>0.14000000000000001</v>
      </c>
    </row>
    <row r="3413" spans="1:2" x14ac:dyDescent="0.25">
      <c r="A3413" s="6"/>
      <c r="B3413" s="8">
        <v>0.14000000000000001</v>
      </c>
    </row>
    <row r="3414" spans="1:2" x14ac:dyDescent="0.25">
      <c r="A3414" s="6"/>
      <c r="B3414" s="8">
        <v>0.15</v>
      </c>
    </row>
    <row r="3415" spans="1:2" x14ac:dyDescent="0.25">
      <c r="A3415" s="6"/>
      <c r="B3415" s="8">
        <v>0.14000000000000001</v>
      </c>
    </row>
    <row r="3416" spans="1:2" x14ac:dyDescent="0.25">
      <c r="A3416" s="6"/>
      <c r="B3416" s="8">
        <v>0.14000000000000001</v>
      </c>
    </row>
    <row r="3417" spans="1:2" x14ac:dyDescent="0.25">
      <c r="A3417" s="6"/>
      <c r="B3417" s="8">
        <v>0.14000000000000001</v>
      </c>
    </row>
    <row r="3418" spans="1:2" x14ac:dyDescent="0.25">
      <c r="A3418" s="6"/>
      <c r="B3418" s="8">
        <v>0.14000000000000001</v>
      </c>
    </row>
    <row r="3419" spans="1:2" x14ac:dyDescent="0.25">
      <c r="A3419" s="6"/>
      <c r="B3419" s="8">
        <v>0.14000000000000001</v>
      </c>
    </row>
    <row r="3420" spans="1:2" x14ac:dyDescent="0.25">
      <c r="A3420" s="6"/>
      <c r="B3420" s="8">
        <v>0.15</v>
      </c>
    </row>
    <row r="3421" spans="1:2" x14ac:dyDescent="0.25">
      <c r="A3421" s="6"/>
      <c r="B3421" s="8">
        <v>0.15</v>
      </c>
    </row>
    <row r="3422" spans="1:2" x14ac:dyDescent="0.25">
      <c r="A3422" s="6"/>
      <c r="B3422" s="8">
        <v>0.15</v>
      </c>
    </row>
    <row r="3423" spans="1:2" x14ac:dyDescent="0.25">
      <c r="A3423" s="6"/>
      <c r="B3423" s="8">
        <v>0.14000000000000001</v>
      </c>
    </row>
    <row r="3424" spans="1:2" x14ac:dyDescent="0.25">
      <c r="A3424" s="6"/>
      <c r="B3424" s="8">
        <v>0.15</v>
      </c>
    </row>
    <row r="3425" spans="1:2" x14ac:dyDescent="0.25">
      <c r="A3425" s="6"/>
      <c r="B3425" s="8">
        <v>0.14000000000000001</v>
      </c>
    </row>
    <row r="3426" spans="1:2" x14ac:dyDescent="0.25">
      <c r="A3426" s="6"/>
      <c r="B3426" s="8">
        <v>0.15</v>
      </c>
    </row>
    <row r="3427" spans="1:2" x14ac:dyDescent="0.25">
      <c r="A3427" s="6"/>
      <c r="B3427" s="8">
        <v>0.16</v>
      </c>
    </row>
    <row r="3428" spans="1:2" x14ac:dyDescent="0.25">
      <c r="A3428" s="6"/>
      <c r="B3428" s="8">
        <v>0.16</v>
      </c>
    </row>
    <row r="3429" spans="1:2" x14ac:dyDescent="0.25">
      <c r="A3429" s="6"/>
      <c r="B3429" s="9">
        <v>0</v>
      </c>
    </row>
    <row r="3430" spans="1:2" x14ac:dyDescent="0.25">
      <c r="A3430" s="6"/>
      <c r="B3430" s="8">
        <v>0.16</v>
      </c>
    </row>
    <row r="3431" spans="1:2" x14ac:dyDescent="0.25">
      <c r="A3431" s="6"/>
      <c r="B3431" s="8">
        <v>0.16</v>
      </c>
    </row>
    <row r="3432" spans="1:2" x14ac:dyDescent="0.25">
      <c r="A3432" s="6"/>
      <c r="B3432" s="8">
        <v>0.15</v>
      </c>
    </row>
    <row r="3433" spans="1:2" x14ac:dyDescent="0.25">
      <c r="A3433" s="6"/>
      <c r="B3433" s="8">
        <v>0.16</v>
      </c>
    </row>
    <row r="3434" spans="1:2" x14ac:dyDescent="0.25">
      <c r="A3434" s="6"/>
      <c r="B3434" s="8">
        <v>0.15</v>
      </c>
    </row>
    <row r="3435" spans="1:2" x14ac:dyDescent="0.25">
      <c r="A3435" s="6"/>
      <c r="B3435" s="8">
        <v>0.16</v>
      </c>
    </row>
    <row r="3436" spans="1:2" x14ac:dyDescent="0.25">
      <c r="A3436" s="6"/>
      <c r="B3436" s="8">
        <v>0.16</v>
      </c>
    </row>
    <row r="3437" spans="1:2" x14ac:dyDescent="0.25">
      <c r="A3437" s="6"/>
      <c r="B3437" s="8">
        <v>0.16</v>
      </c>
    </row>
    <row r="3438" spans="1:2" x14ac:dyDescent="0.25">
      <c r="A3438" s="6"/>
      <c r="B3438" s="8">
        <v>0.15</v>
      </c>
    </row>
    <row r="3439" spans="1:2" x14ac:dyDescent="0.25">
      <c r="A3439" s="6"/>
      <c r="B3439" s="8">
        <v>0.15</v>
      </c>
    </row>
    <row r="3440" spans="1:2" x14ac:dyDescent="0.25">
      <c r="A3440" s="6"/>
      <c r="B3440" s="8">
        <v>0.15</v>
      </c>
    </row>
    <row r="3441" spans="1:2" x14ac:dyDescent="0.25">
      <c r="A3441" s="6"/>
      <c r="B3441" s="8">
        <v>0.15</v>
      </c>
    </row>
    <row r="3442" spans="1:2" x14ac:dyDescent="0.25">
      <c r="A3442" s="6"/>
      <c r="B3442" s="8">
        <v>0.15</v>
      </c>
    </row>
    <row r="3443" spans="1:2" x14ac:dyDescent="0.25">
      <c r="A3443" s="6"/>
      <c r="B3443" s="8">
        <v>0.15</v>
      </c>
    </row>
    <row r="3444" spans="1:2" x14ac:dyDescent="0.25">
      <c r="A3444" s="6"/>
      <c r="B3444" s="8">
        <v>0.15</v>
      </c>
    </row>
    <row r="3445" spans="1:2" x14ac:dyDescent="0.25">
      <c r="A3445" s="6"/>
      <c r="B3445" s="8">
        <v>0.15</v>
      </c>
    </row>
    <row r="3446" spans="1:2" x14ac:dyDescent="0.25">
      <c r="A3446" s="6"/>
      <c r="B3446" s="8">
        <v>0.15</v>
      </c>
    </row>
    <row r="3447" spans="1:2" x14ac:dyDescent="0.25">
      <c r="A3447" s="6"/>
      <c r="B3447" s="8">
        <v>0.15</v>
      </c>
    </row>
    <row r="3448" spans="1:2" x14ac:dyDescent="0.25">
      <c r="A3448" s="6"/>
      <c r="B3448" s="8">
        <v>0.14000000000000001</v>
      </c>
    </row>
    <row r="3449" spans="1:2" x14ac:dyDescent="0.25">
      <c r="A3449" s="6"/>
      <c r="B3449" s="8">
        <v>0.14000000000000001</v>
      </c>
    </row>
    <row r="3450" spans="1:2" x14ac:dyDescent="0.25">
      <c r="A3450" s="6"/>
      <c r="B3450" s="8">
        <v>0.14000000000000001</v>
      </c>
    </row>
    <row r="3451" spans="1:2" x14ac:dyDescent="0.25">
      <c r="A3451" s="6"/>
      <c r="B3451" s="8">
        <v>0.14000000000000001</v>
      </c>
    </row>
    <row r="3452" spans="1:2" x14ac:dyDescent="0.25">
      <c r="A3452" s="6"/>
      <c r="B3452" s="8">
        <v>0.13</v>
      </c>
    </row>
    <row r="3453" spans="1:2" x14ac:dyDescent="0.25">
      <c r="A3453" s="6"/>
      <c r="B3453" s="8">
        <v>0.13</v>
      </c>
    </row>
    <row r="3454" spans="1:2" x14ac:dyDescent="0.25">
      <c r="A3454" s="6"/>
      <c r="B3454" s="8">
        <v>0.13</v>
      </c>
    </row>
    <row r="3455" spans="1:2" x14ac:dyDescent="0.25">
      <c r="A3455" s="6"/>
      <c r="B3455" s="8">
        <v>0.13</v>
      </c>
    </row>
    <row r="3456" spans="1:2" x14ac:dyDescent="0.25">
      <c r="A3456" s="6"/>
      <c r="B3456" s="8">
        <v>0.13</v>
      </c>
    </row>
    <row r="3457" spans="1:2" x14ac:dyDescent="0.25">
      <c r="A3457" s="6"/>
      <c r="B3457" s="8">
        <v>0.13</v>
      </c>
    </row>
    <row r="3458" spans="1:2" x14ac:dyDescent="0.25">
      <c r="A3458" s="6"/>
      <c r="B3458" s="9">
        <v>0</v>
      </c>
    </row>
    <row r="3459" spans="1:2" x14ac:dyDescent="0.25">
      <c r="A3459" s="6"/>
      <c r="B3459" s="8">
        <v>0.13</v>
      </c>
    </row>
    <row r="3460" spans="1:2" x14ac:dyDescent="0.25">
      <c r="A3460" s="6"/>
      <c r="B3460" s="8">
        <v>0.14000000000000001</v>
      </c>
    </row>
    <row r="3461" spans="1:2" x14ac:dyDescent="0.25">
      <c r="A3461" s="6"/>
      <c r="B3461" s="8">
        <v>0.13</v>
      </c>
    </row>
    <row r="3462" spans="1:2" x14ac:dyDescent="0.25">
      <c r="A3462" s="6"/>
      <c r="B3462" s="8">
        <v>0.13</v>
      </c>
    </row>
    <row r="3463" spans="1:2" x14ac:dyDescent="0.25">
      <c r="A3463" s="6"/>
      <c r="B3463" s="8">
        <v>0.13</v>
      </c>
    </row>
    <row r="3464" spans="1:2" x14ac:dyDescent="0.25">
      <c r="A3464" s="6"/>
      <c r="B3464" s="8">
        <v>0.13</v>
      </c>
    </row>
    <row r="3465" spans="1:2" x14ac:dyDescent="0.25">
      <c r="A3465" s="6"/>
      <c r="B3465" s="8">
        <v>0.13</v>
      </c>
    </row>
    <row r="3466" spans="1:2" x14ac:dyDescent="0.25">
      <c r="A3466" s="6"/>
      <c r="B3466" s="8">
        <v>0.12</v>
      </c>
    </row>
    <row r="3467" spans="1:2" x14ac:dyDescent="0.25">
      <c r="A3467" s="6"/>
      <c r="B3467" s="8">
        <v>0.12</v>
      </c>
    </row>
    <row r="3468" spans="1:2" x14ac:dyDescent="0.25">
      <c r="A3468" s="6"/>
      <c r="B3468" s="8">
        <v>0.11</v>
      </c>
    </row>
    <row r="3469" spans="1:2" x14ac:dyDescent="0.25">
      <c r="A3469" s="6"/>
      <c r="B3469" s="8">
        <v>0.12</v>
      </c>
    </row>
    <row r="3470" spans="1:2" x14ac:dyDescent="0.25">
      <c r="A3470" s="6"/>
      <c r="B3470" s="8">
        <v>0.12</v>
      </c>
    </row>
    <row r="3471" spans="1:2" x14ac:dyDescent="0.25">
      <c r="A3471" s="6"/>
      <c r="B3471" s="8">
        <v>0.12</v>
      </c>
    </row>
    <row r="3472" spans="1:2" x14ac:dyDescent="0.25">
      <c r="A3472" s="6"/>
      <c r="B3472" s="8">
        <v>0.11</v>
      </c>
    </row>
    <row r="3473" spans="1:2" x14ac:dyDescent="0.25">
      <c r="A3473" s="6"/>
      <c r="B3473" s="8">
        <v>0.11</v>
      </c>
    </row>
    <row r="3474" spans="1:2" x14ac:dyDescent="0.25">
      <c r="A3474" s="6"/>
      <c r="B3474" s="8">
        <v>0.11</v>
      </c>
    </row>
    <row r="3475" spans="1:2" x14ac:dyDescent="0.25">
      <c r="A3475" s="6"/>
      <c r="B3475" s="8">
        <v>0.11</v>
      </c>
    </row>
    <row r="3476" spans="1:2" x14ac:dyDescent="0.25">
      <c r="A3476" s="6"/>
      <c r="B3476" s="8">
        <v>0.12</v>
      </c>
    </row>
    <row r="3477" spans="1:2" x14ac:dyDescent="0.25">
      <c r="A3477" s="6"/>
      <c r="B3477" s="8">
        <v>0.11</v>
      </c>
    </row>
    <row r="3478" spans="1:2" x14ac:dyDescent="0.25">
      <c r="A3478" s="6"/>
      <c r="B3478" s="8">
        <v>0.11</v>
      </c>
    </row>
    <row r="3479" spans="1:2" x14ac:dyDescent="0.25">
      <c r="A3479" s="6"/>
      <c r="B3479" s="8">
        <v>0.11</v>
      </c>
    </row>
    <row r="3480" spans="1:2" x14ac:dyDescent="0.25">
      <c r="A3480" s="6"/>
      <c r="B3480" s="8">
        <v>0.11</v>
      </c>
    </row>
    <row r="3481" spans="1:2" x14ac:dyDescent="0.25">
      <c r="A3481" s="6"/>
      <c r="B3481" s="8">
        <v>0.11</v>
      </c>
    </row>
    <row r="3482" spans="1:2" x14ac:dyDescent="0.25">
      <c r="A3482" s="6"/>
      <c r="B3482" s="8">
        <v>0.11</v>
      </c>
    </row>
    <row r="3483" spans="1:2" x14ac:dyDescent="0.25">
      <c r="A3483" s="6"/>
      <c r="B3483" s="8">
        <v>0.11</v>
      </c>
    </row>
    <row r="3484" spans="1:2" x14ac:dyDescent="0.25">
      <c r="A3484" s="6"/>
      <c r="B3484" s="8">
        <v>0.11</v>
      </c>
    </row>
    <row r="3485" spans="1:2" x14ac:dyDescent="0.25">
      <c r="A3485" s="6"/>
      <c r="B3485" s="8">
        <v>0.1</v>
      </c>
    </row>
    <row r="3486" spans="1:2" x14ac:dyDescent="0.25">
      <c r="A3486" s="6"/>
      <c r="B3486" s="8">
        <v>0.11</v>
      </c>
    </row>
    <row r="3487" spans="1:2" x14ac:dyDescent="0.25">
      <c r="A3487" s="6"/>
      <c r="B3487" s="8">
        <v>0.11</v>
      </c>
    </row>
    <row r="3488" spans="1:2" x14ac:dyDescent="0.25">
      <c r="A3488" s="6"/>
      <c r="B3488" s="8">
        <v>0.11</v>
      </c>
    </row>
    <row r="3489" spans="1:2" x14ac:dyDescent="0.25">
      <c r="A3489" s="6"/>
      <c r="B3489" s="8">
        <v>0.12</v>
      </c>
    </row>
    <row r="3490" spans="1:2" x14ac:dyDescent="0.25">
      <c r="A3490" s="6"/>
      <c r="B3490" s="8">
        <v>0.11</v>
      </c>
    </row>
    <row r="3491" spans="1:2" x14ac:dyDescent="0.25">
      <c r="A3491" s="6"/>
      <c r="B3491" s="8">
        <v>0.11</v>
      </c>
    </row>
    <row r="3492" spans="1:2" x14ac:dyDescent="0.25">
      <c r="A3492" s="6"/>
      <c r="B3492" s="8">
        <v>0.11</v>
      </c>
    </row>
    <row r="3493" spans="1:2" x14ac:dyDescent="0.25">
      <c r="A3493" s="6"/>
      <c r="B3493" s="8">
        <v>0.11</v>
      </c>
    </row>
    <row r="3494" spans="1:2" x14ac:dyDescent="0.25">
      <c r="A3494" s="6"/>
      <c r="B3494" s="8">
        <v>0.11</v>
      </c>
    </row>
    <row r="3495" spans="1:2" x14ac:dyDescent="0.25">
      <c r="A3495" s="6"/>
      <c r="B3495" s="8">
        <v>0.11</v>
      </c>
    </row>
    <row r="3496" spans="1:2" x14ac:dyDescent="0.25">
      <c r="A3496" s="6"/>
      <c r="B3496" s="8">
        <v>0.1</v>
      </c>
    </row>
    <row r="3497" spans="1:2" x14ac:dyDescent="0.25">
      <c r="A3497" s="6"/>
      <c r="B3497" s="8">
        <v>0.11</v>
      </c>
    </row>
    <row r="3498" spans="1:2" x14ac:dyDescent="0.25">
      <c r="A3498" s="6"/>
      <c r="B3498" s="8">
        <v>0.11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3"/>
  <sheetViews>
    <sheetView topLeftCell="A70" zoomScale="80" zoomScaleNormal="80" workbookViewId="0">
      <selection activeCell="S107" sqref="S107"/>
    </sheetView>
  </sheetViews>
  <sheetFormatPr defaultRowHeight="15" x14ac:dyDescent="0.25"/>
  <cols>
    <col min="1" max="1" width="13.5703125" customWidth="1"/>
    <col min="2" max="2" width="13.85546875" customWidth="1"/>
    <col min="3" max="7" width="13.28515625" customWidth="1"/>
  </cols>
  <sheetData>
    <row r="1" spans="1:8" x14ac:dyDescent="0.25">
      <c r="A1" s="2"/>
    </row>
    <row r="2" spans="1:8" ht="15.75" thickBot="1" x14ac:dyDescent="0.3">
      <c r="A2" s="5" t="s">
        <v>0</v>
      </c>
      <c r="B2" s="5" t="s">
        <v>1</v>
      </c>
      <c r="C2" s="5" t="s">
        <v>2</v>
      </c>
      <c r="D2" s="67" t="s">
        <v>51</v>
      </c>
      <c r="E2" s="5" t="s">
        <v>61</v>
      </c>
      <c r="F2" s="5" t="s">
        <v>45</v>
      </c>
      <c r="G2" s="5" t="s">
        <v>44</v>
      </c>
      <c r="H2" s="11" t="s">
        <v>62</v>
      </c>
    </row>
    <row r="3" spans="1:8" x14ac:dyDescent="0.25">
      <c r="A3" s="4">
        <v>37138</v>
      </c>
      <c r="B3" s="19" t="e">
        <f>Data!M3</f>
        <v>#N/A</v>
      </c>
      <c r="C3" s="20" t="e">
        <f>Data!N3</f>
        <v>#N/A</v>
      </c>
      <c r="D3" s="68" t="e">
        <f t="array" ref="D3:D143">_xll.SLR_FITTED($B$3:$B$143,$C$3:$C$143,0,3)</f>
        <v>#N/A</v>
      </c>
      <c r="E3" s="58"/>
      <c r="F3" s="58"/>
      <c r="G3" s="58"/>
    </row>
    <row r="4" spans="1:8" x14ac:dyDescent="0.25">
      <c r="A4" s="4">
        <v>37165</v>
      </c>
      <c r="B4" s="20">
        <f>Data!M4</f>
        <v>2.0910442667240858E-2</v>
      </c>
      <c r="C4" s="20">
        <f>Data!N4</f>
        <v>0.17643322896367297</v>
      </c>
      <c r="D4" s="69">
        <v>2.897207210512549</v>
      </c>
      <c r="E4" s="59"/>
      <c r="F4" s="59"/>
      <c r="G4" s="59"/>
    </row>
    <row r="5" spans="1:8" x14ac:dyDescent="0.25">
      <c r="A5" s="4">
        <v>37196</v>
      </c>
      <c r="B5" s="20">
        <f>Data!M5</f>
        <v>7.154547525310459E-2</v>
      </c>
      <c r="C5" s="20">
        <f>Data!N5</f>
        <v>6.914578132260793E-2</v>
      </c>
      <c r="D5" s="69">
        <v>2.0271066840102391E-2</v>
      </c>
      <c r="E5" s="59"/>
      <c r="F5" s="59"/>
      <c r="G5" s="59"/>
    </row>
    <row r="6" spans="1:8" x14ac:dyDescent="0.25">
      <c r="A6" s="4">
        <v>37228</v>
      </c>
      <c r="B6" s="20">
        <f>Data!M6</f>
        <v>1.4129143191411807E-2</v>
      </c>
      <c r="C6" s="20">
        <f>Data!N6</f>
        <v>4.4911128843914926E-2</v>
      </c>
      <c r="D6" s="69">
        <v>0.58220659211837289</v>
      </c>
      <c r="E6" s="59"/>
      <c r="F6" s="59"/>
      <c r="G6" s="59"/>
    </row>
    <row r="7" spans="1:8" x14ac:dyDescent="0.25">
      <c r="A7" s="4">
        <v>37258</v>
      </c>
      <c r="B7" s="20">
        <f>Data!M7</f>
        <v>-1.7351634070958348E-2</v>
      </c>
      <c r="C7" s="20">
        <f>Data!N7</f>
        <v>-0.10944649144335622</v>
      </c>
      <c r="D7" s="69">
        <v>-1.7197022510155422</v>
      </c>
      <c r="E7" s="59">
        <f>_xll.SLR_PARAM($B$3:$B7,$C$3:$C7,0,1,1)</f>
        <v>1.8442338213340765</v>
      </c>
      <c r="F7" s="59">
        <f>_xll.SLR_PARAM($B$3:$B7,$C$3:$C7,0,5,1)</f>
        <v>7.3084781214392729</v>
      </c>
      <c r="G7" s="59">
        <f>_xll.SLR_PARAM($B$3:$B7,$C$3:$C7,0,6,1)</f>
        <v>-3.6200104787711203</v>
      </c>
      <c r="H7" s="60">
        <f>F7-G7</f>
        <v>10.928488600210393</v>
      </c>
    </row>
    <row r="8" spans="1:8" x14ac:dyDescent="0.25">
      <c r="A8" s="4">
        <v>37288</v>
      </c>
      <c r="B8" s="20">
        <f>Data!M8</f>
        <v>-1.8715689936765329E-2</v>
      </c>
      <c r="C8" s="20">
        <f>Data!N8</f>
        <v>-9.0696563693287283E-2</v>
      </c>
      <c r="D8" s="69">
        <v>-1.3488701196002519</v>
      </c>
      <c r="E8" s="59">
        <f>_xll.SLR_PARAM($B$3:$B8,$C$3:$C8,0,1,1)</f>
        <v>2.0083445638997839</v>
      </c>
      <c r="F8" s="59">
        <f>_xll.SLR_PARAM($B$3:$B8,$C$3:$C8,0,5,1)</f>
        <v>5.5805065843518946</v>
      </c>
      <c r="G8" s="59">
        <f>_xll.SLR_PARAM($B$3:$B8,$C$3:$C8,0,6,1)</f>
        <v>-1.5638174565523264</v>
      </c>
      <c r="H8" s="60">
        <f t="shared" ref="H8:H71" si="0">F8-G8</f>
        <v>7.1443240409042215</v>
      </c>
    </row>
    <row r="9" spans="1:8" x14ac:dyDescent="0.25">
      <c r="A9" s="4">
        <v>37316</v>
      </c>
      <c r="B9" s="20">
        <f>Data!M9</f>
        <v>3.8284805077123431E-2</v>
      </c>
      <c r="C9" s="20">
        <f>Data!N9</f>
        <v>5.8494159131557123E-2</v>
      </c>
      <c r="D9" s="69">
        <v>0.40926912438308904</v>
      </c>
      <c r="E9" s="59">
        <f>_xll.SLR_PARAM($B$3:$B9,$C$3:$C9,0,1,1)</f>
        <v>1.9188905702828103</v>
      </c>
      <c r="F9" s="59">
        <f>_xll.SLR_PARAM($B$3:$B9,$C$3:$C9,0,5,1)</f>
        <v>4.4441904379904464</v>
      </c>
      <c r="G9" s="59">
        <f>_xll.SLR_PARAM($B$3:$B9,$C$3:$C9,0,6,1)</f>
        <v>-0.60640929742482608</v>
      </c>
      <c r="H9" s="60">
        <f t="shared" si="0"/>
        <v>5.0505997354152727</v>
      </c>
    </row>
    <row r="10" spans="1:8" x14ac:dyDescent="0.25">
      <c r="A10" s="4">
        <v>37347</v>
      </c>
      <c r="B10" s="20">
        <f>Data!M10</f>
        <v>-5.1402077901257295E-2</v>
      </c>
      <c r="C10" s="20">
        <f>Data!N10</f>
        <v>-0.19605238617312748</v>
      </c>
      <c r="D10" s="69">
        <v>-2.7337572499021396</v>
      </c>
      <c r="E10" s="59">
        <f>_xll.SLR_PARAM($B$3:$B10,$C$3:$C10,0,1,1)</f>
        <v>2.3951159763793815</v>
      </c>
      <c r="F10" s="59">
        <f>_xll.SLR_PARAM($B$3:$B10,$C$3:$C10,0,5,1)</f>
        <v>4.4334885116042138</v>
      </c>
      <c r="G10" s="59">
        <f>_xll.SLR_PARAM($B$3:$B10,$C$3:$C10,0,6,1)</f>
        <v>0.3567434411545487</v>
      </c>
      <c r="H10" s="60">
        <f t="shared" si="0"/>
        <v>4.0767450704496646</v>
      </c>
    </row>
    <row r="11" spans="1:8" x14ac:dyDescent="0.25">
      <c r="A11" s="4">
        <v>37377</v>
      </c>
      <c r="B11" s="20">
        <f>Data!M11</f>
        <v>-1.3195751090663036E-2</v>
      </c>
      <c r="C11" s="20">
        <f>Data!N11</f>
        <v>-3.9112562930911893E-2</v>
      </c>
      <c r="D11" s="69">
        <v>-0.49133768317427612</v>
      </c>
      <c r="E11" s="59">
        <f>_xll.SLR_PARAM($B$3:$B11,$C$3:$C11,0,1,1)</f>
        <v>2.4043837364168485</v>
      </c>
      <c r="F11" s="59">
        <f>_xll.SLR_PARAM($B$3:$B11,$C$3:$C11,0,5,1)</f>
        <v>4.1873116320585035</v>
      </c>
      <c r="G11" s="59">
        <f>_xll.SLR_PARAM($B$3:$B11,$C$3:$C11,0,6,1)</f>
        <v>0.62145584077519356</v>
      </c>
      <c r="H11" s="60">
        <f t="shared" si="0"/>
        <v>3.56585579128331</v>
      </c>
    </row>
    <row r="12" spans="1:8" x14ac:dyDescent="0.25">
      <c r="A12" s="63">
        <v>37410</v>
      </c>
      <c r="B12" s="64">
        <f>Data!M12</f>
        <v>-7.6468278604910858E-2</v>
      </c>
      <c r="C12" s="64">
        <f>Data!N12</f>
        <v>-0.10644246613589355</v>
      </c>
      <c r="D12" s="69">
        <v>-0.62953229593210513</v>
      </c>
      <c r="E12" s="65">
        <f>_xll.SLR_PARAM($B$3:$B12,$C$3:$C12,0,1,1)</f>
        <v>2.0463910721387095</v>
      </c>
      <c r="F12" s="65">
        <f>_xll.SLR_PARAM($B$3:$B12,$C$3:$C12,0,5,1)</f>
        <v>3.4038798691085885</v>
      </c>
      <c r="G12" s="65">
        <f>_xll.SLR_PARAM($B$3:$B12,$C$3:$C12,0,6,1)</f>
        <v>0.68890227516883029</v>
      </c>
      <c r="H12" s="66">
        <f t="shared" si="0"/>
        <v>2.714977593939758</v>
      </c>
    </row>
    <row r="13" spans="1:8" x14ac:dyDescent="0.25">
      <c r="A13" s="4">
        <v>37438</v>
      </c>
      <c r="B13" s="20">
        <f>Data!M13</f>
        <v>-8.210405101668812E-2</v>
      </c>
      <c r="C13" s="20">
        <f>Data!N13</f>
        <v>-2.3604251218246344E-2</v>
      </c>
      <c r="D13" s="69">
        <v>1.0196415266174506</v>
      </c>
      <c r="E13" s="59">
        <f>_xll.SLR_PARAM($B$3:$B13,$C$3:$C13,0,1,1)</f>
        <v>1.5370203946935552</v>
      </c>
      <c r="F13" s="59">
        <f>_xll.SLR_PARAM($B$3:$B13,$C$3:$C13,0,5,1)</f>
        <v>2.7546977110299125</v>
      </c>
      <c r="G13" s="59">
        <f>_xll.SLR_PARAM($B$3:$B13,$C$3:$C13,0,6,1)</f>
        <v>0.31934307835719777</v>
      </c>
      <c r="H13" s="60">
        <f t="shared" si="0"/>
        <v>2.4353546326727145</v>
      </c>
    </row>
    <row r="14" spans="1:8" x14ac:dyDescent="0.25">
      <c r="A14" s="4">
        <v>37469</v>
      </c>
      <c r="B14" s="20">
        <f>Data!M14</f>
        <v>7.9374164637308932E-3</v>
      </c>
      <c r="C14" s="20">
        <f>Data!N14</f>
        <v>7.1696129486537002E-2</v>
      </c>
      <c r="D14" s="69">
        <v>1.186422113621989</v>
      </c>
      <c r="E14" s="59">
        <f>_xll.SLR_PARAM($B$3:$B14,$C$3:$C14,0,1,1)</f>
        <v>1.5572532909246464</v>
      </c>
      <c r="F14" s="59">
        <f>_xll.SLR_PARAM($B$3:$B14,$C$3:$C14,0,5,1)</f>
        <v>2.7226426325862692</v>
      </c>
      <c r="G14" s="59">
        <f>_xll.SLR_PARAM($B$3:$B14,$C$3:$C14,0,6,1)</f>
        <v>0.39186394926302359</v>
      </c>
      <c r="H14" s="60">
        <f t="shared" si="0"/>
        <v>2.3307786833232456</v>
      </c>
    </row>
    <row r="15" spans="1:8" x14ac:dyDescent="0.25">
      <c r="A15" s="4">
        <v>37502</v>
      </c>
      <c r="B15" s="20">
        <f>Data!M15</f>
        <v>-0.10986616867875247</v>
      </c>
      <c r="C15" s="20">
        <f>Data!N15</f>
        <v>-0.22782093226949512</v>
      </c>
      <c r="D15" s="69">
        <v>-2.3286948947131854</v>
      </c>
      <c r="E15" s="59">
        <f>_xll.SLR_PARAM($B$3:$B15,$C$3:$C15,0,1,1)</f>
        <v>1.7332680376237064</v>
      </c>
      <c r="F15" s="59">
        <f>_xll.SLR_PARAM($B$3:$B15,$C$3:$C15,0,5,1)</f>
        <v>2.6369001373212679</v>
      </c>
      <c r="G15" s="59">
        <f>_xll.SLR_PARAM($B$3:$B15,$C$3:$C15,0,6,1)</f>
        <v>0.82963593792614498</v>
      </c>
      <c r="H15" s="60">
        <f t="shared" si="0"/>
        <v>1.8072641993951231</v>
      </c>
    </row>
    <row r="16" spans="1:8" x14ac:dyDescent="0.25">
      <c r="A16" s="4">
        <v>37530</v>
      </c>
      <c r="B16" s="20">
        <f>Data!M16</f>
        <v>8.0937377241369429E-2</v>
      </c>
      <c r="C16" s="20">
        <f>Data!N16</f>
        <v>0.35251903755528752</v>
      </c>
      <c r="D16" s="69">
        <v>5.1531942672131112</v>
      </c>
      <c r="E16" s="59">
        <f>_xll.SLR_PARAM($B$3:$B16,$C$3:$C16,0,1,1)</f>
        <v>2.1426289188423433</v>
      </c>
      <c r="F16" s="59">
        <f>_xll.SLR_PARAM($B$3:$B16,$C$3:$C16,0,5,1)</f>
        <v>3.1336058862487621</v>
      </c>
      <c r="G16" s="59">
        <f>_xll.SLR_PARAM($B$3:$B16,$C$3:$C16,0,6,1)</f>
        <v>1.1516519514359245</v>
      </c>
      <c r="H16" s="60">
        <f t="shared" si="0"/>
        <v>1.9819539348128377</v>
      </c>
    </row>
    <row r="17" spans="1:12" x14ac:dyDescent="0.25">
      <c r="A17" s="4">
        <v>37561</v>
      </c>
      <c r="B17" s="20">
        <f>Data!M17</f>
        <v>5.8990170627802443E-2</v>
      </c>
      <c r="C17" s="20">
        <f>Data!N17</f>
        <v>0.10191010027265347</v>
      </c>
      <c r="D17" s="69">
        <v>0.85196452734291284</v>
      </c>
      <c r="E17" s="59">
        <f>_xll.SLR_PARAM($B$3:$B17,$C$3:$C17,0,1,1)</f>
        <v>2.1108451179489536</v>
      </c>
      <c r="F17" s="59">
        <f>_xll.SLR_PARAM($B$3:$B17,$C$3:$C17,0,5,1)</f>
        <v>3.0189997747082642</v>
      </c>
      <c r="G17" s="59">
        <f>_xll.SLR_PARAM($B$3:$B17,$C$3:$C17,0,6,1)</f>
        <v>1.202690461189643</v>
      </c>
      <c r="H17" s="60">
        <f t="shared" si="0"/>
        <v>1.8163093135186212</v>
      </c>
    </row>
    <row r="18" spans="1:12" x14ac:dyDescent="0.25">
      <c r="A18" s="4">
        <v>37592</v>
      </c>
      <c r="B18" s="20">
        <f>Data!M18</f>
        <v>-5.5509509322966284E-2</v>
      </c>
      <c r="C18" s="20">
        <f>Data!N18</f>
        <v>-0.10944623999335724</v>
      </c>
      <c r="D18" s="69">
        <v>-1.0530459875022236</v>
      </c>
      <c r="E18" s="59">
        <f>_xll.SLR_PARAM($B$3:$B18,$C$3:$C18,0,1,1)</f>
        <v>2.1020070163119327</v>
      </c>
      <c r="F18" s="59">
        <f>_xll.SLR_PARAM($B$3:$B18,$C$3:$C18,0,5,1)</f>
        <v>2.9419447838119721</v>
      </c>
      <c r="G18" s="59">
        <f>_xll.SLR_PARAM($B$3:$B18,$C$3:$C18,0,6,1)</f>
        <v>1.2620692488118932</v>
      </c>
      <c r="H18" s="60">
        <f t="shared" si="0"/>
        <v>1.6798755350000789</v>
      </c>
    </row>
    <row r="19" spans="1:12" x14ac:dyDescent="0.25">
      <c r="A19" s="4">
        <v>37623</v>
      </c>
      <c r="B19" s="20">
        <f>Data!M19</f>
        <v>-2.5602794326147107E-2</v>
      </c>
      <c r="C19" s="20">
        <f>Data!N19</f>
        <v>8.030660757530993E-3</v>
      </c>
      <c r="D19" s="69">
        <v>0.59960717437974065</v>
      </c>
      <c r="E19" s="59">
        <f>_xll.SLR_PARAM($B$3:$B19,$C$3:$C19,0,1,1)</f>
        <v>2.0698084548967377</v>
      </c>
      <c r="F19" s="59">
        <f>_xll.SLR_PARAM($B$3:$B19,$C$3:$C19,0,5,1)</f>
        <v>2.8845987035052891</v>
      </c>
      <c r="G19" s="59">
        <f>_xll.SLR_PARAM($B$3:$B19,$C$3:$C19,0,6,1)</f>
        <v>1.2550182062881863</v>
      </c>
      <c r="H19" s="60">
        <f t="shared" si="0"/>
        <v>1.6295804972171029</v>
      </c>
    </row>
    <row r="20" spans="1:12" x14ac:dyDescent="0.25">
      <c r="A20" s="4">
        <v>37655</v>
      </c>
      <c r="B20" s="20">
        <f>Data!M20</f>
        <v>-1.6653158907833681E-2</v>
      </c>
      <c r="C20" s="20">
        <f>Data!N20</f>
        <v>-2.1482519187345614E-3</v>
      </c>
      <c r="D20" s="69">
        <v>0.25336349934855434</v>
      </c>
      <c r="E20" s="59">
        <f>_xll.SLR_PARAM($B$3:$B20,$C$3:$C20,0,1,1)</f>
        <v>2.058925223721471</v>
      </c>
      <c r="F20" s="59">
        <f>_xll.SLR_PARAM($B$3:$B20,$C$3:$C20,0,5,1)</f>
        <v>2.8445402807877356</v>
      </c>
      <c r="G20" s="59">
        <f>_xll.SLR_PARAM($B$3:$B20,$C$3:$C20,0,6,1)</f>
        <v>1.2733101666552065</v>
      </c>
      <c r="H20" s="60">
        <f t="shared" si="0"/>
        <v>1.5712301141325291</v>
      </c>
    </row>
    <row r="21" spans="1:12" x14ac:dyDescent="0.25">
      <c r="A21" s="4">
        <v>37683</v>
      </c>
      <c r="B21" s="20">
        <f>Data!M21</f>
        <v>8.9625489145836734E-3</v>
      </c>
      <c r="C21" s="20">
        <f>Data!N21</f>
        <v>5.0986173180289354E-3</v>
      </c>
      <c r="D21" s="69">
        <v>-6.3390873340786677E-2</v>
      </c>
      <c r="E21" s="59">
        <f>_xll.SLR_PARAM($B$3:$B21,$C$3:$C21,0,1,1)</f>
        <v>2.0565089870004578</v>
      </c>
      <c r="F21" s="59">
        <f>_xll.SLR_PARAM($B$3:$B21,$C$3:$C21,0,5,1)</f>
        <v>2.8145517329149885</v>
      </c>
      <c r="G21" s="59">
        <f>_xll.SLR_PARAM($B$3:$B21,$C$3:$C21,0,6,1)</f>
        <v>1.2984662410859271</v>
      </c>
      <c r="H21" s="60">
        <f t="shared" si="0"/>
        <v>1.5160854918290614</v>
      </c>
    </row>
    <row r="22" spans="1:12" x14ac:dyDescent="0.25">
      <c r="A22" s="4">
        <v>37712</v>
      </c>
      <c r="B22" s="20">
        <f>Data!M22</f>
        <v>7.9207376022164891E-2</v>
      </c>
      <c r="C22" s="20">
        <f>Data!N22</f>
        <v>8.1571810249724611E-2</v>
      </c>
      <c r="D22" s="69">
        <v>0.11635234236821318</v>
      </c>
      <c r="E22" s="59">
        <f>_xll.SLR_PARAM($B$3:$B22,$C$3:$C22,0,1,1)</f>
        <v>1.9410986714435348</v>
      </c>
      <c r="F22" s="59">
        <f>_xll.SLR_PARAM($B$3:$B22,$C$3:$C22,0,5,1)</f>
        <v>2.650415668174912</v>
      </c>
      <c r="G22" s="59">
        <f>_xll.SLR_PARAM($B$3:$B22,$C$3:$C22,0,6,1)</f>
        <v>1.2317816747121575</v>
      </c>
      <c r="H22" s="60">
        <f t="shared" si="0"/>
        <v>1.4186339934627545</v>
      </c>
    </row>
    <row r="23" spans="1:12" x14ac:dyDescent="0.25">
      <c r="A23" s="4">
        <v>37742</v>
      </c>
      <c r="B23" s="20">
        <f>Data!M23</f>
        <v>6.0993866055785058E-2</v>
      </c>
      <c r="C23" s="20">
        <f>Data!N23</f>
        <v>3.8047336517363146E-2</v>
      </c>
      <c r="D23" s="69">
        <v>-0.37176128139460979</v>
      </c>
      <c r="E23" s="59">
        <f>_xll.SLR_PARAM($B$3:$B23,$C$3:$C23,0,1,1)</f>
        <v>1.8587755158363546</v>
      </c>
      <c r="F23" s="59">
        <f>_xll.SLR_PARAM($B$3:$B23,$C$3:$C23,0,5,1)</f>
        <v>2.5419457354993646</v>
      </c>
      <c r="G23" s="59">
        <f>_xll.SLR_PARAM($B$3:$B23,$C$3:$C23,0,6,1)</f>
        <v>1.1756052961733443</v>
      </c>
      <c r="H23" s="60">
        <f t="shared" si="0"/>
        <v>1.3663404393260203</v>
      </c>
    </row>
    <row r="24" spans="1:12" x14ac:dyDescent="0.25">
      <c r="A24" s="4">
        <v>37774</v>
      </c>
      <c r="B24" s="20">
        <f>Data!M24</f>
        <v>9.5879839165234938E-3</v>
      </c>
      <c r="C24" s="20">
        <f>Data!N24</f>
        <v>-6.3942811986029247E-2</v>
      </c>
      <c r="D24" s="69">
        <v>-1.3514362684885508</v>
      </c>
      <c r="E24" s="59">
        <f>_xll.SLR_PARAM($B$3:$B24,$C$3:$C24,0,1,1)</f>
        <v>1.8456267464640896</v>
      </c>
      <c r="F24" s="59">
        <f>_xll.SLR_PARAM($B$3:$B24,$C$3:$C24,0,5,1)</f>
        <v>2.526730635495066</v>
      </c>
      <c r="G24" s="59">
        <f>_xll.SLR_PARAM($B$3:$B24,$C$3:$C24,0,6,1)</f>
        <v>1.164522857433113</v>
      </c>
      <c r="H24" s="60">
        <f t="shared" si="0"/>
        <v>1.362207778061953</v>
      </c>
      <c r="K24" s="21" t="s">
        <v>14</v>
      </c>
    </row>
    <row r="25" spans="1:12" ht="15.75" thickBot="1" x14ac:dyDescent="0.3">
      <c r="A25" s="4">
        <v>37803</v>
      </c>
      <c r="B25" s="20">
        <f>Data!M25</f>
        <v>2.3334480693753677E-2</v>
      </c>
      <c r="C25" s="20">
        <f>Data!N25</f>
        <v>-1.5871083760049289E-2</v>
      </c>
      <c r="D25" s="69">
        <v>-0.70468492673146377</v>
      </c>
      <c r="E25" s="59">
        <f>_xll.SLR_PARAM($B$3:$B25,$C$3:$C25,0,1,1)</f>
        <v>1.8227688681077296</v>
      </c>
      <c r="F25" s="59">
        <f>_xll.SLR_PARAM($B$3:$B25,$C$3:$C25,0,5,1)</f>
        <v>2.4911393392274324</v>
      </c>
      <c r="G25" s="59">
        <f>_xll.SLR_PARAM($B$3:$B25,$C$3:$C25,0,6,1)</f>
        <v>1.1543983969880267</v>
      </c>
      <c r="H25" s="60">
        <f t="shared" si="0"/>
        <v>1.3367409422394056</v>
      </c>
    </row>
    <row r="26" spans="1:12" x14ac:dyDescent="0.25">
      <c r="A26" s="4">
        <v>37834</v>
      </c>
      <c r="B26" s="20">
        <f>Data!M26</f>
        <v>1.9415758066669179E-2</v>
      </c>
      <c r="C26" s="20">
        <f>Data!N26</f>
        <v>1.0658703148029863E-2</v>
      </c>
      <c r="D26" s="69">
        <v>-0.14454742089814826</v>
      </c>
      <c r="E26" s="59">
        <f>_xll.SLR_PARAM($B$3:$B26,$C$3:$C26,0,1,1)</f>
        <v>1.8148376468780376</v>
      </c>
      <c r="F26" s="59">
        <f>_xll.SLR_PARAM($B$3:$B26,$C$3:$C26,0,5,1)</f>
        <v>2.4653423727466022</v>
      </c>
      <c r="G26" s="59">
        <f>_xll.SLR_PARAM($B$3:$B26,$C$3:$C26,0,6,1)</f>
        <v>1.1643329210094731</v>
      </c>
      <c r="H26" s="60">
        <f t="shared" si="0"/>
        <v>1.3010094517371291</v>
      </c>
      <c r="K26" s="23" t="s">
        <v>15</v>
      </c>
      <c r="L26" s="24"/>
    </row>
    <row r="27" spans="1:12" x14ac:dyDescent="0.25">
      <c r="A27" s="4">
        <v>37866</v>
      </c>
      <c r="B27" s="20">
        <f>Data!M27</f>
        <v>-9.3482336928071893E-3</v>
      </c>
      <c r="C27" s="20">
        <f>Data!N27</f>
        <v>7.6282300648521872E-2</v>
      </c>
      <c r="D27" s="69">
        <v>1.575445562662031</v>
      </c>
      <c r="E27" s="59">
        <f>_xll.SLR_PARAM($B$3:$B27,$C$3:$C27,0,1,1)</f>
        <v>1.8004604912462985</v>
      </c>
      <c r="F27" s="59">
        <f>_xll.SLR_PARAM($B$3:$B27,$C$3:$C27,0,5,1)</f>
        <v>2.4552317498981404</v>
      </c>
      <c r="G27" s="59">
        <f>_xll.SLR_PARAM($B$3:$B27,$C$3:$C27,0,6,1)</f>
        <v>1.1456892325944568</v>
      </c>
      <c r="H27" s="60">
        <f t="shared" si="0"/>
        <v>1.3095425173036837</v>
      </c>
      <c r="K27" s="30" t="s">
        <v>16</v>
      </c>
      <c r="L27" s="31">
        <f>_xll.MLR_GOF($B$3:$B$143,,$C$3:$C$143,0,1)</f>
        <v>0.38930366827437113</v>
      </c>
    </row>
    <row r="28" spans="1:12" x14ac:dyDescent="0.25">
      <c r="A28" s="4">
        <v>37895</v>
      </c>
      <c r="B28" s="20">
        <f>Data!M28</f>
        <v>5.7445514831560213E-2</v>
      </c>
      <c r="C28" s="20">
        <f>Data!N28</f>
        <v>1.2380968490193404E-2</v>
      </c>
      <c r="D28" s="69">
        <v>-0.78606783481647713</v>
      </c>
      <c r="E28" s="59">
        <f>_xll.SLR_PARAM($B$3:$B28,$C$3:$C28,0,1,1)</f>
        <v>1.7186494779349288</v>
      </c>
      <c r="F28" s="59">
        <f>_xll.SLR_PARAM($B$3:$B28,$C$3:$C28,0,5,1)</f>
        <v>2.3586676917985425</v>
      </c>
      <c r="G28" s="59">
        <f>_xll.SLR_PARAM($B$3:$B28,$C$3:$C28,0,6,1)</f>
        <v>1.0786312640713152</v>
      </c>
      <c r="H28" s="60">
        <f t="shared" si="0"/>
        <v>1.2800364277272274</v>
      </c>
      <c r="K28" s="30" t="s">
        <v>17</v>
      </c>
      <c r="L28" s="31">
        <f>_xll.MLR_GOF($B$3:$B$143,,$C$3:$C$143,0,2)</f>
        <v>0.38487833253722892</v>
      </c>
    </row>
    <row r="29" spans="1:12" x14ac:dyDescent="0.25">
      <c r="A29" s="4">
        <v>37928</v>
      </c>
      <c r="B29" s="20">
        <f>Data!M29</f>
        <v>1.552543494910419E-2</v>
      </c>
      <c r="C29" s="20">
        <f>Data!N29</f>
        <v>1.2773639634974356E-2</v>
      </c>
      <c r="D29" s="69">
        <v>-3.6915517923718215E-2</v>
      </c>
      <c r="E29" s="59">
        <f>_xll.SLR_PARAM($B$3:$B29,$C$3:$C29,0,1,1)</f>
        <v>1.7152843793672476</v>
      </c>
      <c r="F29" s="59">
        <f>_xll.SLR_PARAM($B$3:$B29,$C$3:$C29,0,5,1)</f>
        <v>2.3401624590006933</v>
      </c>
      <c r="G29" s="59">
        <f>_xll.SLR_PARAM($B$3:$B29,$C$3:$C29,0,6,1)</f>
        <v>1.090406299733802</v>
      </c>
      <c r="H29" s="60">
        <f t="shared" si="0"/>
        <v>1.2497561592668913</v>
      </c>
      <c r="K29" s="30" t="s">
        <v>18</v>
      </c>
      <c r="L29" s="55">
        <f>_xll.MLR_GOF($B$3:$B$143,,$C$3:$C$143,0,3)</f>
        <v>5.4072111695820428E-2</v>
      </c>
    </row>
    <row r="30" spans="1:12" x14ac:dyDescent="0.25">
      <c r="A30" s="4">
        <v>37956</v>
      </c>
      <c r="B30" s="20">
        <f>Data!M30</f>
        <v>4.6806845492225232E-2</v>
      </c>
      <c r="C30" s="20">
        <f>Data!N30</f>
        <v>2.2930574262134393E-2</v>
      </c>
      <c r="D30" s="69">
        <v>-0.40087821134833218</v>
      </c>
      <c r="E30" s="59">
        <f>_xll.SLR_PARAM($B$3:$B30,$C$3:$C30,0,1,1)</f>
        <v>1.6748299658046273</v>
      </c>
      <c r="F30" s="59">
        <f>_xll.SLR_PARAM($B$3:$B30,$C$3:$C30,0,5,1)</f>
        <v>2.2825695209514842</v>
      </c>
      <c r="G30" s="59">
        <f>_xll.SLR_PARAM($B$3:$B30,$C$3:$C30,0,6,1)</f>
        <v>1.0670904106577701</v>
      </c>
      <c r="H30" s="60">
        <f t="shared" si="0"/>
        <v>1.2154791102937141</v>
      </c>
      <c r="K30" s="30" t="s">
        <v>19</v>
      </c>
      <c r="L30" s="32">
        <f>_xll.MLR_GOF($B$3:$B$143,,$C$3:$C$143,0,4)</f>
        <v>210.78974636125452</v>
      </c>
    </row>
    <row r="31" spans="1:12" x14ac:dyDescent="0.25">
      <c r="A31" s="4">
        <v>37988</v>
      </c>
      <c r="B31" s="20">
        <f>Data!M31</f>
        <v>1.8801026360881712E-2</v>
      </c>
      <c r="C31" s="20">
        <f>Data!N31</f>
        <v>6.9976890300119832E-2</v>
      </c>
      <c r="D31" s="69">
        <v>0.96395899740628543</v>
      </c>
      <c r="E31" s="59">
        <f>_xll.SLR_PARAM($B$3:$B31,$C$3:$C31,0,1,1)</f>
        <v>1.6856761760915608</v>
      </c>
      <c r="F31" s="59">
        <f>_xll.SLR_PARAM($B$3:$B31,$C$3:$C31,0,5,1)</f>
        <v>2.2822192525616676</v>
      </c>
      <c r="G31" s="59">
        <f>_xll.SLR_PARAM($B$3:$B31,$C$3:$C31,0,6,1)</f>
        <v>1.0891330996214541</v>
      </c>
      <c r="H31" s="60">
        <f t="shared" si="0"/>
        <v>1.1930861529402135</v>
      </c>
      <c r="K31" s="30" t="s">
        <v>20</v>
      </c>
      <c r="L31" s="32">
        <f>_xll.MLR_GOF($B$3:$B$143,,$C$3:$C$143,0,5)</f>
        <v>-419.55050721526266</v>
      </c>
    </row>
    <row r="32" spans="1:12" x14ac:dyDescent="0.25">
      <c r="A32" s="4">
        <v>38019</v>
      </c>
      <c r="B32" s="20">
        <f>Data!M32</f>
        <v>1.4843104811418022E-2</v>
      </c>
      <c r="C32" s="20">
        <f>Data!N32</f>
        <v>-2.6641591732222376E-2</v>
      </c>
      <c r="D32" s="69">
        <v>-0.754116976281202</v>
      </c>
      <c r="E32" s="59">
        <f>_xll.SLR_PARAM($B$3:$B32,$C$3:$C32,0,1,1)</f>
        <v>1.6742201679832631</v>
      </c>
      <c r="F32" s="59">
        <f>_xll.SLR_PARAM($B$3:$B32,$C$3:$C32,0,5,1)</f>
        <v>2.2630923366382696</v>
      </c>
      <c r="G32" s="59">
        <f>_xll.SLR_PARAM($B$3:$B32,$C$3:$C32,0,6,1)</f>
        <v>1.0853479993282569</v>
      </c>
      <c r="H32" s="60">
        <f t="shared" si="0"/>
        <v>1.1777443373100127</v>
      </c>
      <c r="K32" s="30" t="s">
        <v>21</v>
      </c>
      <c r="L32" s="32">
        <f>_xll.MLR_GOF($B$3:$B$143,,$C$3:$C$143,0,6)</f>
        <v>-416.63785029989975</v>
      </c>
    </row>
    <row r="33" spans="1:29" x14ac:dyDescent="0.25">
      <c r="A33" s="4">
        <v>38047</v>
      </c>
      <c r="B33" s="20">
        <f>Data!M33</f>
        <v>-1.3129170732079903E-2</v>
      </c>
      <c r="C33" s="20">
        <f>Data!N33</f>
        <v>-4.9128070113791319E-2</v>
      </c>
      <c r="D33" s="69">
        <v>-0.67778716096868363</v>
      </c>
      <c r="E33" s="59">
        <f>_xll.SLR_PARAM($B$3:$B33,$C$3:$C33,0,1,1)</f>
        <v>1.6795311704833016</v>
      </c>
      <c r="F33" s="59">
        <f>_xll.SLR_PARAM($B$3:$B33,$C$3:$C33,0,5,1)</f>
        <v>2.2578253969071911</v>
      </c>
      <c r="G33" s="59">
        <f>_xll.SLR_PARAM($B$3:$B33,$C$3:$C33,0,6,1)</f>
        <v>1.1012369440594119</v>
      </c>
      <c r="H33" s="60">
        <f t="shared" si="0"/>
        <v>1.1565884528477792</v>
      </c>
      <c r="K33" s="33" t="s">
        <v>22</v>
      </c>
      <c r="L33" s="34">
        <f>_xll.MV_OBS($B$3:$B$143,,$C$3:$C$143)</f>
        <v>140</v>
      </c>
    </row>
    <row r="34" spans="1:29" x14ac:dyDescent="0.25">
      <c r="A34" s="4">
        <v>38078</v>
      </c>
      <c r="B34" s="20">
        <f>Data!M34</f>
        <v>-2.2185725610681668E-2</v>
      </c>
      <c r="C34" s="20">
        <f>Data!N34</f>
        <v>-4.078390645605335E-2</v>
      </c>
      <c r="D34" s="69">
        <v>-0.36424892594610248</v>
      </c>
      <c r="E34" s="59">
        <f>_xll.SLR_PARAM($B$3:$B34,$C$3:$C34,0,1,1)</f>
        <v>1.6806871313334639</v>
      </c>
      <c r="F34" s="59">
        <f>_xll.SLR_PARAM($B$3:$B34,$C$3:$C34,0,5,1)</f>
        <v>2.246331451471435</v>
      </c>
      <c r="G34" s="59">
        <f>_xll.SLR_PARAM($B$3:$B34,$C$3:$C34,0,6,1)</f>
        <v>1.1150428111954929</v>
      </c>
      <c r="H34" s="60">
        <f t="shared" si="0"/>
        <v>1.1312886402759421</v>
      </c>
    </row>
    <row r="35" spans="1:29" ht="15.75" thickBot="1" x14ac:dyDescent="0.3">
      <c r="A35" s="4">
        <v>38110</v>
      </c>
      <c r="B35" s="20">
        <f>Data!M35</f>
        <v>1.4228557092421648E-2</v>
      </c>
      <c r="C35" s="20">
        <f>Data!N35</f>
        <v>6.0762015389990067E-3</v>
      </c>
      <c r="D35" s="69">
        <v>-0.13799355462000601</v>
      </c>
      <c r="E35" s="59">
        <f>_xll.SLR_PARAM($B$3:$B35,$C$3:$C35,0,1,1)</f>
        <v>1.6769439406554629</v>
      </c>
      <c r="F35" s="59">
        <f>_xll.SLR_PARAM($B$3:$B35,$C$3:$C35,0,5,1)</f>
        <v>2.2323224698498443</v>
      </c>
      <c r="G35" s="59">
        <f>_xll.SLR_PARAM($B$3:$B35,$C$3:$C35,0,6,1)</f>
        <v>1.1215654114610816</v>
      </c>
      <c r="H35" s="60">
        <f t="shared" si="0"/>
        <v>1.1107570583887627</v>
      </c>
      <c r="K35" s="21" t="s">
        <v>23</v>
      </c>
      <c r="Q35" s="36">
        <f>0.05</f>
        <v>0.05</v>
      </c>
      <c r="T35" s="21" t="s">
        <v>33</v>
      </c>
      <c r="X35" s="36">
        <f>0.05</f>
        <v>0.05</v>
      </c>
    </row>
    <row r="36" spans="1:29" ht="15.75" thickBot="1" x14ac:dyDescent="0.3">
      <c r="A36" s="4">
        <v>38139</v>
      </c>
      <c r="B36" s="20">
        <f>Data!M36</f>
        <v>1.8435257847935808E-2</v>
      </c>
      <c r="C36" s="20">
        <f>Data!N36</f>
        <v>-5.7081883904755498E-3</v>
      </c>
      <c r="D36" s="69">
        <v>-0.43014000921806844</v>
      </c>
      <c r="E36" s="59">
        <f>_xll.SLR_PARAM($B$3:$B36,$C$3:$C36,0,1,1)</f>
        <v>1.6670361105218441</v>
      </c>
      <c r="F36" s="59">
        <f>_xll.SLR_PARAM($B$3:$B36,$C$3:$C36,0,5,1)</f>
        <v>2.213899079840572</v>
      </c>
      <c r="G36" s="59">
        <f>_xll.SLR_PARAM($B$3:$B36,$C$3:$C36,0,6,1)</f>
        <v>1.120173141203116</v>
      </c>
      <c r="H36" s="60">
        <f t="shared" si="0"/>
        <v>1.093725938637456</v>
      </c>
      <c r="K36" s="24"/>
      <c r="L36" s="37" t="s">
        <v>24</v>
      </c>
      <c r="M36" s="37" t="s">
        <v>25</v>
      </c>
      <c r="N36" s="37" t="s">
        <v>26</v>
      </c>
      <c r="O36" s="37" t="s">
        <v>27</v>
      </c>
      <c r="P36" s="37" t="s">
        <v>28</v>
      </c>
      <c r="Q36" s="37" t="s">
        <v>29</v>
      </c>
      <c r="T36" s="42" t="s">
        <v>34</v>
      </c>
      <c r="U36" s="42" t="s">
        <v>35</v>
      </c>
      <c r="V36" s="42" t="s">
        <v>36</v>
      </c>
      <c r="W36" s="42" t="s">
        <v>37</v>
      </c>
      <c r="X36" s="42" t="s">
        <v>38</v>
      </c>
    </row>
    <row r="37" spans="1:29" x14ac:dyDescent="0.25">
      <c r="A37" s="4">
        <v>38169</v>
      </c>
      <c r="B37" s="20">
        <f>Data!M37</f>
        <v>-3.7118799939660267E-2</v>
      </c>
      <c r="C37" s="20">
        <f>Data!N37</f>
        <v>-1.3081176808619747E-2</v>
      </c>
      <c r="D37" s="69">
        <v>0.41206342559018927</v>
      </c>
      <c r="E37" s="59">
        <f>_xll.SLR_PARAM($B$3:$B37,$C$3:$C37,0,1,1)</f>
        <v>1.6409823846005021</v>
      </c>
      <c r="F37" s="59">
        <f>_xll.SLR_PARAM($B$3:$B37,$C$3:$C37,0,5,1)</f>
        <v>2.1774073313832756</v>
      </c>
      <c r="G37" s="59">
        <f>_xll.SLR_PARAM($B$3:$B37,$C$3:$C37,0,6,1)</f>
        <v>1.1045574378177285</v>
      </c>
      <c r="H37" s="60">
        <f t="shared" si="0"/>
        <v>1.0728498935655471</v>
      </c>
      <c r="K37" s="38" t="s">
        <v>30</v>
      </c>
      <c r="L37" s="26">
        <f>_xll.MV_VARS($B$3:$B$143,)</f>
        <v>1</v>
      </c>
      <c r="M37" s="29">
        <f>_xll.MLR_ANOVA($B$3:$B$143,,$C$3:$C$143,0,1)</f>
        <v>0.25721064124104814</v>
      </c>
      <c r="N37" s="39">
        <f>_xll.MLR_ANOVA($B$3:$B$143,,$C$3:$C$143,0,4)</f>
        <v>0.25721064124104814</v>
      </c>
      <c r="O37" s="28">
        <f>$N$37/$N$38</f>
        <v>87.971555470223564</v>
      </c>
      <c r="P37" s="27">
        <f>FDIST($O$37,$L$37,$L$38)</f>
        <v>1.7917486675761424E-16</v>
      </c>
      <c r="Q37" s="26" t="b">
        <f>($P$37&lt;$Q$35)</f>
        <v>1</v>
      </c>
      <c r="T37" s="43">
        <f>AVERAGE(_xll.RMNA(_xll.MLR_FITTED($B$3:$B$143,,$C$3:$C$143,0,3)))</f>
        <v>6.2202912927678662E-2</v>
      </c>
      <c r="U37" s="43">
        <f>STDEV(_xll.RMNA(_xll.MLR_FITTED($B$3:$B$143,,$C$3:$C$143,0,3)))</f>
        <v>1.0006909904078409</v>
      </c>
      <c r="V37" s="43">
        <f>SKEW(_xll.RMNA(_xll.MLR_FITTED($B$3:$B$143,,$C$3:$C$143,0,3)))</f>
        <v>1.0894322618996322</v>
      </c>
      <c r="W37" s="43">
        <f>KURT(_xll.RMNA(_xll.MLR_FITTED($B$3:$B$143,,$C$3:$C$143,0,3)))</f>
        <v>5.1338664850529767</v>
      </c>
      <c r="X37" s="43" t="b">
        <f>IF(_xll.NormalityTest(_xll.RMNA(_xll.MLR_FITTED($B$3:$B$143,,$C$3:$C$143,0,3)),1) &gt;$X$35, TRUE, FALSE)</f>
        <v>0</v>
      </c>
    </row>
    <row r="38" spans="1:29" x14ac:dyDescent="0.25">
      <c r="A38" s="4">
        <v>38201</v>
      </c>
      <c r="B38" s="20">
        <f>Data!M38</f>
        <v>9.2950914661502613E-4</v>
      </c>
      <c r="C38" s="20">
        <f>Data!N38</f>
        <v>-2.6292653016590804E-2</v>
      </c>
      <c r="D38" s="69">
        <v>-0.50260492349446706</v>
      </c>
      <c r="E38" s="59">
        <f>_xll.SLR_PARAM($B$3:$B38,$C$3:$C38,0,1,1)</f>
        <v>1.6406104603042222</v>
      </c>
      <c r="F38" s="59">
        <f>_xll.SLR_PARAM($B$3:$B38,$C$3:$C38,0,5,1)</f>
        <v>2.1697393270548813</v>
      </c>
      <c r="G38" s="59">
        <f>_xll.SLR_PARAM($B$3:$B38,$C$3:$C38,0,6,1)</f>
        <v>1.1114815935535631</v>
      </c>
      <c r="H38" s="60">
        <f t="shared" si="0"/>
        <v>1.0582577335013181</v>
      </c>
      <c r="K38" s="38" t="s">
        <v>31</v>
      </c>
      <c r="L38" s="26">
        <f>$L$39-$L$37</f>
        <v>138</v>
      </c>
      <c r="M38" s="29">
        <f>_xll.MLR_ANOVA($B$3:$B$143,,$C$3:$C$143,0,2)</f>
        <v>0.40348347032784865</v>
      </c>
      <c r="N38" s="39">
        <f>_xll.MLR_ANOVA($B$3:$B$143,,$C$3:$C$143,0,5)</f>
        <v>2.9237932632452802E-3</v>
      </c>
      <c r="S38" s="44" t="s">
        <v>39</v>
      </c>
      <c r="T38" s="43">
        <v>0</v>
      </c>
      <c r="U38" s="43">
        <v>1</v>
      </c>
      <c r="V38" s="43">
        <v>0</v>
      </c>
      <c r="W38" s="43">
        <v>0</v>
      </c>
    </row>
    <row r="39" spans="1:29" x14ac:dyDescent="0.25">
      <c r="A39" s="4">
        <v>38231</v>
      </c>
      <c r="B39" s="20">
        <f>Data!M39</f>
        <v>1.3411874679738428E-2</v>
      </c>
      <c r="C39" s="20">
        <f>Data!N39</f>
        <v>1.1138272896413065E-2</v>
      </c>
      <c r="D39" s="69">
        <v>-2.9970576340822366E-2</v>
      </c>
      <c r="E39" s="59">
        <f>_xll.SLR_PARAM($B$3:$B39,$C$3:$C39,0,1,1)</f>
        <v>1.63851977756891</v>
      </c>
      <c r="F39" s="59">
        <f>_xll.SLR_PARAM($B$3:$B39,$C$3:$C39,0,5,1)</f>
        <v>2.1589717372089172</v>
      </c>
      <c r="G39" s="59">
        <f>_xll.SLR_PARAM($B$3:$B39,$C$3:$C39,0,6,1)</f>
        <v>1.1180678179289028</v>
      </c>
      <c r="H39" s="60">
        <f t="shared" si="0"/>
        <v>1.0409039192800145</v>
      </c>
      <c r="K39" s="40" t="s">
        <v>32</v>
      </c>
      <c r="L39" s="41">
        <f>_xll.MV_OBS($B$3:$B$143,,$C$3:$C$143) - 1</f>
        <v>139</v>
      </c>
      <c r="M39" s="34">
        <f>_xll.MLR_ANOVA($B$3:$B$143,,$C$3:$C$143,0,3)</f>
        <v>0.66069411156889679</v>
      </c>
      <c r="N39" s="22"/>
      <c r="O39" s="22"/>
      <c r="P39" s="22"/>
      <c r="Q39" s="22"/>
      <c r="R39" s="22"/>
      <c r="S39" s="44" t="s">
        <v>29</v>
      </c>
      <c r="T39" s="2" t="b">
        <f>IF( _xll.TEST_MEAN(_xll.RMNA(_xll.MLR_FITTED($B$3:$B$143,,$C$3:$C$143,0,3)),T38) &gt;$X$35/2, FALSE, TRUE)</f>
        <v>0</v>
      </c>
      <c r="U39" s="2" t="b">
        <f>IF( _xll.TEST_STDEV(_xll.RMNA(_xll.MLR_FITTED($B$3:$B$143,,$C$3:$C$143,0,3)),U38) &gt;$X$35, FALSE, TRUE)</f>
        <v>0</v>
      </c>
      <c r="V39" s="2" t="b">
        <f>IF( _xll.TEST_SKEW(_xll.RMNA(_xll.MLR_FITTED($B$3:$B$143,,$C$3:$C$143,0,3))) &gt;$X$35/2, FALSE, TRUE)</f>
        <v>1</v>
      </c>
      <c r="W39" s="2" t="b">
        <f>IF( _xll.TEST_XKURT(_xll.RMNA(_xll.MLR_FITTED($B$3:$B$143,,$C$3:$C$143,0,3))) &gt;$X$35/2, FALSE, TRUE)</f>
        <v>1</v>
      </c>
    </row>
    <row r="40" spans="1:29" x14ac:dyDescent="0.25">
      <c r="A40" s="4">
        <v>38261</v>
      </c>
      <c r="B40" s="20">
        <f>Data!M40</f>
        <v>1.5339086897892333E-2</v>
      </c>
      <c r="C40" s="20">
        <f>Data!N40</f>
        <v>4.5611779209988282E-2</v>
      </c>
      <c r="D40" s="69">
        <v>0.57391012084193704</v>
      </c>
      <c r="E40" s="59">
        <f>_xll.SLR_PARAM($B$3:$B40,$C$3:$C40,0,1,1)</f>
        <v>1.6430112110631967</v>
      </c>
      <c r="F40" s="59">
        <f>_xll.SLR_PARAM($B$3:$B40,$C$3:$C40,0,5,1)</f>
        <v>2.1554491868442422</v>
      </c>
      <c r="G40" s="59">
        <f>_xll.SLR_PARAM($B$3:$B40,$C$3:$C40,0,6,1)</f>
        <v>1.1305732352821511</v>
      </c>
      <c r="H40" s="60">
        <f t="shared" si="0"/>
        <v>1.0248759515620911</v>
      </c>
    </row>
    <row r="41" spans="1:29" x14ac:dyDescent="0.25">
      <c r="A41" s="4">
        <v>38292</v>
      </c>
      <c r="B41" s="20">
        <f>Data!M41</f>
        <v>4.6105835879092477E-2</v>
      </c>
      <c r="C41" s="20">
        <f>Data!N41</f>
        <v>5.0526616370615313E-2</v>
      </c>
      <c r="D41" s="69">
        <v>0.12375334511949035</v>
      </c>
      <c r="E41" s="59">
        <f>_xll.SLR_PARAM($B$3:$B41,$C$3:$C41,0,1,1)</f>
        <v>1.6268718344548712</v>
      </c>
      <c r="F41" s="59">
        <f>_xll.SLR_PARAM($B$3:$B41,$C$3:$C41,0,5,1)</f>
        <v>2.1252891654395283</v>
      </c>
      <c r="G41" s="59">
        <f>_xll.SLR_PARAM($B$3:$B41,$C$3:$C41,0,6,1)</f>
        <v>1.128454503470214</v>
      </c>
      <c r="H41" s="60">
        <f t="shared" si="0"/>
        <v>0.99683466196931425</v>
      </c>
    </row>
    <row r="42" spans="1:29" ht="15.75" thickBot="1" x14ac:dyDescent="0.3">
      <c r="A42" s="4">
        <v>38322</v>
      </c>
      <c r="B42" s="20">
        <f>Data!M42</f>
        <v>3.2428020114075008E-2</v>
      </c>
      <c r="C42" s="20">
        <f>Data!N42</f>
        <v>4.4352174573072424E-2</v>
      </c>
      <c r="D42" s="69">
        <v>0.25019322122942761</v>
      </c>
      <c r="E42" s="59">
        <f>_xll.SLR_PARAM($B$3:$B42,$C$3:$C42,0,1,1)</f>
        <v>1.623144451923237</v>
      </c>
      <c r="F42" s="59">
        <f>_xll.SLR_PARAM($B$3:$B42,$C$3:$C42,0,5,1)</f>
        <v>2.11105797707862</v>
      </c>
      <c r="G42" s="59">
        <f>_xll.SLR_PARAM($B$3:$B42,$C$3:$C42,0,6,1)</f>
        <v>1.1352309267678538</v>
      </c>
      <c r="H42" s="60">
        <f t="shared" si="0"/>
        <v>0.97582705031076622</v>
      </c>
      <c r="K42" s="21" t="s">
        <v>40</v>
      </c>
      <c r="R42" s="36">
        <f>0.05</f>
        <v>0.05</v>
      </c>
    </row>
    <row r="43" spans="1:29" x14ac:dyDescent="0.25">
      <c r="A43" s="4">
        <v>38355</v>
      </c>
      <c r="B43" s="20">
        <f>Data!M43</f>
        <v>-2.8804505744704015E-2</v>
      </c>
      <c r="C43" s="20">
        <f>Data!N43</f>
        <v>-5.3787418108871402E-2</v>
      </c>
      <c r="D43" s="69">
        <v>-0.48867615559133321</v>
      </c>
      <c r="E43" s="59">
        <f>_xll.SLR_PARAM($B$3:$B43,$C$3:$C43,0,1,1)</f>
        <v>1.6258843132211966</v>
      </c>
      <c r="F43" s="59">
        <f>_xll.SLR_PARAM($B$3:$B43,$C$3:$C43,0,5,1)</f>
        <v>2.1044398730243383</v>
      </c>
      <c r="G43" s="59">
        <f>_xll.SLR_PARAM($B$3:$B43,$C$3:$C43,0,6,1)</f>
        <v>1.147328753418055</v>
      </c>
      <c r="H43" s="60">
        <f t="shared" si="0"/>
        <v>0.95711111960628337</v>
      </c>
      <c r="K43" s="24"/>
      <c r="L43" s="37" t="s">
        <v>41</v>
      </c>
      <c r="M43" s="37" t="s">
        <v>42</v>
      </c>
      <c r="N43" s="37" t="s">
        <v>43</v>
      </c>
      <c r="O43" s="37" t="s">
        <v>28</v>
      </c>
      <c r="P43" s="37" t="s">
        <v>44</v>
      </c>
      <c r="Q43" s="37" t="s">
        <v>45</v>
      </c>
      <c r="R43" s="37" t="s">
        <v>29</v>
      </c>
    </row>
    <row r="44" spans="1:29" x14ac:dyDescent="0.25">
      <c r="A44" s="4">
        <v>38384</v>
      </c>
      <c r="B44" s="20">
        <f>Data!M44</f>
        <v>2.1718113124054198E-2</v>
      </c>
      <c r="C44" s="20">
        <f>Data!N44</f>
        <v>-8.8897509538672891E-3</v>
      </c>
      <c r="D44" s="69">
        <v>-0.54692345670620035</v>
      </c>
      <c r="E44" s="59">
        <f>_xll.SLR_PARAM($B$3:$B44,$C$3:$C44,0,1,1)</f>
        <v>1.6129844367745791</v>
      </c>
      <c r="F44" s="59">
        <f>_xll.SLR_PARAM($B$3:$B44,$C$3:$C44,0,5,1)</f>
        <v>2.0864502059778722</v>
      </c>
      <c r="G44" s="59">
        <f>_xll.SLR_PARAM($B$3:$B44,$C$3:$C44,0,6,1)</f>
        <v>1.1395186675712858</v>
      </c>
      <c r="H44" s="60">
        <f t="shared" si="0"/>
        <v>0.94693153840658639</v>
      </c>
      <c r="K44" s="25" t="s">
        <v>46</v>
      </c>
      <c r="L44" s="28">
        <f>_xll.MLR_PARAM($B$3:$B$143,,$C$3:$C$143,0,1,0)</f>
        <v>0</v>
      </c>
      <c r="M44" s="28">
        <f>_xll.MLR_PARAM($B$3:$B$143,,$C$3:$C$143,0,2,0)</f>
        <v>0</v>
      </c>
      <c r="N44" s="28" t="e">
        <f>_xll.MLR_PARAM($B$3:$B$143,,$C$3:$C$143,0,3,0)</f>
        <v>#N/A</v>
      </c>
      <c r="O44" s="27" t="e">
        <f>TDIST($N$44,140,1)</f>
        <v>#N/A</v>
      </c>
      <c r="P44" s="28">
        <f>_xll.MLR_PARAM($B$3:$B$143,,$C$3:$C$143,0,6,0,$R$42)</f>
        <v>0</v>
      </c>
      <c r="Q44" s="28">
        <f>_xll.MLR_PARAM($B$3:$B$143,,$C$3:$C$143,0,5,0,$R$42)</f>
        <v>0</v>
      </c>
      <c r="R44" s="26" t="e">
        <f>$O$44&lt;($R$42/2)</f>
        <v>#N/A</v>
      </c>
    </row>
    <row r="45" spans="1:29" x14ac:dyDescent="0.25">
      <c r="A45" s="4">
        <v>38412</v>
      </c>
      <c r="B45" s="20">
        <f>Data!M45</f>
        <v>-1.8639658215641647E-2</v>
      </c>
      <c r="C45" s="20">
        <f>Data!N45</f>
        <v>-1.5030698846858731E-2</v>
      </c>
      <c r="D45" s="69">
        <v>4.9975748606151921E-2</v>
      </c>
      <c r="E45" s="59">
        <f>_xll.SLR_PARAM($B$3:$B45,$C$3:$C45,0,1,1)</f>
        <v>1.6092360488727886</v>
      </c>
      <c r="F45" s="59">
        <f>_xll.SLR_PARAM($B$3:$B45,$C$3:$C45,0,5,1)</f>
        <v>2.0757531066951835</v>
      </c>
      <c r="G45" s="59">
        <f>_xll.SLR_PARAM($B$3:$B45,$C$3:$C45,0,6,1)</f>
        <v>1.1427189910503937</v>
      </c>
      <c r="H45" s="60">
        <f t="shared" si="0"/>
        <v>0.93303411564478989</v>
      </c>
      <c r="K45" s="33" t="s">
        <v>1</v>
      </c>
      <c r="L45" s="45">
        <f>_xll.MLR_PARAM($B$3:$B$143,,$C$3:$C$143,0,1,1)</f>
        <v>0.95127267693795758</v>
      </c>
      <c r="M45" s="45">
        <f>_xll.MLR_PARAM($B$3:$B$143,,$C$3:$C$143,0,2,1)</f>
        <v>9.9312949808000137E-2</v>
      </c>
      <c r="N45" s="45">
        <f>_xll.MLR_PARAM($B$3:$B$143,,$C$3:$C$143,0,3,1)</f>
        <v>9.5785361201840775</v>
      </c>
      <c r="O45" s="46">
        <f>TDIST($N$45,140,1)</f>
        <v>2.520731646023483E-17</v>
      </c>
      <c r="P45" s="45">
        <f>_xll.MLR_PARAM($B$3:$B$143,,$C$3:$C$143,0,6,1,$R$42)</f>
        <v>0.75490082951338455</v>
      </c>
      <c r="Q45" s="45">
        <f>_xll.MLR_PARAM($B$3:$B$143,,$C$3:$C$143,0,5,1,$R$42)</f>
        <v>1.1476445243625306</v>
      </c>
      <c r="R45" s="41" t="b">
        <f>$O$45&lt;($R$42/2)</f>
        <v>1</v>
      </c>
    </row>
    <row r="46" spans="1:29" x14ac:dyDescent="0.25">
      <c r="A46" s="4">
        <v>38443</v>
      </c>
      <c r="B46" s="20">
        <f>Data!M46</f>
        <v>-2.4667332773510218E-2</v>
      </c>
      <c r="C46" s="20">
        <f>Data!N46</f>
        <v>-0.16629784095661274</v>
      </c>
      <c r="D46" s="69">
        <v>-2.644253370382835</v>
      </c>
      <c r="E46" s="59">
        <f>_xll.SLR_PARAM($B$3:$B46,$C$3:$C46,0,1,1)</f>
        <v>1.6506696760477628</v>
      </c>
      <c r="F46" s="59">
        <f>_xll.SLR_PARAM($B$3:$B46,$C$3:$C46,0,5,1)</f>
        <v>2.131195389272694</v>
      </c>
      <c r="G46" s="59">
        <f>_xll.SLR_PARAM($B$3:$B46,$C$3:$C46,0,6,1)</f>
        <v>1.1701439628228316</v>
      </c>
      <c r="H46" s="60">
        <f t="shared" si="0"/>
        <v>0.96105142644986241</v>
      </c>
    </row>
    <row r="47" spans="1:29" ht="15.75" thickBot="1" x14ac:dyDescent="0.3">
      <c r="A47" s="4">
        <v>38474</v>
      </c>
      <c r="B47" s="20">
        <f>Data!M47</f>
        <v>3.711322713497222E-2</v>
      </c>
      <c r="C47" s="20">
        <f>Data!N47</f>
        <v>-1.035536714074093E-2</v>
      </c>
      <c r="D47" s="69">
        <v>-0.84641396437036975</v>
      </c>
      <c r="E47" s="59">
        <f>_xll.SLR_PARAM($B$3:$B47,$C$3:$C47,0,1,1)</f>
        <v>1.6160383224017296</v>
      </c>
      <c r="F47" s="59">
        <f>_xll.SLR_PARAM($B$3:$B47,$C$3:$C47,0,5,1)</f>
        <v>2.0928856654510763</v>
      </c>
      <c r="G47" s="59">
        <f>_xll.SLR_PARAM($B$3:$B47,$C$3:$C47,0,6,1)</f>
        <v>1.1391909793523827</v>
      </c>
      <c r="H47" s="60">
        <f t="shared" si="0"/>
        <v>0.95369468609869368</v>
      </c>
      <c r="AB47" s="49" t="s">
        <v>52</v>
      </c>
      <c r="AC47" s="49" t="s">
        <v>35</v>
      </c>
    </row>
    <row r="48" spans="1:29" ht="15.75" thickBot="1" x14ac:dyDescent="0.3">
      <c r="A48" s="4">
        <v>38504</v>
      </c>
      <c r="B48" s="20">
        <f>Data!M48</f>
        <v>2.302352504174438E-3</v>
      </c>
      <c r="C48" s="20">
        <f>Data!N48</f>
        <v>-2.0240604969764091E-2</v>
      </c>
      <c r="D48" s="69">
        <v>-0.41483439988359261</v>
      </c>
      <c r="E48" s="59">
        <f>_xll.SLR_PARAM($B$3:$B48,$C$3:$C48,0,1,1)</f>
        <v>1.6153195747278237</v>
      </c>
      <c r="F48" s="59">
        <f>_xll.SLR_PARAM($B$3:$B48,$C$3:$C48,0,5,1)</f>
        <v>2.0871094992025192</v>
      </c>
      <c r="G48" s="59">
        <f>_xll.SLR_PARAM($B$3:$B48,$C$3:$C48,0,6,1)</f>
        <v>1.143529650253128</v>
      </c>
      <c r="H48" s="60">
        <f t="shared" si="0"/>
        <v>0.94357984894939118</v>
      </c>
      <c r="AA48" s="44" t="s">
        <v>53</v>
      </c>
      <c r="AB48" s="54">
        <f>AVERAGE(_xll.RMNA(IBM!$D$4:$D$143))</f>
        <v>6.2202912927678558E-2</v>
      </c>
      <c r="AC48" s="54">
        <f>STDEV(_xll.RMNA(IBM!$D$4:$D$143))</f>
        <v>1.0006909904078409</v>
      </c>
    </row>
    <row r="49" spans="1:29" ht="15.75" thickBot="1" x14ac:dyDescent="0.3">
      <c r="A49" s="4">
        <v>38534</v>
      </c>
      <c r="B49" s="20">
        <f>Data!M49</f>
        <v>3.9054435488509766E-2</v>
      </c>
      <c r="C49" s="20">
        <f>Data!N49</f>
        <v>0.1223908221730742</v>
      </c>
      <c r="D49" s="69">
        <v>1.5805031854077236</v>
      </c>
      <c r="E49" s="59">
        <f>_xll.SLR_PARAM($B$3:$B49,$C$3:$C49,0,1,1)</f>
        <v>1.6449074390763354</v>
      </c>
      <c r="F49" s="59">
        <f>_xll.SLR_PARAM($B$3:$B49,$C$3:$C49,0,5,1)</f>
        <v>2.1108419056190959</v>
      </c>
      <c r="G49" s="59">
        <f>_xll.SLR_PARAM($B$3:$B49,$C$3:$C49,0,6,1)</f>
        <v>1.1789729725335751</v>
      </c>
      <c r="H49" s="60">
        <f t="shared" si="0"/>
        <v>0.93186893308552077</v>
      </c>
      <c r="K49" s="21" t="s">
        <v>47</v>
      </c>
      <c r="AA49" s="42" t="s">
        <v>54</v>
      </c>
      <c r="AB49" s="42" t="s">
        <v>55</v>
      </c>
      <c r="AC49" s="42" t="s">
        <v>56</v>
      </c>
    </row>
    <row r="50" spans="1:29" ht="15.75" thickBot="1" x14ac:dyDescent="0.3">
      <c r="A50" s="4">
        <v>38565</v>
      </c>
      <c r="B50" s="20">
        <f>Data!M50</f>
        <v>-1.0879119352612149E-2</v>
      </c>
      <c r="C50" s="20">
        <f>Data!N50</f>
        <v>-3.4392051737475997E-2</v>
      </c>
      <c r="D50" s="69">
        <v>-0.44473718354893066</v>
      </c>
      <c r="E50" s="59">
        <f>_xll.SLR_PARAM($B$3:$B50,$C$3:$C50,0,1,1)</f>
        <v>1.6471966665691942</v>
      </c>
      <c r="F50" s="59">
        <f>_xll.SLR_PARAM($B$3:$B50,$C$3:$C50,0,5,1)</f>
        <v>2.1077339328997082</v>
      </c>
      <c r="G50" s="59">
        <f>_xll.SLR_PARAM($B$3:$B50,$C$3:$C50,0,6,1)</f>
        <v>1.1866594002386803</v>
      </c>
      <c r="H50" s="60">
        <f t="shared" si="0"/>
        <v>0.9210745326610279</v>
      </c>
      <c r="K50" s="42" t="s">
        <v>48</v>
      </c>
      <c r="L50" s="42" t="s">
        <v>49</v>
      </c>
      <c r="M50" s="42" t="s">
        <v>28</v>
      </c>
      <c r="N50" s="42" t="s">
        <v>50</v>
      </c>
      <c r="O50" s="50">
        <f>0.05</f>
        <v>0.05</v>
      </c>
      <c r="AA50" s="35">
        <v>4.7619047619047616E-2</v>
      </c>
      <c r="AB50" s="54">
        <f t="shared" ref="AB50:AB69" si="1">NORMSINV($AA50)</f>
        <v>-1.6683911939470788</v>
      </c>
      <c r="AC50" s="54">
        <f>(_xll.Quantile(IBM!$D$4:$D$143,$AA50) -$AB$48)/$AC$48</f>
        <v>-1.3179452737010946</v>
      </c>
    </row>
    <row r="51" spans="1:29" x14ac:dyDescent="0.25">
      <c r="A51" s="4">
        <v>38596</v>
      </c>
      <c r="B51" s="20">
        <f>Data!M51</f>
        <v>6.7434686753219918E-3</v>
      </c>
      <c r="C51" s="20">
        <f>Data!N51</f>
        <v>-7.8241267620939338E-3</v>
      </c>
      <c r="D51" s="69">
        <v>-0.26335395462699257</v>
      </c>
      <c r="E51" s="59">
        <f>_xll.SLR_PARAM($B$3:$B51,$C$3:$C51,0,1,1)</f>
        <v>1.6455691724109891</v>
      </c>
      <c r="F51" s="59">
        <f>_xll.SLR_PARAM($B$3:$B51,$C$3:$C51,0,5,1)</f>
        <v>2.1012077446500661</v>
      </c>
      <c r="G51" s="59">
        <f>_xll.SLR_PARAM($B$3:$B51,$C$3:$C51,0,6,1)</f>
        <v>1.1899306001719121</v>
      </c>
      <c r="H51" s="60">
        <f t="shared" si="0"/>
        <v>0.911277144478154</v>
      </c>
      <c r="K51" s="51">
        <f>_xll.ChowTest($C$3:$C$78,$B$3:$B$78,IBM!$C$79:$C$143,IBM!$B$79:$B$143,,0,2)</f>
        <v>20.679782939623081</v>
      </c>
      <c r="L51" s="51">
        <f>FINV($O$50,1,139)</f>
        <v>3.9092317542207646</v>
      </c>
      <c r="M51" s="52">
        <f>_xll.ChowTest($C$3:$C$78,$B$3:$B$78,IBM!$C$79:$C$143,IBM!$B$79:$B$143,,0,1)</f>
        <v>1.1767092748347418E-5</v>
      </c>
      <c r="N51" s="26" t="b">
        <f>IF($M51&gt;$O$50, TRUE, FALSE)</f>
        <v>0</v>
      </c>
      <c r="AA51" s="35">
        <v>9.5238095238095233E-2</v>
      </c>
      <c r="AB51" s="54">
        <f t="shared" si="1"/>
        <v>-1.3091717167857773</v>
      </c>
      <c r="AC51" s="54">
        <f>(_xll.Quantile(IBM!$D$4:$D$143,$AA51) -$AB$48)/$AC$48</f>
        <v>-0.91674072206202306</v>
      </c>
    </row>
    <row r="52" spans="1:29" x14ac:dyDescent="0.25">
      <c r="A52" s="4">
        <v>38628</v>
      </c>
      <c r="B52" s="20">
        <f>Data!M52</f>
        <v>-2.4892793416728051E-2</v>
      </c>
      <c r="C52" s="20">
        <f>Data!N52</f>
        <v>1.8049449763632833E-2</v>
      </c>
      <c r="D52" s="69">
        <v>0.77254765819946336</v>
      </c>
      <c r="E52" s="59">
        <f>_xll.SLR_PARAM($B$3:$B52,$C$3:$C52,0,1,1)</f>
        <v>1.6269894335492001</v>
      </c>
      <c r="F52" s="59">
        <f>_xll.SLR_PARAM($B$3:$B52,$C$3:$C52,0,5,1)</f>
        <v>2.0799148141250581</v>
      </c>
      <c r="G52" s="59">
        <f>_xll.SLR_PARAM($B$3:$B52,$C$3:$C52,0,6,1)</f>
        <v>1.1740640529733422</v>
      </c>
      <c r="H52" s="60">
        <f t="shared" si="0"/>
        <v>0.90585076115171592</v>
      </c>
      <c r="AA52" s="35">
        <v>0.14285714285714285</v>
      </c>
      <c r="AB52" s="54">
        <f>NORMSINV($AA52)</f>
        <v>-1.0675705238781419</v>
      </c>
      <c r="AC52" s="54">
        <f>(_xll.Quantile(IBM!$D$4:$D$143,$AA52) -$AB$48)/$AC$48</f>
        <v>-0.80931376101933949</v>
      </c>
    </row>
    <row r="53" spans="1:29" x14ac:dyDescent="0.25">
      <c r="A53" s="4">
        <v>38657</v>
      </c>
      <c r="B53" s="20">
        <f>Data!M53</f>
        <v>3.8566940004463715E-2</v>
      </c>
      <c r="C53" s="20">
        <f>Data!N53</f>
        <v>8.5328969066770025E-2</v>
      </c>
      <c r="D53" s="69">
        <v>0.90184523137879169</v>
      </c>
      <c r="E53" s="59">
        <f>_xll.SLR_PARAM($B$3:$B53,$C$3:$C53,0,1,1)</f>
        <v>1.637800959104962</v>
      </c>
      <c r="F53" s="59">
        <f>_xll.SLR_PARAM($B$3:$B53,$C$3:$C53,0,5,1)</f>
        <v>2.0822556405335937</v>
      </c>
      <c r="G53" s="59">
        <f>_xll.SLR_PARAM($B$3:$B53,$C$3:$C53,0,6,1)</f>
        <v>1.1933462776763306</v>
      </c>
      <c r="H53" s="60">
        <f t="shared" si="0"/>
        <v>0.88890936285726307</v>
      </c>
      <c r="AA53" s="35">
        <v>0.19047619047619047</v>
      </c>
      <c r="AB53" s="54">
        <f t="shared" si="1"/>
        <v>-0.87614284924684116</v>
      </c>
      <c r="AC53" s="54">
        <f>(_xll.Quantile(IBM!$D$4:$D$143,$AA53) -$AB$48)/$AC$48</f>
        <v>-0.63803659462051521</v>
      </c>
    </row>
    <row r="54" spans="1:29" x14ac:dyDescent="0.25">
      <c r="A54" s="4">
        <v>38687</v>
      </c>
      <c r="B54" s="20">
        <f>Data!M54</f>
        <v>-3.7466507545487384E-3</v>
      </c>
      <c r="C54" s="20">
        <f>Data!N54</f>
        <v>-7.8667694337392083E-2</v>
      </c>
      <c r="D54" s="69">
        <v>-1.3889858680525904</v>
      </c>
      <c r="E54" s="59">
        <f>_xll.SLR_PARAM($B$3:$B54,$C$3:$C54,0,1,1)</f>
        <v>1.6411740111927742</v>
      </c>
      <c r="F54" s="59">
        <f>_xll.SLR_PARAM($B$3:$B54,$C$3:$C54,0,5,1)</f>
        <v>2.086847245674095</v>
      </c>
      <c r="G54" s="59">
        <f>_xll.SLR_PARAM($B$3:$B54,$C$3:$C54,0,6,1)</f>
        <v>1.1955007767114532</v>
      </c>
      <c r="H54" s="60">
        <f t="shared" si="0"/>
        <v>0.8913464689626418</v>
      </c>
      <c r="AA54" s="35">
        <v>0.23809523809523808</v>
      </c>
      <c r="AB54" s="54">
        <f t="shared" si="1"/>
        <v>-0.71244303238948903</v>
      </c>
      <c r="AC54" s="54">
        <f>(_xll.Quantile(IBM!$D$4:$D$143,$AA54) -$AB$48)/$AC$48</f>
        <v>-0.56364683634006918</v>
      </c>
    </row>
    <row r="55" spans="1:29" x14ac:dyDescent="0.25">
      <c r="A55" s="4">
        <v>38720</v>
      </c>
      <c r="B55" s="20">
        <f>Data!M55</f>
        <v>2.7544696733935791E-2</v>
      </c>
      <c r="C55" s="20">
        <f>Data!N55</f>
        <v>-1.414153551009022E-2</v>
      </c>
      <c r="D55" s="69">
        <v>-0.74707931974678177</v>
      </c>
      <c r="E55" s="59">
        <f>_xll.SLR_PARAM($B$3:$B55,$C$3:$C55,0,1,1)</f>
        <v>1.6210728614798744</v>
      </c>
      <c r="F55" s="59">
        <f>_xll.SLR_PARAM($B$3:$B55,$C$3:$C55,0,5,1)</f>
        <v>2.0639184894279117</v>
      </c>
      <c r="G55" s="59">
        <f>_xll.SLR_PARAM($B$3:$B55,$C$3:$C55,0,6,1)</f>
        <v>1.1782272335318371</v>
      </c>
      <c r="H55" s="60">
        <f t="shared" si="0"/>
        <v>0.88569125589607456</v>
      </c>
      <c r="AA55" s="35">
        <v>0.2857142857142857</v>
      </c>
      <c r="AB55" s="54">
        <f t="shared" si="1"/>
        <v>-0.56594882193286311</v>
      </c>
      <c r="AC55" s="54">
        <f>(_xll.Quantile(IBM!$D$4:$D$143,$AA55) -$AB$48)/$AC$48</f>
        <v>-0.53374995758419697</v>
      </c>
    </row>
    <row r="56" spans="1:29" x14ac:dyDescent="0.25">
      <c r="A56" s="4">
        <v>38749</v>
      </c>
      <c r="B56" s="20">
        <f>Data!M56</f>
        <v>3.3476885328536082E-4</v>
      </c>
      <c r="C56" s="20">
        <f>Data!N56</f>
        <v>-1.4147867379924638E-2</v>
      </c>
      <c r="D56" s="69">
        <v>-0.26753766671579093</v>
      </c>
      <c r="E56" s="59">
        <f>_xll.SLR_PARAM($B$3:$B56,$C$3:$C56,0,1,1)</f>
        <v>1.6210123879375475</v>
      </c>
      <c r="F56" s="59">
        <f>_xll.SLR_PARAM($B$3:$B56,$C$3:$C56,0,5,1)</f>
        <v>2.0596004946030551</v>
      </c>
      <c r="G56" s="59">
        <f>_xll.SLR_PARAM($B$3:$B56,$C$3:$C56,0,6,1)</f>
        <v>1.18242428127204</v>
      </c>
      <c r="H56" s="60">
        <f t="shared" si="0"/>
        <v>0.87717621333101503</v>
      </c>
      <c r="AA56" s="35">
        <v>0.33333333333333331</v>
      </c>
      <c r="AB56" s="54">
        <f t="shared" si="1"/>
        <v>-0.43072729929545767</v>
      </c>
      <c r="AC56" s="54">
        <f>(_xll.Quantile(IBM!$D$4:$D$143,$AA56) -$AB$48)/$AC$48</f>
        <v>-0.46362900873250129</v>
      </c>
    </row>
    <row r="57" spans="1:29" x14ac:dyDescent="0.25">
      <c r="A57" s="4">
        <v>38777</v>
      </c>
      <c r="B57" s="20">
        <f>Data!M57</f>
        <v>1.5239320203802918E-2</v>
      </c>
      <c r="C57" s="20">
        <f>Data!N57</f>
        <v>2.411608008578725E-2</v>
      </c>
      <c r="D57" s="69">
        <v>0.17796842796415988</v>
      </c>
      <c r="E57" s="59">
        <f>_xll.SLR_PARAM($B$3:$B57,$C$3:$C57,0,1,1)</f>
        <v>1.6209026941383395</v>
      </c>
      <c r="F57" s="59">
        <f>_xll.SLR_PARAM($B$3:$B57,$C$3:$C57,0,5,1)</f>
        <v>2.054512399501609</v>
      </c>
      <c r="G57" s="59">
        <f>_xll.SLR_PARAM($B$3:$B57,$C$3:$C57,0,6,1)</f>
        <v>1.1872929887750698</v>
      </c>
      <c r="H57" s="60">
        <f t="shared" si="0"/>
        <v>0.86721941072653919</v>
      </c>
      <c r="AA57" s="35">
        <v>0.38095238095238093</v>
      </c>
      <c r="AB57" s="54">
        <f t="shared" si="1"/>
        <v>-0.30298044805620661</v>
      </c>
      <c r="AC57" s="54">
        <f>(_xll.Quantile(IBM!$D$4:$D$143,$AA57) -$AB$48)/$AC$48</f>
        <v>-0.34358881359666965</v>
      </c>
    </row>
    <row r="58" spans="1:29" x14ac:dyDescent="0.25">
      <c r="A58" s="4">
        <v>38810</v>
      </c>
      <c r="B58" s="20">
        <f>Data!M58</f>
        <v>6.9719968415407445E-3</v>
      </c>
      <c r="C58" s="20">
        <f>Data!N58</f>
        <v>-5.4783649300999722E-3</v>
      </c>
      <c r="D58" s="69">
        <v>-0.22399042488233378</v>
      </c>
      <c r="E58" s="59">
        <f>_xll.SLR_PARAM($B$3:$B58,$C$3:$C58,0,1,1)</f>
        <v>1.6194691341292053</v>
      </c>
      <c r="F58" s="59">
        <f>_xll.SLR_PARAM($B$3:$B58,$C$3:$C58,0,5,1)</f>
        <v>2.0490235410253983</v>
      </c>
      <c r="G58" s="59">
        <f>_xll.SLR_PARAM($B$3:$B58,$C$3:$C58,0,6,1)</f>
        <v>1.1899147272330124</v>
      </c>
      <c r="H58" s="60">
        <f t="shared" si="0"/>
        <v>0.85910881379238591</v>
      </c>
      <c r="AA58" s="35">
        <v>0.42857142857142855</v>
      </c>
      <c r="AB58" s="54">
        <f t="shared" si="1"/>
        <v>-0.18001236979270516</v>
      </c>
      <c r="AC58" s="54">
        <f>(_xll.Quantile(IBM!$D$4:$D$143,$AA58) -$AB$48)/$AC$48</f>
        <v>-0.23121272797704959</v>
      </c>
    </row>
    <row r="59" spans="1:29" x14ac:dyDescent="0.25">
      <c r="A59" s="4">
        <v>38838</v>
      </c>
      <c r="B59" s="20">
        <f>Data!M59</f>
        <v>-3.6437974903588605E-2</v>
      </c>
      <c r="C59" s="20">
        <f>Data!N59</f>
        <v>-2.9895654344367504E-2</v>
      </c>
      <c r="D59" s="69">
        <v>8.8355796785529725E-2</v>
      </c>
      <c r="E59" s="59">
        <f>_xll.SLR_PARAM($B$3:$B59,$C$3:$C59,0,1,1)</f>
        <v>1.6066770969312252</v>
      </c>
      <c r="F59" s="59">
        <f>_xll.SLR_PARAM($B$3:$B59,$C$3:$C59,0,5,1)</f>
        <v>2.029575159661527</v>
      </c>
      <c r="G59" s="59">
        <f>_xll.SLR_PARAM($B$3:$B59,$C$3:$C59,0,6,1)</f>
        <v>1.1837790342009231</v>
      </c>
      <c r="H59" s="60">
        <f t="shared" si="0"/>
        <v>0.8457961254606039</v>
      </c>
      <c r="AA59" s="35">
        <v>0.47619047619047616</v>
      </c>
      <c r="AB59" s="54">
        <f t="shared" si="1"/>
        <v>-5.9717099785322879E-2</v>
      </c>
      <c r="AC59" s="54">
        <f>(_xll.Quantile(IBM!$D$4:$D$143,$AA59) -$AB$48)/$AC$48</f>
        <v>-0.16562744575737381</v>
      </c>
    </row>
    <row r="60" spans="1:29" x14ac:dyDescent="0.25">
      <c r="A60" s="4">
        <v>38869</v>
      </c>
      <c r="B60" s="20">
        <f>Data!M60</f>
        <v>-4.2044947775097949E-3</v>
      </c>
      <c r="C60" s="20">
        <f>Data!N60</f>
        <v>-4.2416221770938248E-2</v>
      </c>
      <c r="D60" s="69">
        <v>-0.71049110865020315</v>
      </c>
      <c r="E60" s="59">
        <f>_xll.SLR_PARAM($B$3:$B60,$C$3:$C60,0,1,1)</f>
        <v>1.6084846458757562</v>
      </c>
      <c r="F60" s="59">
        <f>_xll.SLR_PARAM($B$3:$B60,$C$3:$C60,0,5,1)</f>
        <v>2.0286808183127931</v>
      </c>
      <c r="G60" s="59">
        <f>_xll.SLR_PARAM($B$3:$B60,$C$3:$C60,0,6,1)</f>
        <v>1.1882884734387196</v>
      </c>
      <c r="H60" s="60">
        <f t="shared" si="0"/>
        <v>0.84039234487407355</v>
      </c>
      <c r="AA60" s="35">
        <v>0.52380952380952384</v>
      </c>
      <c r="AB60" s="54">
        <f t="shared" si="1"/>
        <v>5.9717099785322879E-2</v>
      </c>
      <c r="AC60" s="54">
        <f>(_xll.Quantile(IBM!$D$4:$D$143,$AA60) -$AB$48)/$AC$48</f>
        <v>-6.3262973511644865E-2</v>
      </c>
    </row>
    <row r="61" spans="1:29" x14ac:dyDescent="0.25">
      <c r="A61" s="4">
        <v>38901</v>
      </c>
      <c r="B61" s="20">
        <f>Data!M61</f>
        <v>-3.4514068338611817E-3</v>
      </c>
      <c r="C61" s="20">
        <f>Data!N61</f>
        <v>3.7296055536328418E-3</v>
      </c>
      <c r="D61" s="69">
        <v>0.12969673793635861</v>
      </c>
      <c r="E61" s="59">
        <f>_xll.SLR_PARAM($B$3:$B61,$C$3:$C61,0,1,1)</f>
        <v>1.6080985293412982</v>
      </c>
      <c r="F61" s="59">
        <f>_xll.SLR_PARAM($B$3:$B61,$C$3:$C61,0,5,1)</f>
        <v>2.0244832397337449</v>
      </c>
      <c r="G61" s="59">
        <f>_xll.SLR_PARAM($B$3:$B61,$C$3:$C61,0,6,1)</f>
        <v>1.1917138189488512</v>
      </c>
      <c r="H61" s="60">
        <f t="shared" si="0"/>
        <v>0.83276942078489369</v>
      </c>
      <c r="AA61" s="35">
        <v>0.5714285714285714</v>
      </c>
      <c r="AB61" s="54">
        <f t="shared" si="1"/>
        <v>0.18001236979270496</v>
      </c>
      <c r="AC61" s="54">
        <f>(_xll.Quantile(IBM!$D$4:$D$143,$AA61) -$AB$48)/$AC$48</f>
        <v>3.2658014545233642E-2</v>
      </c>
    </row>
    <row r="62" spans="1:29" x14ac:dyDescent="0.25">
      <c r="A62" s="4">
        <v>38930</v>
      </c>
      <c r="B62" s="20">
        <f>Data!M62</f>
        <v>1.979033573309253E-2</v>
      </c>
      <c r="C62" s="20">
        <f>Data!N62</f>
        <v>4.5986274228106423E-2</v>
      </c>
      <c r="D62" s="69">
        <v>0.50263172623677821</v>
      </c>
      <c r="E62" s="59">
        <f>_xll.SLR_PARAM($B$3:$B62,$C$3:$C62,0,1,1)</f>
        <v>1.6114608318151529</v>
      </c>
      <c r="F62" s="59">
        <f>_xll.SLR_PARAM($B$3:$B62,$C$3:$C62,0,5,1)</f>
        <v>2.0233111673976332</v>
      </c>
      <c r="G62" s="59">
        <f>_xll.SLR_PARAM($B$3:$B62,$C$3:$C62,0,6,1)</f>
        <v>1.1996104962326726</v>
      </c>
      <c r="H62" s="60">
        <f t="shared" si="0"/>
        <v>0.8237006711649606</v>
      </c>
      <c r="AA62" s="35">
        <v>0.61904761904761907</v>
      </c>
      <c r="AB62" s="54">
        <f t="shared" si="1"/>
        <v>0.30298044805620661</v>
      </c>
      <c r="AC62" s="54">
        <f>(_xll.Quantile(IBM!$D$4:$D$143,$AA62) -$AB$48)/$AC$48</f>
        <v>9.0808361062389931E-2</v>
      </c>
    </row>
    <row r="63" spans="1:29" x14ac:dyDescent="0.25">
      <c r="A63" s="4">
        <v>38961</v>
      </c>
      <c r="B63" s="20">
        <f>Data!M63</f>
        <v>1.8260320103704986E-2</v>
      </c>
      <c r="C63" s="20">
        <f>Data!N63</f>
        <v>7.7309845442583023E-3</v>
      </c>
      <c r="D63" s="69">
        <v>-0.1783733617898049</v>
      </c>
      <c r="E63" s="59">
        <f>_xll.SLR_PARAM($B$3:$B63,$C$3:$C63,0,1,1)</f>
        <v>1.6067270768916515</v>
      </c>
      <c r="F63" s="59">
        <f>_xll.SLR_PARAM($B$3:$B63,$C$3:$C63,0,5,1)</f>
        <v>2.0145723620526583</v>
      </c>
      <c r="G63" s="59">
        <f>_xll.SLR_PARAM($B$3:$B63,$C$3:$C63,0,6,1)</f>
        <v>1.1988817917306445</v>
      </c>
      <c r="H63" s="60">
        <f t="shared" si="0"/>
        <v>0.81569057032201386</v>
      </c>
      <c r="AA63" s="35">
        <v>0.66666666666666663</v>
      </c>
      <c r="AB63" s="54">
        <f t="shared" si="1"/>
        <v>0.4307272992954575</v>
      </c>
      <c r="AC63" s="54">
        <f>(_xll.Quantile(IBM!$D$4:$D$143,$AA63) -$AB$48)/$AC$48</f>
        <v>0.17123830083460803</v>
      </c>
    </row>
    <row r="64" spans="1:29" x14ac:dyDescent="0.25">
      <c r="A64" s="4">
        <v>38992</v>
      </c>
      <c r="B64" s="20">
        <f>Data!M64</f>
        <v>3.1242126093118012E-2</v>
      </c>
      <c r="C64" s="20">
        <f>Data!N64</f>
        <v>0.12303110734174812</v>
      </c>
      <c r="D64" s="69">
        <v>1.7285518107253472</v>
      </c>
      <c r="E64" s="59">
        <f>_xll.SLR_PARAM($B$3:$B64,$C$3:$C64,0,1,1)</f>
        <v>1.6336038784328981</v>
      </c>
      <c r="F64" s="59">
        <f>_xll.SLR_PARAM($B$3:$B64,$C$3:$C64,0,5,1)</f>
        <v>2.0406618615914613</v>
      </c>
      <c r="G64" s="59">
        <f>_xll.SLR_PARAM($B$3:$B64,$C$3:$C64,0,6,1)</f>
        <v>1.2265458952743347</v>
      </c>
      <c r="H64" s="60">
        <f t="shared" si="0"/>
        <v>0.81411596631712668</v>
      </c>
      <c r="AA64" s="35">
        <v>0.7142857142857143</v>
      </c>
      <c r="AB64" s="54">
        <f t="shared" si="1"/>
        <v>0.56594882193286311</v>
      </c>
      <c r="AC64" s="54">
        <f>(_xll.Quantile(IBM!$D$4:$D$143,$AA64) -$AB$48)/$AC$48</f>
        <v>0.37757700924442689</v>
      </c>
    </row>
    <row r="65" spans="1:29" x14ac:dyDescent="0.25">
      <c r="A65" s="4">
        <v>39022</v>
      </c>
      <c r="B65" s="20">
        <f>Data!M65</f>
        <v>1.7087870220676846E-2</v>
      </c>
      <c r="C65" s="20">
        <f>Data!N65</f>
        <v>-5.4807386668962142E-3</v>
      </c>
      <c r="D65" s="69">
        <v>-0.40218058282981445</v>
      </c>
      <c r="E65" s="59">
        <f>_xll.SLR_PARAM($B$3:$B65,$C$3:$C65,0,1,1)</f>
        <v>1.6268867002333312</v>
      </c>
      <c r="F65" s="59">
        <f>_xll.SLR_PARAM($B$3:$B65,$C$3:$C65,0,5,1)</f>
        <v>2.0308230896127979</v>
      </c>
      <c r="G65" s="59">
        <f>_xll.SLR_PARAM($B$3:$B65,$C$3:$C65,0,6,1)</f>
        <v>1.2229503108538644</v>
      </c>
      <c r="H65" s="60">
        <f t="shared" si="0"/>
        <v>0.80787277875893349</v>
      </c>
      <c r="AA65" s="35">
        <v>0.76190476190476186</v>
      </c>
      <c r="AB65" s="54">
        <f t="shared" si="1"/>
        <v>0.71244303238948892</v>
      </c>
      <c r="AC65" s="54">
        <f>(_xll.Quantile(IBM!$D$4:$D$143,$AA65) -$AB$48)/$AC$48</f>
        <v>0.53659235399170246</v>
      </c>
    </row>
    <row r="66" spans="1:29" x14ac:dyDescent="0.25">
      <c r="A66" s="4">
        <v>39052</v>
      </c>
      <c r="B66" s="20">
        <f>Data!M66</f>
        <v>5.0193507356725096E-3</v>
      </c>
      <c r="C66" s="20">
        <f>Data!N66</f>
        <v>5.2559864389415074E-2</v>
      </c>
      <c r="D66" s="69">
        <v>0.88376682762082348</v>
      </c>
      <c r="E66" s="59">
        <f>_xll.SLR_PARAM($B$3:$B66,$C$3:$C66,0,1,1)</f>
        <v>1.6295088222049128</v>
      </c>
      <c r="F66" s="59">
        <f>_xll.SLR_PARAM($B$3:$B66,$C$3:$C66,0,5,1)</f>
        <v>2.0318424849051078</v>
      </c>
      <c r="G66" s="59">
        <f>_xll.SLR_PARAM($B$3:$B66,$C$3:$C66,0,6,1)</f>
        <v>1.2271751595047178</v>
      </c>
      <c r="H66" s="60">
        <f t="shared" si="0"/>
        <v>0.80466732540038999</v>
      </c>
      <c r="AA66" s="35">
        <v>0.80952380952380953</v>
      </c>
      <c r="AB66" s="54">
        <f t="shared" si="1"/>
        <v>0.87614284924684116</v>
      </c>
      <c r="AC66" s="54">
        <f>(_xll.Quantile(IBM!$D$4:$D$143,$AA66) -$AB$48)/$AC$48</f>
        <v>0.70335441262048148</v>
      </c>
    </row>
    <row r="67" spans="1:29" x14ac:dyDescent="0.25">
      <c r="A67" s="4">
        <v>39085</v>
      </c>
      <c r="B67" s="20">
        <f>Data!M67</f>
        <v>1.4387953631785279E-2</v>
      </c>
      <c r="C67" s="20">
        <f>Data!N67</f>
        <v>1.6697157727143565E-2</v>
      </c>
      <c r="D67" s="69">
        <v>5.5691367236526693E-2</v>
      </c>
      <c r="E67" s="59">
        <f>_xll.SLR_PARAM($B$3:$B67,$C$3:$C67,0,1,1)</f>
        <v>1.6283690764238044</v>
      </c>
      <c r="F67" s="59">
        <f>_xll.SLR_PARAM($B$3:$B67,$C$3:$C67,0,5,1)</f>
        <v>2.0269240267899362</v>
      </c>
      <c r="G67" s="59">
        <f>_xll.SLR_PARAM($B$3:$B67,$C$3:$C67,0,6,1)</f>
        <v>1.2298141260576725</v>
      </c>
      <c r="H67" s="60">
        <f t="shared" si="0"/>
        <v>0.79710990073226373</v>
      </c>
      <c r="AA67" s="35">
        <v>0.8571428571428571</v>
      </c>
      <c r="AB67" s="54">
        <f t="shared" si="1"/>
        <v>1.0675705238781419</v>
      </c>
      <c r="AC67" s="54">
        <f>(_xll.Quantile(IBM!$D$4:$D$143,$AA67) -$AB$48)/$AC$48</f>
        <v>0.82448926683249346</v>
      </c>
    </row>
    <row r="68" spans="1:29" x14ac:dyDescent="0.25">
      <c r="A68" s="4">
        <v>39114</v>
      </c>
      <c r="B68" s="20">
        <f>Data!M68</f>
        <v>-2.0765621572585831E-2</v>
      </c>
      <c r="C68" s="20">
        <f>Data!N68</f>
        <v>-6.3911617133658741E-2</v>
      </c>
      <c r="D68" s="69">
        <v>-0.81724631227458489</v>
      </c>
      <c r="E68" s="59">
        <f>_xll.SLR_PARAM($B$3:$B68,$C$3:$C68,0,1,1)</f>
        <v>1.6356688224299727</v>
      </c>
      <c r="F68" s="59">
        <f>_xll.SLR_PARAM($B$3:$B68,$C$3:$C68,0,5,1)</f>
        <v>2.0308082967074257</v>
      </c>
      <c r="G68" s="59">
        <f>_xll.SLR_PARAM($B$3:$B68,$C$3:$C68,0,6,1)</f>
        <v>1.2405293481525197</v>
      </c>
      <c r="H68" s="60">
        <f t="shared" si="0"/>
        <v>0.79027894855490599</v>
      </c>
      <c r="AA68" s="35">
        <v>0.90476190476190477</v>
      </c>
      <c r="AB68" s="54">
        <f t="shared" si="1"/>
        <v>1.3091717167857773</v>
      </c>
      <c r="AC68" s="54">
        <f>(_xll.Quantile(IBM!$D$4:$D$143,$AA68) -$AB$48)/$AC$48</f>
        <v>1.0962177864160259</v>
      </c>
    </row>
    <row r="69" spans="1:29" x14ac:dyDescent="0.25">
      <c r="A69" s="4">
        <v>39142</v>
      </c>
      <c r="B69" s="20">
        <f>Data!M69</f>
        <v>1.6966789211616401E-3</v>
      </c>
      <c r="C69" s="20">
        <f>Data!N69</f>
        <v>9.8550396000671586E-3</v>
      </c>
      <c r="D69" s="69">
        <v>0.15240898398485098</v>
      </c>
      <c r="E69" s="59">
        <f>_xll.SLR_PARAM($B$3:$B69,$C$3:$C69,0,1,1)</f>
        <v>1.6358091168092388</v>
      </c>
      <c r="F69" s="59">
        <f>_xll.SLR_PARAM($B$3:$B69,$C$3:$C69,0,5,1)</f>
        <v>2.0278166724724005</v>
      </c>
      <c r="G69" s="59">
        <f>_xll.SLR_PARAM($B$3:$B69,$C$3:$C69,0,6,1)</f>
        <v>1.2438015611460771</v>
      </c>
      <c r="H69" s="60">
        <f t="shared" si="0"/>
        <v>0.7840151113263234</v>
      </c>
      <c r="AA69" s="35">
        <v>0.95238095238095233</v>
      </c>
      <c r="AB69" s="54">
        <f t="shared" si="1"/>
        <v>1.6683911939470786</v>
      </c>
      <c r="AC69" s="54">
        <f>(_xll.Quantile(IBM!$D$4:$D$143,$AA69) -$AB$48)/$AC$48</f>
        <v>1.6048285698429654</v>
      </c>
    </row>
    <row r="70" spans="1:29" x14ac:dyDescent="0.25">
      <c r="A70" s="4">
        <v>39174</v>
      </c>
      <c r="B70" s="20">
        <f>Data!M70</f>
        <v>3.5366626465760394E-2</v>
      </c>
      <c r="C70" s="20">
        <f>Data!N70</f>
        <v>8.0222278882594589E-2</v>
      </c>
      <c r="D70" s="69">
        <v>0.86325961263277273</v>
      </c>
      <c r="E70" s="59">
        <f>_xll.SLR_PARAM($B$3:$B70,$C$3:$C70,0,1,1)</f>
        <v>1.6449158717308685</v>
      </c>
      <c r="F70" s="59">
        <f>_xll.SLR_PARAM($B$3:$B70,$C$3:$C70,0,5,1)</f>
        <v>2.0314611868012329</v>
      </c>
      <c r="G70" s="59">
        <f>_xll.SLR_PARAM($B$3:$B70,$C$3:$C70,0,6,1)</f>
        <v>1.2583705566605041</v>
      </c>
      <c r="H70" s="60">
        <f t="shared" si="0"/>
        <v>0.77309063014072876</v>
      </c>
    </row>
    <row r="71" spans="1:29" x14ac:dyDescent="0.25">
      <c r="A71" s="4">
        <v>39203</v>
      </c>
      <c r="B71" s="20">
        <f>Data!M71</f>
        <v>3.297385185619519E-2</v>
      </c>
      <c r="C71" s="20">
        <f>Data!N71</f>
        <v>4.3134920629171701E-2</v>
      </c>
      <c r="D71" s="69">
        <v>0.21803465107618653</v>
      </c>
      <c r="E71" s="59">
        <f>_xll.SLR_PARAM($B$3:$B71,$C$3:$C71,0,1,1)</f>
        <v>1.6407531465852905</v>
      </c>
      <c r="F71" s="59">
        <f>_xll.SLR_PARAM($B$3:$B71,$C$3:$C71,0,5,1)</f>
        <v>2.0220229701157955</v>
      </c>
      <c r="G71" s="59">
        <f>_xll.SLR_PARAM($B$3:$B71,$C$3:$C71,0,6,1)</f>
        <v>1.2594833230547855</v>
      </c>
      <c r="H71" s="60">
        <f t="shared" si="0"/>
        <v>0.76253964706100996</v>
      </c>
    </row>
    <row r="72" spans="1:29" x14ac:dyDescent="0.25">
      <c r="A72" s="4">
        <v>39234</v>
      </c>
      <c r="B72" s="20">
        <f>Data!M72</f>
        <v>-2.6938491875646148E-2</v>
      </c>
      <c r="C72" s="20">
        <f>Data!N72</f>
        <v>-1.6640713848398853E-2</v>
      </c>
      <c r="D72" s="69">
        <v>0.16637477592978087</v>
      </c>
      <c r="E72" s="59">
        <f>_xll.SLR_PARAM($B$3:$B72,$C$3:$C72,0,1,1)</f>
        <v>1.6323820777654341</v>
      </c>
      <c r="F72" s="59">
        <f>_xll.SLR_PARAM($B$3:$B72,$C$3:$C72,0,5,1)</f>
        <v>2.0098412907584451</v>
      </c>
      <c r="G72" s="59">
        <f>_xll.SLR_PARAM($B$3:$B72,$C$3:$C72,0,6,1)</f>
        <v>1.2549228647724231</v>
      </c>
      <c r="H72" s="60">
        <f t="shared" ref="H72:H135" si="2">F72-G72</f>
        <v>0.75491842598602199</v>
      </c>
      <c r="K72" t="s">
        <v>58</v>
      </c>
    </row>
    <row r="73" spans="1:29" x14ac:dyDescent="0.25">
      <c r="A73" s="4">
        <v>39265</v>
      </c>
      <c r="B73" s="20">
        <f>Data!M73</f>
        <v>-3.641830052608485E-2</v>
      </c>
      <c r="C73" s="20">
        <f>Data!N73</f>
        <v>4.7650080870984109E-2</v>
      </c>
      <c r="D73" s="69">
        <v>1.525368077599748</v>
      </c>
      <c r="E73" s="59">
        <f>_xll.SLR_PARAM($B$3:$B73,$C$3:$C73,0,1,1)</f>
        <v>1.5890503715660971</v>
      </c>
      <c r="F73" s="59">
        <f>_xll.SLR_PARAM($B$3:$B73,$C$3:$C73,0,5,1)</f>
        <v>1.9705111872169541</v>
      </c>
      <c r="G73" s="59">
        <f>_xll.SLR_PARAM($B$3:$B73,$C$3:$C73,0,6,1)</f>
        <v>1.2075895559152401</v>
      </c>
      <c r="H73" s="60">
        <f t="shared" si="2"/>
        <v>0.76292163130171398</v>
      </c>
      <c r="K73" s="21" t="s">
        <v>14</v>
      </c>
    </row>
    <row r="74" spans="1:29" ht="15.75" thickBot="1" x14ac:dyDescent="0.3">
      <c r="A74" s="4">
        <v>39295</v>
      </c>
      <c r="B74" s="20">
        <f>Data!M74</f>
        <v>7.4682794704901013E-3</v>
      </c>
      <c r="C74" s="20">
        <f>Data!N74</f>
        <v>5.4227628076633602E-2</v>
      </c>
      <c r="D74" s="69">
        <v>0.87157172698631613</v>
      </c>
      <c r="E74" s="59">
        <f>_xll.SLR_PARAM($B$3:$B74,$C$3:$C74,0,1,1)</f>
        <v>1.5925628296836862</v>
      </c>
      <c r="F74" s="59">
        <f>_xll.SLR_PARAM($B$3:$B74,$C$3:$C74,0,5,1)</f>
        <v>1.9725648961523721</v>
      </c>
      <c r="G74" s="59">
        <f>_xll.SLR_PARAM($B$3:$B74,$C$3:$C74,0,6,1)</f>
        <v>1.2125607632150004</v>
      </c>
      <c r="H74" s="60">
        <f t="shared" si="2"/>
        <v>0.76000413293737168</v>
      </c>
    </row>
    <row r="75" spans="1:29" x14ac:dyDescent="0.25">
      <c r="A75" s="4">
        <v>39329</v>
      </c>
      <c r="B75" s="20">
        <f>Data!M75</f>
        <v>3.4437423524796569E-2</v>
      </c>
      <c r="C75" s="20">
        <f>Data!N75</f>
        <v>6.0744375323342299E-3</v>
      </c>
      <c r="D75" s="69">
        <v>-0.49450390548453327</v>
      </c>
      <c r="E75" s="59">
        <f>_xll.SLR_PARAM($B$3:$B75,$C$3:$C75,0,1,1)</f>
        <v>1.5741581064713281</v>
      </c>
      <c r="F75" s="59">
        <f>_xll.SLR_PARAM($B$3:$B75,$C$3:$C75,0,5,1)</f>
        <v>1.9508372751362835</v>
      </c>
      <c r="G75" s="59">
        <f>_xll.SLR_PARAM($B$3:$B75,$C$3:$C75,0,6,1)</f>
        <v>1.1974789378063728</v>
      </c>
      <c r="H75" s="60">
        <f t="shared" si="2"/>
        <v>0.75335833732991064</v>
      </c>
      <c r="K75" s="23" t="s">
        <v>15</v>
      </c>
      <c r="L75" s="24"/>
    </row>
    <row r="76" spans="1:29" x14ac:dyDescent="0.25">
      <c r="A76" s="4">
        <v>39356</v>
      </c>
      <c r="B76" s="20">
        <f>Data!M76</f>
        <v>1.517494635955339E-2</v>
      </c>
      <c r="C76" s="20">
        <f>Data!N76</f>
        <v>-1.7101296415065546E-2</v>
      </c>
      <c r="D76" s="69">
        <v>-0.58346442302974411</v>
      </c>
      <c r="E76" s="59">
        <f>_xll.SLR_PARAM($B$3:$B76,$C$3:$C76,0,1,1)</f>
        <v>1.5673589900405385</v>
      </c>
      <c r="F76" s="59">
        <f>_xll.SLR_PARAM($B$3:$B76,$C$3:$C76,0,5,1)</f>
        <v>1.9422013774314366</v>
      </c>
      <c r="G76" s="59">
        <f>_xll.SLR_PARAM($B$3:$B76,$C$3:$C76,0,6,1)</f>
        <v>1.1925166026496403</v>
      </c>
      <c r="H76" s="60">
        <f t="shared" si="2"/>
        <v>0.74968477478179629</v>
      </c>
      <c r="K76" s="30" t="s">
        <v>16</v>
      </c>
      <c r="L76" s="31">
        <f>_xll.MLR_GOF(IBM!$B$79:$B$143,,IBM!$C$79:$C$143,0,1)</f>
        <v>0.4004374671201314</v>
      </c>
    </row>
    <row r="77" spans="1:29" x14ac:dyDescent="0.25">
      <c r="A77" s="4">
        <v>39387</v>
      </c>
      <c r="B77" s="20">
        <f>Data!M77</f>
        <v>-4.7558989678935133E-2</v>
      </c>
      <c r="C77" s="20">
        <f>Data!N77</f>
        <v>-9.4179650147550267E-2</v>
      </c>
      <c r="D77" s="69">
        <v>-0.9085501992241547</v>
      </c>
      <c r="E77" s="59">
        <f>_xll.SLR_PARAM($B$3:$B77,$C$3:$C77,0,1,1)</f>
        <v>1.5773215800438971</v>
      </c>
      <c r="F77" s="59">
        <f>_xll.SLR_PARAM($B$3:$B77,$C$3:$C77,0,5,1)</f>
        <v>1.9452779037600121</v>
      </c>
      <c r="G77" s="59">
        <f>_xll.SLR_PARAM($B$3:$B77,$C$3:$C77,0,6,1)</f>
        <v>1.2093652563277821</v>
      </c>
      <c r="H77" s="60">
        <f t="shared" si="2"/>
        <v>0.73591264743222995</v>
      </c>
      <c r="K77" s="30" t="s">
        <v>17</v>
      </c>
      <c r="L77" s="31">
        <f>_xll.MLR_GOF(IBM!$B$79:$B$143,,IBM!$C$79:$C$143,0,2)</f>
        <v>0.39092060151886365</v>
      </c>
    </row>
    <row r="78" spans="1:29" x14ac:dyDescent="0.25">
      <c r="A78" s="47">
        <v>39419</v>
      </c>
      <c r="B78" s="48">
        <f>Data!M78</f>
        <v>-1.668098457762298E-2</v>
      </c>
      <c r="C78" s="48">
        <f>Data!N78</f>
        <v>2.5147140403982506E-2</v>
      </c>
      <c r="D78" s="70">
        <v>0.75888858305183649</v>
      </c>
      <c r="E78" s="71">
        <f>_xll.SLR_PARAM($B$3:$B78,$C$3:$C78,0,1,1)</f>
        <v>1.5681922001023854</v>
      </c>
      <c r="F78" s="71">
        <f>_xll.SLR_PARAM($B$3:$B78,$C$3:$C78,0,5,1)</f>
        <v>1.9350870862923277</v>
      </c>
      <c r="G78" s="71">
        <f>_xll.SLR_PARAM($B$3:$B78,$C$3:$C78,0,6,1)</f>
        <v>1.201297313912443</v>
      </c>
      <c r="H78" s="72">
        <f t="shared" si="2"/>
        <v>0.73378977237988474</v>
      </c>
      <c r="K78" s="30" t="s">
        <v>18</v>
      </c>
      <c r="L78" s="56">
        <f>_xll.MLR_GOF(IBM!$B$79:$B$143,,IBM!$C$79:$C$143,0,3)</f>
        <v>4.2743747517964094E-2</v>
      </c>
    </row>
    <row r="79" spans="1:29" x14ac:dyDescent="0.25">
      <c r="A79" s="4">
        <v>39449</v>
      </c>
      <c r="B79" s="20">
        <f>Data!M79</f>
        <v>-6.233420938409575E-2</v>
      </c>
      <c r="C79" s="20">
        <f>Data!N79</f>
        <v>-1.1769013718604858E-2</v>
      </c>
      <c r="D79" s="69">
        <v>0.88483133769427602</v>
      </c>
      <c r="E79" s="59">
        <f>_xll.SLR_PARAM($B$3:$B79,$C$3:$C79,0,1,1)</f>
        <v>1.513450807848491</v>
      </c>
      <c r="F79" s="59">
        <f>_xll.SLR_PARAM($B$3:$B79,$C$3:$C79,0,5,1)</f>
        <v>1.8758410225423614</v>
      </c>
      <c r="G79" s="59">
        <f>_xll.SLR_PARAM($B$3:$B79,$C$3:$C79,0,6,1)</f>
        <v>1.1510605931546205</v>
      </c>
      <c r="H79" s="60">
        <f t="shared" si="2"/>
        <v>0.7247804293877409</v>
      </c>
      <c r="K79" s="30" t="s">
        <v>19</v>
      </c>
      <c r="L79" s="32">
        <f>_xll.MLR_GOF(IBM!$B$79:$B$143,,IBM!$C$79:$C$143,0,4)</f>
        <v>113.6835981687654</v>
      </c>
    </row>
    <row r="80" spans="1:29" x14ac:dyDescent="0.25">
      <c r="A80" s="4">
        <v>39479</v>
      </c>
      <c r="B80" s="20">
        <f>Data!M80</f>
        <v>-2.9002520539816463E-2</v>
      </c>
      <c r="C80" s="20">
        <f>Data!N80</f>
        <v>6.5710352046494877E-2</v>
      </c>
      <c r="D80" s="69">
        <v>1.7279382892677806</v>
      </c>
      <c r="E80" s="59">
        <f>_xll.SLR_PARAM($B$3:$B80,$C$3:$C80,0,1,1)</f>
        <v>1.4812605300460846</v>
      </c>
      <c r="F80" s="59">
        <f>_xll.SLR_PARAM($B$3:$B80,$C$3:$C80,0,5,1)</f>
        <v>1.8483245267116652</v>
      </c>
      <c r="G80" s="59">
        <f>_xll.SLR_PARAM($B$3:$B80,$C$3:$C80,0,6,1)</f>
        <v>1.114196533380504</v>
      </c>
      <c r="H80" s="60">
        <f t="shared" si="2"/>
        <v>0.7341279933311613</v>
      </c>
      <c r="K80" s="30" t="s">
        <v>20</v>
      </c>
      <c r="L80" s="32">
        <f>_xll.MLR_GOF(IBM!$B$79:$B$143,,IBM!$C$79:$C$143,0,5)</f>
        <v>-225.30370427403872</v>
      </c>
    </row>
    <row r="81" spans="1:24" x14ac:dyDescent="0.25">
      <c r="A81" s="4">
        <v>39510</v>
      </c>
      <c r="B81" s="20">
        <f>Data!M81</f>
        <v>-1.3999359450346156E-2</v>
      </c>
      <c r="C81" s="20">
        <f>Data!N81</f>
        <v>9.7449772264586003E-3</v>
      </c>
      <c r="D81" s="69">
        <v>0.42665002675479469</v>
      </c>
      <c r="E81" s="59">
        <f>_xll.SLR_PARAM($B$3:$B81,$C$3:$C81,0,1,1)</f>
        <v>1.4769478466764918</v>
      </c>
      <c r="F81" s="59">
        <f>_xll.SLR_PARAM($B$3:$B81,$C$3:$C81,0,5,1)</f>
        <v>1.8418427898591214</v>
      </c>
      <c r="G81" s="59">
        <f>_xll.SLR_PARAM($B$3:$B81,$C$3:$C81,0,6,1)</f>
        <v>1.1120529034938622</v>
      </c>
      <c r="H81" s="60">
        <f t="shared" si="2"/>
        <v>0.72978988636525921</v>
      </c>
      <c r="K81" s="30" t="s">
        <v>21</v>
      </c>
      <c r="L81" s="32">
        <f>_xll.MLR_GOF(IBM!$B$79:$B$143,,IBM!$C$79:$C$143,0,6)</f>
        <v>-223.19280906763515</v>
      </c>
    </row>
    <row r="82" spans="1:24" x14ac:dyDescent="0.25">
      <c r="A82" s="4">
        <v>39539</v>
      </c>
      <c r="B82" s="20">
        <f>Data!M82</f>
        <v>4.8148749367595625E-2</v>
      </c>
      <c r="C82" s="20">
        <f>Data!N82</f>
        <v>4.7034384738611226E-2</v>
      </c>
      <c r="D82" s="69">
        <v>2.2870854972274552E-2</v>
      </c>
      <c r="E82" s="59">
        <f>_xll.SLR_PARAM($B$3:$B82,$C$3:$C82,0,1,1)</f>
        <v>1.4654989815043955</v>
      </c>
      <c r="F82" s="59">
        <f>_xll.SLR_PARAM($B$3:$B82,$C$3:$C82,0,5,1)</f>
        <v>1.8241946670219629</v>
      </c>
      <c r="G82" s="59">
        <f>_xll.SLR_PARAM($B$3:$B82,$C$3:$C82,0,6,1)</f>
        <v>1.1068032959868281</v>
      </c>
      <c r="H82" s="60">
        <f t="shared" si="2"/>
        <v>0.71739137103513473</v>
      </c>
      <c r="K82" s="33" t="s">
        <v>22</v>
      </c>
      <c r="L82" s="34">
        <f>_xll.MV_OBS(IBM!$B$79:$B$143,,IBM!$C$79:$C$143)</f>
        <v>65</v>
      </c>
    </row>
    <row r="83" spans="1:24" x14ac:dyDescent="0.25">
      <c r="A83" s="4">
        <v>39569</v>
      </c>
      <c r="B83" s="20">
        <f>Data!M83</f>
        <v>1.8655085450761354E-2</v>
      </c>
      <c r="C83" s="20">
        <f>Data!N83</f>
        <v>7.567696398252069E-2</v>
      </c>
      <c r="D83" s="69">
        <v>1.0719975727495319</v>
      </c>
      <c r="E83" s="59">
        <f>_xll.SLR_PARAM($B$3:$B83,$C$3:$C83,0,1,1)</f>
        <v>1.4743733614361287</v>
      </c>
      <c r="F83" s="59">
        <f>_xll.SLR_PARAM($B$3:$B83,$C$3:$C83,0,5,1)</f>
        <v>1.8317202475956291</v>
      </c>
      <c r="G83" s="59">
        <f>_xll.SLR_PARAM($B$3:$B83,$C$3:$C83,0,6,1)</f>
        <v>1.1170264752766284</v>
      </c>
      <c r="H83" s="60">
        <f t="shared" si="2"/>
        <v>0.71469377231900078</v>
      </c>
    </row>
    <row r="84" spans="1:24" ht="15.75" thickBot="1" x14ac:dyDescent="0.3">
      <c r="A84" s="4">
        <v>39601</v>
      </c>
      <c r="B84" s="20">
        <f>Data!M84</f>
        <v>-8.3073720502372397E-2</v>
      </c>
      <c r="C84" s="20">
        <f>Data!N84</f>
        <v>-8.5790194110583542E-2</v>
      </c>
      <c r="D84" s="69">
        <v>-0.126593291044649</v>
      </c>
      <c r="E84" s="59">
        <f>_xll.SLR_PARAM($B$3:$B84,$C$3:$C84,0,1,1)</f>
        <v>1.4462838696005267</v>
      </c>
      <c r="F84" s="59">
        <f>_xll.SLR_PARAM($B$3:$B84,$C$3:$C84,0,5,1)</f>
        <v>1.7906806278103586</v>
      </c>
      <c r="G84" s="59">
        <f>_xll.SLR_PARAM($B$3:$B84,$C$3:$C84,0,6,1)</f>
        <v>1.1018871113906947</v>
      </c>
      <c r="H84" s="60">
        <f t="shared" si="2"/>
        <v>0.68879351641966391</v>
      </c>
      <c r="K84" s="21" t="s">
        <v>23</v>
      </c>
      <c r="Q84" s="36">
        <f>0.05</f>
        <v>0.05</v>
      </c>
      <c r="T84" s="21" t="s">
        <v>33</v>
      </c>
      <c r="X84" s="36">
        <f>0.05</f>
        <v>0.05</v>
      </c>
    </row>
    <row r="85" spans="1:24" ht="15.75" thickBot="1" x14ac:dyDescent="0.3">
      <c r="A85" s="4">
        <v>39630</v>
      </c>
      <c r="B85" s="20">
        <f>Data!M85</f>
        <v>-1.3988895268766852E-2</v>
      </c>
      <c r="C85" s="20">
        <f>Data!N85</f>
        <v>7.8253857741176255E-2</v>
      </c>
      <c r="D85" s="69">
        <v>1.6938781229733502</v>
      </c>
      <c r="E85" s="59">
        <f>_xll.SLR_PARAM($B$3:$B85,$C$3:$C85,0,1,1)</f>
        <v>1.4336105805024619</v>
      </c>
      <c r="F85" s="59">
        <f>_xll.SLR_PARAM($B$3:$B85,$C$3:$C85,0,5,1)</f>
        <v>1.7818103457686179</v>
      </c>
      <c r="G85" s="59">
        <f>_xll.SLR_PARAM($B$3:$B85,$C$3:$C85,0,6,1)</f>
        <v>1.085410815236306</v>
      </c>
      <c r="H85" s="60">
        <f t="shared" si="2"/>
        <v>0.69639953053231185</v>
      </c>
      <c r="K85" s="24"/>
      <c r="L85" s="37" t="s">
        <v>24</v>
      </c>
      <c r="M85" s="37" t="s">
        <v>25</v>
      </c>
      <c r="N85" s="37" t="s">
        <v>26</v>
      </c>
      <c r="O85" s="37" t="s">
        <v>27</v>
      </c>
      <c r="P85" s="37" t="s">
        <v>28</v>
      </c>
      <c r="Q85" s="37" t="s">
        <v>29</v>
      </c>
      <c r="T85" s="42" t="s">
        <v>34</v>
      </c>
      <c r="U85" s="42" t="s">
        <v>35</v>
      </c>
      <c r="V85" s="42" t="s">
        <v>36</v>
      </c>
      <c r="W85" s="42" t="s">
        <v>37</v>
      </c>
      <c r="X85" s="42" t="s">
        <v>38</v>
      </c>
    </row>
    <row r="86" spans="1:24" x14ac:dyDescent="0.25">
      <c r="A86" s="4">
        <v>39661</v>
      </c>
      <c r="B86" s="20">
        <f>Data!M86</f>
        <v>1.5562422004197517E-2</v>
      </c>
      <c r="C86" s="20">
        <f>Data!N86</f>
        <v>-4.6345412300835144E-2</v>
      </c>
      <c r="D86" s="69">
        <v>-1.1313539124288183</v>
      </c>
      <c r="E86" s="59">
        <f>_xll.SLR_PARAM($B$3:$B86,$C$3:$C86,0,1,1)</f>
        <v>1.4238039277853274</v>
      </c>
      <c r="F86" s="59">
        <f>_xll.SLR_PARAM($B$3:$B86,$C$3:$C86,0,5,1)</f>
        <v>1.7724255767449806</v>
      </c>
      <c r="G86" s="59">
        <f>_xll.SLR_PARAM($B$3:$B86,$C$3:$C86,0,6,1)</f>
        <v>1.0751822788256742</v>
      </c>
      <c r="H86" s="60">
        <f t="shared" si="2"/>
        <v>0.69724329791930639</v>
      </c>
      <c r="K86" s="38" t="s">
        <v>30</v>
      </c>
      <c r="L86" s="26">
        <f>_xll.MV_VARS(IBM!$B$79:$B$143,)</f>
        <v>1</v>
      </c>
      <c r="M86" s="29">
        <f>_xll.MLR_ANOVA(IBM!$B$79:$B$143,,IBM!$C$79:$C$143,0,1)</f>
        <v>7.6875147350072282E-2</v>
      </c>
      <c r="N86" s="39">
        <f>_xll.MLR_ANOVA(IBM!$B$79:$B$143,,IBM!$C$79:$C$143,0,4)</f>
        <v>7.6875147350072282E-2</v>
      </c>
      <c r="O86" s="28">
        <f>$N$86/$N$87</f>
        <v>42.076612605182589</v>
      </c>
      <c r="P86" s="27">
        <f>FDIST($O$86,$L$86,$L$87)</f>
        <v>1.5544091782069222E-8</v>
      </c>
      <c r="Q86" s="26" t="b">
        <f>($P$86&lt;$Q$84)</f>
        <v>1</v>
      </c>
      <c r="T86" s="43">
        <f>AVERAGE(_xll.RMNA(_xll.MLR_FITTED(IBM!$B$79:$B$143,,IBM!$C$79:$C$143,0,3)))</f>
        <v>0.22240188569877556</v>
      </c>
      <c r="U86" s="43">
        <f>STDEV(_xll.RMNA(_xll.MLR_FITTED(IBM!$B$79:$B$143,,IBM!$C$79:$C$143,0,3)))</f>
        <v>0.98120012232938558</v>
      </c>
      <c r="V86" s="43">
        <f>SKEW(_xll.RMNA(_xll.MLR_FITTED(IBM!$B$79:$B$143,,IBM!$C$79:$C$143,0,3)))</f>
        <v>0.60159664734960072</v>
      </c>
      <c r="W86" s="43">
        <f>KURT(_xll.RMNA(_xll.MLR_FITTED(IBM!$B$79:$B$143,,IBM!$C$79:$C$143,0,3)))</f>
        <v>1.1161303507759364</v>
      </c>
      <c r="X86" s="43" t="b">
        <f>IF(_xll.NormalityTest(_xll.RMNA(_xll.MLR_FITTED(IBM!$B$79:$B$143,,IBM!$C$79:$C$143,0,3)),1) &gt;$X$84, TRUE, FALSE)</f>
        <v>0</v>
      </c>
    </row>
    <row r="87" spans="1:24" x14ac:dyDescent="0.25">
      <c r="A87" s="4">
        <v>39693</v>
      </c>
      <c r="B87" s="20">
        <f>Data!M87</f>
        <v>-8.2431585062244642E-2</v>
      </c>
      <c r="C87" s="20">
        <f>Data!N87</f>
        <v>-4.0524496854405914E-2</v>
      </c>
      <c r="D87" s="69">
        <v>0.70897082184969951</v>
      </c>
      <c r="E87" s="59">
        <f>_xll.SLR_PARAM($B$3:$B87,$C$3:$C87,0,1,1)</f>
        <v>1.3690792351343752</v>
      </c>
      <c r="F87" s="59">
        <f>_xll.SLR_PARAM($B$3:$B87,$C$3:$C87,0,5,1)</f>
        <v>1.7085958929447211</v>
      </c>
      <c r="G87" s="59">
        <f>_xll.SLR_PARAM($B$3:$B87,$C$3:$C87,0,6,1)</f>
        <v>1.0295625773240293</v>
      </c>
      <c r="H87" s="60">
        <f t="shared" si="2"/>
        <v>0.6790333156206918</v>
      </c>
      <c r="K87" s="38" t="s">
        <v>31</v>
      </c>
      <c r="L87" s="26">
        <f>$L$88-$L$86</f>
        <v>63</v>
      </c>
      <c r="M87" s="29">
        <f>_xll.MLR_ANOVA(IBM!$B$79:$B$143,,IBM!$C$79:$C$143,0,2)</f>
        <v>0.11510276096840608</v>
      </c>
      <c r="N87" s="39">
        <f>_xll.MLR_ANOVA(IBM!$B$79:$B$143,,IBM!$C$79:$C$143,0,5)</f>
        <v>1.8270279518794615E-3</v>
      </c>
      <c r="S87" s="44" t="s">
        <v>39</v>
      </c>
      <c r="T87" s="43">
        <v>0</v>
      </c>
      <c r="U87" s="43">
        <v>1</v>
      </c>
      <c r="V87" s="43">
        <v>0</v>
      </c>
      <c r="W87" s="43">
        <v>0</v>
      </c>
    </row>
    <row r="88" spans="1:24" x14ac:dyDescent="0.25">
      <c r="A88" s="4">
        <v>39722</v>
      </c>
      <c r="B88" s="20">
        <f>Data!M88</f>
        <v>-0.187848021513876</v>
      </c>
      <c r="C88" s="20">
        <f>Data!N88</f>
        <v>-0.20529850152359783</v>
      </c>
      <c r="D88" s="69">
        <v>-0.52445009472283632</v>
      </c>
      <c r="E88" s="59">
        <f>_xll.SLR_PARAM($B$3:$B88,$C$3:$C88,0,1,1)</f>
        <v>1.3045530677526247</v>
      </c>
      <c r="F88" s="59">
        <f>_xll.SLR_PARAM($B$3:$B88,$C$3:$C88,0,5,1)</f>
        <v>1.6010324316338276</v>
      </c>
      <c r="G88" s="59">
        <f>_xll.SLR_PARAM($B$3:$B88,$C$3:$C88,0,6,1)</f>
        <v>1.0080737038714218</v>
      </c>
      <c r="H88" s="60">
        <f t="shared" si="2"/>
        <v>0.59295872776240577</v>
      </c>
      <c r="K88" s="40" t="s">
        <v>32</v>
      </c>
      <c r="L88" s="41">
        <f>_xll.MV_OBS(IBM!$B$79:$B$143,,IBM!$C$79:$C$143) - 1</f>
        <v>64</v>
      </c>
      <c r="M88" s="34">
        <f>_xll.MLR_ANOVA(IBM!$B$79:$B$143,,IBM!$C$79:$C$143,0,3)</f>
        <v>0.19197790831847836</v>
      </c>
      <c r="N88" s="22"/>
      <c r="O88" s="22"/>
      <c r="P88" s="22"/>
      <c r="Q88" s="22"/>
      <c r="R88" s="22"/>
      <c r="S88" s="44" t="s">
        <v>29</v>
      </c>
      <c r="T88" s="2" t="b">
        <f>IF( _xll.TEST_MEAN(_xll.RMNA(_xll.MLR_FITTED(IBM!$B$79:$B$143,,IBM!$C$79:$C$143,0,3)),T87) &gt;$X$84/2, FALSE, TRUE)</f>
        <v>0</v>
      </c>
      <c r="U88" s="2" t="b">
        <f>IF( _xll.TEST_STDEV(_xll.RMNA(_xll.MLR_FITTED(IBM!$B$79:$B$143,,IBM!$C$79:$C$143,0,3)),U87) &gt;$X$84, FALSE, TRUE)</f>
        <v>0</v>
      </c>
      <c r="V88" s="2" t="b">
        <f>IF( _xll.TEST_SKEW(_xll.RMNA(_xll.MLR_FITTED(IBM!$B$79:$B$143,,IBM!$C$79:$C$143,0,3))) &gt;$X$84/2, FALSE, TRUE)</f>
        <v>0</v>
      </c>
      <c r="W88" s="2" t="b">
        <f>IF( _xll.TEST_XKURT(_xll.RMNA(_xll.MLR_FITTED(IBM!$B$79:$B$143,,IBM!$C$79:$C$143,0,3))) &gt;$X$84/2, FALSE, TRUE)</f>
        <v>0</v>
      </c>
    </row>
    <row r="89" spans="1:24" x14ac:dyDescent="0.25">
      <c r="A89" s="4">
        <v>39755</v>
      </c>
      <c r="B89" s="20">
        <f>Data!M89</f>
        <v>-8.1205193763057154E-2</v>
      </c>
      <c r="C89" s="20">
        <f>Data!N89</f>
        <v>-0.11741039707406845</v>
      </c>
      <c r="D89" s="69">
        <v>-0.75121461448152227</v>
      </c>
      <c r="E89" s="59">
        <f>_xll.SLR_PARAM($B$3:$B89,$C$3:$C89,0,1,1)</f>
        <v>1.3104640877275748</v>
      </c>
      <c r="F89" s="59">
        <f>_xll.SLR_PARAM($B$3:$B89,$C$3:$C89,0,5,1)</f>
        <v>1.5989772327732954</v>
      </c>
      <c r="G89" s="59">
        <f>_xll.SLR_PARAM($B$3:$B89,$C$3:$C89,0,6,1)</f>
        <v>1.0219509426818543</v>
      </c>
      <c r="H89" s="60">
        <f t="shared" si="2"/>
        <v>0.57702629009144113</v>
      </c>
    </row>
    <row r="90" spans="1:24" x14ac:dyDescent="0.25">
      <c r="A90" s="4">
        <v>39783</v>
      </c>
      <c r="B90" s="20">
        <f>Data!M90</f>
        <v>1.9244023376910682E-2</v>
      </c>
      <c r="C90" s="20">
        <f>Data!N90</f>
        <v>3.1346890363498817E-2</v>
      </c>
      <c r="D90" s="69">
        <v>0.24132198114033451</v>
      </c>
      <c r="E90" s="59">
        <f>_xll.SLR_PARAM($B$3:$B90,$C$3:$C90,0,1,1)</f>
        <v>1.3112105073549898</v>
      </c>
      <c r="F90" s="59">
        <f>_xll.SLR_PARAM($B$3:$B90,$C$3:$C90,0,5,1)</f>
        <v>1.5976747871597632</v>
      </c>
      <c r="G90" s="59">
        <f>_xll.SLR_PARAM($B$3:$B90,$C$3:$C90,0,6,1)</f>
        <v>1.0247462275502164</v>
      </c>
      <c r="H90" s="60">
        <f t="shared" si="2"/>
        <v>0.57292855960954681</v>
      </c>
    </row>
    <row r="91" spans="1:24" ht="15.75" thickBot="1" x14ac:dyDescent="0.3">
      <c r="A91" s="4">
        <v>39815</v>
      </c>
      <c r="B91" s="20">
        <f>Data!M91</f>
        <v>-8.3504340094009519E-2</v>
      </c>
      <c r="C91" s="20">
        <f>Data!N91</f>
        <v>8.8873489508898854E-2</v>
      </c>
      <c r="D91" s="69">
        <v>3.1502172201925513</v>
      </c>
      <c r="E91" s="59">
        <f>_xll.SLR_PARAM($B$3:$B91,$C$3:$C91,0,1,1)</f>
        <v>1.210802886398773</v>
      </c>
      <c r="F91" s="59">
        <f>_xll.SLR_PARAM($B$3:$B91,$C$3:$C91,0,5,1)</f>
        <v>1.5075187280163957</v>
      </c>
      <c r="G91" s="59">
        <f>_xll.SLR_PARAM($B$3:$B91,$C$3:$C91,0,6,1)</f>
        <v>0.91408704478115022</v>
      </c>
      <c r="H91" s="60">
        <f t="shared" si="2"/>
        <v>0.59343168323524553</v>
      </c>
      <c r="K91" s="21" t="s">
        <v>40</v>
      </c>
      <c r="R91" s="36">
        <f>0.05</f>
        <v>0.05</v>
      </c>
    </row>
    <row r="92" spans="1:24" x14ac:dyDescent="0.25">
      <c r="A92" s="4">
        <v>39846</v>
      </c>
      <c r="B92" s="20">
        <f>Data!M92</f>
        <v>-0.10527368140539639</v>
      </c>
      <c r="C92" s="20">
        <f>Data!N92</f>
        <v>9.5493848197579743E-3</v>
      </c>
      <c r="D92" s="69">
        <v>2.0679591992197146</v>
      </c>
      <c r="E92" s="59">
        <f>_xll.SLR_PARAM($B$3:$B92,$C$3:$C92,0,1,1)</f>
        <v>1.1288728799142462</v>
      </c>
      <c r="F92" s="59">
        <f>_xll.SLR_PARAM($B$3:$B92,$C$3:$C92,0,5,1)</f>
        <v>1.4221639991565911</v>
      </c>
      <c r="G92" s="59">
        <f>_xll.SLR_PARAM($B$3:$B92,$C$3:$C92,0,6,1)</f>
        <v>0.83558176067190137</v>
      </c>
      <c r="H92" s="60">
        <f t="shared" si="2"/>
        <v>0.58658223848468971</v>
      </c>
      <c r="K92" s="24"/>
      <c r="L92" s="37" t="s">
        <v>41</v>
      </c>
      <c r="M92" s="37" t="s">
        <v>42</v>
      </c>
      <c r="N92" s="37" t="s">
        <v>43</v>
      </c>
      <c r="O92" s="37" t="s">
        <v>28</v>
      </c>
      <c r="P92" s="37" t="s">
        <v>44</v>
      </c>
      <c r="Q92" s="37" t="s">
        <v>45</v>
      </c>
      <c r="R92" s="37" t="s">
        <v>29</v>
      </c>
    </row>
    <row r="93" spans="1:24" x14ac:dyDescent="0.25">
      <c r="A93" s="4">
        <v>39874</v>
      </c>
      <c r="B93" s="20">
        <f>Data!M93</f>
        <v>8.2933056733269117E-2</v>
      </c>
      <c r="C93" s="20">
        <f>Data!N93</f>
        <v>5.263151706671753E-2</v>
      </c>
      <c r="D93" s="69">
        <v>-0.49143208185438264</v>
      </c>
      <c r="E93" s="59">
        <f>_xll.SLR_PARAM($B$3:$B93,$C$3:$C93,0,1,1)</f>
        <v>1.1102901234439491</v>
      </c>
      <c r="F93" s="59">
        <f>_xll.SLR_PARAM($B$3:$B93,$C$3:$C93,0,5,1)</f>
        <v>1.3970327455172784</v>
      </c>
      <c r="G93" s="59">
        <f>_xll.SLR_PARAM($B$3:$B93,$C$3:$C93,0,6,1)</f>
        <v>0.82354750137061961</v>
      </c>
      <c r="H93" s="60">
        <f t="shared" si="2"/>
        <v>0.5734852441466588</v>
      </c>
      <c r="K93" s="25" t="s">
        <v>46</v>
      </c>
      <c r="L93" s="28">
        <f>_xll.MLR_PARAM(IBM!$B$79:$B$143,,IBM!$C$79:$C$143,0,1,0)</f>
        <v>0</v>
      </c>
      <c r="M93" s="28">
        <f>_xll.MLR_PARAM(IBM!$B$79:$B$143,,IBM!$C$79:$C$143,0,2,0)</f>
        <v>0</v>
      </c>
      <c r="N93" s="28" t="e">
        <f>_xll.MLR_PARAM(IBM!$B$79:$B$143,,IBM!$C$79:$C$143,0,3,0)</f>
        <v>#N/A</v>
      </c>
      <c r="O93" s="27" t="e">
        <f>TDIST($N$93,63,1)</f>
        <v>#N/A</v>
      </c>
      <c r="P93" s="28">
        <f>_xll.MLR_PARAM(IBM!$B$79:$B$143,,IBM!$C$79:$C$143,0,6,0,$R$91)</f>
        <v>0</v>
      </c>
      <c r="Q93" s="28">
        <f>_xll.MLR_PARAM(IBM!$B$79:$B$143,,IBM!$C$79:$C$143,0,5,0,$R$91)</f>
        <v>0</v>
      </c>
      <c r="R93" s="26" t="e">
        <f>$O$93&lt;($R$91/2)</f>
        <v>#N/A</v>
      </c>
    </row>
    <row r="94" spans="1:24" x14ac:dyDescent="0.25">
      <c r="A94" s="4">
        <v>39904</v>
      </c>
      <c r="B94" s="20">
        <f>Data!M94</f>
        <v>0.11089889539431212</v>
      </c>
      <c r="C94" s="20">
        <f>Data!N94</f>
        <v>6.5100033828517187E-2</v>
      </c>
      <c r="D94" s="69">
        <v>-0.76317503172161438</v>
      </c>
      <c r="E94" s="59">
        <f>_xll.SLR_PARAM($B$3:$B94,$C$3:$C94,0,1,1)</f>
        <v>1.0773267031003855</v>
      </c>
      <c r="F94" s="59">
        <f>_xll.SLR_PARAM($B$3:$B94,$C$3:$C94,0,5,1)</f>
        <v>1.3545827205883074</v>
      </c>
      <c r="G94" s="59">
        <f>_xll.SLR_PARAM($B$3:$B94,$C$3:$C94,0,6,1)</f>
        <v>0.80007068561246364</v>
      </c>
      <c r="H94" s="60">
        <f t="shared" si="2"/>
        <v>0.55451203497584378</v>
      </c>
      <c r="K94" s="33" t="s">
        <v>63</v>
      </c>
      <c r="L94" s="45">
        <f>_xll.MLR_PARAM(IBM!$B$79:$B$143,,IBM!$C$79:$C$143,0,1,1)</f>
        <v>0.66165675938766344</v>
      </c>
      <c r="M94" s="45">
        <f>_xll.MLR_PARAM(IBM!$B$79:$B$143,,IBM!$C$79:$C$143,0,2,1)</f>
        <v>9.4761391218583027E-2</v>
      </c>
      <c r="N94" s="45">
        <f>_xll.MLR_PARAM(IBM!$B$79:$B$143,,IBM!$C$79:$C$143,0,3,1)</f>
        <v>6.9823453505599264</v>
      </c>
      <c r="O94" s="46">
        <f>TDIST($N$94,63,1)</f>
        <v>1.0725954649296025E-9</v>
      </c>
      <c r="P94" s="45">
        <f>_xll.MLR_PARAM(IBM!$B$79:$B$143,,IBM!$C$79:$C$143,0,6,1,$R$91)</f>
        <v>0.47229122944989999</v>
      </c>
      <c r="Q94" s="45">
        <f>_xll.MLR_PARAM(IBM!$B$79:$B$143,,IBM!$C$79:$C$143,0,5,1,$R$91)</f>
        <v>0.85102228932542689</v>
      </c>
      <c r="R94" s="41" t="b">
        <f>$O$94&lt;($R$91/2)</f>
        <v>1</v>
      </c>
    </row>
    <row r="95" spans="1:24" x14ac:dyDescent="0.25">
      <c r="A95" s="4">
        <v>39934</v>
      </c>
      <c r="B95" s="20">
        <f>Data!M95</f>
        <v>5.5505454575531805E-2</v>
      </c>
      <c r="C95" s="20">
        <f>Data!N95</f>
        <v>3.5074974522968823E-2</v>
      </c>
      <c r="D95" s="69">
        <v>-0.3295480978933486</v>
      </c>
      <c r="E95" s="59">
        <f>_xll.SLR_PARAM($B$3:$B95,$C$3:$C95,0,1,1)</f>
        <v>1.0704070896616482</v>
      </c>
      <c r="F95" s="59">
        <f>_xll.SLR_PARAM($B$3:$B95,$C$3:$C95,0,5,1)</f>
        <v>1.3441839110808589</v>
      </c>
      <c r="G95" s="59">
        <f>_xll.SLR_PARAM($B$3:$B95,$C$3:$C95,0,6,1)</f>
        <v>0.79663026824243754</v>
      </c>
      <c r="H95" s="60">
        <f t="shared" si="2"/>
        <v>0.54755364283842134</v>
      </c>
    </row>
    <row r="96" spans="1:24" x14ac:dyDescent="0.25">
      <c r="A96" s="4">
        <v>39965</v>
      </c>
      <c r="B96" s="20">
        <f>Data!M96</f>
        <v>1.1095808988916213E-3</v>
      </c>
      <c r="C96" s="20">
        <f>Data!N96</f>
        <v>-1.7552279225951879E-2</v>
      </c>
      <c r="D96" s="69">
        <v>-0.34412993233346134</v>
      </c>
      <c r="E96" s="59">
        <f>_xll.SLR_PARAM($B$3:$B96,$C$3:$C96,0,1,1)</f>
        <v>1.0703022371964459</v>
      </c>
      <c r="F96" s="59">
        <f>_xll.SLR_PARAM($B$3:$B96,$C$3:$C96,0,5,1)</f>
        <v>1.3426849237804901</v>
      </c>
      <c r="G96" s="59">
        <f>_xll.SLR_PARAM($B$3:$B96,$C$3:$C96,0,6,1)</f>
        <v>0.79791955061240172</v>
      </c>
      <c r="H96" s="60">
        <f t="shared" si="2"/>
        <v>0.54476537316808837</v>
      </c>
    </row>
    <row r="97" spans="1:16" x14ac:dyDescent="0.25">
      <c r="A97" s="4">
        <v>39995</v>
      </c>
      <c r="B97" s="20">
        <f>Data!M97</f>
        <v>7.5930884805845755E-2</v>
      </c>
      <c r="C97" s="20">
        <f>Data!N97</f>
        <v>0.12924775216461848</v>
      </c>
      <c r="D97" s="69">
        <v>1.0649408678722123</v>
      </c>
      <c r="E97" s="59">
        <f>_xll.SLR_PARAM($B$3:$B97,$C$3:$C97,0,1,1)</f>
        <v>1.0881536184254883</v>
      </c>
      <c r="F97" s="59">
        <f>_xll.SLR_PARAM($B$3:$B97,$C$3:$C97,0,5,1)</f>
        <v>1.3560436754858656</v>
      </c>
      <c r="G97" s="59">
        <f>_xll.SLR_PARAM($B$3:$B97,$C$3:$C97,0,6,1)</f>
        <v>0.82026356136511103</v>
      </c>
      <c r="H97" s="60">
        <f t="shared" si="2"/>
        <v>0.53578011412075455</v>
      </c>
    </row>
    <row r="98" spans="1:16" x14ac:dyDescent="0.25">
      <c r="A98" s="4">
        <v>40028</v>
      </c>
      <c r="B98" s="20">
        <f>Data!M98</f>
        <v>3.6325999633761756E-2</v>
      </c>
      <c r="C98" s="20">
        <f>Data!N98</f>
        <v>5.6102285685280476E-3</v>
      </c>
      <c r="D98" s="69">
        <v>-0.53652081093900872</v>
      </c>
      <c r="E98" s="59">
        <f>_xll.SLR_PARAM($B$3:$B98,$C$3:$C98,0,1,1)</f>
        <v>1.0821549679224145</v>
      </c>
      <c r="F98" s="59">
        <f>_xll.SLR_PARAM($B$3:$B98,$C$3:$C98,0,5,1)</f>
        <v>1.3481600867899135</v>
      </c>
      <c r="G98" s="59">
        <f>_xll.SLR_PARAM($B$3:$B98,$C$3:$C98,0,6,1)</f>
        <v>0.81614984905491539</v>
      </c>
      <c r="H98" s="60">
        <f t="shared" si="2"/>
        <v>0.53201023773499811</v>
      </c>
    </row>
    <row r="99" spans="1:16" ht="15.75" thickBot="1" x14ac:dyDescent="0.3">
      <c r="A99" s="4">
        <v>40057</v>
      </c>
      <c r="B99" s="20">
        <f>Data!M99</f>
        <v>4.1333850955847032E-2</v>
      </c>
      <c r="C99" s="20">
        <f>Data!N99</f>
        <v>1.3127958710405245E-2</v>
      </c>
      <c r="D99" s="69">
        <v>-0.48579867953587741</v>
      </c>
      <c r="E99" s="59">
        <f>_xll.SLR_PARAM($B$3:$B99,$C$3:$C99,0,1,1)</f>
        <v>1.0758479554287153</v>
      </c>
      <c r="F99" s="59">
        <f>_xll.SLR_PARAM($B$3:$B99,$C$3:$C99,0,5,1)</f>
        <v>1.339695093801867</v>
      </c>
      <c r="G99" s="59">
        <f>_xll.SLR_PARAM($B$3:$B99,$C$3:$C99,0,6,1)</f>
        <v>0.8120008170555636</v>
      </c>
      <c r="H99" s="60">
        <f t="shared" si="2"/>
        <v>0.52769427674630343</v>
      </c>
      <c r="K99" s="21" t="s">
        <v>59</v>
      </c>
    </row>
    <row r="100" spans="1:16" ht="15.75" thickBot="1" x14ac:dyDescent="0.3">
      <c r="A100" s="4">
        <v>40087</v>
      </c>
      <c r="B100" s="20">
        <f>Data!M100</f>
        <v>-2.6079165821605486E-2</v>
      </c>
      <c r="C100" s="20">
        <f>Data!N100</f>
        <v>8.2785708452245768E-3</v>
      </c>
      <c r="D100" s="69">
        <v>0.61261276910969353</v>
      </c>
      <c r="E100" s="59">
        <f>_xll.SLR_PARAM($B$3:$B100,$C$3:$C100,0,1,1)</f>
        <v>1.0712874585719852</v>
      </c>
      <c r="F100" s="59">
        <f>_xll.SLR_PARAM($B$3:$B100,$C$3:$C100,0,5,1)</f>
        <v>1.333786657804152</v>
      </c>
      <c r="G100" s="59">
        <f>_xll.SLR_PARAM($B$3:$B100,$C$3:$C100,0,6,1)</f>
        <v>0.80878825933981813</v>
      </c>
      <c r="H100" s="60">
        <f t="shared" si="2"/>
        <v>0.52499839846433383</v>
      </c>
      <c r="K100" s="42" t="s">
        <v>60</v>
      </c>
      <c r="L100" s="42" t="s">
        <v>48</v>
      </c>
      <c r="M100" s="42" t="s">
        <v>49</v>
      </c>
      <c r="N100" s="42" t="s">
        <v>28</v>
      </c>
      <c r="O100" s="42" t="s">
        <v>57</v>
      </c>
      <c r="P100" s="50">
        <f>0.05</f>
        <v>0.05</v>
      </c>
    </row>
    <row r="101" spans="1:16" x14ac:dyDescent="0.25">
      <c r="A101" s="4">
        <v>40119</v>
      </c>
      <c r="B101" s="20">
        <f>Data!M101</f>
        <v>5.7865265395284825E-2</v>
      </c>
      <c r="C101" s="20">
        <f>Data!N101</f>
        <v>5.2296422080516568E-2</v>
      </c>
      <c r="D101" s="69">
        <v>-5.1135377483232408E-2</v>
      </c>
      <c r="E101" s="59">
        <f>_xll.SLR_PARAM($B$3:$B101,$C$3:$C101,0,1,1)</f>
        <v>1.0686306628448852</v>
      </c>
      <c r="F101" s="59">
        <f>_xll.SLR_PARAM($B$3:$B101,$C$3:$C101,0,5,1)</f>
        <v>1.3276937966235449</v>
      </c>
      <c r="G101" s="59">
        <f>_xll.SLR_PARAM($B$3:$B101,$C$3:$C101,0,6,1)</f>
        <v>0.80956752906622542</v>
      </c>
      <c r="H101" s="60">
        <f t="shared" si="2"/>
        <v>0.5181262675573195</v>
      </c>
      <c r="K101" s="57">
        <v>1</v>
      </c>
      <c r="L101" s="28">
        <f>_xll.WNTest(IBM!$D$4:$D$143,1,$K101,2)</f>
        <v>0.39012721321801302</v>
      </c>
      <c r="M101" s="28">
        <f>_xll.WNTest(IBM!$D$4:$D$143,1,$K101,3,$P$100)</f>
        <v>3.8414588206941236</v>
      </c>
      <c r="N101" s="27">
        <f>_xll.WNTest(IBM!$D$4:$D$143,1,$K101,1)</f>
        <v>0.53223254066839298</v>
      </c>
      <c r="O101" s="26" t="b">
        <f>IF($N101&gt;$P$100, TRUE, FALSE)</f>
        <v>1</v>
      </c>
    </row>
    <row r="102" spans="1:16" x14ac:dyDescent="0.25">
      <c r="A102" s="4">
        <v>40148</v>
      </c>
      <c r="B102" s="20">
        <f>Data!M102</f>
        <v>2.7377440404310258E-2</v>
      </c>
      <c r="C102" s="20">
        <f>Data!N102</f>
        <v>3.5942574637907981E-2</v>
      </c>
      <c r="D102" s="69">
        <v>0.18330693562773104</v>
      </c>
      <c r="E102" s="59">
        <f>_xll.SLR_PARAM($B$3:$B102,$C$3:$C102,0,1,1)</f>
        <v>1.0694945848452682</v>
      </c>
      <c r="F102" s="59">
        <f>_xll.SLR_PARAM($B$3:$B102,$C$3:$C102,0,5,1)</f>
        <v>1.326758889182972</v>
      </c>
      <c r="G102" s="59">
        <f>_xll.SLR_PARAM($B$3:$B102,$C$3:$C102,0,6,1)</f>
        <v>0.8122302805075643</v>
      </c>
      <c r="H102" s="60">
        <f t="shared" si="2"/>
        <v>0.51452860867540773</v>
      </c>
      <c r="K102" s="57">
        <v>2</v>
      </c>
      <c r="L102" s="28">
        <f>_xll.WNTest(IBM!$D$4:$D$143,1,$K102,2)</f>
        <v>0.40778198449790676</v>
      </c>
      <c r="M102" s="28">
        <f>_xll.WNTest(IBM!$D$4:$D$143,1,$K102,3,$P$100)</f>
        <v>5.9914645471079817</v>
      </c>
      <c r="N102" s="27">
        <f>_xll.WNTest(IBM!$D$4:$D$143,1,$K102,1)</f>
        <v>0.81555126775155817</v>
      </c>
      <c r="O102" s="26" t="b">
        <f>IF($N102&gt;$P$100, TRUE, FALSE)</f>
        <v>1</v>
      </c>
    </row>
    <row r="103" spans="1:16" x14ac:dyDescent="0.25">
      <c r="A103" s="4">
        <v>40182</v>
      </c>
      <c r="B103" s="20">
        <f>Data!M103</f>
        <v>-3.7264159579431119E-2</v>
      </c>
      <c r="C103" s="20">
        <f>Data!N103</f>
        <v>-6.5081706469107978E-2</v>
      </c>
      <c r="D103" s="69">
        <v>-0.54933099894293058</v>
      </c>
      <c r="E103" s="59">
        <f>_xll.SLR_PARAM($B$3:$B103,$C$3:$C103,0,1,1)</f>
        <v>1.0739025432711455</v>
      </c>
      <c r="F103" s="59">
        <f>_xll.SLR_PARAM($B$3:$B103,$C$3:$C103,0,5,1)</f>
        <v>1.3292277727565196</v>
      </c>
      <c r="G103" s="59">
        <f>_xll.SLR_PARAM($B$3:$B103,$C$3:$C103,0,6,1)</f>
        <v>0.81857731378577148</v>
      </c>
      <c r="H103" s="60">
        <f t="shared" si="2"/>
        <v>0.51065045897074812</v>
      </c>
      <c r="K103" s="57">
        <v>3</v>
      </c>
      <c r="L103" s="28">
        <f>_xll.WNTest(IBM!$D$4:$D$143,1,$K103,2)</f>
        <v>0.47903499215014128</v>
      </c>
      <c r="M103" s="28">
        <f>_xll.WNTest(IBM!$D$4:$D$143,1,$K103,3,$P$100)</f>
        <v>7.8147279032511783</v>
      </c>
      <c r="N103" s="27">
        <f>_xll.WNTest(IBM!$D$4:$D$143,1,$K103,1)</f>
        <v>0.92347259207781185</v>
      </c>
      <c r="O103" s="26" t="b">
        <f>IF($N103&gt;$P$100, TRUE, FALSE)</f>
        <v>1</v>
      </c>
    </row>
    <row r="104" spans="1:16" x14ac:dyDescent="0.25">
      <c r="A104" s="4">
        <v>40210</v>
      </c>
      <c r="B104" s="20">
        <f>Data!M104</f>
        <v>3.3614313000661922E-2</v>
      </c>
      <c r="C104" s="20">
        <f>Data!N104</f>
        <v>4.3588714707062881E-2</v>
      </c>
      <c r="D104" s="69">
        <v>0.21516994076563953</v>
      </c>
      <c r="E104" s="59">
        <f>_xll.SLR_PARAM($B$3:$B104,$C$3:$C104,0,1,1)</f>
        <v>1.0750768705111109</v>
      </c>
      <c r="F104" s="59">
        <f>_xll.SLR_PARAM($B$3:$B104,$C$3:$C104,0,5,1)</f>
        <v>1.3284402004489477</v>
      </c>
      <c r="G104" s="59">
        <f>_xll.SLR_PARAM($B$3:$B104,$C$3:$C104,0,6,1)</f>
        <v>0.82171354057327406</v>
      </c>
      <c r="H104" s="60">
        <f t="shared" si="2"/>
        <v>0.50672665987567367</v>
      </c>
      <c r="K104" s="57">
        <v>4</v>
      </c>
      <c r="L104" s="28">
        <f>_xll.WNTest(IBM!$D$4:$D$143,1,$K104,2)</f>
        <v>0.7504084777331731</v>
      </c>
      <c r="M104" s="28">
        <f>_xll.WNTest(IBM!$D$4:$D$143,1,$K104,3,$P$100)</f>
        <v>9.487729036781154</v>
      </c>
      <c r="N104" s="27">
        <f>_xll.WNTest(IBM!$D$4:$D$143,1,$K104,1)</f>
        <v>0.94497011018628752</v>
      </c>
      <c r="O104" s="26" t="b">
        <f>IF($N104&gt;$P$100, TRUE, FALSE)</f>
        <v>1</v>
      </c>
    </row>
    <row r="105" spans="1:16" x14ac:dyDescent="0.25">
      <c r="A105" s="4">
        <v>40238</v>
      </c>
      <c r="B105" s="20">
        <f>Data!M105</f>
        <v>6.2892778674136229E-2</v>
      </c>
      <c r="C105" s="20">
        <f>Data!N105</f>
        <v>8.4990395344488549E-3</v>
      </c>
      <c r="D105" s="69">
        <v>-0.95571619920052953</v>
      </c>
      <c r="E105" s="59">
        <f>_xll.SLR_PARAM($B$3:$B105,$C$3:$C105,0,1,1)</f>
        <v>1.0580500512980979</v>
      </c>
      <c r="F105" s="59">
        <f>_xll.SLR_PARAM($B$3:$B105,$C$3:$C105,0,5,1)</f>
        <v>1.3090541376178375</v>
      </c>
      <c r="G105" s="59">
        <f>_xll.SLR_PARAM($B$3:$B105,$C$3:$C105,0,6,1)</f>
        <v>0.80704596497835834</v>
      </c>
      <c r="H105" s="60">
        <f t="shared" si="2"/>
        <v>0.50200817263947917</v>
      </c>
      <c r="K105" s="57">
        <v>5</v>
      </c>
      <c r="L105" s="28">
        <f>_xll.WNTest(IBM!$D$4:$D$143,1,$K105,2)</f>
        <v>0.75868750989791112</v>
      </c>
      <c r="M105" s="28">
        <f>_xll.WNTest(IBM!$D$4:$D$143,1,$K105,3,$P$100)</f>
        <v>11.070497693516351</v>
      </c>
      <c r="N105" s="27">
        <f>_xll.WNTest(IBM!$D$4:$D$143,1,$K105,1)</f>
        <v>0.97959321336615679</v>
      </c>
      <c r="O105" s="26" t="b">
        <f>IF($N105&gt;$P$100, TRUE, FALSE)</f>
        <v>1</v>
      </c>
    </row>
    <row r="106" spans="1:16" x14ac:dyDescent="0.25">
      <c r="A106" s="4">
        <v>40269</v>
      </c>
      <c r="B106" s="20">
        <f>Data!M106</f>
        <v>2.1908590987361681E-2</v>
      </c>
      <c r="C106" s="20">
        <f>Data!N106</f>
        <v>5.7266698805266527E-3</v>
      </c>
      <c r="D106" s="69">
        <v>-0.27975075915764708</v>
      </c>
      <c r="E106" s="59">
        <f>_xll.SLR_PARAM($B$3:$B106,$C$3:$C106,0,1,1)</f>
        <v>1.0563027013674722</v>
      </c>
      <c r="F106" s="59">
        <f>_xll.SLR_PARAM($B$3:$B106,$C$3:$C106,0,5,1)</f>
        <v>1.3058764135359826</v>
      </c>
      <c r="G106" s="59">
        <f>_xll.SLR_PARAM($B$3:$B106,$C$3:$C106,0,6,1)</f>
        <v>0.80672898919896174</v>
      </c>
      <c r="H106" s="60">
        <f t="shared" si="2"/>
        <v>0.49914742433702086</v>
      </c>
      <c r="K106" s="57">
        <v>6</v>
      </c>
      <c r="L106" s="28">
        <f>_xll.WNTest(IBM!$D$4:$D$143,1,$K106,2)</f>
        <v>4.4289730697522218</v>
      </c>
      <c r="M106" s="28">
        <f>_xll.WNTest(IBM!$D$4:$D$143,1,$K106,3,$P$100)</f>
        <v>12.591587243743973</v>
      </c>
      <c r="N106" s="27">
        <f>_xll.WNTest(IBM!$D$4:$D$143,1,$K106,1)</f>
        <v>0.61883189037989217</v>
      </c>
      <c r="O106" s="26" t="b">
        <f>IF($N106&gt;$P$100, TRUE, FALSE)</f>
        <v>1</v>
      </c>
    </row>
    <row r="107" spans="1:16" x14ac:dyDescent="0.25">
      <c r="A107" s="4">
        <v>40301</v>
      </c>
      <c r="B107" s="20">
        <f>Data!M107</f>
        <v>-7.750950837812326E-2</v>
      </c>
      <c r="C107" s="20">
        <f>Data!N107</f>
        <v>-2.4039482184170791E-2</v>
      </c>
      <c r="D107" s="69">
        <v>0.92854322892408248</v>
      </c>
      <c r="E107" s="59">
        <f>_xll.SLR_PARAM($B$3:$B107,$C$3:$C107,0,1,1)</f>
        <v>1.0363659678907511</v>
      </c>
      <c r="F107" s="59">
        <f>_xll.SLR_PARAM($B$3:$B107,$C$3:$C107,0,5,1)</f>
        <v>1.2824817075505444</v>
      </c>
      <c r="G107" s="59">
        <f>_xll.SLR_PARAM($B$3:$B107,$C$3:$C107,0,6,1)</f>
        <v>0.79025022823095781</v>
      </c>
      <c r="H107" s="60">
        <f t="shared" si="2"/>
        <v>0.49223147931958655</v>
      </c>
      <c r="K107" s="57">
        <v>7</v>
      </c>
      <c r="L107" s="28">
        <f>_xll.WNTest(IBM!$D$4:$D$143,1,$K107,2)</f>
        <v>4.4666793556578446</v>
      </c>
      <c r="M107" s="28">
        <f>_xll.WNTest(IBM!$D$4:$D$143,1,$K107,3,$P$100)</f>
        <v>14.067140449340167</v>
      </c>
      <c r="N107" s="27">
        <f>_xll.WNTest(IBM!$D$4:$D$143,1,$K107,1)</f>
        <v>0.72472583975748739</v>
      </c>
      <c r="O107" s="26" t="b">
        <f>IF($N107&gt;$P$100, TRUE, FALSE)</f>
        <v>1</v>
      </c>
    </row>
    <row r="108" spans="1:16" x14ac:dyDescent="0.25">
      <c r="A108" s="4">
        <v>40330</v>
      </c>
      <c r="B108" s="20">
        <f>Data!M108</f>
        <v>-5.8721571806273715E-2</v>
      </c>
      <c r="C108" s="20">
        <f>Data!N108</f>
        <v>-1.4325325975601684E-2</v>
      </c>
      <c r="D108" s="69">
        <v>0.77267892107953606</v>
      </c>
      <c r="E108" s="59">
        <f>_xll.SLR_PARAM($B$3:$B108,$C$3:$C108,0,1,1)</f>
        <v>1.0243971137516097</v>
      </c>
      <c r="F108" s="59">
        <f>_xll.SLR_PARAM($B$3:$B108,$C$3:$C108,0,5,1)</f>
        <v>1.2681673399644566</v>
      </c>
      <c r="G108" s="59">
        <f>_xll.SLR_PARAM($B$3:$B108,$C$3:$C108,0,6,1)</f>
        <v>0.78062688753876275</v>
      </c>
      <c r="H108" s="60">
        <f t="shared" si="2"/>
        <v>0.48754045242569388</v>
      </c>
      <c r="K108" s="57">
        <v>8</v>
      </c>
      <c r="L108" s="28">
        <f>_xll.WNTest(IBM!$D$4:$D$143,1,$K108,2)</f>
        <v>4.6198966222316349</v>
      </c>
      <c r="M108" s="28">
        <f>_xll.WNTest(IBM!$D$4:$D$143,1,$K108,3,$P$100)</f>
        <v>15.507313055865458</v>
      </c>
      <c r="N108" s="27">
        <f>_xll.WNTest(IBM!$D$4:$D$143,1,$K108,1)</f>
        <v>0.79732143162626268</v>
      </c>
      <c r="O108" s="26" t="b">
        <f>IF($N108&gt;$P$100, TRUE, FALSE)</f>
        <v>1</v>
      </c>
    </row>
    <row r="109" spans="1:16" x14ac:dyDescent="0.25">
      <c r="A109" s="4">
        <v>40360</v>
      </c>
      <c r="B109" s="20">
        <f>Data!M109</f>
        <v>6.8326729396030281E-2</v>
      </c>
      <c r="C109" s="20">
        <f>Data!N109</f>
        <v>3.9692677702914667E-2</v>
      </c>
      <c r="D109" s="69">
        <v>-0.47173662339016337</v>
      </c>
      <c r="E109" s="59">
        <f>_xll.SLR_PARAM($B$3:$B109,$C$3:$C109,0,1,1)</f>
        <v>1.0155099693715142</v>
      </c>
      <c r="F109" s="59">
        <f>_xll.SLR_PARAM($B$3:$B109,$C$3:$C109,0,5,1)</f>
        <v>1.255946945916778</v>
      </c>
      <c r="G109" s="59">
        <f>_xll.SLR_PARAM($B$3:$B109,$C$3:$C109,0,6,1)</f>
        <v>0.7750729928262502</v>
      </c>
      <c r="H109" s="60">
        <f t="shared" si="2"/>
        <v>0.48087395309052783</v>
      </c>
      <c r="K109" s="57">
        <v>9</v>
      </c>
      <c r="L109" s="28">
        <f>_xll.WNTest(IBM!$D$4:$D$143,1,$K109,2)</f>
        <v>5.4465329236999196</v>
      </c>
      <c r="M109" s="28">
        <f>_xll.WNTest(IBM!$D$4:$D$143,1,$K109,3,$P$100)</f>
        <v>16.918977604620448</v>
      </c>
      <c r="N109" s="27">
        <f>_xll.WNTest(IBM!$D$4:$D$143,1,$K109,1)</f>
        <v>0.79377648419864166</v>
      </c>
      <c r="O109" s="26" t="b">
        <f>IF($N109&gt;$P$100, TRUE, FALSE)</f>
        <v>1</v>
      </c>
    </row>
    <row r="110" spans="1:16" x14ac:dyDescent="0.25">
      <c r="A110" s="4">
        <v>40392</v>
      </c>
      <c r="B110" s="20">
        <f>Data!M110</f>
        <v>-4.6445221169928365E-2</v>
      </c>
      <c r="C110" s="20">
        <f>Data!N110</f>
        <v>-3.6457336409032405E-2</v>
      </c>
      <c r="D110" s="69">
        <v>0.14338629612746909</v>
      </c>
      <c r="E110" s="59">
        <f>_xll.SLR_PARAM($B$3:$B110,$C$3:$C110,0,1,1)</f>
        <v>1.0133946749814606</v>
      </c>
      <c r="F110" s="59">
        <f>_xll.SLR_PARAM($B$3:$B110,$C$3:$C110,0,5,1)</f>
        <v>1.2516054660812157</v>
      </c>
      <c r="G110" s="59">
        <f>_xll.SLR_PARAM($B$3:$B110,$C$3:$C110,0,6,1)</f>
        <v>0.77518388388170567</v>
      </c>
      <c r="H110" s="60">
        <f t="shared" si="2"/>
        <v>0.47642158219951003</v>
      </c>
      <c r="K110" s="57">
        <v>10</v>
      </c>
      <c r="L110" s="28">
        <f>_xll.WNTest(IBM!$D$4:$D$143,1,$K110,2)</f>
        <v>7.3662450957138157</v>
      </c>
      <c r="M110" s="28">
        <f>_xll.WNTest(IBM!$D$4:$D$143,1,$K110,3,$P$100)</f>
        <v>18.307038053275143</v>
      </c>
      <c r="N110" s="27">
        <f>_xll.WNTest(IBM!$D$4:$D$143,1,$K110,1)</f>
        <v>0.69047555584458564</v>
      </c>
      <c r="O110" s="26" t="b">
        <f>IF($N110&gt;$P$100, TRUE, FALSE)</f>
        <v>1</v>
      </c>
    </row>
    <row r="111" spans="1:16" x14ac:dyDescent="0.25">
      <c r="A111" s="4">
        <v>40422</v>
      </c>
      <c r="B111" s="20">
        <f>Data!M111</f>
        <v>9.3796084335902016E-2</v>
      </c>
      <c r="C111" s="20">
        <f>Data!N111</f>
        <v>8.93183709308185E-2</v>
      </c>
      <c r="D111" s="69">
        <v>1.7409415377797395E-3</v>
      </c>
      <c r="E111" s="59">
        <f>_xll.SLR_PARAM($B$3:$B111,$C$3:$C111,0,1,1)</f>
        <v>1.0111896875698507</v>
      </c>
      <c r="F111" s="59">
        <f>_xll.SLR_PARAM($B$3:$B111,$C$3:$C111,0,5,1)</f>
        <v>1.2439543032728688</v>
      </c>
      <c r="G111" s="59">
        <f>_xll.SLR_PARAM($B$3:$B111,$C$3:$C111,0,6,1)</f>
        <v>0.77842507186683274</v>
      </c>
      <c r="H111" s="60">
        <f t="shared" si="2"/>
        <v>0.46552923140603608</v>
      </c>
      <c r="K111" s="57">
        <v>11</v>
      </c>
      <c r="L111" s="28">
        <f>_xll.WNTest(IBM!$D$4:$D$143,1,$K111,2)</f>
        <v>7.6002091559506306</v>
      </c>
      <c r="M111" s="28">
        <f>_xll.WNTest(IBM!$D$4:$D$143,1,$K111,3,$P$100)</f>
        <v>19.67513757268248</v>
      </c>
      <c r="N111" s="27">
        <f>_xll.WNTest(IBM!$D$4:$D$143,1,$K111,1)</f>
        <v>0.74860548290960849</v>
      </c>
      <c r="O111" s="26" t="b">
        <f>IF($N111&gt;$P$100, TRUE, FALSE)</f>
        <v>1</v>
      </c>
    </row>
    <row r="112" spans="1:16" x14ac:dyDescent="0.25">
      <c r="A112" s="4">
        <v>40452</v>
      </c>
      <c r="B112" s="20">
        <f>Data!M112</f>
        <v>3.979535042337462E-2</v>
      </c>
      <c r="C112" s="20">
        <f>Data!N112</f>
        <v>7.0423348042681966E-2</v>
      </c>
      <c r="D112" s="69">
        <v>0.60391752871360749</v>
      </c>
      <c r="E112" s="59">
        <f>_xll.SLR_PARAM($B$3:$B112,$C$3:$C112,0,1,1)</f>
        <v>1.0160822610760212</v>
      </c>
      <c r="F112" s="59">
        <f>_xll.SLR_PARAM($B$3:$B112,$C$3:$C112,0,5,1)</f>
        <v>1.2472836677028811</v>
      </c>
      <c r="G112" s="59">
        <f>_xll.SLR_PARAM($B$3:$B112,$C$3:$C112,0,6,1)</f>
        <v>0.78488085444916122</v>
      </c>
      <c r="H112" s="60">
        <f t="shared" si="2"/>
        <v>0.4624028132537199</v>
      </c>
      <c r="K112" s="57">
        <v>12</v>
      </c>
      <c r="L112" s="28">
        <f>_xll.WNTest(IBM!$D$4:$D$143,1,$K112,2)</f>
        <v>9.8022955273571544</v>
      </c>
      <c r="M112" s="28">
        <f>_xll.WNTest(IBM!$D$4:$D$143,1,$K112,3,$P$100)</f>
        <v>21.026069817483055</v>
      </c>
      <c r="N112" s="27">
        <f>_xll.WNTest(IBM!$D$4:$D$143,1,$K112,1)</f>
        <v>0.63330029208793637</v>
      </c>
      <c r="O112" s="26" t="b">
        <f>IF($N112&gt;$P$100, TRUE, FALSE)</f>
        <v>1</v>
      </c>
    </row>
    <row r="113" spans="1:8" x14ac:dyDescent="0.25">
      <c r="A113" s="4">
        <v>40483</v>
      </c>
      <c r="B113" s="20">
        <f>Data!M113</f>
        <v>3.6075063660129568E-3</v>
      </c>
      <c r="C113" s="20">
        <f>Data!N113</f>
        <v>-1.0619505755619063E-2</v>
      </c>
      <c r="D113" s="69">
        <v>-0.2598666527550037</v>
      </c>
      <c r="E113" s="59">
        <f>_xll.SLR_PARAM($B$3:$B113,$C$3:$C113,0,1,1)</f>
        <v>1.0158723612164093</v>
      </c>
      <c r="F113" s="59">
        <f>_xll.SLR_PARAM($B$3:$B113,$C$3:$C113,0,5,1)</f>
        <v>1.2460453895274561</v>
      </c>
      <c r="G113" s="59">
        <f>_xll.SLR_PARAM($B$3:$B113,$C$3:$C113,0,6,1)</f>
        <v>0.78569933290536254</v>
      </c>
      <c r="H113" s="60">
        <f t="shared" si="2"/>
        <v>0.4603460566220936</v>
      </c>
    </row>
    <row r="114" spans="1:8" x14ac:dyDescent="0.25">
      <c r="A114" s="4">
        <v>40513</v>
      </c>
      <c r="B114" s="20">
        <f>Data!M114</f>
        <v>6.9379390464849144E-2</v>
      </c>
      <c r="C114" s="20">
        <f>Data!N114</f>
        <v>3.7330141437749542E-2</v>
      </c>
      <c r="D114" s="69">
        <v>-0.53458123009319525</v>
      </c>
      <c r="E114" s="59">
        <f>_xll.SLR_PARAM($B$3:$B114,$C$3:$C114,0,1,1)</f>
        <v>1.006684557649226</v>
      </c>
      <c r="F114" s="59">
        <f>_xll.SLR_PARAM($B$3:$B114,$C$3:$C114,0,5,1)</f>
        <v>1.2339103771494737</v>
      </c>
      <c r="G114" s="59">
        <f>_xll.SLR_PARAM($B$3:$B114,$C$3:$C114,0,6,1)</f>
        <v>0.77945873814897848</v>
      </c>
      <c r="H114" s="60">
        <f t="shared" si="2"/>
        <v>0.45445163900049523</v>
      </c>
    </row>
    <row r="115" spans="1:8" x14ac:dyDescent="0.25">
      <c r="A115" s="4">
        <v>40546</v>
      </c>
      <c r="B115" s="20">
        <f>Data!M115</f>
        <v>2.112451426379796E-2</v>
      </c>
      <c r="C115" s="20">
        <f>Data!N115</f>
        <v>0.10370326385321699</v>
      </c>
      <c r="D115" s="69">
        <v>1.5474067140938175</v>
      </c>
      <c r="E115" s="59">
        <f>_xll.SLR_PARAM($B$3:$B115,$C$3:$C115,0,1,1)</f>
        <v>1.0136288800007398</v>
      </c>
      <c r="F115" s="59">
        <f>_xll.SLR_PARAM($B$3:$B115,$C$3:$C115,0,5,1)</f>
        <v>1.2417124055140261</v>
      </c>
      <c r="G115" s="59">
        <f>_xll.SLR_PARAM($B$3:$B115,$C$3:$C115,0,6,1)</f>
        <v>0.78554535448745355</v>
      </c>
      <c r="H115" s="60">
        <f t="shared" si="2"/>
        <v>0.45616705102657251</v>
      </c>
    </row>
    <row r="116" spans="1:8" x14ac:dyDescent="0.25">
      <c r="A116" s="4">
        <v>40575</v>
      </c>
      <c r="B116" s="20">
        <f>Data!M116</f>
        <v>3.6796358608945999E-2</v>
      </c>
      <c r="C116" s="20">
        <f>Data!N116</f>
        <v>3.104962770985232E-3</v>
      </c>
      <c r="D116" s="69">
        <v>-0.59128515916367297</v>
      </c>
      <c r="E116" s="59">
        <f>_xll.SLR_PARAM($B$3:$B116,$C$3:$C116,0,1,1)</f>
        <v>1.0086386539227417</v>
      </c>
      <c r="F116" s="59">
        <f>_xll.SLR_PARAM($B$3:$B116,$C$3:$C116,0,5,1)</f>
        <v>1.2354252601822624</v>
      </c>
      <c r="G116" s="59">
        <f>_xll.SLR_PARAM($B$3:$B116,$C$3:$C116,0,6,1)</f>
        <v>0.78185204766322092</v>
      </c>
      <c r="H116" s="60">
        <f t="shared" si="2"/>
        <v>0.45357321251904148</v>
      </c>
    </row>
    <row r="117" spans="1:8" x14ac:dyDescent="0.25">
      <c r="A117" s="4">
        <v>40603</v>
      </c>
      <c r="B117" s="20">
        <f>Data!M117</f>
        <v>2.3827637826686898E-3</v>
      </c>
      <c r="C117" s="20">
        <f>Data!N117</f>
        <v>7.2783839318834309E-3</v>
      </c>
      <c r="D117" s="69">
        <v>9.2686858989798615E-2</v>
      </c>
      <c r="E117" s="59">
        <f>_xll.SLR_PARAM($B$3:$B117,$C$3:$C117,0,1,1)</f>
        <v>1.0086847250294491</v>
      </c>
      <c r="F117" s="59">
        <f>_xll.SLR_PARAM($B$3:$B117,$C$3:$C117,0,5,1)</f>
        <v>1.2344481196724146</v>
      </c>
      <c r="G117" s="59">
        <f>_xll.SLR_PARAM($B$3:$B117,$C$3:$C117,0,6,1)</f>
        <v>0.78292133038648348</v>
      </c>
      <c r="H117" s="60">
        <f t="shared" si="2"/>
        <v>0.45152678928593115</v>
      </c>
    </row>
    <row r="118" spans="1:8" x14ac:dyDescent="0.25">
      <c r="A118" s="4">
        <v>40634</v>
      </c>
      <c r="B118" s="20">
        <f>Data!M118</f>
        <v>3.1029751093899507E-2</v>
      </c>
      <c r="C118" s="20">
        <f>Data!N118</f>
        <v>4.6030751856075872E-2</v>
      </c>
      <c r="D118" s="69">
        <v>0.30588921342730951</v>
      </c>
      <c r="E118" s="59">
        <f>_xll.SLR_PARAM($B$3:$B118,$C$3:$C118,0,1,1)</f>
        <v>1.01049081845007</v>
      </c>
      <c r="F118" s="59">
        <f>_xll.SLR_PARAM($B$3:$B118,$C$3:$C118,0,5,1)</f>
        <v>1.2348777560132753</v>
      </c>
      <c r="G118" s="59">
        <f>_xll.SLR_PARAM($B$3:$B118,$C$3:$C118,0,6,1)</f>
        <v>0.78610388088686478</v>
      </c>
      <c r="H118" s="60">
        <f t="shared" si="2"/>
        <v>0.44877387512641054</v>
      </c>
    </row>
    <row r="119" spans="1:8" x14ac:dyDescent="0.25">
      <c r="A119" s="4">
        <v>40665</v>
      </c>
      <c r="B119" s="20">
        <f>Data!M119</f>
        <v>-1.1532642968341705E-2</v>
      </c>
      <c r="C119" s="20">
        <f>Data!N119</f>
        <v>-5.310446291116361E-3</v>
      </c>
      <c r="D119" s="69">
        <v>0.10470316569690299</v>
      </c>
      <c r="E119" s="59">
        <f>_xll.SLR_PARAM($B$3:$B119,$C$3:$C119,0,1,1)</f>
        <v>1.0102019351455924</v>
      </c>
      <c r="F119" s="59">
        <f>_xll.SLR_PARAM($B$3:$B119,$C$3:$C119,0,5,1)</f>
        <v>1.2335434008859179</v>
      </c>
      <c r="G119" s="59">
        <f>_xll.SLR_PARAM($B$3:$B119,$C$3:$C119,0,6,1)</f>
        <v>0.78686046940526688</v>
      </c>
      <c r="H119" s="60">
        <f t="shared" si="2"/>
        <v>0.44668293148065097</v>
      </c>
    </row>
    <row r="120" spans="1:8" x14ac:dyDescent="0.25">
      <c r="A120" s="4">
        <v>40695</v>
      </c>
      <c r="B120" s="20">
        <f>Data!M120</f>
        <v>-1.8478319640032423E-2</v>
      </c>
      <c r="C120" s="20">
        <f>Data!N120</f>
        <v>1.5521812913570812E-2</v>
      </c>
      <c r="D120" s="69">
        <v>0.6124959804494956</v>
      </c>
      <c r="E120" s="59">
        <f>_xll.SLR_PARAM($B$3:$B120,$C$3:$C120,0,1,1)</f>
        <v>1.0077105233769412</v>
      </c>
      <c r="F120" s="59">
        <f>_xll.SLR_PARAM($B$3:$B120,$C$3:$C120,0,5,1)</f>
        <v>1.2302668171113063</v>
      </c>
      <c r="G120" s="59">
        <f>_xll.SLR_PARAM($B$3:$B120,$C$3:$C120,0,6,1)</f>
        <v>0.7851542296425762</v>
      </c>
      <c r="H120" s="60">
        <f t="shared" si="2"/>
        <v>0.44511258746873006</v>
      </c>
    </row>
    <row r="121" spans="1:8" x14ac:dyDescent="0.25">
      <c r="A121" s="4">
        <v>40725</v>
      </c>
      <c r="B121" s="20">
        <f>Data!M121</f>
        <v>-2.5195215141631186E-2</v>
      </c>
      <c r="C121" s="20">
        <f>Data!N121</f>
        <v>5.9991949414653981E-2</v>
      </c>
      <c r="D121" s="69">
        <v>1.5544087481170319</v>
      </c>
      <c r="E121" s="59">
        <f>_xll.SLR_PARAM($B$3:$B121,$C$3:$C121,0,1,1)</f>
        <v>0.99924806085859852</v>
      </c>
      <c r="F121" s="59">
        <f>_xll.SLR_PARAM($B$3:$B121,$C$3:$C121,0,5,1)</f>
        <v>1.2227105283125348</v>
      </c>
      <c r="G121" s="59">
        <f>_xll.SLR_PARAM($B$3:$B121,$C$3:$C121,0,6,1)</f>
        <v>0.77578559340466224</v>
      </c>
      <c r="H121" s="60">
        <f t="shared" si="2"/>
        <v>0.44692493490787255</v>
      </c>
    </row>
    <row r="122" spans="1:8" x14ac:dyDescent="0.25">
      <c r="A122" s="4">
        <v>40756</v>
      </c>
      <c r="B122" s="20">
        <f>Data!M122</f>
        <v>-5.867239177370414E-2</v>
      </c>
      <c r="C122" s="20">
        <f>Data!N122</f>
        <v>-5.0555546191351879E-2</v>
      </c>
      <c r="D122" s="69">
        <v>9.7812340324906696E-2</v>
      </c>
      <c r="E122" s="59">
        <f>_xll.SLR_PARAM($B$3:$B122,$C$3:$C122,0,1,1)</f>
        <v>0.99740971346359164</v>
      </c>
      <c r="F122" s="59">
        <f>_xll.SLR_PARAM($B$3:$B122,$C$3:$C122,0,5,1)</f>
        <v>1.2184306409984609</v>
      </c>
      <c r="G122" s="59">
        <f>_xll.SLR_PARAM($B$3:$B122,$C$3:$C122,0,6,1)</f>
        <v>0.77638878592872229</v>
      </c>
      <c r="H122" s="60">
        <f t="shared" si="2"/>
        <v>0.44204185506973859</v>
      </c>
    </row>
    <row r="123" spans="1:8" x14ac:dyDescent="0.25">
      <c r="A123" s="4">
        <v>40787</v>
      </c>
      <c r="B123" s="20">
        <f>Data!M123</f>
        <v>-7.4959784104541974E-2</v>
      </c>
      <c r="C123" s="20">
        <f>Data!N123</f>
        <v>1.7179258778084443E-2</v>
      </c>
      <c r="D123" s="69">
        <v>1.6523018075772715</v>
      </c>
      <c r="E123" s="59">
        <f>_xll.SLR_PARAM($B$3:$B123,$C$3:$C123,0,1,1)</f>
        <v>0.97123030976305613</v>
      </c>
      <c r="F123" s="59">
        <f>_xll.SLR_PARAM($B$3:$B123,$C$3:$C123,0,5,1)</f>
        <v>1.191305498277226</v>
      </c>
      <c r="G123" s="59">
        <f>_xll.SLR_PARAM($B$3:$B123,$C$3:$C123,0,6,1)</f>
        <v>0.75115512124888628</v>
      </c>
      <c r="H123" s="60">
        <f t="shared" si="2"/>
        <v>0.4401503770283397</v>
      </c>
    </row>
    <row r="124" spans="1:8" x14ac:dyDescent="0.25">
      <c r="A124" s="4">
        <v>40819</v>
      </c>
      <c r="B124" s="20">
        <f>Data!M124</f>
        <v>0.11160623791293121</v>
      </c>
      <c r="C124" s="20">
        <f>Data!N124</f>
        <v>5.5840035802982226E-2</v>
      </c>
      <c r="D124" s="69">
        <v>-0.95110010220468733</v>
      </c>
      <c r="E124" s="59">
        <f>_xll.SLR_PARAM($B$3:$B124,$C$3:$C124,0,1,1)</f>
        <v>0.94995712163930768</v>
      </c>
      <c r="F124" s="59">
        <f>_xll.SLR_PARAM($B$3:$B124,$C$3:$C124,0,5,1)</f>
        <v>1.1648158036865188</v>
      </c>
      <c r="G124" s="59">
        <f>_xll.SLR_PARAM($B$3:$B124,$C$3:$C124,0,6,1)</f>
        <v>0.73509843959209653</v>
      </c>
      <c r="H124" s="60">
        <f t="shared" si="2"/>
        <v>0.42971736409442229</v>
      </c>
    </row>
    <row r="125" spans="1:8" x14ac:dyDescent="0.25">
      <c r="A125" s="4">
        <v>40848</v>
      </c>
      <c r="B125" s="20">
        <f>Data!M125</f>
        <v>-3.4673219837878877E-3</v>
      </c>
      <c r="C125" s="20">
        <f>Data!N125</f>
        <v>2.2305216715717467E-2</v>
      </c>
      <c r="D125" s="69">
        <v>0.47351781803601345</v>
      </c>
      <c r="E125" s="59">
        <f>_xll.SLR_PARAM($B$3:$B125,$C$3:$C125,0,1,1)</f>
        <v>0.94963521789583616</v>
      </c>
      <c r="F125" s="59">
        <f>_xll.SLR_PARAM($B$3:$B125,$C$3:$C125,0,5,1)</f>
        <v>1.1637610946181767</v>
      </c>
      <c r="G125" s="59">
        <f>_xll.SLR_PARAM($B$3:$B125,$C$3:$C125,0,6,1)</f>
        <v>0.73550934117349565</v>
      </c>
      <c r="H125" s="60">
        <f t="shared" si="2"/>
        <v>0.42825175344468103</v>
      </c>
    </row>
    <row r="126" spans="1:8" x14ac:dyDescent="0.25">
      <c r="A126" s="4">
        <v>40878</v>
      </c>
      <c r="B126" s="20">
        <f>Data!M126</f>
        <v>9.2811404568065962E-3</v>
      </c>
      <c r="C126" s="20">
        <f>Data!N126</f>
        <v>-2.1899340868631118E-2</v>
      </c>
      <c r="D126" s="69">
        <v>-0.56836570827238031</v>
      </c>
      <c r="E126" s="59">
        <f>_xll.SLR_PARAM($B$3:$B126,$C$3:$C126,0,1,1)</f>
        <v>0.94860175014862835</v>
      </c>
      <c r="F126" s="59">
        <f>_xll.SLR_PARAM($B$3:$B126,$C$3:$C126,0,5,1)</f>
        <v>1.1620544518445679</v>
      </c>
      <c r="G126" s="59">
        <f>_xll.SLR_PARAM($B$3:$B126,$C$3:$C126,0,6,1)</f>
        <v>0.7351490484526888</v>
      </c>
      <c r="H126" s="60">
        <f t="shared" si="2"/>
        <v>0.4269054033918791</v>
      </c>
    </row>
    <row r="127" spans="1:8" x14ac:dyDescent="0.25">
      <c r="A127" s="4">
        <v>40911</v>
      </c>
      <c r="B127" s="20">
        <f>Data!M127</f>
        <v>5.0594693101282305E-2</v>
      </c>
      <c r="C127" s="20">
        <f>Data!N127</f>
        <v>4.7419040876033679E-2</v>
      </c>
      <c r="D127" s="69">
        <v>-1.3193818667694278E-2</v>
      </c>
      <c r="E127" s="59">
        <f>_xll.SLR_PARAM($B$3:$B127,$C$3:$C127,0,1,1)</f>
        <v>0.94849721443719759</v>
      </c>
      <c r="F127" s="59">
        <f>_xll.SLR_PARAM($B$3:$B127,$C$3:$C127,0,5,1)</f>
        <v>1.1600833721263801</v>
      </c>
      <c r="G127" s="59">
        <f>_xll.SLR_PARAM($B$3:$B127,$C$3:$C127,0,6,1)</f>
        <v>0.73691105674801505</v>
      </c>
      <c r="H127" s="60">
        <f t="shared" si="2"/>
        <v>0.42317231537836508</v>
      </c>
    </row>
    <row r="128" spans="1:8" x14ac:dyDescent="0.25">
      <c r="A128" s="4">
        <v>40940</v>
      </c>
      <c r="B128" s="20">
        <f>Data!M128</f>
        <v>4.1691510722395582E-2</v>
      </c>
      <c r="C128" s="20">
        <f>Data!N128</f>
        <v>2.5350526906846308E-2</v>
      </c>
      <c r="D128" s="69">
        <v>-0.26542170945644489</v>
      </c>
      <c r="E128" s="59">
        <f>_xll.SLR_PARAM($B$3:$B128,$C$3:$C128,0,1,1)</f>
        <v>0.94638468640637519</v>
      </c>
      <c r="F128" s="59">
        <f>_xll.SLR_PARAM($B$3:$B128,$C$3:$C128,0,5,1)</f>
        <v>1.1564977639992726</v>
      </c>
      <c r="G128" s="59">
        <f>_xll.SLR_PARAM($B$3:$B128,$C$3:$C128,0,6,1)</f>
        <v>0.73627160881347775</v>
      </c>
      <c r="H128" s="60">
        <f t="shared" si="2"/>
        <v>0.42022615518579487</v>
      </c>
    </row>
    <row r="129" spans="1:8" x14ac:dyDescent="0.25">
      <c r="A129" s="4">
        <v>40969</v>
      </c>
      <c r="B129" s="20">
        <f>Data!M129</f>
        <v>2.9841160978005186E-2</v>
      </c>
      <c r="C129" s="20">
        <f>Data!N129</f>
        <v>6.0509945657727854E-2</v>
      </c>
      <c r="D129" s="69">
        <v>0.59497533782602008</v>
      </c>
      <c r="E129" s="59">
        <f>_xll.SLR_PARAM($B$3:$B129,$C$3:$C129,0,1,1)</f>
        <v>0.94981139110305468</v>
      </c>
      <c r="F129" s="59">
        <f>_xll.SLR_PARAM($B$3:$B129,$C$3:$C129,0,5,1)</f>
        <v>1.1590106109766245</v>
      </c>
      <c r="G129" s="59">
        <f>_xll.SLR_PARAM($B$3:$B129,$C$3:$C129,0,6,1)</f>
        <v>0.74061217122948497</v>
      </c>
      <c r="H129" s="60">
        <f t="shared" si="2"/>
        <v>0.41839843974713953</v>
      </c>
    </row>
    <row r="130" spans="1:8" x14ac:dyDescent="0.25">
      <c r="A130" s="4">
        <v>41001</v>
      </c>
      <c r="B130" s="20">
        <f>Data!M130</f>
        <v>-5.6511164390429074E-3</v>
      </c>
      <c r="C130" s="20">
        <f>Data!N130</f>
        <v>-7.5337469784871706E-3</v>
      </c>
      <c r="D130" s="69">
        <v>-3.9911727867489512E-2</v>
      </c>
      <c r="E130" s="59">
        <f>_xll.SLR_PARAM($B$3:$B130,$C$3:$C130,0,1,1)</f>
        <v>0.94985494961575956</v>
      </c>
      <c r="F130" s="59">
        <f>_xll.SLR_PARAM($B$3:$B130,$C$3:$C130,0,5,1)</f>
        <v>1.1581953442378452</v>
      </c>
      <c r="G130" s="59">
        <f>_xll.SLR_PARAM($B$3:$B130,$C$3:$C130,0,6,1)</f>
        <v>0.74151455499367391</v>
      </c>
      <c r="H130" s="60">
        <f t="shared" si="2"/>
        <v>0.41668078924417129</v>
      </c>
    </row>
    <row r="131" spans="1:8" x14ac:dyDescent="0.25">
      <c r="A131" s="4">
        <v>41030</v>
      </c>
      <c r="B131" s="20">
        <f>Data!M131</f>
        <v>-6.0769572587141142E-2</v>
      </c>
      <c r="C131" s="20">
        <f>Data!N131</f>
        <v>-6.4645592635747692E-2</v>
      </c>
      <c r="D131" s="69">
        <v>-0.12724605334653513</v>
      </c>
      <c r="E131" s="59">
        <f>_xll.SLR_PARAM($B$3:$B131,$C$3:$C131,0,1,1)</f>
        <v>0.9513325615364151</v>
      </c>
      <c r="F131" s="59">
        <f>_xll.SLR_PARAM($B$3:$B131,$C$3:$C131,0,5,1)</f>
        <v>1.1574974063396843</v>
      </c>
      <c r="G131" s="59">
        <f>_xll.SLR_PARAM($B$3:$B131,$C$3:$C131,0,6,1)</f>
        <v>0.74516771673314586</v>
      </c>
      <c r="H131" s="60">
        <f t="shared" si="2"/>
        <v>0.41232968960653849</v>
      </c>
    </row>
    <row r="132" spans="1:8" x14ac:dyDescent="0.25">
      <c r="A132" s="4">
        <v>41061</v>
      </c>
      <c r="B132" s="20">
        <f>Data!M132</f>
        <v>3.8109810861713909E-2</v>
      </c>
      <c r="C132" s="20">
        <f>Data!N132</f>
        <v>1.3902494584671264E-2</v>
      </c>
      <c r="D132" s="69">
        <v>-0.41436665360965047</v>
      </c>
      <c r="E132" s="59">
        <f>_xll.SLR_PARAM($B$3:$B132,$C$3:$C132,0,1,1)</f>
        <v>0.94835599466325882</v>
      </c>
      <c r="F132" s="59">
        <f>_xll.SLR_PARAM($B$3:$B132,$C$3:$C132,0,5,1)</f>
        <v>1.1533062239662064</v>
      </c>
      <c r="G132" s="59">
        <f>_xll.SLR_PARAM($B$3:$B132,$C$3:$C132,0,6,1)</f>
        <v>0.74340576536031122</v>
      </c>
      <c r="H132" s="60">
        <f t="shared" si="2"/>
        <v>0.40990045860589519</v>
      </c>
    </row>
    <row r="133" spans="1:8" x14ac:dyDescent="0.25">
      <c r="A133" s="4">
        <v>41092</v>
      </c>
      <c r="B133" s="20">
        <f>Data!M133</f>
        <v>8.7661473625079318E-3</v>
      </c>
      <c r="C133" s="20">
        <f>Data!N133</f>
        <v>1.9892501215498411E-3</v>
      </c>
      <c r="D133" s="69">
        <v>-0.11744641166984753</v>
      </c>
      <c r="E133" s="59">
        <f>_xll.SLR_PARAM($B$3:$B133,$C$3:$C133,0,1,1)</f>
        <v>0.9481623315567278</v>
      </c>
      <c r="F133" s="59">
        <f>_xll.SLR_PARAM($B$3:$B133,$C$3:$C133,0,5,1)</f>
        <v>1.1522842774413415</v>
      </c>
      <c r="G133" s="59">
        <f>_xll.SLR_PARAM($B$3:$B133,$C$3:$C133,0,6,1)</f>
        <v>0.74404038567211406</v>
      </c>
      <c r="H133" s="60">
        <f t="shared" si="2"/>
        <v>0.40824389176922748</v>
      </c>
    </row>
    <row r="134" spans="1:8" x14ac:dyDescent="0.25">
      <c r="A134" s="4">
        <v>41122</v>
      </c>
      <c r="B134" s="20">
        <f>Data!M134</f>
        <v>2.4406769426528675E-2</v>
      </c>
      <c r="C134" s="20">
        <f>Data!N134</f>
        <v>-1.5410486326968504E-3</v>
      </c>
      <c r="D134" s="69">
        <v>-0.45834414667723222</v>
      </c>
      <c r="E134" s="59">
        <f>_xll.SLR_PARAM($B$3:$B134,$C$3:$C134,0,1,1)</f>
        <v>0.94606226563244289</v>
      </c>
      <c r="F134" s="59">
        <f>_xll.SLR_PARAM($B$3:$B134,$C$3:$C134,0,5,1)</f>
        <v>1.1493283992847254</v>
      </c>
      <c r="G134" s="59">
        <f>_xll.SLR_PARAM($B$3:$B134,$C$3:$C134,0,6,1)</f>
        <v>0.74279613198016037</v>
      </c>
      <c r="H134" s="60">
        <f t="shared" si="2"/>
        <v>0.40653226730456504</v>
      </c>
    </row>
    <row r="135" spans="1:8" x14ac:dyDescent="0.25">
      <c r="A135" s="4">
        <v>41156</v>
      </c>
      <c r="B135" s="20">
        <f>Data!M135</f>
        <v>2.5719807094534208E-2</v>
      </c>
      <c r="C135" s="20">
        <f>Data!N135</f>
        <v>6.4555302540760653E-2</v>
      </c>
      <c r="D135" s="69">
        <v>0.74222887093805823</v>
      </c>
      <c r="E135" s="59">
        <f>_xll.SLR_PARAM($B$3:$B135,$C$3:$C135,0,1,1)</f>
        <v>0.94966034299846946</v>
      </c>
      <c r="F135" s="59">
        <f>_xll.SLR_PARAM($B$3:$B135,$C$3:$C135,0,5,1)</f>
        <v>1.1523156312102001</v>
      </c>
      <c r="G135" s="59">
        <f>_xll.SLR_PARAM($B$3:$B135,$C$3:$C135,0,6,1)</f>
        <v>0.74700505478673884</v>
      </c>
      <c r="H135" s="60">
        <f t="shared" si="2"/>
        <v>0.40531057642346124</v>
      </c>
    </row>
    <row r="136" spans="1:8" x14ac:dyDescent="0.25">
      <c r="A136" s="4">
        <v>41183</v>
      </c>
      <c r="B136" s="20">
        <f>Data!M136</f>
        <v>-1.6795538819422712E-2</v>
      </c>
      <c r="C136" s="20">
        <f>Data!N136</f>
        <v>-6.2343793320425799E-2</v>
      </c>
      <c r="D136" s="69">
        <v>-0.8579079256202029</v>
      </c>
      <c r="E136" s="59">
        <f>_xll.SLR_PARAM($B$3:$B136,$C$3:$C136,0,1,1)</f>
        <v>0.95236777956897611</v>
      </c>
      <c r="F136" s="59">
        <f>_xll.SLR_PARAM($B$3:$B136,$C$3:$C136,0,5,1)</f>
        <v>1.1546886908649201</v>
      </c>
      <c r="G136" s="59">
        <f>_xll.SLR_PARAM($B$3:$B136,$C$3:$C136,0,6,1)</f>
        <v>0.75004686827303202</v>
      </c>
      <c r="H136" s="60">
        <f t="shared" ref="H136:H143" si="3">F136-G136</f>
        <v>0.40464182259188808</v>
      </c>
    </row>
    <row r="137" spans="1:8" x14ac:dyDescent="0.25">
      <c r="A137" s="4">
        <v>41214</v>
      </c>
      <c r="B137" s="20">
        <f>Data!M137</f>
        <v>7.1911272827778049E-3</v>
      </c>
      <c r="C137" s="20">
        <f>Data!N137</f>
        <v>-1.8698749533525585E-2</v>
      </c>
      <c r="D137" s="69">
        <v>-0.47236395417547256</v>
      </c>
      <c r="E137" s="59">
        <f>_xll.SLR_PARAM($B$3:$B137,$C$3:$C137,0,1,1)</f>
        <v>0.95172956051630975</v>
      </c>
      <c r="F137" s="59">
        <f>_xll.SLR_PARAM($B$3:$B137,$C$3:$C137,0,5,1)</f>
        <v>1.1534214974125863</v>
      </c>
      <c r="G137" s="59">
        <f>_xll.SLR_PARAM($B$3:$B137,$C$3:$C137,0,6,1)</f>
        <v>0.75003762362003323</v>
      </c>
      <c r="H137" s="60">
        <f t="shared" si="3"/>
        <v>0.40338387379255303</v>
      </c>
    </row>
    <row r="138" spans="1:8" x14ac:dyDescent="0.25">
      <c r="A138" s="4">
        <v>41246</v>
      </c>
      <c r="B138" s="20">
        <f>Data!M138</f>
        <v>1.4522423326729091E-2</v>
      </c>
      <c r="C138" s="20">
        <f>Data!N138</f>
        <v>7.707604294462986E-3</v>
      </c>
      <c r="D138" s="69">
        <v>-0.11298559309191865</v>
      </c>
      <c r="E138" s="59">
        <f>_xll.SLR_PARAM($B$3:$B138,$C$3:$C138,0,1,1)</f>
        <v>0.95142134087988317</v>
      </c>
      <c r="F138" s="59">
        <f>_xll.SLR_PARAM($B$3:$B138,$C$3:$C138,0,5,1)</f>
        <v>1.1522811707006952</v>
      </c>
      <c r="G138" s="59">
        <f>_xll.SLR_PARAM($B$3:$B138,$C$3:$C138,0,6,1)</f>
        <v>0.75056151105907121</v>
      </c>
      <c r="H138" s="60">
        <f t="shared" si="3"/>
        <v>0.40171965964162404</v>
      </c>
    </row>
    <row r="139" spans="1:8" x14ac:dyDescent="0.25">
      <c r="A139" s="4">
        <v>41276</v>
      </c>
      <c r="B139" s="20">
        <f>Data!M139</f>
        <v>5.356591009992881E-2</v>
      </c>
      <c r="C139" s="20">
        <f>Data!N139</f>
        <v>6.0101889847032436E-2</v>
      </c>
      <c r="D139" s="69">
        <v>0.16997701846511698</v>
      </c>
      <c r="E139" s="59">
        <f>_xll.SLR_PARAM($B$3:$B139,$C$3:$C139,0,1,1)</f>
        <v>0.95310382413671746</v>
      </c>
      <c r="F139" s="59">
        <f>_xll.SLR_PARAM($B$3:$B139,$C$3:$C139,0,5,1)</f>
        <v>1.1522361350514638</v>
      </c>
      <c r="G139" s="59">
        <f>_xll.SLR_PARAM($B$3:$B139,$C$3:$C139,0,6,1)</f>
        <v>0.75397151322197109</v>
      </c>
      <c r="H139" s="60">
        <f t="shared" si="3"/>
        <v>0.39826462182949274</v>
      </c>
    </row>
    <row r="140" spans="1:8" x14ac:dyDescent="0.25">
      <c r="A140" s="4">
        <v>41306</v>
      </c>
      <c r="B140" s="20">
        <f>Data!M140</f>
        <v>1.0840295315708421E-2</v>
      </c>
      <c r="C140" s="20">
        <f>Data!N140</f>
        <v>-6.9375093392968048E-3</v>
      </c>
      <c r="D140" s="69">
        <v>-0.31907447895904123</v>
      </c>
      <c r="E140" s="59">
        <f>_xll.SLR_PARAM($B$3:$B140,$C$3:$C140,0,1,1)</f>
        <v>0.95246062069955428</v>
      </c>
      <c r="F140" s="59">
        <f>_xll.SLR_PARAM($B$3:$B140,$C$3:$C140,0,5,1)</f>
        <v>1.1508802770391799</v>
      </c>
      <c r="G140" s="59">
        <f>_xll.SLR_PARAM($B$3:$B140,$C$3:$C140,0,6,1)</f>
        <v>0.75404096435992862</v>
      </c>
      <c r="H140" s="60">
        <f t="shared" si="3"/>
        <v>0.39683931267925132</v>
      </c>
    </row>
    <row r="141" spans="1:8" x14ac:dyDescent="0.25">
      <c r="A141" s="4">
        <v>41334</v>
      </c>
      <c r="B141" s="20">
        <f>Data!M141</f>
        <v>3.6197069716860014E-2</v>
      </c>
      <c r="C141" s="20">
        <f>Data!N141</f>
        <v>6.2024424778775927E-2</v>
      </c>
      <c r="D141" s="69">
        <v>0.51140529108420907</v>
      </c>
      <c r="E141" s="59">
        <f>_xll.SLR_PARAM($B$3:$B141,$C$3:$C141,0,1,1)</f>
        <v>0.95587132544103848</v>
      </c>
      <c r="F141" s="59">
        <f>_xll.SLR_PARAM($B$3:$B141,$C$3:$C141,0,5,1)</f>
        <v>1.1532958052650217</v>
      </c>
      <c r="G141" s="59">
        <f>_xll.SLR_PARAM($B$3:$B141,$C$3:$C141,0,6,1)</f>
        <v>0.75844684561705522</v>
      </c>
      <c r="H141" s="60">
        <f t="shared" si="3"/>
        <v>0.39484895964796651</v>
      </c>
    </row>
    <row r="142" spans="1:8" x14ac:dyDescent="0.25">
      <c r="A142" s="4">
        <v>41365</v>
      </c>
      <c r="B142" s="20">
        <f>Data!M142</f>
        <v>1.5145169861205262E-2</v>
      </c>
      <c r="C142" s="20">
        <f>Data!N142</f>
        <v>-5.0448872703395736E-2</v>
      </c>
      <c r="D142" s="69">
        <v>-1.1999040813712032</v>
      </c>
      <c r="E142" s="59">
        <f>_xll.SLR_PARAM($B$3:$B142,$C$3:$C142,0,1,1)</f>
        <v>0.95251063397324853</v>
      </c>
      <c r="F142" s="59">
        <f>_xll.SLR_PARAM($B$3:$B142,$C$3:$C142,0,5,1)</f>
        <v>1.1501630758887651</v>
      </c>
      <c r="G142" s="59">
        <f>_xll.SLR_PARAM($B$3:$B142,$C$3:$C142,0,6,1)</f>
        <v>0.75485819205773197</v>
      </c>
      <c r="H142" s="60">
        <f t="shared" si="3"/>
        <v>0.39530488383103313</v>
      </c>
    </row>
    <row r="143" spans="1:8" x14ac:dyDescent="0.25">
      <c r="A143" s="4">
        <v>41395</v>
      </c>
      <c r="B143" s="20">
        <f>Data!M143</f>
        <v>4.140315180799977E-2</v>
      </c>
      <c r="C143" s="20">
        <f>Data!N143</f>
        <v>3.0637171722879684E-2</v>
      </c>
      <c r="D143" s="69">
        <v>-0.16226674510415062</v>
      </c>
      <c r="E143" s="59">
        <f>_xll.SLR_PARAM($B$3:$B143,$C$3:$C143,0,1,1)</f>
        <v>0.95127267693795836</v>
      </c>
      <c r="F143" s="59">
        <f>_xll.SLR_PARAM($B$3:$B143,$C$3:$C143,0,5,1)</f>
        <v>1.1476445237149533</v>
      </c>
      <c r="G143" s="59">
        <f>_xll.SLR_PARAM($B$3:$B143,$C$3:$C143,0,6,1)</f>
        <v>0.75490083016096332</v>
      </c>
      <c r="H143" s="60">
        <f t="shared" si="3"/>
        <v>0.39274369355398997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opLeftCell="A18" zoomScale="80" zoomScaleNormal="80" workbookViewId="0">
      <selection activeCell="AC22" sqref="AC22"/>
    </sheetView>
  </sheetViews>
  <sheetFormatPr defaultRowHeight="15" x14ac:dyDescent="0.25"/>
  <cols>
    <col min="1" max="1" width="13.5703125" customWidth="1"/>
    <col min="2" max="2" width="13.85546875" customWidth="1"/>
    <col min="3" max="3" width="13.28515625" customWidth="1"/>
    <col min="6" max="6" width="10.7109375" customWidth="1"/>
    <col min="10" max="11" width="9.140625" customWidth="1"/>
  </cols>
  <sheetData>
    <row r="1" spans="1:10" x14ac:dyDescent="0.25">
      <c r="A1" s="2"/>
    </row>
    <row r="2" spans="1:10" ht="15.75" thickBot="1" x14ac:dyDescent="0.3">
      <c r="A2" s="5" t="s">
        <v>0</v>
      </c>
      <c r="B2" s="5" t="s">
        <v>1</v>
      </c>
      <c r="C2" s="5" t="s">
        <v>2</v>
      </c>
      <c r="D2" s="11" t="s">
        <v>31</v>
      </c>
      <c r="E2" s="11" t="s">
        <v>64</v>
      </c>
      <c r="F2" s="11" t="s">
        <v>66</v>
      </c>
      <c r="G2" s="11" t="s">
        <v>65</v>
      </c>
      <c r="H2" s="11" t="s">
        <v>45</v>
      </c>
      <c r="I2" s="11" t="s">
        <v>44</v>
      </c>
      <c r="J2" s="11" t="s">
        <v>62</v>
      </c>
    </row>
    <row r="3" spans="1:10" x14ac:dyDescent="0.25">
      <c r="A3" s="4">
        <v>39449</v>
      </c>
      <c r="B3" s="20">
        <f>Data!M79</f>
        <v>-6.233420938409575E-2</v>
      </c>
      <c r="C3" s="20">
        <f>Data!N79</f>
        <v>-1.1769013718604858E-2</v>
      </c>
      <c r="D3" s="53">
        <f t="array" ref="D3:D67">_xll.SLR_FITTED($B$3:$B$67,$C$3:$C$67,0,3)</f>
        <v>0.69635862233263279</v>
      </c>
      <c r="E3" s="10">
        <f t="array" ref="E3:E67">_xll.SLR_FITTED($B$3:$B$67,$C$3:$C$67,0,5)</f>
        <v>9.5936570510722647E-3</v>
      </c>
      <c r="F3" s="10">
        <f>4/$N$28</f>
        <v>6.1538461538461542E-2</v>
      </c>
    </row>
    <row r="4" spans="1:10" x14ac:dyDescent="0.25">
      <c r="A4" s="4">
        <v>39479</v>
      </c>
      <c r="B4" s="20">
        <f>Data!M80</f>
        <v>-2.9002520539816463E-2</v>
      </c>
      <c r="C4" s="20">
        <f>Data!N80</f>
        <v>6.5710352046494877E-2</v>
      </c>
      <c r="D4" s="53">
        <v>1.9904410798872401</v>
      </c>
      <c r="E4" s="10">
        <v>1.6709175418865536E-2</v>
      </c>
      <c r="F4" s="10">
        <f t="shared" ref="F4:F67" si="0">4/$N$28</f>
        <v>6.1538461538461542E-2</v>
      </c>
    </row>
    <row r="5" spans="1:10" x14ac:dyDescent="0.25">
      <c r="A5" s="4">
        <v>39510</v>
      </c>
      <c r="B5" s="20">
        <f>Data!M81</f>
        <v>-1.3999359450346156E-2</v>
      </c>
      <c r="C5" s="20">
        <f>Data!N81</f>
        <v>9.7449772264586003E-3</v>
      </c>
      <c r="D5" s="53">
        <v>0.44490845513339838</v>
      </c>
      <c r="E5" s="10">
        <v>1.9388308187774064E-4</v>
      </c>
      <c r="F5" s="10">
        <f t="shared" si="0"/>
        <v>6.1538461538461542E-2</v>
      </c>
      <c r="G5" s="53">
        <f>_xll.SLR_PARAM($B$3:$B5,$C$3:$C5,0,1,1)</f>
        <v>-0.26582605360880013</v>
      </c>
      <c r="H5" s="53">
        <f>_xll.SLR_PARAM($B$3:$B5,$C$3:$C5,0,5,1)</f>
        <v>8.0365800301614065</v>
      </c>
      <c r="I5" s="53">
        <f>_xll.SLR_PARAM($B$3:$B5,$C$3:$C5,0,6,1)</f>
        <v>-8.568232137379006</v>
      </c>
      <c r="J5" s="59">
        <f>H5-I5</f>
        <v>16.604812167540413</v>
      </c>
    </row>
    <row r="6" spans="1:10" x14ac:dyDescent="0.25">
      <c r="A6" s="4">
        <v>39539</v>
      </c>
      <c r="B6" s="20">
        <f>Data!M82</f>
        <v>4.8148749367595625E-2</v>
      </c>
      <c r="C6" s="20">
        <f>Data!N82</f>
        <v>4.7034384738611226E-2</v>
      </c>
      <c r="D6" s="53">
        <v>0.35712928758033968</v>
      </c>
      <c r="E6" s="10">
        <v>1.4936003139462157E-3</v>
      </c>
      <c r="F6" s="10">
        <f t="shared" si="0"/>
        <v>6.1538461538461542E-2</v>
      </c>
      <c r="G6" s="53">
        <f>_xll.SLR_PARAM($B$3:$B6,$C$3:$C6,0,1,1)</f>
        <v>0.13203588013480494</v>
      </c>
      <c r="H6" s="53">
        <f>_xll.SLR_PARAM($B$3:$B6,$C$3:$C6,0,5,1)</f>
        <v>2.5103725394470997</v>
      </c>
      <c r="I6" s="53">
        <f>_xll.SLR_PARAM($B$3:$B6,$C$3:$C6,0,6,1)</f>
        <v>-2.2463007791774903</v>
      </c>
      <c r="J6" s="59">
        <f>H6-I6</f>
        <v>4.75667331862459</v>
      </c>
    </row>
    <row r="7" spans="1:10" x14ac:dyDescent="0.25">
      <c r="A7" s="4">
        <v>39569</v>
      </c>
      <c r="B7" s="20">
        <f>Data!M83</f>
        <v>1.8655085450761354E-2</v>
      </c>
      <c r="C7" s="20">
        <f>Data!N83</f>
        <v>7.567696398252069E-2</v>
      </c>
      <c r="D7" s="53">
        <v>1.4829957744249518</v>
      </c>
      <c r="E7" s="10">
        <v>3.8281301187119542E-3</v>
      </c>
      <c r="F7" s="10">
        <f t="shared" si="0"/>
        <v>6.1538461538461542E-2</v>
      </c>
      <c r="G7" s="53">
        <f>_xll.SLR_PARAM($B$3:$B7,$C$3:$C7,0,1,1)</f>
        <v>0.31200831584281319</v>
      </c>
      <c r="H7" s="53">
        <f>_xll.SLR_PARAM($B$3:$B7,$C$3:$C7,0,5,1)</f>
        <v>2.2921246780803339</v>
      </c>
      <c r="I7" s="53">
        <f>_xll.SLR_PARAM($B$3:$B7,$C$3:$C7,0,6,1)</f>
        <v>-1.6681080463947078</v>
      </c>
      <c r="J7" s="59">
        <f t="shared" ref="J7:J11" si="1">H7-I7</f>
        <v>3.9602327244750417</v>
      </c>
    </row>
    <row r="8" spans="1:10" x14ac:dyDescent="0.25">
      <c r="A8" s="4">
        <v>39601</v>
      </c>
      <c r="B8" s="20">
        <f>Data!M84</f>
        <v>-8.3073720502372397E-2</v>
      </c>
      <c r="C8" s="20">
        <f>Data!N84</f>
        <v>-8.5790194110583542E-2</v>
      </c>
      <c r="D8" s="53">
        <v>-0.73388731582190037</v>
      </c>
      <c r="E8" s="10">
        <v>1.9220815173943171E-2</v>
      </c>
      <c r="F8" s="10">
        <f t="shared" si="0"/>
        <v>6.1538461538461542E-2</v>
      </c>
      <c r="G8" s="53">
        <f>_xll.SLR_PARAM($B$3:$B8,$C$3:$C8,0,1,1)</f>
        <v>0.65525077773408125</v>
      </c>
      <c r="H8" s="53">
        <f>_xll.SLR_PARAM($B$3:$B8,$C$3:$C8,0,5,1)</f>
        <v>1.8594535241135701</v>
      </c>
      <c r="I8" s="53">
        <f>_xll.SLR_PARAM($B$3:$B8,$C$3:$C8,0,6,1)</f>
        <v>-0.54895196864540763</v>
      </c>
      <c r="J8" s="59">
        <f t="shared" si="1"/>
        <v>2.4084054927589778</v>
      </c>
    </row>
    <row r="9" spans="1:10" x14ac:dyDescent="0.25">
      <c r="A9" s="4">
        <v>39630</v>
      </c>
      <c r="B9" s="20">
        <f>Data!M85</f>
        <v>-1.3988895268766852E-2</v>
      </c>
      <c r="C9" s="20">
        <f>Data!N85</f>
        <v>7.8253857741176255E-2</v>
      </c>
      <c r="D9" s="53">
        <v>2.0483109851377126</v>
      </c>
      <c r="E9" s="10">
        <v>4.103366009152465E-3</v>
      </c>
      <c r="F9" s="10">
        <f t="shared" si="0"/>
        <v>6.1538461538461542E-2</v>
      </c>
      <c r="G9" s="53">
        <f>_xll.SLR_PARAM($B$3:$B9,$C$3:$C9,0,1,1)</f>
        <v>0.57197987520728677</v>
      </c>
      <c r="H9" s="53">
        <f>_xll.SLR_PARAM($B$3:$B9,$C$3:$C9,0,5,1)</f>
        <v>1.8319511017936478</v>
      </c>
      <c r="I9" s="53">
        <f>_xll.SLR_PARAM($B$3:$B9,$C$3:$C9,0,6,1)</f>
        <v>-0.68799135137907441</v>
      </c>
      <c r="J9" s="59">
        <f t="shared" si="1"/>
        <v>2.5199424531727224</v>
      </c>
    </row>
    <row r="10" spans="1:10" x14ac:dyDescent="0.25">
      <c r="A10" s="4">
        <v>39661</v>
      </c>
      <c r="B10" s="20">
        <f>Data!M86</f>
        <v>1.5562422004197517E-2</v>
      </c>
      <c r="C10" s="20">
        <f>Data!N86</f>
        <v>-4.6345412300835144E-2</v>
      </c>
      <c r="D10" s="53">
        <v>-1.3259640400441561</v>
      </c>
      <c r="E10" s="10">
        <v>2.1286312807807187E-3</v>
      </c>
      <c r="F10" s="10">
        <f t="shared" si="0"/>
        <v>6.1538461538461542E-2</v>
      </c>
      <c r="G10" s="53">
        <f>_xll.SLR_PARAM($B$3:$B10,$C$3:$C10,0,1,1)</f>
        <v>0.51438560109852105</v>
      </c>
      <c r="H10" s="53">
        <f>_xll.SLR_PARAM($B$3:$B10,$C$3:$C10,0,5,1)</f>
        <v>1.6912461078880321</v>
      </c>
      <c r="I10" s="53">
        <f>_xll.SLR_PARAM($B$3:$B10,$C$3:$C10,0,6,1)</f>
        <v>-0.66247490569098999</v>
      </c>
      <c r="J10" s="59">
        <f t="shared" si="1"/>
        <v>2.3537210135790221</v>
      </c>
    </row>
    <row r="11" spans="1:10" x14ac:dyDescent="0.25">
      <c r="A11" s="4">
        <v>39693</v>
      </c>
      <c r="B11" s="20">
        <f>Data!M87</f>
        <v>-8.2431585062244642E-2</v>
      </c>
      <c r="C11" s="20">
        <f>Data!N87</f>
        <v>-4.0524496854405914E-2</v>
      </c>
      <c r="D11" s="53">
        <v>0.33363758125723392</v>
      </c>
      <c r="E11" s="10">
        <v>3.9091680168152716E-3</v>
      </c>
      <c r="F11" s="10">
        <f t="shared" si="0"/>
        <v>6.1538461538461542E-2</v>
      </c>
      <c r="G11" s="53">
        <f>_xll.SLR_PARAM($B$3:$B11,$C$3:$C11,0,1,1)</f>
        <v>0.50726256670283099</v>
      </c>
      <c r="H11" s="53">
        <f>_xll.SLR_PARAM($B$3:$B11,$C$3:$C11,0,5,1)</f>
        <v>1.389197135843028</v>
      </c>
      <c r="I11" s="53">
        <f>_xll.SLR_PARAM($B$3:$B11,$C$3:$C11,0,6,1)</f>
        <v>-0.37467200243736598</v>
      </c>
      <c r="J11" s="59">
        <f t="shared" si="1"/>
        <v>1.7638691382803939</v>
      </c>
    </row>
    <row r="12" spans="1:10" x14ac:dyDescent="0.25">
      <c r="A12" s="4">
        <v>39722</v>
      </c>
      <c r="B12" s="20">
        <f>Data!M88</f>
        <v>-0.187848021513876</v>
      </c>
      <c r="C12" s="20">
        <f>Data!N88</f>
        <v>-0.20529850152359783</v>
      </c>
      <c r="D12" s="53">
        <v>-2.0880380585469194</v>
      </c>
      <c r="E12" s="10">
        <v>0.93243328058129837</v>
      </c>
      <c r="F12" s="10">
        <f t="shared" si="0"/>
        <v>6.1538461538461542E-2</v>
      </c>
      <c r="G12" s="53">
        <f>_xll.SLR_PARAM($B$3:$B12,$C$3:$C12,0,1,1)</f>
        <v>0.86974665553205355</v>
      </c>
      <c r="H12" s="53">
        <f>_xll.SLR_PARAM($B$3:$B12,$C$3:$C12,0,5,1)</f>
        <v>1.4159504271052392</v>
      </c>
      <c r="I12" s="53">
        <f>_xll.SLR_PARAM($B$3:$B12,$C$3:$C12,0,6,1)</f>
        <v>0.32354288395886799</v>
      </c>
      <c r="J12" s="59">
        <f t="shared" ref="J12:J67" si="2">H12-I12</f>
        <v>1.0924075431463711</v>
      </c>
    </row>
    <row r="13" spans="1:10" x14ac:dyDescent="0.25">
      <c r="A13" s="4">
        <v>39755</v>
      </c>
      <c r="B13" s="20">
        <f>Data!M89</f>
        <v>-8.1205193763057154E-2</v>
      </c>
      <c r="C13" s="20">
        <f>Data!N89</f>
        <v>-0.11741039707406845</v>
      </c>
      <c r="D13" s="53">
        <v>-1.5149674664927728</v>
      </c>
      <c r="E13" s="10">
        <v>7.8139589051657882E-2</v>
      </c>
      <c r="F13" s="10">
        <f t="shared" si="0"/>
        <v>6.1538461538461542E-2</v>
      </c>
      <c r="G13" s="53">
        <f>_xll.SLR_PARAM($B$3:$B13,$C$3:$C13,0,1,1)</f>
        <v>0.92947502667480186</v>
      </c>
      <c r="H13" s="53">
        <f>_xll.SLR_PARAM($B$3:$B13,$C$3:$C13,0,5,1)</f>
        <v>1.4268529688461629</v>
      </c>
      <c r="I13" s="53">
        <f>_xll.SLR_PARAM($B$3:$B13,$C$3:$C13,0,6,1)</f>
        <v>0.43209708450344081</v>
      </c>
      <c r="J13" s="59">
        <f t="shared" si="2"/>
        <v>0.994755884342722</v>
      </c>
    </row>
    <row r="14" spans="1:10" x14ac:dyDescent="0.25">
      <c r="A14" s="4">
        <v>39783</v>
      </c>
      <c r="B14" s="20">
        <f>Data!M90</f>
        <v>1.9244023376910682E-2</v>
      </c>
      <c r="C14" s="20">
        <f>Data!N90</f>
        <v>3.1346890363498817E-2</v>
      </c>
      <c r="D14" s="53">
        <v>0.43588094806655869</v>
      </c>
      <c r="E14" s="10">
        <v>3.5195601369742124E-4</v>
      </c>
      <c r="F14" s="10">
        <f t="shared" si="0"/>
        <v>6.1538461538461542E-2</v>
      </c>
      <c r="G14" s="53">
        <f>_xll.SLR_PARAM($B$3:$B14,$C$3:$C14,0,1,1)</f>
        <v>0.93352390898815807</v>
      </c>
      <c r="H14" s="53">
        <f>_xll.SLR_PARAM($B$3:$B14,$C$3:$C14,0,5,1)</f>
        <v>1.4006319652502124</v>
      </c>
      <c r="I14" s="53">
        <f>_xll.SLR_PARAM($B$3:$B14,$C$3:$C14,0,6,1)</f>
        <v>0.46641585272610375</v>
      </c>
      <c r="J14" s="59">
        <f t="shared" si="2"/>
        <v>0.93421611252410863</v>
      </c>
    </row>
    <row r="15" spans="1:10" x14ac:dyDescent="0.25">
      <c r="A15" s="4">
        <v>39815</v>
      </c>
      <c r="B15" s="20">
        <f>Data!M91</f>
        <v>-8.3504340094009519E-2</v>
      </c>
      <c r="C15" s="20">
        <f>Data!N91</f>
        <v>8.8873489508898854E-2</v>
      </c>
      <c r="D15" s="53">
        <v>3.4321060489101121</v>
      </c>
      <c r="E15" s="10">
        <v>0.42489961345559513</v>
      </c>
      <c r="F15" s="10">
        <f t="shared" si="0"/>
        <v>6.1538461538461542E-2</v>
      </c>
      <c r="G15" s="53">
        <f>_xll.SLR_PARAM($B$3:$B15,$C$3:$C15,0,1,1)</f>
        <v>0.73717096795933412</v>
      </c>
      <c r="H15" s="53">
        <f>_xll.SLR_PARAM($B$3:$B15,$C$3:$C15,0,5,1)</f>
        <v>1.3017747271830431</v>
      </c>
      <c r="I15" s="53">
        <f>_xll.SLR_PARAM($B$3:$B15,$C$3:$C15,0,6,1)</f>
        <v>0.17256720873562503</v>
      </c>
      <c r="J15" s="59">
        <f t="shared" si="2"/>
        <v>1.129207518447418</v>
      </c>
    </row>
    <row r="16" spans="1:10" x14ac:dyDescent="0.25">
      <c r="A16" s="4">
        <v>39846</v>
      </c>
      <c r="B16" s="20">
        <f>Data!M92</f>
        <v>-0.10527368140539639</v>
      </c>
      <c r="C16" s="20">
        <f>Data!N92</f>
        <v>9.5493848197579743E-3</v>
      </c>
      <c r="D16" s="53">
        <v>1.9065046028388828</v>
      </c>
      <c r="E16" s="10">
        <v>0.21290919279452131</v>
      </c>
      <c r="F16" s="10">
        <f t="shared" si="0"/>
        <v>6.1538461538461542E-2</v>
      </c>
      <c r="G16" s="53">
        <f>_xll.SLR_PARAM($B$3:$B16,$C$3:$C16,0,1,1)</f>
        <v>0.62532139864682745</v>
      </c>
      <c r="H16" s="53">
        <f>_xll.SLR_PARAM($B$3:$B16,$C$3:$C16,0,5,1)</f>
        <v>1.1531898052367253</v>
      </c>
      <c r="I16" s="53">
        <f>_xll.SLR_PARAM($B$3:$B16,$C$3:$C16,0,6,1)</f>
        <v>9.7452992056929588E-2</v>
      </c>
      <c r="J16" s="59">
        <f t="shared" si="2"/>
        <v>1.0557368131797957</v>
      </c>
    </row>
    <row r="17" spans="1:26" x14ac:dyDescent="0.25">
      <c r="A17" s="4">
        <v>39874</v>
      </c>
      <c r="B17" s="20">
        <f>Data!M93</f>
        <v>8.2933056733269117E-2</v>
      </c>
      <c r="C17" s="20">
        <f>Data!N93</f>
        <v>5.263151706671753E-2</v>
      </c>
      <c r="D17" s="53">
        <v>-5.3369494234775647E-2</v>
      </c>
      <c r="E17" s="10">
        <v>1.0129191890177378E-4</v>
      </c>
      <c r="F17" s="10">
        <f t="shared" si="0"/>
        <v>6.1538461538461542E-2</v>
      </c>
      <c r="G17" s="53">
        <f>_xll.SLR_PARAM($B$3:$B17,$C$3:$C17,0,1,1)</f>
        <v>0.6260412395325119</v>
      </c>
      <c r="H17" s="53">
        <f>_xll.SLR_PARAM($B$3:$B17,$C$3:$C17,0,5,1)</f>
        <v>1.1105028832445951</v>
      </c>
      <c r="I17" s="53">
        <f>_xll.SLR_PARAM($B$3:$B17,$C$3:$C17,0,6,1)</f>
        <v>0.14157959582042862</v>
      </c>
      <c r="J17" s="59">
        <f t="shared" si="2"/>
        <v>0.96892328742416645</v>
      </c>
    </row>
    <row r="18" spans="1:26" x14ac:dyDescent="0.25">
      <c r="A18" s="4">
        <v>39904</v>
      </c>
      <c r="B18" s="20">
        <f>Data!M94</f>
        <v>0.11089889539431212</v>
      </c>
      <c r="C18" s="20">
        <f>Data!N94</f>
        <v>6.5100033828517187E-2</v>
      </c>
      <c r="D18" s="53">
        <v>-0.19987566316774855</v>
      </c>
      <c r="E18" s="10">
        <v>2.6136873670509755E-3</v>
      </c>
      <c r="F18" s="10">
        <f t="shared" si="0"/>
        <v>6.1538461538461542E-2</v>
      </c>
      <c r="G18" s="53">
        <f>_xll.SLR_PARAM($B$3:$B18,$C$3:$C18,0,1,1)</f>
        <v>0.62129958007387776</v>
      </c>
      <c r="H18" s="53">
        <f>_xll.SLR_PARAM($B$3:$B18,$C$3:$C18,0,5,1)</f>
        <v>1.0568687767416294</v>
      </c>
      <c r="I18" s="53">
        <f>_xll.SLR_PARAM($B$3:$B18,$C$3:$C18,0,6,1)</f>
        <v>0.18573038340612624</v>
      </c>
      <c r="J18" s="59">
        <f t="shared" si="2"/>
        <v>0.87113839333550314</v>
      </c>
    </row>
    <row r="19" spans="1:26" x14ac:dyDescent="0.25">
      <c r="A19" s="4">
        <v>39934</v>
      </c>
      <c r="B19" s="20">
        <f>Data!M95</f>
        <v>5.5505454575531805E-2</v>
      </c>
      <c r="C19" s="20">
        <f>Data!N95</f>
        <v>3.5074974522968823E-2</v>
      </c>
      <c r="D19" s="53">
        <v>-3.8916291735726763E-2</v>
      </c>
      <c r="E19" s="10">
        <v>2.366049304204477E-5</v>
      </c>
      <c r="F19" s="10">
        <f t="shared" si="0"/>
        <v>6.1538461538461542E-2</v>
      </c>
      <c r="G19" s="53">
        <f>_xll.SLR_PARAM($B$3:$B19,$C$3:$C19,0,1,1)</f>
        <v>0.62161331097533634</v>
      </c>
      <c r="H19" s="53">
        <f>_xll.SLR_PARAM($B$3:$B19,$C$3:$C19,0,5,1)</f>
        <v>1.0344927892648668</v>
      </c>
      <c r="I19" s="53">
        <f>_xll.SLR_PARAM($B$3:$B19,$C$3:$C19,0,6,1)</f>
        <v>0.20873383268580592</v>
      </c>
      <c r="J19" s="59">
        <f t="shared" si="2"/>
        <v>0.82575895657906084</v>
      </c>
      <c r="M19" s="21" t="s">
        <v>14</v>
      </c>
    </row>
    <row r="20" spans="1:26" ht="15.75" thickBot="1" x14ac:dyDescent="0.3">
      <c r="A20" s="4">
        <v>39965</v>
      </c>
      <c r="B20" s="20">
        <f>Data!M96</f>
        <v>1.1095808988916213E-3</v>
      </c>
      <c r="C20" s="20">
        <f>Data!N96</f>
        <v>-1.7552279225951879E-2</v>
      </c>
      <c r="D20" s="53">
        <v>-0.42781689006726814</v>
      </c>
      <c r="E20" s="10">
        <v>1.1251062966025327E-6</v>
      </c>
      <c r="F20" s="10">
        <f t="shared" si="0"/>
        <v>6.1538461538461542E-2</v>
      </c>
      <c r="G20" s="53">
        <f>_xll.SLR_PARAM($B$3:$B20,$C$3:$C20,0,1,1)</f>
        <v>0.6214192247902306</v>
      </c>
      <c r="H20" s="53">
        <f>_xll.SLR_PARAM($B$3:$B20,$C$3:$C20,0,5,1)</f>
        <v>1.0208566184754324</v>
      </c>
      <c r="I20" s="53">
        <f>_xll.SLR_PARAM($B$3:$B20,$C$3:$C20,0,6,1)</f>
        <v>0.22198183110502884</v>
      </c>
      <c r="J20" s="59">
        <f t="shared" si="2"/>
        <v>0.79887478737040363</v>
      </c>
    </row>
    <row r="21" spans="1:26" x14ac:dyDescent="0.25">
      <c r="A21" s="4">
        <v>39995</v>
      </c>
      <c r="B21" s="20">
        <f>Data!M97</f>
        <v>7.5930884805845755E-2</v>
      </c>
      <c r="C21" s="20">
        <f>Data!N97</f>
        <v>0.12924775216461848</v>
      </c>
      <c r="D21" s="53">
        <v>1.8755939542429305</v>
      </c>
      <c r="E21" s="10">
        <v>0.10426945429843677</v>
      </c>
      <c r="F21" s="10">
        <f t="shared" si="0"/>
        <v>6.1538461538461542E-2</v>
      </c>
      <c r="G21" s="53">
        <f>_xll.SLR_PARAM($B$3:$B21,$C$3:$C21,0,1,1)</f>
        <v>0.67803775679637335</v>
      </c>
      <c r="H21" s="53">
        <f>_xll.SLR_PARAM($B$3:$B21,$C$3:$C21,0,5,1)</f>
        <v>1.0727220385522909</v>
      </c>
      <c r="I21" s="53">
        <f>_xll.SLR_PARAM($B$3:$B21,$C$3:$C21,0,6,1)</f>
        <v>0.28335347504045577</v>
      </c>
      <c r="J21" s="59">
        <f t="shared" si="2"/>
        <v>0.78936856351183504</v>
      </c>
      <c r="M21" s="23" t="s">
        <v>15</v>
      </c>
      <c r="N21" s="24"/>
    </row>
    <row r="22" spans="1:26" x14ac:dyDescent="0.25">
      <c r="A22" s="4">
        <v>40028</v>
      </c>
      <c r="B22" s="20">
        <f>Data!M98</f>
        <v>3.6325999633761756E-2</v>
      </c>
      <c r="C22" s="20">
        <f>Data!N98</f>
        <v>5.6102285685280476E-3</v>
      </c>
      <c r="D22" s="53">
        <v>-0.43248697232537842</v>
      </c>
      <c r="E22" s="10">
        <v>1.2405353711345327E-3</v>
      </c>
      <c r="F22" s="10">
        <f t="shared" si="0"/>
        <v>6.1538461538461542E-2</v>
      </c>
      <c r="G22" s="53">
        <f>_xll.SLR_PARAM($B$3:$B22,$C$3:$C22,0,1,1)</f>
        <v>0.67183407877499202</v>
      </c>
      <c r="H22" s="53">
        <f>_xll.SLR_PARAM($B$3:$B22,$C$3:$C22,0,5,1)</f>
        <v>1.0530784333520329</v>
      </c>
      <c r="I22" s="53">
        <f>_xll.SLR_PARAM($B$3:$B22,$C$3:$C22,0,6,1)</f>
        <v>0.29058972419795109</v>
      </c>
      <c r="J22" s="59">
        <f t="shared" si="2"/>
        <v>0.76248870915408173</v>
      </c>
      <c r="M22" s="30" t="s">
        <v>16</v>
      </c>
      <c r="N22" s="31">
        <f>_xll.MLR_GOF($B$3:$B$67,,$C$3:$C$67,0,1)</f>
        <v>0.4004374671201314</v>
      </c>
    </row>
    <row r="23" spans="1:26" x14ac:dyDescent="0.25">
      <c r="A23" s="4">
        <v>40057</v>
      </c>
      <c r="B23" s="20">
        <f>Data!M99</f>
        <v>4.1333850955847032E-2</v>
      </c>
      <c r="C23" s="20">
        <f>Data!N99</f>
        <v>1.3127958710405245E-2</v>
      </c>
      <c r="D23" s="53">
        <v>-0.33412860540374301</v>
      </c>
      <c r="E23" s="10">
        <v>9.605428328519533E-4</v>
      </c>
      <c r="F23" s="10">
        <f t="shared" si="0"/>
        <v>6.1538461538461542E-2</v>
      </c>
      <c r="G23" s="53">
        <f>_xll.SLR_PARAM($B$3:$B23,$C$3:$C23,0,1,1)</f>
        <v>0.66648230098805072</v>
      </c>
      <c r="H23" s="53">
        <f>_xll.SLR_PARAM($B$3:$B23,$C$3:$C23,0,5,1)</f>
        <v>1.0344254200625151</v>
      </c>
      <c r="I23" s="53">
        <f>_xll.SLR_PARAM($B$3:$B23,$C$3:$C23,0,6,1)</f>
        <v>0.29853918191358642</v>
      </c>
      <c r="J23" s="59">
        <f t="shared" si="2"/>
        <v>0.73588623814892873</v>
      </c>
      <c r="M23" s="30" t="s">
        <v>17</v>
      </c>
      <c r="N23" s="31">
        <f>_xll.MLR_GOF($B$3:$B$67,,$C$3:$C$67,0,2)</f>
        <v>0.39092060151886365</v>
      </c>
    </row>
    <row r="24" spans="1:26" x14ac:dyDescent="0.25">
      <c r="A24" s="4">
        <v>40087</v>
      </c>
      <c r="B24" s="20">
        <f>Data!M100</f>
        <v>-2.6079165821605486E-2</v>
      </c>
      <c r="C24" s="20">
        <f>Data!N100</f>
        <v>8.2785708452245768E-3</v>
      </c>
      <c r="D24" s="53">
        <v>0.59839143427598429</v>
      </c>
      <c r="E24" s="10">
        <v>1.220091809942235E-3</v>
      </c>
      <c r="F24" s="10">
        <f t="shared" si="0"/>
        <v>6.1538461538461542E-2</v>
      </c>
      <c r="G24" s="53">
        <f>_xll.SLR_PARAM($B$3:$B24,$C$3:$C24,0,1,1)</f>
        <v>0.6605999665253931</v>
      </c>
      <c r="H24" s="53">
        <f>_xll.SLR_PARAM($B$3:$B24,$C$3:$C24,0,5,1)</f>
        <v>1.0190596720625649</v>
      </c>
      <c r="I24" s="53">
        <f>_xll.SLR_PARAM($B$3:$B24,$C$3:$C24,0,6,1)</f>
        <v>0.30214026098822128</v>
      </c>
      <c r="J24" s="59">
        <f t="shared" si="2"/>
        <v>0.71691941107434354</v>
      </c>
      <c r="M24" s="30" t="s">
        <v>18</v>
      </c>
      <c r="N24" s="32">
        <f>_xll.MLR_GOF($B$3:$B$67,,$C$3:$C$67,0,3)</f>
        <v>4.2743747517964094E-2</v>
      </c>
    </row>
    <row r="25" spans="1:26" x14ac:dyDescent="0.25">
      <c r="A25" s="4">
        <v>40119</v>
      </c>
      <c r="B25" s="20">
        <f>Data!M101</f>
        <v>5.7865265395284825E-2</v>
      </c>
      <c r="C25" s="20">
        <f>Data!N101</f>
        <v>5.2296422080516568E-2</v>
      </c>
      <c r="D25" s="53">
        <v>0.33052962424919763</v>
      </c>
      <c r="E25" s="10">
        <v>1.8575299540462312E-3</v>
      </c>
      <c r="F25" s="10">
        <f t="shared" si="0"/>
        <v>6.1538461538461542E-2</v>
      </c>
      <c r="G25" s="53">
        <f>_xll.SLR_PARAM($B$3:$B25,$C$3:$C25,0,1,1)</f>
        <v>0.66755236772295112</v>
      </c>
      <c r="H25" s="53">
        <f>_xll.SLR_PARAM($B$3:$B25,$C$3:$C25,0,5,1)</f>
        <v>1.0121455930317522</v>
      </c>
      <c r="I25" s="53">
        <f>_xll.SLR_PARAM($B$3:$B25,$C$3:$C25,0,6,1)</f>
        <v>0.32295914241415008</v>
      </c>
      <c r="J25" s="59">
        <f t="shared" si="2"/>
        <v>0.6891864506176022</v>
      </c>
      <c r="M25" s="30" t="s">
        <v>19</v>
      </c>
      <c r="N25" s="32">
        <f>_xll.MLR_GOF($B$3:$B$67,,$C$3:$C$67,0,4)</f>
        <v>113.6835981687654</v>
      </c>
    </row>
    <row r="26" spans="1:26" x14ac:dyDescent="0.25">
      <c r="A26" s="4">
        <v>40148</v>
      </c>
      <c r="B26" s="20">
        <f>Data!M102</f>
        <v>2.7377440404310258E-2</v>
      </c>
      <c r="C26" s="20">
        <f>Data!N102</f>
        <v>3.5942574637907981E-2</v>
      </c>
      <c r="D26" s="53">
        <v>0.41787537318850088</v>
      </c>
      <c r="E26" s="10">
        <v>6.5594081189575769E-4</v>
      </c>
      <c r="F26" s="10">
        <f t="shared" si="0"/>
        <v>6.1538461538461542E-2</v>
      </c>
      <c r="G26" s="53">
        <f>_xll.SLR_PARAM($B$3:$B26,$C$3:$C26,0,1,1)</f>
        <v>0.67165611795831814</v>
      </c>
      <c r="H26" s="53">
        <f>_xll.SLR_PARAM($B$3:$B26,$C$3:$C26,0,5,1)</f>
        <v>1.0074077898340537</v>
      </c>
      <c r="I26" s="53">
        <f>_xll.SLR_PARAM($B$3:$B26,$C$3:$C26,0,6,1)</f>
        <v>0.33590444608258263</v>
      </c>
      <c r="J26" s="59">
        <f t="shared" si="2"/>
        <v>0.67150334375147103</v>
      </c>
      <c r="M26" s="30" t="s">
        <v>20</v>
      </c>
      <c r="N26" s="32">
        <f>_xll.MLR_GOF($B$3:$B$67,,$C$3:$C$67,0,5)</f>
        <v>-225.30370427403872</v>
      </c>
    </row>
    <row r="27" spans="1:26" x14ac:dyDescent="0.25">
      <c r="A27" s="4">
        <v>40182</v>
      </c>
      <c r="B27" s="20">
        <f>Data!M103</f>
        <v>-3.7264159579431119E-2</v>
      </c>
      <c r="C27" s="20">
        <f>Data!N103</f>
        <v>-6.5081706469107978E-2</v>
      </c>
      <c r="D27" s="53">
        <v>-0.94906273158404575</v>
      </c>
      <c r="E27" s="10">
        <v>6.2885594264905035E-3</v>
      </c>
      <c r="F27" s="10">
        <f t="shared" si="0"/>
        <v>6.1538461538461542E-2</v>
      </c>
      <c r="G27" s="53">
        <f>_xll.SLR_PARAM($B$3:$B27,$C$3:$C27,0,1,1)</f>
        <v>0.68417230932673745</v>
      </c>
      <c r="H27" s="53">
        <f>_xll.SLR_PARAM($B$3:$B27,$C$3:$C27,0,5,1)</f>
        <v>1.0137304530928162</v>
      </c>
      <c r="I27" s="53">
        <f>_xll.SLR_PARAM($B$3:$B27,$C$3:$C27,0,6,1)</f>
        <v>0.35461416556065878</v>
      </c>
      <c r="J27" s="59">
        <f t="shared" si="2"/>
        <v>0.65911628753215745</v>
      </c>
      <c r="M27" s="30" t="s">
        <v>21</v>
      </c>
      <c r="N27" s="32">
        <f>_xll.MLR_GOF($B$3:$B$67,,$C$3:$C$67,0,6)</f>
        <v>-223.19280906763515</v>
      </c>
    </row>
    <row r="28" spans="1:26" x14ac:dyDescent="0.25">
      <c r="A28" s="4">
        <v>40210</v>
      </c>
      <c r="B28" s="20">
        <f>Data!M104</f>
        <v>3.3614313000661922E-2</v>
      </c>
      <c r="C28" s="20">
        <f>Data!N104</f>
        <v>4.3588714707062881E-2</v>
      </c>
      <c r="D28" s="53">
        <v>0.50084637497959594</v>
      </c>
      <c r="E28" s="10">
        <v>1.4232189238684318E-3</v>
      </c>
      <c r="F28" s="10">
        <f t="shared" si="0"/>
        <v>6.1538461538461542E-2</v>
      </c>
      <c r="G28" s="53">
        <f>_xll.SLR_PARAM($B$3:$B28,$C$3:$C28,0,1,1)</f>
        <v>0.68992202117002976</v>
      </c>
      <c r="H28" s="53">
        <f>_xll.SLR_PARAM($B$3:$B28,$C$3:$C28,0,5,1)</f>
        <v>1.0114890573609423</v>
      </c>
      <c r="I28" s="53">
        <f>_xll.SLR_PARAM($B$3:$B28,$C$3:$C28,0,6,1)</f>
        <v>0.36835498497911723</v>
      </c>
      <c r="J28" s="59">
        <f t="shared" si="2"/>
        <v>0.64313407238182507</v>
      </c>
      <c r="M28" s="33" t="s">
        <v>22</v>
      </c>
      <c r="N28" s="34">
        <f>_xll.MV_OBS($B$3:$B$67,,$C$3:$C$67)</f>
        <v>65</v>
      </c>
    </row>
    <row r="29" spans="1:26" x14ac:dyDescent="0.25">
      <c r="A29" s="4">
        <v>40238</v>
      </c>
      <c r="B29" s="20">
        <f>Data!M105</f>
        <v>6.2892778674136229E-2</v>
      </c>
      <c r="C29" s="20">
        <f>Data!N105</f>
        <v>8.4990395344488549E-3</v>
      </c>
      <c r="D29" s="53">
        <v>-0.78248439801502656</v>
      </c>
      <c r="E29" s="10">
        <v>1.233596155438523E-2</v>
      </c>
      <c r="F29" s="10">
        <f t="shared" si="0"/>
        <v>6.1538461538461542E-2</v>
      </c>
      <c r="G29" s="53">
        <f>_xll.SLR_PARAM($B$3:$B29,$C$3:$C29,0,1,1)</f>
        <v>0.67227234864088681</v>
      </c>
      <c r="H29" s="53">
        <f>_xll.SLR_PARAM($B$3:$B29,$C$3:$C29,0,5,1)</f>
        <v>0.9843707612908299</v>
      </c>
      <c r="I29" s="53">
        <f>_xll.SLR_PARAM($B$3:$B29,$C$3:$C29,0,6,1)</f>
        <v>0.36017393599094366</v>
      </c>
      <c r="J29" s="59">
        <f t="shared" si="2"/>
        <v>0.62419682529988618</v>
      </c>
    </row>
    <row r="30" spans="1:26" ht="15.75" thickBot="1" x14ac:dyDescent="0.3">
      <c r="A30" s="4">
        <v>40269</v>
      </c>
      <c r="B30" s="20">
        <f>Data!M106</f>
        <v>2.1908590987361681E-2</v>
      </c>
      <c r="C30" s="20">
        <f>Data!N106</f>
        <v>5.7266698805266527E-3</v>
      </c>
      <c r="D30" s="53">
        <v>-0.20540605088011427</v>
      </c>
      <c r="E30" s="10">
        <v>1.0135717708710357E-4</v>
      </c>
      <c r="F30" s="10">
        <f t="shared" si="0"/>
        <v>6.1538461538461542E-2</v>
      </c>
      <c r="G30" s="53">
        <f>_xll.SLR_PARAM($B$3:$B30,$C$3:$C30,0,1,1)</f>
        <v>0.67069225460830706</v>
      </c>
      <c r="H30" s="53">
        <f>_xll.SLR_PARAM($B$3:$B30,$C$3:$C30,0,5,1)</f>
        <v>0.97593788067482168</v>
      </c>
      <c r="I30" s="53">
        <f>_xll.SLR_PARAM($B$3:$B30,$C$3:$C30,0,6,1)</f>
        <v>0.36544662854179244</v>
      </c>
      <c r="J30" s="59">
        <f t="shared" si="2"/>
        <v>0.61049125213302924</v>
      </c>
      <c r="M30" s="21" t="s">
        <v>23</v>
      </c>
      <c r="S30" s="36">
        <f>0.05</f>
        <v>0.05</v>
      </c>
      <c r="V30" s="21" t="s">
        <v>33</v>
      </c>
      <c r="Z30" s="36">
        <f>0.05</f>
        <v>0.05</v>
      </c>
    </row>
    <row r="31" spans="1:26" ht="15.75" thickBot="1" x14ac:dyDescent="0.3">
      <c r="A31" s="4">
        <v>40301</v>
      </c>
      <c r="B31" s="20">
        <f>Data!M107</f>
        <v>-7.750950837812326E-2</v>
      </c>
      <c r="C31" s="20">
        <f>Data!N107</f>
        <v>-2.4039482184170791E-2</v>
      </c>
      <c r="D31" s="53">
        <v>0.64718855113676577</v>
      </c>
      <c r="E31" s="10">
        <v>1.2952550522633933E-2</v>
      </c>
      <c r="F31" s="10">
        <f t="shared" si="0"/>
        <v>6.1538461538461542E-2</v>
      </c>
      <c r="G31" s="53">
        <f>_xll.SLR_PARAM($B$3:$B31,$C$3:$C31,0,1,1)</f>
        <v>0.6541350587453022</v>
      </c>
      <c r="H31" s="53">
        <f>_xll.SLR_PARAM($B$3:$B31,$C$3:$C31,0,5,1)</f>
        <v>0.94785140850451344</v>
      </c>
      <c r="I31" s="53">
        <f>_xll.SLR_PARAM($B$3:$B31,$C$3:$C31,0,6,1)</f>
        <v>0.36041870898609096</v>
      </c>
      <c r="J31" s="59">
        <f t="shared" si="2"/>
        <v>0.58743269951842247</v>
      </c>
      <c r="M31" s="24"/>
      <c r="N31" s="37" t="s">
        <v>24</v>
      </c>
      <c r="O31" s="37" t="s">
        <v>25</v>
      </c>
      <c r="P31" s="37" t="s">
        <v>26</v>
      </c>
      <c r="Q31" s="37" t="s">
        <v>27</v>
      </c>
      <c r="R31" s="37" t="s">
        <v>28</v>
      </c>
      <c r="S31" s="37" t="s">
        <v>29</v>
      </c>
      <c r="V31" s="42" t="s">
        <v>34</v>
      </c>
      <c r="W31" s="42" t="s">
        <v>35</v>
      </c>
      <c r="X31" s="42" t="s">
        <v>36</v>
      </c>
      <c r="Y31" s="42" t="s">
        <v>37</v>
      </c>
      <c r="Z31" s="42" t="s">
        <v>38</v>
      </c>
    </row>
    <row r="32" spans="1:26" x14ac:dyDescent="0.25">
      <c r="A32" s="4">
        <v>40330</v>
      </c>
      <c r="B32" s="20">
        <f>Data!M108</f>
        <v>-5.8721571806273715E-2</v>
      </c>
      <c r="C32" s="20">
        <f>Data!N108</f>
        <v>-1.4325325975601684E-2</v>
      </c>
      <c r="D32" s="53">
        <v>0.57884755334764149</v>
      </c>
      <c r="E32" s="10">
        <v>5.8697974162887547E-3</v>
      </c>
      <c r="F32" s="10">
        <f t="shared" si="0"/>
        <v>6.1538461538461542E-2</v>
      </c>
      <c r="G32" s="53">
        <f>_xll.SLR_PARAM($B$3:$B32,$C$3:$C32,0,1,1)</f>
        <v>0.64360109306483326</v>
      </c>
      <c r="H32" s="53">
        <f>_xll.SLR_PARAM($B$3:$B32,$C$3:$C32,0,5,1)</f>
        <v>0.92907250448562673</v>
      </c>
      <c r="I32" s="53">
        <f>_xll.SLR_PARAM($B$3:$B32,$C$3:$C32,0,6,1)</f>
        <v>0.35812968164403974</v>
      </c>
      <c r="J32" s="59">
        <f t="shared" si="2"/>
        <v>0.57094282284158693</v>
      </c>
      <c r="M32" s="38" t="s">
        <v>30</v>
      </c>
      <c r="N32" s="26">
        <f>_xll.MV_VARS($B$3:$B$67,)</f>
        <v>1</v>
      </c>
      <c r="O32" s="29">
        <f>_xll.MLR_ANOVA($B$3:$B$67,,$C$3:$C$67,0,1)</f>
        <v>7.6875147350072282E-2</v>
      </c>
      <c r="P32" s="39">
        <f>_xll.MLR_ANOVA($B$3:$B$67,,$C$3:$C$67,0,4)</f>
        <v>7.6875147350072282E-2</v>
      </c>
      <c r="Q32" s="28">
        <f>$P$32/$P$33</f>
        <v>42.076612605182589</v>
      </c>
      <c r="R32" s="27">
        <f>FDIST($Q$32,$N$32,$N$33)</f>
        <v>1.5544091782069222E-8</v>
      </c>
      <c r="S32" s="26" t="b">
        <f>($R$32&lt;$S$30)</f>
        <v>1</v>
      </c>
      <c r="V32" s="43">
        <f>AVERAGE(_xll.RMNA(_xll.MLR_FITTED($B$3:$B$67,,$C$3:$C$67,0,3)))</f>
        <v>0.22240188569877556</v>
      </c>
      <c r="W32" s="43">
        <f>STDEV(_xll.RMNA(_xll.MLR_FITTED($B$3:$B$67,,$C$3:$C$67,0,3)))</f>
        <v>0.98120012232938558</v>
      </c>
      <c r="X32" s="43">
        <f>SKEW(_xll.RMNA(_xll.MLR_FITTED($B$3:$B$67,,$C$3:$C$67,0,3)))</f>
        <v>0.60159664734960072</v>
      </c>
      <c r="Y32" s="43">
        <f>KURT(_xll.RMNA(_xll.MLR_FITTED($B$3:$B$67,,$C$3:$C$67,0,3)))</f>
        <v>1.1161303507759364</v>
      </c>
      <c r="Z32" s="43" t="b">
        <f>IF(_xll.NormalityTest(_xll.RMNA(_xll.MLR_FITTED($B$3:$B$67,,$C$3:$C$67,0,3)),1) &gt;$Z$30, TRUE, FALSE)</f>
        <v>0</v>
      </c>
    </row>
    <row r="33" spans="1:25" x14ac:dyDescent="0.25">
      <c r="A33" s="4">
        <v>40360</v>
      </c>
      <c r="B33" s="20">
        <f>Data!M109</f>
        <v>6.8326729396030281E-2</v>
      </c>
      <c r="C33" s="20">
        <f>Data!N109</f>
        <v>3.9692677702914667E-2</v>
      </c>
      <c r="D33" s="53">
        <v>-0.13058286941171982</v>
      </c>
      <c r="E33" s="10">
        <v>4.069620711933981E-4</v>
      </c>
      <c r="F33" s="10">
        <f t="shared" si="0"/>
        <v>6.1538461538461542E-2</v>
      </c>
      <c r="G33" s="53">
        <f>_xll.SLR_PARAM($B$3:$B33,$C$3:$C33,0,1,1)</f>
        <v>0.64149507276765183</v>
      </c>
      <c r="H33" s="53">
        <f>_xll.SLR_PARAM($B$3:$B33,$C$3:$C33,0,5,1)</f>
        <v>0.91701677489867273</v>
      </c>
      <c r="I33" s="53">
        <f>_xll.SLR_PARAM($B$3:$B33,$C$3:$C33,0,6,1)</f>
        <v>0.36597337063663093</v>
      </c>
      <c r="J33" s="59">
        <f t="shared" si="2"/>
        <v>0.55104340426204179</v>
      </c>
      <c r="M33" s="38" t="s">
        <v>31</v>
      </c>
      <c r="N33" s="26">
        <f>$N$34-$N$32</f>
        <v>63</v>
      </c>
      <c r="O33" s="29">
        <f>_xll.MLR_ANOVA($B$3:$B$67,,$C$3:$C$67,0,2)</f>
        <v>0.11510276096840608</v>
      </c>
      <c r="P33" s="39">
        <f>_xll.MLR_ANOVA($B$3:$B$67,,$C$3:$C$67,0,5)</f>
        <v>1.8270279518794615E-3</v>
      </c>
      <c r="U33" s="44" t="s">
        <v>39</v>
      </c>
      <c r="V33" s="43">
        <v>0</v>
      </c>
      <c r="W33" s="43">
        <v>1</v>
      </c>
      <c r="X33" s="43">
        <v>0</v>
      </c>
      <c r="Y33" s="43">
        <v>0</v>
      </c>
    </row>
    <row r="34" spans="1:25" x14ac:dyDescent="0.25">
      <c r="A34" s="4">
        <v>40392</v>
      </c>
      <c r="B34" s="20">
        <f>Data!M110</f>
        <v>-4.6445221169928365E-2</v>
      </c>
      <c r="C34" s="20">
        <f>Data!N110</f>
        <v>-3.6457336409032405E-2</v>
      </c>
      <c r="D34" s="53">
        <v>-0.13470115939957694</v>
      </c>
      <c r="E34" s="10">
        <v>1.975535344218145E-4</v>
      </c>
      <c r="F34" s="10">
        <f t="shared" si="0"/>
        <v>6.1538461538461542E-2</v>
      </c>
      <c r="G34" s="53">
        <f>_xll.SLR_PARAM($B$3:$B34,$C$3:$C34,0,1,1)</f>
        <v>0.64368834991706403</v>
      </c>
      <c r="H34" s="53">
        <f>_xll.SLR_PARAM($B$3:$B34,$C$3:$C34,0,5,1)</f>
        <v>0.91233853058659076</v>
      </c>
      <c r="I34" s="53">
        <f>_xll.SLR_PARAM($B$3:$B34,$C$3:$C34,0,6,1)</f>
        <v>0.37503816924753725</v>
      </c>
      <c r="J34" s="59">
        <f t="shared" si="2"/>
        <v>0.53730036133905346</v>
      </c>
      <c r="M34" s="40" t="s">
        <v>32</v>
      </c>
      <c r="N34" s="41">
        <f>_xll.MV_OBS($B$3:$B$67,,$C$3:$C$67) - 1</f>
        <v>64</v>
      </c>
      <c r="O34" s="34">
        <f>_xll.MLR_ANOVA($B$3:$B$67,,$C$3:$C$67,0,3)</f>
        <v>0.19197790831847836</v>
      </c>
      <c r="P34" s="22"/>
      <c r="Q34" s="22"/>
      <c r="R34" s="22"/>
      <c r="S34" s="22"/>
      <c r="T34" s="22"/>
      <c r="U34" s="44" t="s">
        <v>29</v>
      </c>
      <c r="V34" s="2" t="b">
        <f>IF( _xll.TEST_MEAN(_xll.RMNA(_xll.MLR_FITTED($B$3:$B$67,,$C$3:$C$67,0,3)),V33) &gt;$Z$30/2, FALSE, TRUE)</f>
        <v>0</v>
      </c>
      <c r="W34" s="2" t="b">
        <f>IF( _xll.TEST_STDEV(_xll.RMNA(_xll.MLR_FITTED($B$3:$B$67,,$C$3:$C$67,0,3)),W33) &gt;$Z$30, FALSE, TRUE)</f>
        <v>0</v>
      </c>
      <c r="X34" s="2" t="b">
        <f>IF( _xll.TEST_SKEW(_xll.RMNA(_xll.MLR_FITTED($B$3:$B$67,,$C$3:$C$67,0,3))) &gt;$Z$30/2, FALSE, TRUE)</f>
        <v>0</v>
      </c>
      <c r="Y34" s="2" t="b">
        <f>IF( _xll.TEST_XKURT(_xll.RMNA(_xll.MLR_FITTED($B$3:$B$67,,$C$3:$C$67,0,3))) &gt;$Z$30/2, FALSE, TRUE)</f>
        <v>0</v>
      </c>
    </row>
    <row r="35" spans="1:25" x14ac:dyDescent="0.25">
      <c r="A35" s="4">
        <v>40422</v>
      </c>
      <c r="B35" s="20">
        <f>Data!M111</f>
        <v>9.3796084335902016E-2</v>
      </c>
      <c r="C35" s="20">
        <f>Data!N111</f>
        <v>8.93183709308185E-2</v>
      </c>
      <c r="D35" s="53">
        <v>0.65218184054729911</v>
      </c>
      <c r="E35" s="10">
        <v>1.9542162709250275E-2</v>
      </c>
      <c r="F35" s="10">
        <f t="shared" si="0"/>
        <v>6.1538461538461542E-2</v>
      </c>
      <c r="G35" s="53">
        <f>_xll.SLR_PARAM($B$3:$B35,$C$3:$C35,0,1,1)</f>
        <v>0.6617994132270647</v>
      </c>
      <c r="H35" s="53">
        <f>_xll.SLR_PARAM($B$3:$B35,$C$3:$C35,0,5,1)</f>
        <v>0.91932602586701573</v>
      </c>
      <c r="I35" s="53">
        <f>_xll.SLR_PARAM($B$3:$B35,$C$3:$C35,0,6,1)</f>
        <v>0.40427280058711368</v>
      </c>
      <c r="J35" s="59">
        <f t="shared" si="2"/>
        <v>0.51505322527990205</v>
      </c>
    </row>
    <row r="36" spans="1:25" x14ac:dyDescent="0.25">
      <c r="A36" s="4">
        <v>40452</v>
      </c>
      <c r="B36" s="20">
        <f>Data!M112</f>
        <v>3.979535042337462E-2</v>
      </c>
      <c r="C36" s="20">
        <f>Data!N112</f>
        <v>7.0423348042681966E-2</v>
      </c>
      <c r="D36" s="53">
        <v>1.0356567297330814</v>
      </c>
      <c r="E36" s="10">
        <v>8.5487204047457691E-3</v>
      </c>
      <c r="F36" s="10">
        <f t="shared" si="0"/>
        <v>6.1538461538461542E-2</v>
      </c>
      <c r="G36" s="53">
        <f>_xll.SLR_PARAM($B$3:$B36,$C$3:$C36,0,1,1)</f>
        <v>0.67338167694365703</v>
      </c>
      <c r="H36" s="53">
        <f>_xll.SLR_PARAM($B$3:$B36,$C$3:$C36,0,5,1)</f>
        <v>0.92847658172855962</v>
      </c>
      <c r="I36" s="53">
        <f>_xll.SLR_PARAM($B$3:$B36,$C$3:$C36,0,6,1)</f>
        <v>0.41828677215875437</v>
      </c>
      <c r="J36" s="59">
        <f t="shared" si="2"/>
        <v>0.5101898095698052</v>
      </c>
    </row>
    <row r="37" spans="1:25" ht="15.75" thickBot="1" x14ac:dyDescent="0.3">
      <c r="A37" s="4">
        <v>40483</v>
      </c>
      <c r="B37" s="20">
        <f>Data!M113</f>
        <v>3.6075063660129568E-3</v>
      </c>
      <c r="C37" s="20">
        <f>Data!N113</f>
        <v>-1.0619505755619063E-2</v>
      </c>
      <c r="D37" s="53">
        <v>-0.30429852490833215</v>
      </c>
      <c r="E37" s="10">
        <v>6.0172660826381321E-6</v>
      </c>
      <c r="F37" s="10">
        <f t="shared" si="0"/>
        <v>6.1538461538461542E-2</v>
      </c>
      <c r="G37" s="53">
        <f>_xll.SLR_PARAM($B$3:$B37,$C$3:$C37,0,1,1)</f>
        <v>0.67307094160720138</v>
      </c>
      <c r="H37" s="53">
        <f>_xll.SLR_PARAM($B$3:$B37,$C$3:$C37,0,5,1)</f>
        <v>0.92434973451446112</v>
      </c>
      <c r="I37" s="53">
        <f>_xll.SLR_PARAM($B$3:$B37,$C$3:$C37,0,6,1)</f>
        <v>0.42179214869994158</v>
      </c>
      <c r="J37" s="59">
        <f t="shared" si="2"/>
        <v>0.50255758581451948</v>
      </c>
      <c r="M37" s="21" t="s">
        <v>40</v>
      </c>
      <c r="T37" s="36">
        <f>0.05</f>
        <v>0.05</v>
      </c>
    </row>
    <row r="38" spans="1:25" x14ac:dyDescent="0.25">
      <c r="A38" s="4">
        <v>40513</v>
      </c>
      <c r="B38" s="20">
        <f>Data!M114</f>
        <v>6.9379390464849144E-2</v>
      </c>
      <c r="C38" s="20">
        <f>Data!N114</f>
        <v>3.7330141437749542E-2</v>
      </c>
      <c r="D38" s="53">
        <v>-0.20307398039275937</v>
      </c>
      <c r="E38" s="10">
        <v>1.0155275886479314E-3</v>
      </c>
      <c r="F38" s="10">
        <f t="shared" si="0"/>
        <v>6.1538461538461542E-2</v>
      </c>
      <c r="G38" s="53">
        <f>_xll.SLR_PARAM($B$3:$B38,$C$3:$C38,0,1,1)</f>
        <v>0.6689131133536923</v>
      </c>
      <c r="H38" s="53">
        <f>_xll.SLR_PARAM($B$3:$B38,$C$3:$C38,0,5,1)</f>
        <v>0.91259251692746379</v>
      </c>
      <c r="I38" s="53">
        <f>_xll.SLR_PARAM($B$3:$B38,$C$3:$C38,0,6,1)</f>
        <v>0.42523370977992075</v>
      </c>
      <c r="J38" s="59">
        <f t="shared" si="2"/>
        <v>0.48735880714754304</v>
      </c>
      <c r="M38" s="24"/>
      <c r="N38" s="37" t="s">
        <v>41</v>
      </c>
      <c r="O38" s="37" t="s">
        <v>42</v>
      </c>
      <c r="P38" s="37" t="s">
        <v>43</v>
      </c>
      <c r="Q38" s="37" t="s">
        <v>28</v>
      </c>
      <c r="R38" s="37" t="s">
        <v>44</v>
      </c>
      <c r="S38" s="37" t="s">
        <v>45</v>
      </c>
      <c r="T38" s="37" t="s">
        <v>29</v>
      </c>
    </row>
    <row r="39" spans="1:25" x14ac:dyDescent="0.25">
      <c r="A39" s="4">
        <v>40546</v>
      </c>
      <c r="B39" s="20">
        <f>Data!M115</f>
        <v>2.112451426379796E-2</v>
      </c>
      <c r="C39" s="20">
        <f>Data!N115</f>
        <v>0.10370326385321699</v>
      </c>
      <c r="D39" s="53">
        <v>2.1015052998746357</v>
      </c>
      <c r="E39" s="10">
        <v>9.8618922538479484E-3</v>
      </c>
      <c r="F39" s="10">
        <f t="shared" si="0"/>
        <v>6.1538461538461542E-2</v>
      </c>
      <c r="G39" s="53">
        <f>_xll.SLR_PARAM($B$3:$B39,$C$3:$C39,0,1,1)</f>
        <v>0.6809844448223259</v>
      </c>
      <c r="H39" s="53">
        <f>_xll.SLR_PARAM($B$3:$B39,$C$3:$C39,0,5,1)</f>
        <v>0.93255545507942661</v>
      </c>
      <c r="I39" s="53">
        <f>_xll.SLR_PARAM($B$3:$B39,$C$3:$C39,0,6,1)</f>
        <v>0.42941343456522513</v>
      </c>
      <c r="J39" s="59">
        <f t="shared" si="2"/>
        <v>0.50314202051420143</v>
      </c>
      <c r="M39" s="25" t="s">
        <v>46</v>
      </c>
      <c r="N39" s="28">
        <f>_xll.MLR_PARAM($B$3:$B$67,,$C$3:$C$67,0,1,0)</f>
        <v>0</v>
      </c>
      <c r="O39" s="28">
        <f>_xll.MLR_PARAM($B$3:$B$67,,$C$3:$C$67,0,2,0)</f>
        <v>0</v>
      </c>
      <c r="P39" s="28" t="e">
        <f>_xll.MLR_PARAM($B$3:$B$67,,$C$3:$C$67,0,3,0)</f>
        <v>#N/A</v>
      </c>
      <c r="Q39" s="27" t="e">
        <f>TDIST($P$39,140,1)</f>
        <v>#N/A</v>
      </c>
      <c r="R39" s="28">
        <f>_xll.MLR_PARAM($B$3:$B$67,,$C$3:$C$67,0,6,0,$T$37)</f>
        <v>0</v>
      </c>
      <c r="S39" s="28">
        <f>_xll.MLR_PARAM($B$3:$B$67,,$C$3:$C$67,0,5,0,$T$37)</f>
        <v>0</v>
      </c>
      <c r="T39" s="26" t="e">
        <f>$Q$39&lt;($T$37/2)</f>
        <v>#N/A</v>
      </c>
    </row>
    <row r="40" spans="1:25" x14ac:dyDescent="0.25">
      <c r="A40" s="4">
        <v>40575</v>
      </c>
      <c r="B40" s="20">
        <f>Data!M116</f>
        <v>3.6796358608945999E-2</v>
      </c>
      <c r="C40" s="20">
        <f>Data!N116</f>
        <v>3.104962770985232E-3</v>
      </c>
      <c r="D40" s="53">
        <v>-0.49864047685572704</v>
      </c>
      <c r="E40" s="10">
        <v>1.6923405798335651E-3</v>
      </c>
      <c r="F40" s="10">
        <f t="shared" si="0"/>
        <v>6.1538461538461542E-2</v>
      </c>
      <c r="G40" s="53">
        <f>_xll.SLR_PARAM($B$3:$B40,$C$3:$C40,0,1,1)</f>
        <v>0.67587526091648109</v>
      </c>
      <c r="H40" s="53">
        <f>_xll.SLR_PARAM($B$3:$B40,$C$3:$C40,0,5,1)</f>
        <v>0.9233930047380241</v>
      </c>
      <c r="I40" s="53">
        <f>_xll.SLR_PARAM($B$3:$B40,$C$3:$C40,0,6,1)</f>
        <v>0.42835751709493808</v>
      </c>
      <c r="J40" s="59">
        <f t="shared" si="2"/>
        <v>0.49503548764308603</v>
      </c>
      <c r="M40" s="33" t="s">
        <v>1</v>
      </c>
      <c r="N40" s="45">
        <f>_xll.MLR_PARAM($B$3:$B$67,,$C$3:$C$67,0,1,1)</f>
        <v>0.66165675938766344</v>
      </c>
      <c r="O40" s="45">
        <f>_xll.MLR_PARAM($B$3:$B$67,,$C$3:$C$67,0,2,1)</f>
        <v>9.4761391218583027E-2</v>
      </c>
      <c r="P40" s="45">
        <f>_xll.MLR_PARAM($B$3:$B$67,,$C$3:$C$67,0,3,1)</f>
        <v>6.9823453505599264</v>
      </c>
      <c r="Q40" s="46">
        <f>TDIST($P$40,140,1)</f>
        <v>5.3579861554464168E-11</v>
      </c>
      <c r="R40" s="45">
        <f>_xll.MLR_PARAM($B$3:$B$67,,$C$3:$C$67,0,6,1,$T$37)</f>
        <v>0.47229122944989999</v>
      </c>
      <c r="S40" s="45">
        <f>_xll.MLR_PARAM($B$3:$B$67,,$C$3:$C$67,0,5,1,$T$37)</f>
        <v>0.85102228932542689</v>
      </c>
      <c r="T40" s="41" t="b">
        <f>$Q$40&lt;($T$37/2)</f>
        <v>1</v>
      </c>
    </row>
    <row r="41" spans="1:25" x14ac:dyDescent="0.25">
      <c r="A41" s="4">
        <v>40603</v>
      </c>
      <c r="B41" s="20">
        <f>Data!M117</f>
        <v>2.3827637826686898E-3</v>
      </c>
      <c r="C41" s="20">
        <f>Data!N117</f>
        <v>7.2783839318834309E-3</v>
      </c>
      <c r="D41" s="53">
        <v>0.13339712399433284</v>
      </c>
      <c r="E41" s="10">
        <v>5.0445718715071428E-7</v>
      </c>
      <c r="F41" s="10">
        <f t="shared" si="0"/>
        <v>6.1538461538461542E-2</v>
      </c>
      <c r="G41" s="53">
        <f>_xll.SLR_PARAM($B$3:$B41,$C$3:$C41,0,1,1)</f>
        <v>0.67596067847576735</v>
      </c>
      <c r="H41" s="53">
        <f>_xll.SLR_PARAM($B$3:$B41,$C$3:$C41,0,5,1)</f>
        <v>0.9200114935842878</v>
      </c>
      <c r="I41" s="53">
        <f>_xll.SLR_PARAM($B$3:$B41,$C$3:$C41,0,6,1)</f>
        <v>0.4319098633672469</v>
      </c>
      <c r="J41" s="59">
        <f t="shared" si="2"/>
        <v>0.48810163021704089</v>
      </c>
    </row>
    <row r="42" spans="1:25" x14ac:dyDescent="0.25">
      <c r="A42" s="4">
        <v>40634</v>
      </c>
      <c r="B42" s="20">
        <f>Data!M118</f>
        <v>3.1029751093899507E-2</v>
      </c>
      <c r="C42" s="20">
        <f>Data!N118</f>
        <v>4.6030751856075872E-2</v>
      </c>
      <c r="D42" s="53">
        <v>0.59801081573534587</v>
      </c>
      <c r="E42" s="10">
        <v>1.7275261447685143E-3</v>
      </c>
      <c r="F42" s="10">
        <f t="shared" si="0"/>
        <v>6.1538461538461542E-2</v>
      </c>
      <c r="G42" s="53">
        <f>_xll.SLR_PARAM($B$3:$B42,$C$3:$C42,0,1,1)</f>
        <v>0.68084824144929468</v>
      </c>
      <c r="H42" s="53">
        <f>_xll.SLR_PARAM($B$3:$B42,$C$3:$C42,0,5,1)</f>
        <v>0.92166391950030446</v>
      </c>
      <c r="I42" s="53">
        <f>_xll.SLR_PARAM($B$3:$B42,$C$3:$C42,0,6,1)</f>
        <v>0.44003256339828489</v>
      </c>
      <c r="J42" s="59">
        <f t="shared" si="2"/>
        <v>0.48163135610201957</v>
      </c>
    </row>
    <row r="43" spans="1:25" x14ac:dyDescent="0.25">
      <c r="A43" s="4">
        <v>40665</v>
      </c>
      <c r="B43" s="20">
        <f>Data!M119</f>
        <v>-1.1532642968341705E-2</v>
      </c>
      <c r="C43" s="20">
        <f>Data!N119</f>
        <v>-5.310446291116361E-3</v>
      </c>
      <c r="D43" s="53">
        <v>5.429976995556629E-2</v>
      </c>
      <c r="E43" s="10">
        <v>1.9592924325783534E-6</v>
      </c>
      <c r="F43" s="10">
        <f t="shared" si="0"/>
        <v>6.1538461538461542E-2</v>
      </c>
      <c r="G43" s="53">
        <f>_xll.SLR_PARAM($B$3:$B43,$C$3:$C43,0,1,1)</f>
        <v>0.68066413607851839</v>
      </c>
      <c r="H43" s="53">
        <f>_xll.SLR_PARAM($B$3:$B43,$C$3:$C43,0,5,1)</f>
        <v>0.91815996941206202</v>
      </c>
      <c r="I43" s="53">
        <f>_xll.SLR_PARAM($B$3:$B43,$C$3:$C43,0,6,1)</f>
        <v>0.44316830274497476</v>
      </c>
      <c r="J43" s="59">
        <f t="shared" si="2"/>
        <v>0.47499166666708725</v>
      </c>
    </row>
    <row r="44" spans="1:25" x14ac:dyDescent="0.25">
      <c r="A44" s="4">
        <v>40695</v>
      </c>
      <c r="B44" s="20">
        <f>Data!M120</f>
        <v>-1.8478319640032423E-2</v>
      </c>
      <c r="C44" s="20">
        <f>Data!N120</f>
        <v>1.5521812913570812E-2</v>
      </c>
      <c r="D44" s="53">
        <v>0.64972780508976924</v>
      </c>
      <c r="E44" s="10">
        <v>7.2091817887603483E-4</v>
      </c>
      <c r="F44" s="10">
        <f t="shared" si="0"/>
        <v>6.1538461538461542E-2</v>
      </c>
      <c r="G44" s="53">
        <f>_xll.SLR_PARAM($B$3:$B44,$C$3:$C44,0,1,1)</f>
        <v>0.67740974314894087</v>
      </c>
      <c r="H44" s="53">
        <f>_xll.SLR_PARAM($B$3:$B44,$C$3:$C44,0,5,1)</f>
        <v>0.91260136239797385</v>
      </c>
      <c r="I44" s="53">
        <f>_xll.SLR_PARAM($B$3:$B44,$C$3:$C44,0,6,1)</f>
        <v>0.44221812389990783</v>
      </c>
      <c r="J44" s="59">
        <f t="shared" si="2"/>
        <v>0.47038323849806601</v>
      </c>
    </row>
    <row r="45" spans="1:25" x14ac:dyDescent="0.25">
      <c r="A45" s="4">
        <v>40725</v>
      </c>
      <c r="B45" s="20">
        <f>Data!M121</f>
        <v>-2.5195215141631186E-2</v>
      </c>
      <c r="C45" s="20">
        <f>Data!N121</f>
        <v>5.9991949414653981E-2</v>
      </c>
      <c r="D45" s="53">
        <v>1.7963870621158862</v>
      </c>
      <c r="E45" s="10">
        <v>1.0260576403731349E-2</v>
      </c>
      <c r="F45" s="10">
        <f t="shared" si="0"/>
        <v>6.1538461538461542E-2</v>
      </c>
      <c r="G45" s="53">
        <f>_xll.SLR_PARAM($B$3:$B45,$C$3:$C45,0,1,1)</f>
        <v>0.66528895903406304</v>
      </c>
      <c r="H45" s="53">
        <f>_xll.SLR_PARAM($B$3:$B45,$C$3:$C45,0,5,1)</f>
        <v>0.90463830458873229</v>
      </c>
      <c r="I45" s="53">
        <f>_xll.SLR_PARAM($B$3:$B45,$C$3:$C45,0,6,1)</f>
        <v>0.4259396134793938</v>
      </c>
      <c r="J45" s="59">
        <f t="shared" si="2"/>
        <v>0.47869869110933849</v>
      </c>
    </row>
    <row r="46" spans="1:25" x14ac:dyDescent="0.25">
      <c r="A46" s="4">
        <v>40756</v>
      </c>
      <c r="B46" s="20">
        <f>Data!M122</f>
        <v>-5.867239177370414E-2</v>
      </c>
      <c r="C46" s="20">
        <f>Data!N122</f>
        <v>-5.0555546191351879E-2</v>
      </c>
      <c r="D46" s="53">
        <v>-0.27692300876583809</v>
      </c>
      <c r="E46" s="10">
        <v>1.3411343774900209E-3</v>
      </c>
      <c r="F46" s="10">
        <f t="shared" si="0"/>
        <v>6.1538461538461542E-2</v>
      </c>
      <c r="G46" s="53">
        <f>_xll.SLR_PARAM($B$3:$B46,$C$3:$C46,0,1,1)</f>
        <v>0.66942032180610278</v>
      </c>
      <c r="H46" s="53">
        <f>_xll.SLR_PARAM($B$3:$B46,$C$3:$C46,0,5,1)</f>
        <v>0.90346021968484758</v>
      </c>
      <c r="I46" s="53">
        <f>_xll.SLR_PARAM($B$3:$B46,$C$3:$C46,0,6,1)</f>
        <v>0.43538042392735798</v>
      </c>
      <c r="J46" s="59">
        <f t="shared" si="2"/>
        <v>0.46807979575748959</v>
      </c>
    </row>
    <row r="47" spans="1:25" x14ac:dyDescent="0.25">
      <c r="A47" s="4">
        <v>40787</v>
      </c>
      <c r="B47" s="20">
        <f>Data!M123</f>
        <v>-7.4959784104541974E-2</v>
      </c>
      <c r="C47" s="20">
        <f>Data!N123</f>
        <v>1.7179258778084443E-2</v>
      </c>
      <c r="D47" s="53">
        <v>1.5846483620969234</v>
      </c>
      <c r="E47" s="10">
        <v>7.2483301321884352E-2</v>
      </c>
      <c r="F47" s="10">
        <f t="shared" si="0"/>
        <v>6.1538461538461542E-2</v>
      </c>
      <c r="G47" s="53">
        <f>_xll.SLR_PARAM($B$3:$B47,$C$3:$C47,0,1,1)</f>
        <v>0.63958630082286583</v>
      </c>
      <c r="H47" s="53">
        <f>_xll.SLR_PARAM($B$3:$B47,$C$3:$C47,0,5,1)</f>
        <v>0.87213109725633964</v>
      </c>
      <c r="I47" s="53">
        <f>_xll.SLR_PARAM($B$3:$B47,$C$3:$C47,0,6,1)</f>
        <v>0.40704150438939207</v>
      </c>
      <c r="J47" s="59">
        <f t="shared" si="2"/>
        <v>0.46508959286694757</v>
      </c>
    </row>
    <row r="48" spans="1:25" x14ac:dyDescent="0.25">
      <c r="A48" s="4">
        <v>40819</v>
      </c>
      <c r="B48" s="20">
        <f>Data!M124</f>
        <v>0.11160623791293121</v>
      </c>
      <c r="C48" s="20">
        <f>Data!N124</f>
        <v>5.5840035802982226E-2</v>
      </c>
      <c r="D48" s="53">
        <v>-0.43497390825066823</v>
      </c>
      <c r="E48" s="10">
        <v>1.2547189993196791E-2</v>
      </c>
      <c r="F48" s="10">
        <f t="shared" si="0"/>
        <v>6.1538461538461542E-2</v>
      </c>
      <c r="G48" s="53">
        <f>_xll.SLR_PARAM($B$3:$B48,$C$3:$C48,0,1,1)</f>
        <v>0.63003997127402556</v>
      </c>
      <c r="H48" s="53">
        <f>_xll.SLR_PARAM($B$3:$B48,$C$3:$C48,0,5,1)</f>
        <v>0.85207085154626161</v>
      </c>
      <c r="I48" s="53">
        <f>_xll.SLR_PARAM($B$3:$B48,$C$3:$C48,0,6,1)</f>
        <v>0.4080090910017895</v>
      </c>
      <c r="J48" s="59">
        <f t="shared" si="2"/>
        <v>0.44406176054447211</v>
      </c>
    </row>
    <row r="49" spans="1:10" x14ac:dyDescent="0.25">
      <c r="A49" s="4">
        <v>40848</v>
      </c>
      <c r="B49" s="20">
        <f>Data!M125</f>
        <v>-3.4673219837878877E-3</v>
      </c>
      <c r="C49" s="20">
        <f>Data!N125</f>
        <v>2.2305216715717467E-2</v>
      </c>
      <c r="D49" s="53">
        <v>0.5755258608998618</v>
      </c>
      <c r="E49" s="10">
        <v>1.9883882666482008E-5</v>
      </c>
      <c r="F49" s="10">
        <f t="shared" si="0"/>
        <v>6.1538461538461542E-2</v>
      </c>
      <c r="G49" s="53">
        <f>_xll.SLR_PARAM($B$3:$B49,$C$3:$C49,0,1,1)</f>
        <v>0.62957266978199844</v>
      </c>
      <c r="H49" s="53">
        <f>_xll.SLR_PARAM($B$3:$B49,$C$3:$C49,0,5,1)</f>
        <v>0.84969400203054235</v>
      </c>
      <c r="I49" s="53">
        <f>_xll.SLR_PARAM($B$3:$B49,$C$3:$C49,0,6,1)</f>
        <v>0.40945133753345453</v>
      </c>
      <c r="J49" s="59">
        <f t="shared" si="2"/>
        <v>0.44024266449708782</v>
      </c>
    </row>
    <row r="50" spans="1:10" x14ac:dyDescent="0.25">
      <c r="A50" s="4">
        <v>40878</v>
      </c>
      <c r="B50" s="20">
        <f>Data!M126</f>
        <v>9.2811404568065962E-3</v>
      </c>
      <c r="C50" s="20">
        <f>Data!N126</f>
        <v>-2.1899340868631118E-2</v>
      </c>
      <c r="D50" s="53">
        <v>-0.65614981575041775</v>
      </c>
      <c r="E50" s="10">
        <v>1.8524761607277351E-4</v>
      </c>
      <c r="F50" s="10">
        <f t="shared" si="0"/>
        <v>6.1538461538461542E-2</v>
      </c>
      <c r="G50" s="53">
        <f>_xll.SLR_PARAM($B$3:$B50,$C$3:$C50,0,1,1)</f>
        <v>0.62815635650023716</v>
      </c>
      <c r="H50" s="53">
        <f>_xll.SLR_PARAM($B$3:$B50,$C$3:$C50,0,5,1)</f>
        <v>0.84657788888115459</v>
      </c>
      <c r="I50" s="53">
        <f>_xll.SLR_PARAM($B$3:$B50,$C$3:$C50,0,6,1)</f>
        <v>0.40973482411931972</v>
      </c>
      <c r="J50" s="59">
        <f t="shared" si="2"/>
        <v>0.43684306476183488</v>
      </c>
    </row>
    <row r="51" spans="1:10" x14ac:dyDescent="0.25">
      <c r="A51" s="4">
        <v>40911</v>
      </c>
      <c r="B51" s="20">
        <f>Data!M127</f>
        <v>5.0594693101282305E-2</v>
      </c>
      <c r="C51" s="20">
        <f>Data!N127</f>
        <v>4.7419040876033679E-2</v>
      </c>
      <c r="D51" s="53">
        <v>0.32829795516668453</v>
      </c>
      <c r="E51" s="10">
        <v>1.3953716634938068E-3</v>
      </c>
      <c r="F51" s="10">
        <f t="shared" si="0"/>
        <v>6.1538461538461542E-2</v>
      </c>
      <c r="G51" s="53">
        <f>_xll.SLR_PARAM($B$3:$B51,$C$3:$C51,0,1,1)</f>
        <v>0.63244793253745879</v>
      </c>
      <c r="H51" s="53">
        <f>_xll.SLR_PARAM($B$3:$B51,$C$3:$C51,0,5,1)</f>
        <v>0.84721024334553774</v>
      </c>
      <c r="I51" s="53">
        <f>_xll.SLR_PARAM($B$3:$B51,$C$3:$C51,0,6,1)</f>
        <v>0.41768562172937984</v>
      </c>
      <c r="J51" s="59">
        <f t="shared" si="2"/>
        <v>0.4295246216161579</v>
      </c>
    </row>
    <row r="52" spans="1:10" x14ac:dyDescent="0.25">
      <c r="A52" s="4">
        <v>40940</v>
      </c>
      <c r="B52" s="20">
        <f>Data!M128</f>
        <v>4.1691510722395582E-2</v>
      </c>
      <c r="C52" s="20">
        <f>Data!N128</f>
        <v>2.5350526906846308E-2</v>
      </c>
      <c r="D52" s="53">
        <v>-5.2515393131301477E-2</v>
      </c>
      <c r="E52" s="10">
        <v>2.4144106474630875E-5</v>
      </c>
      <c r="F52" s="10">
        <f t="shared" si="0"/>
        <v>6.1538461538461542E-2</v>
      </c>
      <c r="G52" s="53">
        <f>_xll.SLR_PARAM($B$3:$B52,$C$3:$C52,0,1,1)</f>
        <v>0.63222004993464498</v>
      </c>
      <c r="H52" s="53">
        <f>_xll.SLR_PARAM($B$3:$B52,$C$3:$C52,0,5,1)</f>
        <v>0.84366938841749606</v>
      </c>
      <c r="I52" s="53">
        <f>_xll.SLR_PARAM($B$3:$B52,$C$3:$C52,0,6,1)</f>
        <v>0.4207707114517939</v>
      </c>
      <c r="J52" s="59">
        <f t="shared" si="2"/>
        <v>0.42289867696570216</v>
      </c>
    </row>
    <row r="53" spans="1:10" x14ac:dyDescent="0.25">
      <c r="A53" s="4">
        <v>40969</v>
      </c>
      <c r="B53" s="20">
        <f>Data!M129</f>
        <v>2.9841160978005186E-2</v>
      </c>
      <c r="C53" s="20">
        <f>Data!N129</f>
        <v>6.0509945657727854E-2</v>
      </c>
      <c r="D53" s="53">
        <v>0.95584198430147371</v>
      </c>
      <c r="E53" s="10">
        <v>4.0803365769058932E-3</v>
      </c>
      <c r="F53" s="10">
        <f t="shared" si="0"/>
        <v>6.1538461538461542E-2</v>
      </c>
      <c r="G53" s="53">
        <f>_xll.SLR_PARAM($B$3:$B53,$C$3:$C53,0,1,1)</f>
        <v>0.63886599894052432</v>
      </c>
      <c r="H53" s="53">
        <f>_xll.SLR_PARAM($B$3:$B53,$C$3:$C53,0,5,1)</f>
        <v>0.84935947617340624</v>
      </c>
      <c r="I53" s="53">
        <f>_xll.SLR_PARAM($B$3:$B53,$C$3:$C53,0,6,1)</f>
        <v>0.4283725217076424</v>
      </c>
      <c r="J53" s="59">
        <f t="shared" si="2"/>
        <v>0.42098695446576384</v>
      </c>
    </row>
    <row r="54" spans="1:10" x14ac:dyDescent="0.25">
      <c r="A54" s="4">
        <v>41001</v>
      </c>
      <c r="B54" s="20">
        <f>Data!M130</f>
        <v>-5.6511164390429074E-3</v>
      </c>
      <c r="C54" s="20">
        <f>Data!N130</f>
        <v>-7.5337469784871706E-3</v>
      </c>
      <c r="D54" s="53">
        <v>-8.8783749064718503E-2</v>
      </c>
      <c r="E54" s="10">
        <v>1.2570768096377013E-6</v>
      </c>
      <c r="F54" s="10">
        <f t="shared" si="0"/>
        <v>6.1538461538461542E-2</v>
      </c>
      <c r="G54" s="53">
        <f>_xll.SLR_PARAM($B$3:$B54,$C$3:$C54,0,1,1)</f>
        <v>0.63898455356384198</v>
      </c>
      <c r="H54" s="53">
        <f>_xll.SLR_PARAM($B$3:$B54,$C$3:$C54,0,5,1)</f>
        <v>0.84729660662460593</v>
      </c>
      <c r="I54" s="53">
        <f>_xll.SLR_PARAM($B$3:$B54,$C$3:$C54,0,6,1)</f>
        <v>0.43067250050307798</v>
      </c>
      <c r="J54" s="59">
        <f t="shared" si="2"/>
        <v>0.41662410612152795</v>
      </c>
    </row>
    <row r="55" spans="1:10" x14ac:dyDescent="0.25">
      <c r="A55" s="4">
        <v>41030</v>
      </c>
      <c r="B55" s="20">
        <f>Data!M131</f>
        <v>-6.0769572587141142E-2</v>
      </c>
      <c r="C55" s="20">
        <f>Data!N131</f>
        <v>-6.4645592635747692E-2</v>
      </c>
      <c r="D55" s="53">
        <v>-0.57705401597214512</v>
      </c>
      <c r="E55" s="10">
        <v>6.2552539419422166E-3</v>
      </c>
      <c r="F55" s="10">
        <f t="shared" si="0"/>
        <v>6.1538461538461542E-2</v>
      </c>
      <c r="G55" s="53">
        <f>_xll.SLR_PARAM($B$3:$B55,$C$3:$C55,0,1,1)</f>
        <v>0.64721037801671699</v>
      </c>
      <c r="H55" s="53">
        <f>_xll.SLR_PARAM($B$3:$B55,$C$3:$C55,0,5,1)</f>
        <v>0.85205265059124868</v>
      </c>
      <c r="I55" s="53">
        <f>_xll.SLR_PARAM($B$3:$B55,$C$3:$C55,0,6,1)</f>
        <v>0.4423681054421853</v>
      </c>
      <c r="J55" s="59">
        <f t="shared" si="2"/>
        <v>0.40968454514906338</v>
      </c>
    </row>
    <row r="56" spans="1:10" x14ac:dyDescent="0.25">
      <c r="A56" s="4">
        <v>41061</v>
      </c>
      <c r="B56" s="20">
        <f>Data!M132</f>
        <v>3.8109810861713909E-2</v>
      </c>
      <c r="C56" s="20">
        <f>Data!N132</f>
        <v>1.3902494584671264E-2</v>
      </c>
      <c r="D56" s="53">
        <v>-0.2656379771009108</v>
      </c>
      <c r="E56" s="10">
        <v>5.1543248396558215E-4</v>
      </c>
      <c r="F56" s="10">
        <f t="shared" si="0"/>
        <v>6.1538461538461542E-2</v>
      </c>
      <c r="G56" s="53">
        <f>_xll.SLR_PARAM($B$3:$B56,$C$3:$C56,0,1,1)</f>
        <v>0.64507594326331763</v>
      </c>
      <c r="H56" s="53">
        <f>_xll.SLR_PARAM($B$3:$B56,$C$3:$C56,0,5,1)</f>
        <v>0.84722643872741388</v>
      </c>
      <c r="I56" s="53">
        <f>_xll.SLR_PARAM($B$3:$B56,$C$3:$C56,0,6,1)</f>
        <v>0.44292544779922133</v>
      </c>
      <c r="J56" s="59">
        <f t="shared" si="2"/>
        <v>0.40430099092819255</v>
      </c>
    </row>
    <row r="57" spans="1:10" x14ac:dyDescent="0.25">
      <c r="A57" s="4">
        <v>41092</v>
      </c>
      <c r="B57" s="20">
        <f>Data!M133</f>
        <v>8.7661473625079318E-3</v>
      </c>
      <c r="C57" s="20">
        <f>Data!N133</f>
        <v>1.9892501215498411E-3</v>
      </c>
      <c r="D57" s="53">
        <v>-8.9174722960326192E-2</v>
      </c>
      <c r="E57" s="10">
        <v>3.0522831898302336E-6</v>
      </c>
      <c r="F57" s="10">
        <f t="shared" si="0"/>
        <v>6.1538461538461542E-2</v>
      </c>
      <c r="G57" s="53">
        <f>_xll.SLR_PARAM($B$3:$B57,$C$3:$C57,0,1,1)</f>
        <v>0.64490879264419143</v>
      </c>
      <c r="H57" s="53">
        <f>_xll.SLR_PARAM($B$3:$B57,$C$3:$C57,0,5,1)</f>
        <v>0.84506186320563792</v>
      </c>
      <c r="I57" s="53">
        <f>_xll.SLR_PARAM($B$3:$B57,$C$3:$C57,0,6,1)</f>
        <v>0.44475572208274494</v>
      </c>
      <c r="J57" s="59">
        <f t="shared" si="2"/>
        <v>0.40030614112289298</v>
      </c>
    </row>
    <row r="58" spans="1:10" x14ac:dyDescent="0.25">
      <c r="A58" s="4">
        <v>41122</v>
      </c>
      <c r="B58" s="20">
        <f>Data!M134</f>
        <v>2.4406769426528675E-2</v>
      </c>
      <c r="C58" s="20">
        <f>Data!N134</f>
        <v>-1.5410486326968504E-3</v>
      </c>
      <c r="D58" s="53">
        <v>-0.41447742980189339</v>
      </c>
      <c r="E58" s="10">
        <v>5.1247547167813934E-4</v>
      </c>
      <c r="F58" s="10">
        <f t="shared" si="0"/>
        <v>6.1538461538461542E-2</v>
      </c>
      <c r="G58" s="53">
        <f>_xll.SLR_PARAM($B$3:$B58,$C$3:$C58,0,1,1)</f>
        <v>0.64272155134934994</v>
      </c>
      <c r="H58" s="53">
        <f>_xll.SLR_PARAM($B$3:$B58,$C$3:$C58,0,5,1)</f>
        <v>0.84093939379339844</v>
      </c>
      <c r="I58" s="53">
        <f>_xll.SLR_PARAM($B$3:$B58,$C$3:$C58,0,6,1)</f>
        <v>0.44450370890530144</v>
      </c>
      <c r="J58" s="59">
        <f t="shared" si="2"/>
        <v>0.396435684888097</v>
      </c>
    </row>
    <row r="59" spans="1:10" x14ac:dyDescent="0.25">
      <c r="A59" s="4">
        <v>41156</v>
      </c>
      <c r="B59" s="20">
        <f>Data!M135</f>
        <v>2.5719807094534208E-2</v>
      </c>
      <c r="C59" s="20">
        <f>Data!N135</f>
        <v>6.4555302540760653E-2</v>
      </c>
      <c r="D59" s="53">
        <v>1.1139949482754827</v>
      </c>
      <c r="E59" s="10">
        <v>4.1124037015987762E-3</v>
      </c>
      <c r="F59" s="10">
        <f t="shared" si="0"/>
        <v>6.1538461538461542E-2</v>
      </c>
      <c r="G59" s="53">
        <f>_xll.SLR_PARAM($B$3:$B59,$C$3:$C59,0,1,1)</f>
        <v>0.64910502742331422</v>
      </c>
      <c r="H59" s="53">
        <f>_xll.SLR_PARAM($B$3:$B59,$C$3:$C59,0,5,1)</f>
        <v>0.847288473563656</v>
      </c>
      <c r="I59" s="53">
        <f>_xll.SLR_PARAM($B$3:$B59,$C$3:$C59,0,6,1)</f>
        <v>0.45092158128297244</v>
      </c>
      <c r="J59" s="59">
        <f t="shared" si="2"/>
        <v>0.39636689228068356</v>
      </c>
    </row>
    <row r="60" spans="1:10" x14ac:dyDescent="0.25">
      <c r="A60" s="4">
        <v>41183</v>
      </c>
      <c r="B60" s="20">
        <f>Data!M136</f>
        <v>-1.6795538819422712E-2</v>
      </c>
      <c r="C60" s="20">
        <f>Data!N136</f>
        <v>-6.2343793320425799E-2</v>
      </c>
      <c r="D60" s="53">
        <v>-1.1994041479399549</v>
      </c>
      <c r="E60" s="10">
        <v>2.0290286633614352E-3</v>
      </c>
      <c r="F60" s="10">
        <f t="shared" si="0"/>
        <v>6.1538461538461542E-2</v>
      </c>
      <c r="G60" s="53">
        <f>_xll.SLR_PARAM($B$3:$B60,$C$3:$C60,0,1,1)</f>
        <v>0.65356366633463969</v>
      </c>
      <c r="H60" s="53">
        <f>_xll.SLR_PARAM($B$3:$B60,$C$3:$C60,0,5,1)</f>
        <v>0.85221047052241439</v>
      </c>
      <c r="I60" s="53">
        <f>_xll.SLR_PARAM($B$3:$B60,$C$3:$C60,0,6,1)</f>
        <v>0.454916862146865</v>
      </c>
      <c r="J60" s="59">
        <f t="shared" si="2"/>
        <v>0.39729360837554939</v>
      </c>
    </row>
    <row r="61" spans="1:10" x14ac:dyDescent="0.25">
      <c r="A61" s="4">
        <v>41214</v>
      </c>
      <c r="B61" s="20">
        <f>Data!M137</f>
        <v>7.1911272827778049E-3</v>
      </c>
      <c r="C61" s="20">
        <f>Data!N137</f>
        <v>-1.8698749533525585E-2</v>
      </c>
      <c r="D61" s="53">
        <v>-0.54884837418806065</v>
      </c>
      <c r="E61" s="10">
        <v>7.7797914067253163E-5</v>
      </c>
      <c r="F61" s="10">
        <f t="shared" si="0"/>
        <v>6.1538461538461542E-2</v>
      </c>
      <c r="G61" s="53">
        <f>_xll.SLR_PARAM($B$3:$B61,$C$3:$C61,0,1,1)</f>
        <v>0.65269557788813337</v>
      </c>
      <c r="H61" s="53">
        <f>_xll.SLR_PARAM($B$3:$B61,$C$3:$C61,0,5,1)</f>
        <v>0.85001531458910529</v>
      </c>
      <c r="I61" s="53">
        <f>_xll.SLR_PARAM($B$3:$B61,$C$3:$C61,0,6,1)</f>
        <v>0.45537584118716146</v>
      </c>
      <c r="J61" s="59">
        <f t="shared" si="2"/>
        <v>0.39463947340194383</v>
      </c>
    </row>
    <row r="62" spans="1:10" x14ac:dyDescent="0.25">
      <c r="A62" s="4">
        <v>41246</v>
      </c>
      <c r="B62" s="20">
        <f>Data!M138</f>
        <v>1.4522423326729091E-2</v>
      </c>
      <c r="C62" s="20">
        <f>Data!N138</f>
        <v>7.707604294462986E-3</v>
      </c>
      <c r="D62" s="53">
        <v>-4.4503750627614136E-2</v>
      </c>
      <c r="E62" s="10">
        <v>2.0877863825800313E-6</v>
      </c>
      <c r="F62" s="10">
        <f t="shared" si="0"/>
        <v>6.1538461538461542E-2</v>
      </c>
      <c r="G62" s="53">
        <f>_xll.SLR_PARAM($B$3:$B62,$C$3:$C62,0,1,1)</f>
        <v>0.65256302442890757</v>
      </c>
      <c r="H62" s="53">
        <f>_xll.SLR_PARAM($B$3:$B62,$C$3:$C62,0,5,1)</f>
        <v>0.84802683374077359</v>
      </c>
      <c r="I62" s="53">
        <f>_xll.SLR_PARAM($B$3:$B62,$C$3:$C62,0,6,1)</f>
        <v>0.45709921511704155</v>
      </c>
      <c r="J62" s="59">
        <f t="shared" si="2"/>
        <v>0.39092761862373204</v>
      </c>
    </row>
    <row r="63" spans="1:10" x14ac:dyDescent="0.25">
      <c r="A63" s="4">
        <v>41276</v>
      </c>
      <c r="B63" s="20">
        <f>Data!M139</f>
        <v>5.356591009992881E-2</v>
      </c>
      <c r="C63" s="20">
        <f>Data!N139</f>
        <v>6.0101889847032436E-2</v>
      </c>
      <c r="D63" s="53">
        <v>0.58109563236463901</v>
      </c>
      <c r="E63" s="10">
        <v>4.9079046779351501E-3</v>
      </c>
      <c r="F63" s="10">
        <f t="shared" si="0"/>
        <v>6.1538461538461542E-2</v>
      </c>
      <c r="G63" s="53">
        <f>_xll.SLR_PARAM($B$3:$B63,$C$3:$C63,0,1,1)</f>
        <v>0.65940371962502686</v>
      </c>
      <c r="H63" s="53">
        <f>_xll.SLR_PARAM($B$3:$B63,$C$3:$C63,0,5,1)</f>
        <v>0.85229323507787536</v>
      </c>
      <c r="I63" s="53">
        <f>_xll.SLR_PARAM($B$3:$B63,$C$3:$C63,0,6,1)</f>
        <v>0.46651420417217832</v>
      </c>
      <c r="J63" s="59">
        <f t="shared" si="2"/>
        <v>0.38577903090569704</v>
      </c>
    </row>
    <row r="64" spans="1:10" x14ac:dyDescent="0.25">
      <c r="A64" s="4">
        <v>41306</v>
      </c>
      <c r="B64" s="20">
        <f>Data!M140</f>
        <v>1.0840295315708421E-2</v>
      </c>
      <c r="C64" s="20">
        <f>Data!N140</f>
        <v>-6.9375093392968048E-3</v>
      </c>
      <c r="D64" s="53">
        <v>-0.3302051424915044</v>
      </c>
      <c r="E64" s="10">
        <v>6.4012069811576289E-5</v>
      </c>
      <c r="F64" s="10">
        <f t="shared" si="0"/>
        <v>6.1538461538461542E-2</v>
      </c>
      <c r="G64" s="53">
        <f>_xll.SLR_PARAM($B$3:$B64,$C$3:$C64,0,1,1)</f>
        <v>0.6586287434205178</v>
      </c>
      <c r="H64" s="53">
        <f>_xll.SLR_PARAM($B$3:$B64,$C$3:$C64,0,5,1)</f>
        <v>0.84997950613807782</v>
      </c>
      <c r="I64" s="53">
        <f>_xll.SLR_PARAM($B$3:$B64,$C$3:$C64,0,6,1)</f>
        <v>0.46727798070295778</v>
      </c>
      <c r="J64" s="59">
        <f t="shared" si="2"/>
        <v>0.38270152543512004</v>
      </c>
    </row>
    <row r="65" spans="1:10" x14ac:dyDescent="0.25">
      <c r="A65" s="4">
        <v>41334</v>
      </c>
      <c r="B65" s="20">
        <f>Data!M141</f>
        <v>3.6197069716860014E-2</v>
      </c>
      <c r="C65" s="20">
        <f>Data!N141</f>
        <v>6.2024424778775927E-2</v>
      </c>
      <c r="D65" s="53">
        <v>0.89368726350931926</v>
      </c>
      <c r="E65" s="10">
        <v>5.2592703941894579E-3</v>
      </c>
      <c r="F65" s="10">
        <f t="shared" si="0"/>
        <v>6.1538461538461542E-2</v>
      </c>
      <c r="G65" s="53">
        <f>_xll.SLR_PARAM($B$3:$B65,$C$3:$C65,0,1,1)</f>
        <v>0.66559736621593002</v>
      </c>
      <c r="H65" s="53">
        <f>_xll.SLR_PARAM($B$3:$B65,$C$3:$C65,0,5,1)</f>
        <v>0.85594810992336412</v>
      </c>
      <c r="I65" s="53">
        <f>_xll.SLR_PARAM($B$3:$B65,$C$3:$C65,0,6,1)</f>
        <v>0.47524662250849586</v>
      </c>
      <c r="J65" s="59">
        <f t="shared" si="2"/>
        <v>0.38070148741486826</v>
      </c>
    </row>
    <row r="66" spans="1:10" x14ac:dyDescent="0.25">
      <c r="A66" s="4">
        <v>41365</v>
      </c>
      <c r="B66" s="20">
        <f>Data!M142</f>
        <v>1.5145169861205262E-2</v>
      </c>
      <c r="C66" s="20">
        <f>Data!N142</f>
        <v>-5.0448872703395736E-2</v>
      </c>
      <c r="D66" s="53">
        <v>-1.4155154124283906</v>
      </c>
      <c r="E66" s="10">
        <v>2.2973769401534653E-3</v>
      </c>
      <c r="F66" s="10">
        <f t="shared" si="0"/>
        <v>6.1538461538461542E-2</v>
      </c>
      <c r="G66" s="53">
        <f>_xll.SLR_PARAM($B$3:$B66,$C$3:$C66,0,1,1)</f>
        <v>0.66098067152940509</v>
      </c>
      <c r="H66" s="53">
        <f>_xll.SLR_PARAM($B$3:$B66,$C$3:$C66,0,5,1)</f>
        <v>0.85271695472553832</v>
      </c>
      <c r="I66" s="53">
        <f>_xll.SLR_PARAM($B$3:$B66,$C$3:$C66,0,6,1)</f>
        <v>0.46924438833327187</v>
      </c>
      <c r="J66" s="59">
        <f t="shared" si="2"/>
        <v>0.38347256639226646</v>
      </c>
    </row>
    <row r="67" spans="1:10" x14ac:dyDescent="0.25">
      <c r="A67" s="4">
        <v>41395</v>
      </c>
      <c r="B67" s="20">
        <f>Data!M143</f>
        <v>4.140315180799977E-2</v>
      </c>
      <c r="C67" s="20">
        <f>Data!N143</f>
        <v>3.0637171722879684E-2</v>
      </c>
      <c r="D67" s="53">
        <v>7.6185703531865101E-2</v>
      </c>
      <c r="E67" s="10">
        <v>5.0107645064448966E-5</v>
      </c>
      <c r="F67" s="10">
        <f t="shared" si="0"/>
        <v>6.1538461538461542E-2</v>
      </c>
      <c r="G67" s="53">
        <f>_xll.SLR_PARAM($B$3:$B67,$C$3:$C67,0,1,1)</f>
        <v>0.66165675938766288</v>
      </c>
      <c r="H67" s="53">
        <f>_xll.SLR_PARAM($B$3:$B67,$C$3:$C67,0,5,1)</f>
        <v>0.85102228869049834</v>
      </c>
      <c r="I67" s="53">
        <f>_xll.SLR_PARAM($B$3:$B67,$C$3:$C67,0,6,1)</f>
        <v>0.47229123008482748</v>
      </c>
      <c r="J67" s="59">
        <f t="shared" si="2"/>
        <v>0.37873105860567086</v>
      </c>
    </row>
  </sheetData>
  <conditionalFormatting sqref="E3:E67">
    <cfRule type="cellIs" dxfId="2" priority="1" operator="greaterThan">
      <formula>$F$3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topLeftCell="A43" zoomScale="80" zoomScaleNormal="80" workbookViewId="0">
      <selection activeCell="F80" sqref="F80"/>
    </sheetView>
  </sheetViews>
  <sheetFormatPr defaultRowHeight="15" x14ac:dyDescent="0.25"/>
  <cols>
    <col min="1" max="1" width="13.5703125" customWidth="1"/>
    <col min="2" max="2" width="13.85546875" customWidth="1"/>
    <col min="3" max="3" width="13.28515625" customWidth="1"/>
    <col min="6" max="6" width="10.7109375" customWidth="1"/>
    <col min="10" max="10" width="9.140625" customWidth="1"/>
  </cols>
  <sheetData>
    <row r="1" spans="1:10" x14ac:dyDescent="0.25">
      <c r="A1" s="2"/>
    </row>
    <row r="2" spans="1:10" ht="15.75" thickBot="1" x14ac:dyDescent="0.3">
      <c r="A2" s="5" t="s">
        <v>0</v>
      </c>
      <c r="B2" s="5" t="s">
        <v>1</v>
      </c>
      <c r="C2" s="5" t="s">
        <v>2</v>
      </c>
      <c r="D2" s="67" t="s">
        <v>31</v>
      </c>
      <c r="E2" s="11" t="s">
        <v>64</v>
      </c>
      <c r="F2" s="11" t="s">
        <v>66</v>
      </c>
      <c r="G2" s="11" t="s">
        <v>65</v>
      </c>
      <c r="H2" s="11" t="s">
        <v>45</v>
      </c>
      <c r="I2" s="11" t="s">
        <v>44</v>
      </c>
      <c r="J2" s="11" t="s">
        <v>62</v>
      </c>
    </row>
    <row r="3" spans="1:10" x14ac:dyDescent="0.25">
      <c r="A3" s="4">
        <v>39449</v>
      </c>
      <c r="B3" s="20">
        <f>Data!M79</f>
        <v>-6.233420938409575E-2</v>
      </c>
      <c r="C3" s="20">
        <f>Data!N79</f>
        <v>-1.1769013718604858E-2</v>
      </c>
      <c r="D3" s="73">
        <f t="array" ref="D3:D67">_xll.SLR_FITTED($B$3:$B$67,$C$3:$C$67,0,3)</f>
        <v>0.86025084892117565</v>
      </c>
      <c r="E3" s="10">
        <f t="array" ref="E3:E67">_xll.SLR_FITTED($B$3:$B$67,$C$3:$C$67,0,5)</f>
        <v>2.2989525970053392E-2</v>
      </c>
      <c r="F3" s="10">
        <f>4/$N$28</f>
        <v>6.7796610169491525E-2</v>
      </c>
    </row>
    <row r="4" spans="1:10" x14ac:dyDescent="0.25">
      <c r="A4" s="4">
        <v>39479</v>
      </c>
      <c r="B4" s="20">
        <f>Data!M80</f>
        <v>-2.9002520539816463E-2</v>
      </c>
      <c r="C4" s="20">
        <f>Data!N80</f>
        <v>6.5710352046494877E-2</v>
      </c>
      <c r="D4" s="73">
        <v>2.4827973624791975</v>
      </c>
      <c r="E4" s="10">
        <v>4.0470314050470239E-2</v>
      </c>
      <c r="F4" s="10">
        <f t="shared" ref="F4:F67" si="0">4/$N$28</f>
        <v>6.7796610169491525E-2</v>
      </c>
    </row>
    <row r="5" spans="1:10" x14ac:dyDescent="0.25">
      <c r="A5" s="4">
        <v>39510</v>
      </c>
      <c r="B5" s="20">
        <f>Data!M81</f>
        <v>-1.3999359450346156E-2</v>
      </c>
      <c r="C5" s="20">
        <f>Data!N81</f>
        <v>9.7449772264586003E-3</v>
      </c>
      <c r="D5" s="73">
        <v>0.55274665797286371</v>
      </c>
      <c r="E5" s="10">
        <v>4.650178939434224E-4</v>
      </c>
      <c r="F5" s="10">
        <f t="shared" si="0"/>
        <v>6.7796610169491525E-2</v>
      </c>
      <c r="G5" s="53">
        <f>_xll.SLR_PARAM($B$3:$B5,$C$3:$C5,0,1,1)</f>
        <v>-0.26582605360880013</v>
      </c>
      <c r="H5" s="53">
        <f>_xll.SLR_PARAM($B$3:$B5,$C$3:$C5,0,5,1)</f>
        <v>8.0365800301614065</v>
      </c>
      <c r="I5" s="53">
        <f>_xll.SLR_PARAM($B$3:$B5,$C$3:$C5,0,6,1)</f>
        <v>-8.568232137379006</v>
      </c>
      <c r="J5" s="59">
        <f>H5-I5</f>
        <v>16.604812167540413</v>
      </c>
    </row>
    <row r="6" spans="1:10" x14ac:dyDescent="0.25">
      <c r="A6" s="4">
        <v>39539</v>
      </c>
      <c r="B6" s="20">
        <f>Data!M82</f>
        <v>4.8148749367595625E-2</v>
      </c>
      <c r="C6" s="20">
        <f>Data!N82</f>
        <v>4.7034384738611226E-2</v>
      </c>
      <c r="D6" s="73">
        <v>0.45869944403855423</v>
      </c>
      <c r="E6" s="10">
        <v>3.8516361654586887E-3</v>
      </c>
      <c r="F6" s="10">
        <f t="shared" si="0"/>
        <v>6.7796610169491525E-2</v>
      </c>
      <c r="G6" s="61">
        <f>_xll.SLR_PARAM($B$3:$B6,$C$3:$C6,0,1,1)</f>
        <v>0.13203588013480494</v>
      </c>
      <c r="H6" s="61">
        <f>_xll.SLR_PARAM($B$3:$B6,$C$3:$C6,0,5,1)</f>
        <v>2.5103725394470997</v>
      </c>
      <c r="I6" s="61">
        <f>_xll.SLR_PARAM($B$3:$B6,$C$3:$C6,0,6,1)</f>
        <v>-2.2463007791774903</v>
      </c>
      <c r="J6" s="71">
        <f>H6-I6</f>
        <v>4.75667331862459</v>
      </c>
    </row>
    <row r="7" spans="1:10" x14ac:dyDescent="0.25">
      <c r="A7" s="4">
        <v>39569</v>
      </c>
      <c r="B7" s="20">
        <f>Data!M83</f>
        <v>1.8655085450761354E-2</v>
      </c>
      <c r="C7" s="20">
        <f>Data!N83</f>
        <v>7.567696398252069E-2</v>
      </c>
      <c r="D7" s="73">
        <v>1.8577839439533639</v>
      </c>
      <c r="E7" s="10">
        <v>9.3389713784485275E-3</v>
      </c>
      <c r="F7" s="10">
        <f t="shared" si="0"/>
        <v>6.7796610169491525E-2</v>
      </c>
      <c r="G7" s="53">
        <f>_xll.SLR_PARAM($B$3:$B7,$C$3:$C7,0,1,1)</f>
        <v>0.31200831584281319</v>
      </c>
      <c r="H7" s="53">
        <f>_xll.SLR_PARAM($B$3:$B7,$C$3:$C7,0,5,1)</f>
        <v>2.2921246780803339</v>
      </c>
      <c r="I7" s="53">
        <f>_xll.SLR_PARAM($B$3:$B7,$C$3:$C7,0,6,1)</f>
        <v>-1.6681080463947078</v>
      </c>
      <c r="J7" s="59">
        <f t="shared" ref="J7:J67" si="1">H7-I7</f>
        <v>3.9602327244750417</v>
      </c>
    </row>
    <row r="8" spans="1:10" x14ac:dyDescent="0.25">
      <c r="A8" s="4">
        <v>39601</v>
      </c>
      <c r="B8" s="20">
        <f>Data!M84</f>
        <v>-8.3073720502372397E-2</v>
      </c>
      <c r="C8" s="20">
        <f>Data!N84</f>
        <v>-8.5790194110583542E-2</v>
      </c>
      <c r="D8" s="73">
        <v>-0.945505917946596</v>
      </c>
      <c r="E8" s="10">
        <v>5.0545470697401701E-2</v>
      </c>
      <c r="F8" s="10">
        <f t="shared" si="0"/>
        <v>6.7796610169491525E-2</v>
      </c>
      <c r="G8" s="53">
        <f>_xll.SLR_PARAM($B$3:$B8,$C$3:$C8,0,1,1)</f>
        <v>0.65525077773408125</v>
      </c>
      <c r="H8" s="53">
        <f>_xll.SLR_PARAM($B$3:$B8,$C$3:$C8,0,5,1)</f>
        <v>1.8594535241135701</v>
      </c>
      <c r="I8" s="53">
        <f>_xll.SLR_PARAM($B$3:$B8,$C$3:$C8,0,6,1)</f>
        <v>-0.54895196864540763</v>
      </c>
      <c r="J8" s="59">
        <f t="shared" si="1"/>
        <v>2.4084054927589778</v>
      </c>
    </row>
    <row r="9" spans="1:10" x14ac:dyDescent="0.25">
      <c r="A9" s="4">
        <v>39630</v>
      </c>
      <c r="B9" s="20">
        <f>Data!M85</f>
        <v>-1.3988895268766852E-2</v>
      </c>
      <c r="C9" s="20">
        <f>Data!N85</f>
        <v>7.8253857741176255E-2</v>
      </c>
      <c r="D9" s="73">
        <v>2.5563294892083723</v>
      </c>
      <c r="E9" s="10">
        <v>9.9311740737875638E-3</v>
      </c>
      <c r="F9" s="10">
        <f t="shared" si="0"/>
        <v>6.7796610169491525E-2</v>
      </c>
      <c r="G9" s="53">
        <f>_xll.SLR_PARAM($B$3:$B9,$C$3:$C9,0,1,1)</f>
        <v>0.57197987520728677</v>
      </c>
      <c r="H9" s="53">
        <f>_xll.SLR_PARAM($B$3:$B9,$C$3:$C9,0,5,1)</f>
        <v>1.8319511017936478</v>
      </c>
      <c r="I9" s="53">
        <f>_xll.SLR_PARAM($B$3:$B9,$C$3:$C9,0,6,1)</f>
        <v>-0.68799135137907441</v>
      </c>
      <c r="J9" s="59">
        <f t="shared" si="1"/>
        <v>2.5199424531727224</v>
      </c>
    </row>
    <row r="10" spans="1:10" x14ac:dyDescent="0.25">
      <c r="A10" s="4">
        <v>39661</v>
      </c>
      <c r="B10" s="20">
        <f>Data!M86</f>
        <v>1.5562422004197517E-2</v>
      </c>
      <c r="C10" s="20">
        <f>Data!N86</f>
        <v>-4.6345412300835144E-2</v>
      </c>
      <c r="D10" s="73">
        <v>-1.6534448440191292</v>
      </c>
      <c r="E10" s="10">
        <v>5.1438791592773253E-3</v>
      </c>
      <c r="F10" s="10">
        <f t="shared" si="0"/>
        <v>6.7796610169491525E-2</v>
      </c>
      <c r="G10" s="53">
        <f>_xll.SLR_PARAM($B$3:$B10,$C$3:$C10,0,1,1)</f>
        <v>0.51438560109852105</v>
      </c>
      <c r="H10" s="53">
        <f>_xll.SLR_PARAM($B$3:$B10,$C$3:$C10,0,5,1)</f>
        <v>1.6912461078880321</v>
      </c>
      <c r="I10" s="53">
        <f>_xll.SLR_PARAM($B$3:$B10,$C$3:$C10,0,6,1)</f>
        <v>-0.66247490569098999</v>
      </c>
      <c r="J10" s="59">
        <f t="shared" si="1"/>
        <v>2.3537210135790221</v>
      </c>
    </row>
    <row r="11" spans="1:10" x14ac:dyDescent="0.25">
      <c r="A11" s="4">
        <v>39693</v>
      </c>
      <c r="B11" s="20">
        <f>Data!M87</f>
        <v>-8.2431585062244642E-2</v>
      </c>
      <c r="C11" s="20">
        <f>Data!N87</f>
        <v>-4.0524496854405914E-2</v>
      </c>
      <c r="D11" s="73">
        <v>0.40154181112934939</v>
      </c>
      <c r="E11" s="10">
        <v>8.9680350409512225E-3</v>
      </c>
      <c r="F11" s="10">
        <f t="shared" si="0"/>
        <v>6.7796610169491525E-2</v>
      </c>
      <c r="G11" s="53">
        <f>_xll.SLR_PARAM($B$3:$B11,$C$3:$C11,0,1,1)</f>
        <v>0.50726256670283099</v>
      </c>
      <c r="H11" s="53">
        <f>_xll.SLR_PARAM($B$3:$B11,$C$3:$C11,0,5,1)</f>
        <v>1.389197135843028</v>
      </c>
      <c r="I11" s="53">
        <f>_xll.SLR_PARAM($B$3:$B11,$C$3:$C11,0,6,1)</f>
        <v>-0.37467200243736598</v>
      </c>
      <c r="J11" s="59">
        <f t="shared" si="1"/>
        <v>1.7638691382803939</v>
      </c>
    </row>
    <row r="12" spans="1:10" x14ac:dyDescent="0.25">
      <c r="A12" s="74">
        <v>39722</v>
      </c>
      <c r="B12" s="75">
        <f>Data!M88</f>
        <v>-0.187848021513876</v>
      </c>
      <c r="C12" s="75" t="e">
        <v>#N/A</v>
      </c>
      <c r="D12" s="73" t="e">
        <v>#N/A</v>
      </c>
      <c r="E12" s="10" t="e">
        <v>#N/A</v>
      </c>
      <c r="F12" s="10">
        <f t="shared" si="0"/>
        <v>6.7796610169491525E-2</v>
      </c>
      <c r="G12" s="53">
        <f>_xll.SLR_PARAM($B$3:$B12,$C$3:$C12,0,1,1)</f>
        <v>0.50726256670283099</v>
      </c>
      <c r="H12" s="53">
        <f>_xll.SLR_PARAM($B$3:$B12,$C$3:$C12,0,5,1)</f>
        <v>1.389197135843028</v>
      </c>
      <c r="I12" s="53">
        <f>_xll.SLR_PARAM($B$3:$B12,$C$3:$C12,0,6,1)</f>
        <v>-0.37467200243736598</v>
      </c>
      <c r="J12" s="59">
        <f t="shared" si="1"/>
        <v>1.7638691382803939</v>
      </c>
    </row>
    <row r="13" spans="1:10" x14ac:dyDescent="0.25">
      <c r="A13" s="74">
        <v>39755</v>
      </c>
      <c r="B13" s="75">
        <f>Data!M89</f>
        <v>-8.1205193763057154E-2</v>
      </c>
      <c r="C13" s="75" t="e">
        <v>#N/A</v>
      </c>
      <c r="D13" s="73" t="e">
        <v>#N/A</v>
      </c>
      <c r="E13" s="10" t="e">
        <v>#N/A</v>
      </c>
      <c r="F13" s="10">
        <f t="shared" si="0"/>
        <v>6.7796610169491525E-2</v>
      </c>
      <c r="G13" s="53">
        <f>_xll.SLR_PARAM($B$3:$B13,$C$3:$C13,0,1,1)</f>
        <v>0.50726256670283099</v>
      </c>
      <c r="H13" s="53">
        <f>_xll.SLR_PARAM($B$3:$B13,$C$3:$C13,0,5,1)</f>
        <v>1.389197135843028</v>
      </c>
      <c r="I13" s="53">
        <f>_xll.SLR_PARAM($B$3:$B13,$C$3:$C13,0,6,1)</f>
        <v>-0.37467200243736598</v>
      </c>
      <c r="J13" s="59">
        <f t="shared" si="1"/>
        <v>1.7638691382803939</v>
      </c>
    </row>
    <row r="14" spans="1:10" x14ac:dyDescent="0.25">
      <c r="A14" s="4">
        <v>39783</v>
      </c>
      <c r="B14" s="20">
        <f>Data!M90</f>
        <v>1.9244023376910682E-2</v>
      </c>
      <c r="C14" s="20">
        <f>Data!N90</f>
        <v>3.1346890363498817E-2</v>
      </c>
      <c r="D14" s="73">
        <v>0.5492054883186831</v>
      </c>
      <c r="E14" s="10">
        <v>8.6866238051180064E-4</v>
      </c>
      <c r="F14" s="10">
        <f t="shared" si="0"/>
        <v>6.7796610169491525E-2</v>
      </c>
      <c r="G14" s="53">
        <f>_xll.SLR_PARAM($B$3:$B14,$C$3:$C14,0,1,1)</f>
        <v>0.52606384704506415</v>
      </c>
      <c r="H14" s="53">
        <f>_xll.SLR_PARAM($B$3:$B14,$C$3:$C14,0,5,1)</f>
        <v>1.3377044590934704</v>
      </c>
      <c r="I14" s="53">
        <f>_xll.SLR_PARAM($B$3:$B14,$C$3:$C14,0,6,1)</f>
        <v>-0.28557676500334206</v>
      </c>
      <c r="J14" s="59">
        <f t="shared" si="1"/>
        <v>1.6232812240968124</v>
      </c>
    </row>
    <row r="15" spans="1:10" x14ac:dyDescent="0.25">
      <c r="A15" s="74">
        <v>39815</v>
      </c>
      <c r="B15" s="75">
        <f>Data!M91</f>
        <v>-8.3504340094009519E-2</v>
      </c>
      <c r="C15" s="75" t="e">
        <v>#N/A</v>
      </c>
      <c r="D15" s="73" t="e">
        <v>#N/A</v>
      </c>
      <c r="E15" s="10" t="e">
        <v>#N/A</v>
      </c>
      <c r="F15" s="10">
        <f t="shared" si="0"/>
        <v>6.7796610169491525E-2</v>
      </c>
      <c r="G15" s="53">
        <f>_xll.SLR_PARAM($B$3:$B15,$C$3:$C15,0,1,1)</f>
        <v>0.52606384704506415</v>
      </c>
      <c r="H15" s="53">
        <f>_xll.SLR_PARAM($B$3:$B15,$C$3:$C15,0,5,1)</f>
        <v>1.3377044590934704</v>
      </c>
      <c r="I15" s="53">
        <f>_xll.SLR_PARAM($B$3:$B15,$C$3:$C15,0,6,1)</f>
        <v>-0.28557676500334206</v>
      </c>
      <c r="J15" s="59">
        <f t="shared" si="1"/>
        <v>1.6232812240968124</v>
      </c>
    </row>
    <row r="16" spans="1:10" x14ac:dyDescent="0.25">
      <c r="A16" s="74">
        <v>39846</v>
      </c>
      <c r="B16" s="75">
        <f>Data!M92</f>
        <v>-0.10527368140539639</v>
      </c>
      <c r="C16" s="75" t="e">
        <v>#N/A</v>
      </c>
      <c r="D16" s="73" t="e">
        <v>#N/A</v>
      </c>
      <c r="E16" s="10" t="e">
        <v>#N/A</v>
      </c>
      <c r="F16" s="10">
        <f t="shared" si="0"/>
        <v>6.7796610169491525E-2</v>
      </c>
      <c r="G16" s="53">
        <f>_xll.SLR_PARAM($B$3:$B16,$C$3:$C16,0,1,1)</f>
        <v>0.52606384704506415</v>
      </c>
      <c r="H16" s="53">
        <f>_xll.SLR_PARAM($B$3:$B16,$C$3:$C16,0,5,1)</f>
        <v>1.3377044590934704</v>
      </c>
      <c r="I16" s="53">
        <f>_xll.SLR_PARAM($B$3:$B16,$C$3:$C16,0,6,1)</f>
        <v>-0.28557676500334206</v>
      </c>
      <c r="J16" s="59">
        <f t="shared" si="1"/>
        <v>1.6232812240968124</v>
      </c>
    </row>
    <row r="17" spans="1:26" x14ac:dyDescent="0.25">
      <c r="A17" s="4">
        <v>39874</v>
      </c>
      <c r="B17" s="20">
        <f>Data!M93</f>
        <v>8.2933056733269117E-2</v>
      </c>
      <c r="C17" s="20">
        <f>Data!N93</f>
        <v>5.263151706671753E-2</v>
      </c>
      <c r="D17" s="73">
        <v>-4.7852638658911061E-2</v>
      </c>
      <c r="E17" s="10">
        <v>1.2900616656915057E-4</v>
      </c>
      <c r="F17" s="10">
        <f t="shared" si="0"/>
        <v>6.7796610169491525E-2</v>
      </c>
      <c r="G17" s="53">
        <f>_xll.SLR_PARAM($B$3:$B17,$C$3:$C17,0,1,1)</f>
        <v>0.55183701268487972</v>
      </c>
      <c r="H17" s="53">
        <f>_xll.SLR_PARAM($B$3:$B17,$C$3:$C17,0,5,1)</f>
        <v>1.2122861291837324</v>
      </c>
      <c r="I17" s="53">
        <f>_xll.SLR_PARAM($B$3:$B17,$C$3:$C17,0,6,1)</f>
        <v>-0.1086121038139729</v>
      </c>
      <c r="J17" s="59">
        <f t="shared" si="1"/>
        <v>1.3208982329977053</v>
      </c>
    </row>
    <row r="18" spans="1:26" x14ac:dyDescent="0.25">
      <c r="A18" s="4">
        <v>39904</v>
      </c>
      <c r="B18" s="20">
        <f>Data!M94</f>
        <v>0.11089889539431212</v>
      </c>
      <c r="C18" s="20">
        <f>Data!N94</f>
        <v>6.5100033828517187E-2</v>
      </c>
      <c r="D18" s="73">
        <v>-0.22768380549073658</v>
      </c>
      <c r="E18" s="10">
        <v>5.4649545984747829E-3</v>
      </c>
      <c r="F18" s="10">
        <f t="shared" si="0"/>
        <v>6.7796610169491525E-2</v>
      </c>
      <c r="G18" s="53">
        <f>_xll.SLR_PARAM($B$3:$B18,$C$3:$C18,0,1,1)</f>
        <v>0.56232210607033306</v>
      </c>
      <c r="H18" s="53">
        <f>_xll.SLR_PARAM($B$3:$B18,$C$3:$C18,0,5,1)</f>
        <v>1.0821073488340693</v>
      </c>
      <c r="I18" s="53">
        <f>_xll.SLR_PARAM($B$3:$B18,$C$3:$C18,0,6,1)</f>
        <v>4.2536863306596673E-2</v>
      </c>
      <c r="J18" s="59">
        <f t="shared" si="1"/>
        <v>1.0395704855274728</v>
      </c>
    </row>
    <row r="19" spans="1:26" x14ac:dyDescent="0.25">
      <c r="A19" s="4">
        <v>39934</v>
      </c>
      <c r="B19" s="20">
        <f>Data!M95</f>
        <v>5.5505454575531805E-2</v>
      </c>
      <c r="C19" s="20">
        <f>Data!N95</f>
        <v>3.5074974522968823E-2</v>
      </c>
      <c r="D19" s="73">
        <v>-3.5985029859422951E-2</v>
      </c>
      <c r="E19" s="10">
        <v>3.1692520752534824E-5</v>
      </c>
      <c r="F19" s="10">
        <f t="shared" si="0"/>
        <v>6.7796610169491525E-2</v>
      </c>
      <c r="G19" s="53">
        <f>_xll.SLR_PARAM($B$3:$B19,$C$3:$C19,0,1,1)</f>
        <v>0.56715673373770648</v>
      </c>
      <c r="H19" s="53">
        <f>_xll.SLR_PARAM($B$3:$B19,$C$3:$C19,0,5,1)</f>
        <v>1.0414999950930883</v>
      </c>
      <c r="I19" s="53">
        <f>_xll.SLR_PARAM($B$3:$B19,$C$3:$C19,0,6,1)</f>
        <v>9.2813472382324624E-2</v>
      </c>
      <c r="J19" s="59">
        <f t="shared" si="1"/>
        <v>0.9486865227107637</v>
      </c>
      <c r="M19" s="21" t="s">
        <v>14</v>
      </c>
    </row>
    <row r="20" spans="1:26" ht="15.75" thickBot="1" x14ac:dyDescent="0.3">
      <c r="A20" s="4">
        <v>39965</v>
      </c>
      <c r="B20" s="20">
        <f>Data!M96</f>
        <v>1.1095808988916213E-3</v>
      </c>
      <c r="C20" s="20">
        <f>Data!N96</f>
        <v>-1.7552279225951879E-2</v>
      </c>
      <c r="D20" s="73">
        <v>-0.53419434925389753</v>
      </c>
      <c r="E20" s="10">
        <v>2.7243396809557431E-6</v>
      </c>
      <c r="F20" s="10">
        <f t="shared" si="0"/>
        <v>6.7796610169491525E-2</v>
      </c>
      <c r="G20" s="53">
        <f>_xll.SLR_PARAM($B$3:$B20,$C$3:$C20,0,1,1)</f>
        <v>0.56670187356553614</v>
      </c>
      <c r="H20" s="53">
        <f>_xll.SLR_PARAM($B$3:$B20,$C$3:$C20,0,5,1)</f>
        <v>1.0208453268656723</v>
      </c>
      <c r="I20" s="53">
        <f>_xll.SLR_PARAM($B$3:$B20,$C$3:$C20,0,6,1)</f>
        <v>0.11255842026539986</v>
      </c>
      <c r="J20" s="59">
        <f t="shared" si="1"/>
        <v>0.90828690660027245</v>
      </c>
    </row>
    <row r="21" spans="1:26" x14ac:dyDescent="0.25">
      <c r="A21" s="74">
        <v>39995</v>
      </c>
      <c r="B21" s="75">
        <f>Data!M97</f>
        <v>7.5930884805845755E-2</v>
      </c>
      <c r="C21" s="75" t="e">
        <v>#N/A</v>
      </c>
      <c r="D21" s="73" t="e">
        <v>#N/A</v>
      </c>
      <c r="E21" s="10" t="e">
        <v>#N/A</v>
      </c>
      <c r="F21" s="10">
        <f t="shared" si="0"/>
        <v>6.7796610169491525E-2</v>
      </c>
      <c r="G21" s="53">
        <f>_xll.SLR_PARAM($B$3:$B21,$C$3:$C21,0,1,1)</f>
        <v>0.56670187356553614</v>
      </c>
      <c r="H21" s="53">
        <f>_xll.SLR_PARAM($B$3:$B21,$C$3:$C21,0,5,1)</f>
        <v>1.0208453268656723</v>
      </c>
      <c r="I21" s="53">
        <f>_xll.SLR_PARAM($B$3:$B21,$C$3:$C21,0,6,1)</f>
        <v>0.11255842026539986</v>
      </c>
      <c r="J21" s="59">
        <f t="shared" si="1"/>
        <v>0.90828690660027245</v>
      </c>
      <c r="M21" s="23" t="s">
        <v>15</v>
      </c>
      <c r="N21" s="24"/>
    </row>
    <row r="22" spans="1:26" x14ac:dyDescent="0.25">
      <c r="A22" s="4">
        <v>40028</v>
      </c>
      <c r="B22" s="20">
        <f>Data!M98</f>
        <v>3.6325999633761756E-2</v>
      </c>
      <c r="C22" s="20">
        <f>Data!N98</f>
        <v>5.6102285685280476E-3</v>
      </c>
      <c r="D22" s="73">
        <v>-0.53292820856229217</v>
      </c>
      <c r="E22" s="10">
        <v>2.9361612380362535E-3</v>
      </c>
      <c r="F22" s="10">
        <f t="shared" si="0"/>
        <v>6.7796610169491525E-2</v>
      </c>
      <c r="G22" s="53">
        <f>_xll.SLR_PARAM($B$3:$B22,$C$3:$C22,0,1,1)</f>
        <v>0.55479050971089583</v>
      </c>
      <c r="H22" s="53">
        <f>_xll.SLR_PARAM($B$3:$B22,$C$3:$C22,0,5,1)</f>
        <v>0.98424986922818269</v>
      </c>
      <c r="I22" s="53">
        <f>_xll.SLR_PARAM($B$3:$B22,$C$3:$C22,0,6,1)</f>
        <v>0.12533115019360896</v>
      </c>
      <c r="J22" s="59">
        <f t="shared" si="1"/>
        <v>0.85891871903457373</v>
      </c>
      <c r="M22" s="30" t="s">
        <v>16</v>
      </c>
      <c r="N22" s="31">
        <f>_xll.MLR_GOF($B$3:$B$67,,$C$3:$C$67,0,1)</f>
        <v>0.38006549062842898</v>
      </c>
    </row>
    <row r="23" spans="1:26" x14ac:dyDescent="0.25">
      <c r="A23" s="4">
        <v>40057</v>
      </c>
      <c r="B23" s="20">
        <f>Data!M99</f>
        <v>4.1333850955847032E-2</v>
      </c>
      <c r="C23" s="20">
        <f>Data!N99</f>
        <v>1.3127958710405245E-2</v>
      </c>
      <c r="D23" s="73">
        <v>-0.4088926375936956</v>
      </c>
      <c r="E23" s="10">
        <v>2.2447238364940321E-3</v>
      </c>
      <c r="F23" s="10">
        <f t="shared" si="0"/>
        <v>6.7796610169491525E-2</v>
      </c>
      <c r="G23" s="53">
        <f>_xll.SLR_PARAM($B$3:$B23,$C$3:$C23,0,1,1)</f>
        <v>0.54623788834144871</v>
      </c>
      <c r="H23" s="53">
        <f>_xll.SLR_PARAM($B$3:$B23,$C$3:$C23,0,5,1)</f>
        <v>0.95138860587239305</v>
      </c>
      <c r="I23" s="53">
        <f>_xll.SLR_PARAM($B$3:$B23,$C$3:$C23,0,6,1)</f>
        <v>0.14108717081050443</v>
      </c>
      <c r="J23" s="59">
        <f t="shared" si="1"/>
        <v>0.81030143506188868</v>
      </c>
      <c r="M23" s="30" t="s">
        <v>17</v>
      </c>
      <c r="N23" s="31">
        <f>_xll.MLR_GOF($B$3:$B$67,,$C$3:$C$67,0,2)</f>
        <v>0.36918944660436637</v>
      </c>
    </row>
    <row r="24" spans="1:26" x14ac:dyDescent="0.25">
      <c r="A24" s="4">
        <v>40087</v>
      </c>
      <c r="B24" s="20">
        <f>Data!M100</f>
        <v>-2.6079165821605486E-2</v>
      </c>
      <c r="C24" s="20">
        <f>Data!N100</f>
        <v>8.2785708452245768E-3</v>
      </c>
      <c r="D24" s="73">
        <v>0.74226421471776771</v>
      </c>
      <c r="E24" s="10">
        <v>2.9210668147243882E-3</v>
      </c>
      <c r="F24" s="10">
        <f t="shared" si="0"/>
        <v>6.7796610169491525E-2</v>
      </c>
      <c r="G24" s="53">
        <f>_xll.SLR_PARAM($B$3:$B24,$C$3:$C24,0,1,1)</f>
        <v>0.53401555575162185</v>
      </c>
      <c r="H24" s="53">
        <f>_xll.SLR_PARAM($B$3:$B24,$C$3:$C24,0,5,1)</f>
        <v>0.92489170844582769</v>
      </c>
      <c r="I24" s="53">
        <f>_xll.SLR_PARAM($B$3:$B24,$C$3:$C24,0,6,1)</f>
        <v>0.14313940305741607</v>
      </c>
      <c r="J24" s="59">
        <f t="shared" si="1"/>
        <v>0.78175230538841167</v>
      </c>
      <c r="M24" s="30" t="s">
        <v>18</v>
      </c>
      <c r="N24" s="56">
        <f>_xll.MLR_GOF($B$3:$B$67,,$C$3:$C$67,0,3)</f>
        <v>3.4215730283296587E-2</v>
      </c>
    </row>
    <row r="25" spans="1:26" x14ac:dyDescent="0.25">
      <c r="A25" s="4">
        <v>40119</v>
      </c>
      <c r="B25" s="20">
        <f>Data!M101</f>
        <v>5.7865265395284825E-2</v>
      </c>
      <c r="C25" s="20">
        <f>Data!N101</f>
        <v>5.2296422080516568E-2</v>
      </c>
      <c r="D25" s="73">
        <v>0.42826931210947838</v>
      </c>
      <c r="E25" s="10">
        <v>4.889174284750393E-3</v>
      </c>
      <c r="F25" s="10">
        <f t="shared" si="0"/>
        <v>6.7796610169491525E-2</v>
      </c>
      <c r="G25" s="53">
        <f>_xll.SLR_PARAM($B$3:$B25,$C$3:$C25,0,1,1)</f>
        <v>0.55809822054960612</v>
      </c>
      <c r="H25" s="53">
        <f>_xll.SLR_PARAM($B$3:$B25,$C$3:$C25,0,5,1)</f>
        <v>0.92576560358625337</v>
      </c>
      <c r="I25" s="53">
        <f>_xll.SLR_PARAM($B$3:$B25,$C$3:$C25,0,6,1)</f>
        <v>0.19043083751295881</v>
      </c>
      <c r="J25" s="59">
        <f t="shared" si="1"/>
        <v>0.73533476607329451</v>
      </c>
      <c r="M25" s="30" t="s">
        <v>19</v>
      </c>
      <c r="N25" s="32">
        <f>_xll.MLR_GOF($B$3:$B$67,,$C$3:$C$67,0,4)</f>
        <v>116.41174420131449</v>
      </c>
    </row>
    <row r="26" spans="1:26" x14ac:dyDescent="0.25">
      <c r="A26" s="4">
        <v>40148</v>
      </c>
      <c r="B26" s="20">
        <f>Data!M102</f>
        <v>2.7377440404310258E-2</v>
      </c>
      <c r="C26" s="20">
        <f>Data!N102</f>
        <v>3.5942574637907981E-2</v>
      </c>
      <c r="D26" s="73">
        <v>0.52884724553376794</v>
      </c>
      <c r="E26" s="10">
        <v>1.6350018625491355E-3</v>
      </c>
      <c r="F26" s="10">
        <f t="shared" si="0"/>
        <v>6.7796610169491525E-2</v>
      </c>
      <c r="G26" s="53">
        <f>_xll.SLR_PARAM($B$3:$B26,$C$3:$C26,0,1,1)</f>
        <v>0.56894424388859177</v>
      </c>
      <c r="H26" s="53">
        <f>_xll.SLR_PARAM($B$3:$B26,$C$3:$C26,0,5,1)</f>
        <v>0.92480239583117196</v>
      </c>
      <c r="I26" s="53">
        <f>_xll.SLR_PARAM($B$3:$B26,$C$3:$C26,0,6,1)</f>
        <v>0.21308609194601164</v>
      </c>
      <c r="J26" s="59">
        <f t="shared" si="1"/>
        <v>0.71171630388516038</v>
      </c>
      <c r="M26" s="30" t="s">
        <v>20</v>
      </c>
      <c r="N26" s="32">
        <f>_xll.MLR_GOF($B$3:$B$67,,$C$3:$C$67,0,5)</f>
        <v>-230.75331296403249</v>
      </c>
    </row>
    <row r="27" spans="1:26" x14ac:dyDescent="0.25">
      <c r="A27" s="4">
        <v>40182</v>
      </c>
      <c r="B27" s="20">
        <f>Data!M103</f>
        <v>-3.7264159579431119E-2</v>
      </c>
      <c r="C27" s="20">
        <f>Data!N103</f>
        <v>-6.5081706469107978E-2</v>
      </c>
      <c r="D27" s="73">
        <v>-1.1964695670743579</v>
      </c>
      <c r="E27" s="10">
        <v>1.5582182151960042E-2</v>
      </c>
      <c r="F27" s="10">
        <f t="shared" si="0"/>
        <v>6.7796610169491525E-2</v>
      </c>
      <c r="G27" s="53">
        <f>_xll.SLR_PARAM($B$3:$B27,$C$3:$C27,0,1,1)</f>
        <v>0.59948150873957629</v>
      </c>
      <c r="H27" s="53">
        <f>_xll.SLR_PARAM($B$3:$B27,$C$3:$C27,0,5,1)</f>
        <v>0.9516359645052217</v>
      </c>
      <c r="I27" s="53">
        <f>_xll.SLR_PARAM($B$3:$B27,$C$3:$C27,0,6,1)</f>
        <v>0.24732705297393082</v>
      </c>
      <c r="J27" s="59">
        <f t="shared" si="1"/>
        <v>0.70430891153129083</v>
      </c>
      <c r="M27" s="30" t="s">
        <v>21</v>
      </c>
      <c r="N27" s="32">
        <f>_xll.MLR_GOF($B$3:$B$67,,$C$3:$C$67,0,6)</f>
        <v>-228.74595095872326</v>
      </c>
    </row>
    <row r="28" spans="1:26" x14ac:dyDescent="0.25">
      <c r="A28" s="4">
        <v>40210</v>
      </c>
      <c r="B28" s="20">
        <f>Data!M104</f>
        <v>3.3614313000661922E-2</v>
      </c>
      <c r="C28" s="20">
        <f>Data!N104</f>
        <v>4.3588714707062881E-2</v>
      </c>
      <c r="D28" s="73">
        <v>0.63438029902712356</v>
      </c>
      <c r="E28" s="10">
        <v>3.557217110576267E-3</v>
      </c>
      <c r="F28" s="10">
        <f t="shared" si="0"/>
        <v>6.7796610169491525E-2</v>
      </c>
      <c r="G28" s="53">
        <f>_xll.SLR_PARAM($B$3:$B28,$C$3:$C28,0,1,1)</f>
        <v>0.61389054879548577</v>
      </c>
      <c r="H28" s="53">
        <f>_xll.SLR_PARAM($B$3:$B28,$C$3:$C28,0,5,1)</f>
        <v>0.9554556972628323</v>
      </c>
      <c r="I28" s="53">
        <f>_xll.SLR_PARAM($B$3:$B28,$C$3:$C28,0,6,1)</f>
        <v>0.27232540032813918</v>
      </c>
      <c r="J28" s="59">
        <f t="shared" si="1"/>
        <v>0.68313029693469307</v>
      </c>
      <c r="M28" s="33" t="s">
        <v>22</v>
      </c>
      <c r="N28" s="34">
        <f>_xll.MV_OBS($B$3:$B$67,,$C$3:$C$67)</f>
        <v>59</v>
      </c>
    </row>
    <row r="29" spans="1:26" x14ac:dyDescent="0.25">
      <c r="A29" s="4">
        <v>40238</v>
      </c>
      <c r="B29" s="20">
        <f>Data!M105</f>
        <v>6.2892778674136229E-2</v>
      </c>
      <c r="C29" s="20">
        <f>Data!N105</f>
        <v>8.4990395344488549E-3</v>
      </c>
      <c r="D29" s="73">
        <v>-0.96840244469972225</v>
      </c>
      <c r="E29" s="10">
        <v>2.9674482260642229E-2</v>
      </c>
      <c r="F29" s="10">
        <f t="shared" si="0"/>
        <v>6.7796610169491525E-2</v>
      </c>
      <c r="G29" s="53">
        <f>_xll.SLR_PARAM($B$3:$B29,$C$3:$C29,0,1,1)</f>
        <v>0.58159225547996019</v>
      </c>
      <c r="H29" s="53">
        <f>_xll.SLR_PARAM($B$3:$B29,$C$3:$C29,0,5,1)</f>
        <v>0.90702305915924364</v>
      </c>
      <c r="I29" s="53">
        <f>_xll.SLR_PARAM($B$3:$B29,$C$3:$C29,0,6,1)</f>
        <v>0.25616145180067679</v>
      </c>
      <c r="J29" s="59">
        <f t="shared" si="1"/>
        <v>0.65086160735856691</v>
      </c>
    </row>
    <row r="30" spans="1:26" ht="15.75" thickBot="1" x14ac:dyDescent="0.3">
      <c r="A30" s="4">
        <v>40269</v>
      </c>
      <c r="B30" s="20">
        <f>Data!M106</f>
        <v>2.1908590987361681E-2</v>
      </c>
      <c r="C30" s="20">
        <f>Data!N106</f>
        <v>5.7266698805266527E-3</v>
      </c>
      <c r="D30" s="73">
        <v>-0.251755209671994</v>
      </c>
      <c r="E30" s="10">
        <v>2.367804538297326E-4</v>
      </c>
      <c r="F30" s="10">
        <f t="shared" si="0"/>
        <v>6.7796610169491525E-2</v>
      </c>
      <c r="G30" s="53">
        <f>_xll.SLR_PARAM($B$3:$B30,$C$3:$C30,0,1,1)</f>
        <v>0.5789922275630196</v>
      </c>
      <c r="H30" s="53">
        <f>_xll.SLR_PARAM($B$3:$B30,$C$3:$C30,0,5,1)</f>
        <v>0.89494048494621892</v>
      </c>
      <c r="I30" s="53">
        <f>_xll.SLR_PARAM($B$3:$B30,$C$3:$C30,0,6,1)</f>
        <v>0.26304397017982029</v>
      </c>
      <c r="J30" s="59">
        <f t="shared" si="1"/>
        <v>0.63189651476639863</v>
      </c>
      <c r="M30" s="21" t="s">
        <v>23</v>
      </c>
      <c r="S30" s="36">
        <f>0.05</f>
        <v>0.05</v>
      </c>
      <c r="V30" s="21" t="s">
        <v>33</v>
      </c>
      <c r="Z30" s="36">
        <f>0.05</f>
        <v>0.05</v>
      </c>
    </row>
    <row r="31" spans="1:26" ht="15.75" thickBot="1" x14ac:dyDescent="0.3">
      <c r="A31" s="4">
        <v>40301</v>
      </c>
      <c r="B31" s="20">
        <f>Data!M107</f>
        <v>-7.750950837812326E-2</v>
      </c>
      <c r="C31" s="20">
        <f>Data!N107</f>
        <v>-2.4039482184170791E-2</v>
      </c>
      <c r="D31" s="73">
        <v>0.79735349083340235</v>
      </c>
      <c r="E31" s="10">
        <v>3.1064944948429176E-2</v>
      </c>
      <c r="F31" s="10">
        <f t="shared" si="0"/>
        <v>6.7796610169491525E-2</v>
      </c>
      <c r="G31" s="53">
        <f>_xll.SLR_PARAM($B$3:$B31,$C$3:$C31,0,1,1)</f>
        <v>0.55418968398374446</v>
      </c>
      <c r="H31" s="53">
        <f>_xll.SLR_PARAM($B$3:$B31,$C$3:$C31,0,5,1)</f>
        <v>0.84970316516163602</v>
      </c>
      <c r="I31" s="53">
        <f>_xll.SLR_PARAM($B$3:$B31,$C$3:$C31,0,6,1)</f>
        <v>0.25867620280585296</v>
      </c>
      <c r="J31" s="59">
        <f t="shared" si="1"/>
        <v>0.59102696235578311</v>
      </c>
      <c r="M31" s="24"/>
      <c r="N31" s="37" t="s">
        <v>24</v>
      </c>
      <c r="O31" s="37" t="s">
        <v>25</v>
      </c>
      <c r="P31" s="37" t="s">
        <v>26</v>
      </c>
      <c r="Q31" s="37" t="s">
        <v>27</v>
      </c>
      <c r="R31" s="37" t="s">
        <v>28</v>
      </c>
      <c r="S31" s="37" t="s">
        <v>29</v>
      </c>
      <c r="V31" s="42" t="s">
        <v>34</v>
      </c>
      <c r="W31" s="42" t="s">
        <v>35</v>
      </c>
      <c r="X31" s="42" t="s">
        <v>36</v>
      </c>
      <c r="Y31" s="42" t="s">
        <v>37</v>
      </c>
      <c r="Z31" s="42" t="s">
        <v>38</v>
      </c>
    </row>
    <row r="32" spans="1:26" x14ac:dyDescent="0.25">
      <c r="A32" s="4">
        <v>40330</v>
      </c>
      <c r="B32" s="20">
        <f>Data!M108</f>
        <v>-5.8721571806273715E-2</v>
      </c>
      <c r="C32" s="20">
        <f>Data!N108</f>
        <v>-1.4325325975601684E-2</v>
      </c>
      <c r="D32" s="73">
        <v>0.713043400546582</v>
      </c>
      <c r="E32" s="10">
        <v>1.396813054911868E-2</v>
      </c>
      <c r="F32" s="10">
        <f t="shared" si="0"/>
        <v>6.7796610169491525E-2</v>
      </c>
      <c r="G32" s="53">
        <f>_xll.SLR_PARAM($B$3:$B32,$C$3:$C32,0,1,1)</f>
        <v>0.53858818768877503</v>
      </c>
      <c r="H32" s="53">
        <f>_xll.SLR_PARAM($B$3:$B32,$C$3:$C32,0,5,1)</f>
        <v>0.82125625943609371</v>
      </c>
      <c r="I32" s="53">
        <f>_xll.SLR_PARAM($B$3:$B32,$C$3:$C32,0,6,1)</f>
        <v>0.25592011594145636</v>
      </c>
      <c r="J32" s="59">
        <f t="shared" si="1"/>
        <v>0.56533614349463734</v>
      </c>
      <c r="M32" s="38" t="s">
        <v>30</v>
      </c>
      <c r="N32" s="26">
        <f>_xll.MV_VARS($B$3:$B$67,)</f>
        <v>1</v>
      </c>
      <c r="O32" s="29">
        <f>_xll.MLR_ANOVA($B$3:$B$67,,$C$3:$C$67,0,1)</f>
        <v>4.0910907082251757E-2</v>
      </c>
      <c r="P32" s="39">
        <f>_xll.MLR_ANOVA($B$3:$B$67,,$C$3:$C$67,0,4)</f>
        <v>4.0910907082251757E-2</v>
      </c>
      <c r="Q32" s="28">
        <f>$P$32/$P$33</f>
        <v>34.945196046242096</v>
      </c>
      <c r="R32" s="27">
        <f>FDIST($Q$32,$N$32,$N$33)</f>
        <v>2.0078381113120382E-7</v>
      </c>
      <c r="S32" s="26" t="b">
        <f>($R$32&lt;$S$30)</f>
        <v>1</v>
      </c>
      <c r="V32" s="43">
        <f>AVERAGE(_xll.RMNA(_xll.MLR_FITTED($B$3:$B$67,,$C$3:$C$67,0,3)))</f>
        <v>0.19934875090107834</v>
      </c>
      <c r="W32" s="43">
        <f>STDEV(_xll.RMNA(_xll.MLR_FITTED($B$3:$B$67,,$C$3:$C$67,0,3)))</f>
        <v>0.97516513374748137</v>
      </c>
      <c r="X32" s="43">
        <f>SKEW(_xll.RMNA(_xll.MLR_FITTED($B$3:$B$67,,$C$3:$C$67,0,3)))</f>
        <v>0.55031443037737104</v>
      </c>
      <c r="Y32" s="43">
        <f>KURT(_xll.RMNA(_xll.MLR_FITTED($B$3:$B$67,,$C$3:$C$67,0,3)))</f>
        <v>0.46733000003684966</v>
      </c>
      <c r="Z32" s="43" t="b">
        <f>IF(_xll.NormalityTest(_xll.RMNA(_xll.MLR_FITTED($B$3:$B$67,,$C$3:$C$67,0,3)),1) &gt;$Z$30, TRUE, FALSE)</f>
        <v>1</v>
      </c>
    </row>
    <row r="33" spans="1:25" x14ac:dyDescent="0.25">
      <c r="A33" s="4">
        <v>40360</v>
      </c>
      <c r="B33" s="20">
        <f>Data!M109</f>
        <v>6.8326729396030281E-2</v>
      </c>
      <c r="C33" s="20">
        <f>Data!N109</f>
        <v>3.9692677702914667E-2</v>
      </c>
      <c r="D33" s="73">
        <v>-0.14830768086399163</v>
      </c>
      <c r="E33" s="10">
        <v>8.2615724687292304E-4</v>
      </c>
      <c r="F33" s="10">
        <f t="shared" si="0"/>
        <v>6.7796610169491525E-2</v>
      </c>
      <c r="G33" s="53">
        <f>_xll.SLR_PARAM($B$3:$B33,$C$3:$C33,0,1,1)</f>
        <v>0.54128696618036454</v>
      </c>
      <c r="H33" s="53">
        <f>_xll.SLR_PARAM($B$3:$B33,$C$3:$C33,0,5,1)</f>
        <v>0.80868874925844225</v>
      </c>
      <c r="I33" s="53">
        <f>_xll.SLR_PARAM($B$3:$B33,$C$3:$C33,0,6,1)</f>
        <v>0.27388518310228677</v>
      </c>
      <c r="J33" s="59">
        <f t="shared" si="1"/>
        <v>0.53480356615615543</v>
      </c>
      <c r="M33" s="38" t="s">
        <v>31</v>
      </c>
      <c r="N33" s="26">
        <f>$N$34-$N$32</f>
        <v>57</v>
      </c>
      <c r="O33" s="29">
        <f>_xll.MLR_ANOVA($B$3:$B$67,,$C$3:$C$67,0,2)</f>
        <v>6.673082333270007E-2</v>
      </c>
      <c r="P33" s="39">
        <f>_xll.MLR_ANOVA($B$3:$B$67,,$C$3:$C$67,0,5)</f>
        <v>1.1707161988192994E-3</v>
      </c>
      <c r="U33" s="44" t="s">
        <v>39</v>
      </c>
      <c r="V33" s="43">
        <v>0</v>
      </c>
      <c r="W33" s="43">
        <v>1</v>
      </c>
      <c r="X33" s="43">
        <v>0</v>
      </c>
      <c r="Y33" s="43">
        <v>0</v>
      </c>
    </row>
    <row r="34" spans="1:25" x14ac:dyDescent="0.25">
      <c r="A34" s="4">
        <v>40392</v>
      </c>
      <c r="B34" s="20">
        <f>Data!M110</f>
        <v>-4.6445221169928365E-2</v>
      </c>
      <c r="C34" s="20">
        <f>Data!N110</f>
        <v>-3.6457336409032405E-2</v>
      </c>
      <c r="D34" s="73">
        <v>-0.17949013651168372</v>
      </c>
      <c r="E34" s="10">
        <v>5.4806213410251413E-4</v>
      </c>
      <c r="F34" s="10">
        <f t="shared" si="0"/>
        <v>6.7796610169491525E-2</v>
      </c>
      <c r="G34" s="53">
        <f>_xll.SLR_PARAM($B$3:$B34,$C$3:$C34,0,1,1)</f>
        <v>0.54825872884657156</v>
      </c>
      <c r="H34" s="53">
        <f>_xll.SLR_PARAM($B$3:$B34,$C$3:$C34,0,5,1)</f>
        <v>0.80666487817557342</v>
      </c>
      <c r="I34" s="53">
        <f>_xll.SLR_PARAM($B$3:$B34,$C$3:$C34,0,6,1)</f>
        <v>0.28985257951756965</v>
      </c>
      <c r="J34" s="59">
        <f t="shared" si="1"/>
        <v>0.51681229865800371</v>
      </c>
      <c r="M34" s="40" t="s">
        <v>32</v>
      </c>
      <c r="N34" s="41">
        <f>_xll.MV_OBS($B$3:$B$67,,$C$3:$C$67) - 1</f>
        <v>58</v>
      </c>
      <c r="O34" s="34">
        <f>_xll.MLR_ANOVA($B$3:$B$67,,$C$3:$C$67,0,3)</f>
        <v>0.10764173041495183</v>
      </c>
      <c r="P34" s="22"/>
      <c r="Q34" s="22"/>
      <c r="R34" s="22"/>
      <c r="S34" s="22"/>
      <c r="T34" s="22"/>
      <c r="U34" s="44" t="s">
        <v>29</v>
      </c>
      <c r="V34" s="2" t="b">
        <f>IF( _xll.TEST_MEAN(_xll.RMNA(_xll.MLR_FITTED($B$3:$B$67,,$C$3:$C$67,0,3)),V33) &gt;$Z$30/2, FALSE, TRUE)</f>
        <v>0</v>
      </c>
      <c r="W34" s="2" t="b">
        <f>IF( _xll.TEST_STDEV(_xll.RMNA(_xll.MLR_FITTED($B$3:$B$67,,$C$3:$C$67,0,3)),W33) &gt;$Z$30, FALSE, TRUE)</f>
        <v>0</v>
      </c>
      <c r="X34" s="2" t="b">
        <f>IF( _xll.TEST_SKEW(_xll.RMNA(_xll.MLR_FITTED($B$3:$B$67,,$C$3:$C$67,0,3))) &gt;$Z$30/2, FALSE, TRUE)</f>
        <v>0</v>
      </c>
      <c r="Y34" s="2" t="b">
        <f>IF( _xll.TEST_XKURT(_xll.RMNA(_xll.MLR_FITTED($B$3:$B$67,,$C$3:$C$67,0,3))) &gt;$Z$30/2, FALSE, TRUE)</f>
        <v>0</v>
      </c>
    </row>
    <row r="35" spans="1:25" x14ac:dyDescent="0.25">
      <c r="A35" s="4">
        <v>40422</v>
      </c>
      <c r="B35" s="20">
        <f>Data!M111</f>
        <v>9.3796084335902016E-2</v>
      </c>
      <c r="C35" s="20">
        <f>Data!N111</f>
        <v>8.93183709308185E-2</v>
      </c>
      <c r="D35" s="73">
        <v>0.8474975582473282</v>
      </c>
      <c r="E35" s="10">
        <v>5.2586395720351634E-2</v>
      </c>
      <c r="F35" s="10">
        <f t="shared" si="0"/>
        <v>6.7796610169491525E-2</v>
      </c>
      <c r="G35" s="53">
        <f>_xll.SLR_PARAM($B$3:$B35,$C$3:$C35,0,1,1)</f>
        <v>0.59047554548609293</v>
      </c>
      <c r="H35" s="53">
        <f>_xll.SLR_PARAM($B$3:$B35,$C$3:$C35,0,5,1)</f>
        <v>0.83490879736728008</v>
      </c>
      <c r="I35" s="53">
        <f>_xll.SLR_PARAM($B$3:$B35,$C$3:$C35,0,6,1)</f>
        <v>0.34604229360490579</v>
      </c>
      <c r="J35" s="59">
        <f t="shared" si="1"/>
        <v>0.48886650376237428</v>
      </c>
    </row>
    <row r="36" spans="1:25" x14ac:dyDescent="0.25">
      <c r="A36" s="4">
        <v>40452</v>
      </c>
      <c r="B36" s="20">
        <f>Data!M112</f>
        <v>3.979535042337462E-2</v>
      </c>
      <c r="C36" s="20">
        <f>Data!N112</f>
        <v>7.0423348042681966E-2</v>
      </c>
      <c r="D36" s="73">
        <v>1.305800523107242</v>
      </c>
      <c r="E36" s="10">
        <v>2.1199478020077642E-2</v>
      </c>
      <c r="F36" s="10">
        <f t="shared" si="0"/>
        <v>6.7796610169491525E-2</v>
      </c>
      <c r="G36" s="53">
        <f>_xll.SLR_PARAM($B$3:$B36,$C$3:$C36,0,1,1)</f>
        <v>0.61224646974403041</v>
      </c>
      <c r="H36" s="53">
        <f>_xll.SLR_PARAM($B$3:$B36,$C$3:$C36,0,5,1)</f>
        <v>0.85747153577995905</v>
      </c>
      <c r="I36" s="53">
        <f>_xll.SLR_PARAM($B$3:$B36,$C$3:$C36,0,6,1)</f>
        <v>0.36702140370810177</v>
      </c>
      <c r="J36" s="59">
        <f t="shared" si="1"/>
        <v>0.49045013207185728</v>
      </c>
    </row>
    <row r="37" spans="1:25" ht="15.75" thickBot="1" x14ac:dyDescent="0.3">
      <c r="A37" s="4">
        <v>40483</v>
      </c>
      <c r="B37" s="20">
        <f>Data!M113</f>
        <v>3.6075063660129568E-3</v>
      </c>
      <c r="C37" s="20">
        <f>Data!N113</f>
        <v>-1.0619505755619063E-2</v>
      </c>
      <c r="D37" s="73">
        <v>-0.37932483114363591</v>
      </c>
      <c r="E37" s="10">
        <v>1.4521824180659052E-5</v>
      </c>
      <c r="F37" s="10">
        <f t="shared" si="0"/>
        <v>6.7796610169491525E-2</v>
      </c>
      <c r="G37" s="53">
        <f>_xll.SLR_PARAM($B$3:$B37,$C$3:$C37,0,1,1)</f>
        <v>0.61170702710676472</v>
      </c>
      <c r="H37" s="53">
        <f>_xll.SLR_PARAM($B$3:$B37,$C$3:$C37,0,5,1)</f>
        <v>0.85282285765300581</v>
      </c>
      <c r="I37" s="53">
        <f>_xll.SLR_PARAM($B$3:$B37,$C$3:$C37,0,6,1)</f>
        <v>0.37059119656052364</v>
      </c>
      <c r="J37" s="59">
        <f t="shared" si="1"/>
        <v>0.48223166109248217</v>
      </c>
      <c r="M37" s="21" t="s">
        <v>40</v>
      </c>
      <c r="T37" s="36">
        <f>0.05</f>
        <v>0.05</v>
      </c>
    </row>
    <row r="38" spans="1:25" x14ac:dyDescent="0.25">
      <c r="A38" s="4">
        <v>40513</v>
      </c>
      <c r="B38" s="20">
        <f>Data!M114</f>
        <v>6.9379390464849144E-2</v>
      </c>
      <c r="C38" s="20">
        <f>Data!N114</f>
        <v>3.7330141437749542E-2</v>
      </c>
      <c r="D38" s="73">
        <v>-0.23927011098678613</v>
      </c>
      <c r="E38" s="10">
        <v>2.2197232057343317E-3</v>
      </c>
      <c r="F38" s="10">
        <f t="shared" si="0"/>
        <v>6.7796610169491525E-2</v>
      </c>
      <c r="G38" s="53">
        <f>_xll.SLR_PARAM($B$3:$B38,$C$3:$C38,0,1,1)</f>
        <v>0.60779419215509689</v>
      </c>
      <c r="H38" s="53">
        <f>_xll.SLR_PARAM($B$3:$B38,$C$3:$C38,0,5,1)</f>
        <v>0.83819880581238704</v>
      </c>
      <c r="I38" s="53">
        <f>_xll.SLR_PARAM($B$3:$B38,$C$3:$C38,0,6,1)</f>
        <v>0.37738957849780674</v>
      </c>
      <c r="J38" s="59">
        <f t="shared" si="1"/>
        <v>0.46080922731458029</v>
      </c>
      <c r="M38" s="24"/>
      <c r="N38" s="37" t="s">
        <v>41</v>
      </c>
      <c r="O38" s="37" t="s">
        <v>42</v>
      </c>
      <c r="P38" s="37" t="s">
        <v>43</v>
      </c>
      <c r="Q38" s="37" t="s">
        <v>28</v>
      </c>
      <c r="R38" s="37" t="s">
        <v>44</v>
      </c>
      <c r="S38" s="37" t="s">
        <v>45</v>
      </c>
      <c r="T38" s="37" t="s">
        <v>29</v>
      </c>
    </row>
    <row r="39" spans="1:25" x14ac:dyDescent="0.25">
      <c r="A39" s="4">
        <v>40546</v>
      </c>
      <c r="B39" s="20">
        <f>Data!M115</f>
        <v>2.112451426379796E-2</v>
      </c>
      <c r="C39" s="20">
        <f>Data!N115</f>
        <v>0.10370326385321699</v>
      </c>
      <c r="D39" s="73">
        <v>2.631749715125542</v>
      </c>
      <c r="E39" s="10">
        <v>2.4049641973439465E-2</v>
      </c>
      <c r="F39" s="10">
        <f t="shared" si="0"/>
        <v>6.7796610169491525E-2</v>
      </c>
      <c r="G39" s="53">
        <f>_xll.SLR_PARAM($B$3:$B39,$C$3:$C39,0,1,1)</f>
        <v>0.62887602397649689</v>
      </c>
      <c r="H39" s="53">
        <f>_xll.SLR_PARAM($B$3:$B39,$C$3:$C39,0,5,1)</f>
        <v>0.88010308458921227</v>
      </c>
      <c r="I39" s="53">
        <f>_xll.SLR_PARAM($B$3:$B39,$C$3:$C39,0,6,1)</f>
        <v>0.37764896336378151</v>
      </c>
      <c r="J39" s="59">
        <f t="shared" si="1"/>
        <v>0.50245412122543076</v>
      </c>
      <c r="M39" s="25" t="s">
        <v>46</v>
      </c>
      <c r="N39" s="28">
        <f>_xll.MLR_PARAM($B$3:$B$67,,$C$3:$C$67,0,1,0)</f>
        <v>0</v>
      </c>
      <c r="O39" s="28">
        <f>_xll.MLR_PARAM($B$3:$B$67,,$C$3:$C$67,0,2,0)</f>
        <v>0</v>
      </c>
      <c r="P39" s="28" t="e">
        <f>_xll.MLR_PARAM($B$3:$B$67,,$C$3:$C$67,0,3,0)</f>
        <v>#N/A</v>
      </c>
      <c r="Q39" s="27" t="e">
        <f>TDIST($P$39,140,1)</f>
        <v>#N/A</v>
      </c>
      <c r="R39" s="28">
        <f>_xll.MLR_PARAM($B$3:$B$67,,$C$3:$C$67,0,6,0,$T$37)</f>
        <v>0</v>
      </c>
      <c r="S39" s="28">
        <f>_xll.MLR_PARAM($B$3:$B$67,,$C$3:$C$67,0,5,0,$T$37)</f>
        <v>0</v>
      </c>
      <c r="T39" s="26" t="e">
        <f>$Q$39&lt;($T$37/2)</f>
        <v>#N/A</v>
      </c>
    </row>
    <row r="40" spans="1:25" x14ac:dyDescent="0.25">
      <c r="A40" s="4">
        <v>40575</v>
      </c>
      <c r="B40" s="20">
        <f>Data!M116</f>
        <v>3.6796358608945999E-2</v>
      </c>
      <c r="C40" s="20">
        <f>Data!N116</f>
        <v>3.104962770985232E-3</v>
      </c>
      <c r="D40" s="73">
        <v>-0.61564289899918967</v>
      </c>
      <c r="E40" s="10">
        <v>4.0215345919324399E-3</v>
      </c>
      <c r="F40" s="10">
        <f t="shared" si="0"/>
        <v>6.7796610169491525E-2</v>
      </c>
      <c r="G40" s="53">
        <f>_xll.SLR_PARAM($B$3:$B40,$C$3:$C40,0,1,1)</f>
        <v>0.62089751198732701</v>
      </c>
      <c r="H40" s="53">
        <f>_xll.SLR_PARAM($B$3:$B40,$C$3:$C40,0,5,1)</f>
        <v>0.86715046480376856</v>
      </c>
      <c r="I40" s="53">
        <f>_xll.SLR_PARAM($B$3:$B40,$C$3:$C40,0,6,1)</f>
        <v>0.37464455917088546</v>
      </c>
      <c r="J40" s="59">
        <f t="shared" si="1"/>
        <v>0.4925059056328831</v>
      </c>
      <c r="M40" s="33" t="s">
        <v>1</v>
      </c>
      <c r="N40" s="45">
        <f>_xll.MLR_PARAM($B$3:$B$67,,$C$3:$C$67,0,1,1)</f>
        <v>0.65383542549004392</v>
      </c>
      <c r="O40" s="45">
        <f>_xll.MLR_PARAM($B$3:$B$67,,$C$3:$C$67,0,2,1)</f>
        <v>9.4453822485171188E-2</v>
      </c>
      <c r="P40" s="45">
        <f>_xll.MLR_PARAM($B$3:$B$67,,$C$3:$C$67,0,3,1)</f>
        <v>6.9222759681609825</v>
      </c>
      <c r="Q40" s="46">
        <f>TDIST($P$40,140,1)</f>
        <v>7.3531612052560417E-11</v>
      </c>
      <c r="R40" s="45">
        <f>_xll.MLR_PARAM($B$3:$B$67,,$C$3:$C$67,0,6,1,$T$37)</f>
        <v>0.46469490846548428</v>
      </c>
      <c r="S40" s="45">
        <f>_xll.MLR_PARAM($B$3:$B$67,,$C$3:$C$67,0,5,1,$T$37)</f>
        <v>0.8429759425146035</v>
      </c>
      <c r="T40" s="41" t="b">
        <f>$Q$40&lt;($T$37/2)</f>
        <v>1</v>
      </c>
    </row>
    <row r="41" spans="1:25" x14ac:dyDescent="0.25">
      <c r="A41" s="4">
        <v>40603</v>
      </c>
      <c r="B41" s="20">
        <f>Data!M117</f>
        <v>2.3827637826686898E-3</v>
      </c>
      <c r="C41" s="20">
        <f>Data!N117</f>
        <v>7.2783839318834309E-3</v>
      </c>
      <c r="D41" s="73">
        <v>0.16719136021051673</v>
      </c>
      <c r="E41" s="10">
        <v>1.2306919217630235E-6</v>
      </c>
      <c r="F41" s="10">
        <f t="shared" si="0"/>
        <v>6.7796610169491525E-2</v>
      </c>
      <c r="G41" s="53">
        <f>_xll.SLR_PARAM($B$3:$B41,$C$3:$C41,0,1,1)</f>
        <v>0.62104703969588082</v>
      </c>
      <c r="H41" s="53">
        <f>_xll.SLR_PARAM($B$3:$B41,$C$3:$C41,0,5,1)</f>
        <v>0.86332041545600391</v>
      </c>
      <c r="I41" s="53">
        <f>_xll.SLR_PARAM($B$3:$B41,$C$3:$C41,0,6,1)</f>
        <v>0.37877366393575773</v>
      </c>
      <c r="J41" s="59">
        <f t="shared" si="1"/>
        <v>0.48454675152024618</v>
      </c>
    </row>
    <row r="42" spans="1:25" x14ac:dyDescent="0.25">
      <c r="A42" s="4">
        <v>40634</v>
      </c>
      <c r="B42" s="20">
        <f>Data!M118</f>
        <v>3.1029751093899507E-2</v>
      </c>
      <c r="C42" s="20">
        <f>Data!N118</f>
        <v>4.6030751856075872E-2</v>
      </c>
      <c r="D42" s="73">
        <v>0.75518017689336414</v>
      </c>
      <c r="E42" s="10">
        <v>4.2899576975596208E-3</v>
      </c>
      <c r="F42" s="10">
        <f t="shared" si="0"/>
        <v>6.7796610169491525E-2</v>
      </c>
      <c r="G42" s="53">
        <f>_xll.SLR_PARAM($B$3:$B42,$C$3:$C42,0,1,1)</f>
        <v>0.62994012316419135</v>
      </c>
      <c r="H42" s="53">
        <f>_xll.SLR_PARAM($B$3:$B42,$C$3:$C42,0,5,1)</f>
        <v>0.86904849891575897</v>
      </c>
      <c r="I42" s="53">
        <f>_xll.SLR_PARAM($B$3:$B42,$C$3:$C42,0,6,1)</f>
        <v>0.39083174741262372</v>
      </c>
      <c r="J42" s="59">
        <f t="shared" si="1"/>
        <v>0.47821675150313525</v>
      </c>
    </row>
    <row r="43" spans="1:25" x14ac:dyDescent="0.25">
      <c r="A43" s="4">
        <v>40665</v>
      </c>
      <c r="B43" s="20">
        <f>Data!M119</f>
        <v>-1.1532642968341705E-2</v>
      </c>
      <c r="C43" s="20">
        <f>Data!N119</f>
        <v>-5.310446291116361E-3</v>
      </c>
      <c r="D43" s="73">
        <v>6.5208459374704833E-2</v>
      </c>
      <c r="E43" s="10">
        <v>4.3898966216331864E-6</v>
      </c>
      <c r="F43" s="10">
        <f t="shared" si="0"/>
        <v>6.7796610169491525E-2</v>
      </c>
      <c r="G43" s="53">
        <f>_xll.SLR_PARAM($B$3:$B43,$C$3:$C43,0,1,1)</f>
        <v>0.62969906528865205</v>
      </c>
      <c r="H43" s="53">
        <f>_xll.SLR_PARAM($B$3:$B43,$C$3:$C43,0,5,1)</f>
        <v>0.86494656550771709</v>
      </c>
      <c r="I43" s="53">
        <f>_xll.SLR_PARAM($B$3:$B43,$C$3:$C43,0,6,1)</f>
        <v>0.39445156506958701</v>
      </c>
      <c r="J43" s="59">
        <f t="shared" si="1"/>
        <v>0.47049500043813008</v>
      </c>
    </row>
    <row r="44" spans="1:25" x14ac:dyDescent="0.25">
      <c r="A44" s="4">
        <v>40695</v>
      </c>
      <c r="B44" s="20">
        <f>Data!M120</f>
        <v>-1.8478319640032423E-2</v>
      </c>
      <c r="C44" s="20">
        <f>Data!N120</f>
        <v>1.5521812913570812E-2</v>
      </c>
      <c r="D44" s="73">
        <v>0.80782166969706393</v>
      </c>
      <c r="E44" s="10">
        <v>1.7323990344604993E-3</v>
      </c>
      <c r="F44" s="10">
        <f t="shared" si="0"/>
        <v>6.7796610169491525E-2</v>
      </c>
      <c r="G44" s="53">
        <f>_xll.SLR_PARAM($B$3:$B44,$C$3:$C44,0,1,1)</f>
        <v>0.62435165542033566</v>
      </c>
      <c r="H44" s="53">
        <f>_xll.SLR_PARAM($B$3:$B44,$C$3:$C44,0,5,1)</f>
        <v>0.8575728991812851</v>
      </c>
      <c r="I44" s="53">
        <f>_xll.SLR_PARAM($B$3:$B44,$C$3:$C44,0,6,1)</f>
        <v>0.39113041165938622</v>
      </c>
      <c r="J44" s="59">
        <f t="shared" si="1"/>
        <v>0.46644248752189887</v>
      </c>
    </row>
    <row r="45" spans="1:25" x14ac:dyDescent="0.25">
      <c r="A45" s="4">
        <v>40725</v>
      </c>
      <c r="B45" s="20">
        <f>Data!M121</f>
        <v>-2.5195215141631186E-2</v>
      </c>
      <c r="C45" s="20">
        <f>Data!N121</f>
        <v>5.9991949414653981E-2</v>
      </c>
      <c r="D45" s="73">
        <v>2.2403253529281448</v>
      </c>
      <c r="E45" s="10">
        <v>2.4828013078037364E-2</v>
      </c>
      <c r="F45" s="10">
        <f t="shared" si="0"/>
        <v>6.7796610169491525E-2</v>
      </c>
      <c r="G45" s="53">
        <f>_xll.SLR_PARAM($B$3:$B45,$C$3:$C45,0,1,1)</f>
        <v>0.60415843380958845</v>
      </c>
      <c r="H45" s="53">
        <f>_xll.SLR_PARAM($B$3:$B45,$C$3:$C45,0,5,1)</f>
        <v>0.8473940817485166</v>
      </c>
      <c r="I45" s="53">
        <f>_xll.SLR_PARAM($B$3:$B45,$C$3:$C45,0,6,1)</f>
        <v>0.36092278587066029</v>
      </c>
      <c r="J45" s="59">
        <f t="shared" si="1"/>
        <v>0.48647129587785631</v>
      </c>
    </row>
    <row r="46" spans="1:25" x14ac:dyDescent="0.25">
      <c r="A46" s="4">
        <v>40756</v>
      </c>
      <c r="B46" s="20">
        <f>Data!M122</f>
        <v>-5.867239177370414E-2</v>
      </c>
      <c r="C46" s="20">
        <f>Data!N122</f>
        <v>-5.0555546191351879E-2</v>
      </c>
      <c r="D46" s="73">
        <v>-0.36122374897980974</v>
      </c>
      <c r="E46" s="10">
        <v>3.5785839694786829E-3</v>
      </c>
      <c r="F46" s="10">
        <f t="shared" si="0"/>
        <v>6.7796610169491525E-2</v>
      </c>
      <c r="G46" s="53">
        <f>_xll.SLR_PARAM($B$3:$B46,$C$3:$C46,0,1,1)</f>
        <v>0.6132108357140863</v>
      </c>
      <c r="H46" s="53">
        <f>_xll.SLR_PARAM($B$3:$B46,$C$3:$C46,0,5,1)</f>
        <v>0.84926228892212152</v>
      </c>
      <c r="I46" s="53">
        <f>_xll.SLR_PARAM($B$3:$B46,$C$3:$C46,0,6,1)</f>
        <v>0.37715938250605108</v>
      </c>
      <c r="J46" s="59">
        <f t="shared" si="1"/>
        <v>0.47210290641607044</v>
      </c>
    </row>
    <row r="47" spans="1:25" x14ac:dyDescent="0.25">
      <c r="A47" s="74">
        <v>40787</v>
      </c>
      <c r="B47" s="75">
        <f>Data!M123</f>
        <v>-7.4959784104541974E-2</v>
      </c>
      <c r="C47" s="75" t="e">
        <v>#N/A</v>
      </c>
      <c r="D47" s="73" t="e">
        <v>#N/A</v>
      </c>
      <c r="E47" s="10" t="e">
        <v>#N/A</v>
      </c>
      <c r="F47" s="10">
        <f t="shared" si="0"/>
        <v>6.7796610169491525E-2</v>
      </c>
      <c r="G47" s="53">
        <f>_xll.SLR_PARAM($B$3:$B47,$C$3:$C47,0,1,1)</f>
        <v>0.6132108357140863</v>
      </c>
      <c r="H47" s="53">
        <f>_xll.SLR_PARAM($B$3:$B47,$C$3:$C47,0,5,1)</f>
        <v>0.84926228892212152</v>
      </c>
      <c r="I47" s="53">
        <f>_xll.SLR_PARAM($B$3:$B47,$C$3:$C47,0,6,1)</f>
        <v>0.37715938250605108</v>
      </c>
      <c r="J47" s="59">
        <f t="shared" si="1"/>
        <v>0.47210290641607044</v>
      </c>
    </row>
    <row r="48" spans="1:25" x14ac:dyDescent="0.25">
      <c r="A48" s="4">
        <v>40819</v>
      </c>
      <c r="B48" s="20">
        <f>Data!M124</f>
        <v>0.11160623791293121</v>
      </c>
      <c r="C48" s="20">
        <f>Data!N124</f>
        <v>5.5840035802982226E-2</v>
      </c>
      <c r="D48" s="73">
        <v>-0.52679416441302407</v>
      </c>
      <c r="E48" s="10">
        <v>2.966968780269923E-2</v>
      </c>
      <c r="F48" s="10">
        <f t="shared" si="0"/>
        <v>6.7796610169491525E-2</v>
      </c>
      <c r="G48" s="53">
        <f>_xll.SLR_PARAM($B$3:$B48,$C$3:$C48,0,1,1)</f>
        <v>0.60047253266677048</v>
      </c>
      <c r="H48" s="53">
        <f>_xll.SLR_PARAM($B$3:$B48,$C$3:$C48,0,5,1)</f>
        <v>0.82004814682637961</v>
      </c>
      <c r="I48" s="53">
        <f>_xll.SLR_PARAM($B$3:$B48,$C$3:$C48,0,6,1)</f>
        <v>0.38089691850716134</v>
      </c>
      <c r="J48" s="59">
        <f t="shared" si="1"/>
        <v>0.43915122831921827</v>
      </c>
    </row>
    <row r="49" spans="1:10" x14ac:dyDescent="0.25">
      <c r="A49" s="4">
        <v>40848</v>
      </c>
      <c r="B49" s="20">
        <f>Data!M125</f>
        <v>-3.4673219837878877E-3</v>
      </c>
      <c r="C49" s="20">
        <f>Data!N125</f>
        <v>2.2305216715717467E-2</v>
      </c>
      <c r="D49" s="73">
        <v>0.71819072406041851</v>
      </c>
      <c r="E49" s="10">
        <v>4.8089360848976276E-5</v>
      </c>
      <c r="F49" s="10">
        <f t="shared" si="0"/>
        <v>6.7796610169491525E-2</v>
      </c>
      <c r="G49" s="53">
        <f>_xll.SLR_PARAM($B$3:$B49,$C$3:$C49,0,1,1)</f>
        <v>0.59970653563328691</v>
      </c>
      <c r="H49" s="53">
        <f>_xll.SLR_PARAM($B$3:$B49,$C$3:$C49,0,5,1)</f>
        <v>0.81759396001947571</v>
      </c>
      <c r="I49" s="53">
        <f>_xll.SLR_PARAM($B$3:$B49,$C$3:$C49,0,6,1)</f>
        <v>0.38181911124709816</v>
      </c>
      <c r="J49" s="59">
        <f t="shared" si="1"/>
        <v>0.43577484877237754</v>
      </c>
    </row>
    <row r="50" spans="1:10" x14ac:dyDescent="0.25">
      <c r="A50" s="4">
        <v>40878</v>
      </c>
      <c r="B50" s="20">
        <f>Data!M126</f>
        <v>9.2811404568065962E-3</v>
      </c>
      <c r="C50" s="20">
        <f>Data!N126</f>
        <v>-2.1899340868631118E-2</v>
      </c>
      <c r="D50" s="73">
        <v>-0.81766556579561456</v>
      </c>
      <c r="E50" s="10">
        <v>4.4687378471817621E-4</v>
      </c>
      <c r="F50" s="10">
        <f t="shared" si="0"/>
        <v>6.7796610169491525E-2</v>
      </c>
      <c r="G50" s="53">
        <f>_xll.SLR_PARAM($B$3:$B50,$C$3:$C50,0,1,1)</f>
        <v>0.59739916653102165</v>
      </c>
      <c r="H50" s="53">
        <f>_xll.SLR_PARAM($B$3:$B50,$C$3:$C50,0,5,1)</f>
        <v>0.81393260578607085</v>
      </c>
      <c r="I50" s="53">
        <f>_xll.SLR_PARAM($B$3:$B50,$C$3:$C50,0,6,1)</f>
        <v>0.38086572727597245</v>
      </c>
      <c r="J50" s="59">
        <f t="shared" si="1"/>
        <v>0.4330668785100984</v>
      </c>
    </row>
    <row r="51" spans="1:10" x14ac:dyDescent="0.25">
      <c r="A51" s="4">
        <v>40911</v>
      </c>
      <c r="B51" s="20">
        <f>Data!M127</f>
        <v>5.0594693101282305E-2</v>
      </c>
      <c r="C51" s="20">
        <f>Data!N127</f>
        <v>4.7419040876033679E-2</v>
      </c>
      <c r="D51" s="73">
        <v>0.42328186421870573</v>
      </c>
      <c r="E51" s="10">
        <v>3.6284161761294775E-3</v>
      </c>
      <c r="F51" s="10">
        <f t="shared" si="0"/>
        <v>6.7796610169491525E-2</v>
      </c>
      <c r="G51" s="53">
        <f>_xll.SLR_PARAM($B$3:$B51,$C$3:$C51,0,1,1)</f>
        <v>0.6050950837711</v>
      </c>
      <c r="H51" s="53">
        <f>_xll.SLR_PARAM($B$3:$B51,$C$3:$C51,0,5,1)</f>
        <v>0.8170247418658112</v>
      </c>
      <c r="I51" s="53">
        <f>_xll.SLR_PARAM($B$3:$B51,$C$3:$C51,0,6,1)</f>
        <v>0.39316542567638874</v>
      </c>
      <c r="J51" s="59">
        <f t="shared" si="1"/>
        <v>0.42385931618942246</v>
      </c>
    </row>
    <row r="52" spans="1:10" x14ac:dyDescent="0.25">
      <c r="A52" s="4">
        <v>40940</v>
      </c>
      <c r="B52" s="20">
        <f>Data!M128</f>
        <v>4.1691510722395582E-2</v>
      </c>
      <c r="C52" s="20">
        <f>Data!N128</f>
        <v>2.5350526906846308E-2</v>
      </c>
      <c r="D52" s="73">
        <v>-5.6168766869849861E-2</v>
      </c>
      <c r="E52" s="10">
        <v>4.3104141314862325E-5</v>
      </c>
      <c r="F52" s="10">
        <f t="shared" si="0"/>
        <v>6.7796610169491525E-2</v>
      </c>
      <c r="G52" s="53">
        <f>_xll.SLR_PARAM($B$3:$B52,$C$3:$C52,0,1,1)</f>
        <v>0.60513983548420902</v>
      </c>
      <c r="H52" s="53">
        <f>_xll.SLR_PARAM($B$3:$B52,$C$3:$C52,0,5,1)</f>
        <v>0.81284848444106284</v>
      </c>
      <c r="I52" s="53">
        <f>_xll.SLR_PARAM($B$3:$B52,$C$3:$C52,0,6,1)</f>
        <v>0.39743118652735521</v>
      </c>
      <c r="J52" s="59">
        <f t="shared" si="1"/>
        <v>0.41541729791370763</v>
      </c>
    </row>
    <row r="53" spans="1:10" x14ac:dyDescent="0.25">
      <c r="A53" s="4">
        <v>40969</v>
      </c>
      <c r="B53" s="20">
        <f>Data!M129</f>
        <v>2.9841160978005186E-2</v>
      </c>
      <c r="C53" s="20">
        <f>Data!N129</f>
        <v>6.0509945657727854E-2</v>
      </c>
      <c r="D53" s="73">
        <v>1.2024009221521632</v>
      </c>
      <c r="E53" s="10">
        <v>1.0052634248539812E-2</v>
      </c>
      <c r="F53" s="10">
        <f t="shared" si="0"/>
        <v>6.7796610169491525E-2</v>
      </c>
      <c r="G53" s="53">
        <f>_xll.SLR_PARAM($B$3:$B53,$C$3:$C53,0,1,1)</f>
        <v>0.61609229839155255</v>
      </c>
      <c r="H53" s="53">
        <f>_xll.SLR_PARAM($B$3:$B53,$C$3:$C53,0,5,1)</f>
        <v>0.82396068333172112</v>
      </c>
      <c r="I53" s="53">
        <f>_xll.SLR_PARAM($B$3:$B53,$C$3:$C53,0,6,1)</f>
        <v>0.40822391345138398</v>
      </c>
      <c r="J53" s="59">
        <f t="shared" si="1"/>
        <v>0.41573676988033714</v>
      </c>
    </row>
    <row r="54" spans="1:10" x14ac:dyDescent="0.25">
      <c r="A54" s="4">
        <v>41001</v>
      </c>
      <c r="B54" s="20">
        <f>Data!M130</f>
        <v>-5.6511164390429074E-3</v>
      </c>
      <c r="C54" s="20">
        <f>Data!N130</f>
        <v>-7.5337469784871706E-3</v>
      </c>
      <c r="D54" s="73">
        <v>-0.11220927412026824</v>
      </c>
      <c r="E54" s="10">
        <v>3.1187040442492349E-6</v>
      </c>
      <c r="F54" s="10">
        <f t="shared" si="0"/>
        <v>6.7796610169491525E-2</v>
      </c>
      <c r="G54" s="53">
        <f>_xll.SLR_PARAM($B$3:$B54,$C$3:$C54,0,1,1)</f>
        <v>0.61629022209116757</v>
      </c>
      <c r="H54" s="53">
        <f>_xll.SLR_PARAM($B$3:$B54,$C$3:$C54,0,5,1)</f>
        <v>0.82170379683616201</v>
      </c>
      <c r="I54" s="53">
        <f>_xll.SLR_PARAM($B$3:$B54,$C$3:$C54,0,6,1)</f>
        <v>0.41087664734617313</v>
      </c>
      <c r="J54" s="59">
        <f t="shared" si="1"/>
        <v>0.41082714948998889</v>
      </c>
    </row>
    <row r="55" spans="1:10" x14ac:dyDescent="0.25">
      <c r="A55" s="4">
        <v>41030</v>
      </c>
      <c r="B55" s="20">
        <f>Data!M131</f>
        <v>-6.0769572587141142E-2</v>
      </c>
      <c r="C55" s="20">
        <f>Data!N131</f>
        <v>-6.4645592635747692E-2</v>
      </c>
      <c r="D55" s="73">
        <v>-0.73874899170906205</v>
      </c>
      <c r="E55" s="10">
        <v>1.608884124484744E-2</v>
      </c>
      <c r="F55" s="10">
        <f t="shared" si="0"/>
        <v>6.7796610169491525E-2</v>
      </c>
      <c r="G55" s="53">
        <f>_xll.SLR_PARAM($B$3:$B55,$C$3:$C55,0,1,1)</f>
        <v>0.63013198272977733</v>
      </c>
      <c r="H55" s="53">
        <f>_xll.SLR_PARAM($B$3:$B55,$C$3:$C55,0,5,1)</f>
        <v>0.83132802298771091</v>
      </c>
      <c r="I55" s="53">
        <f>_xll.SLR_PARAM($B$3:$B55,$C$3:$C55,0,6,1)</f>
        <v>0.42893594247184375</v>
      </c>
      <c r="J55" s="59">
        <f t="shared" si="1"/>
        <v>0.40239208051586717</v>
      </c>
    </row>
    <row r="56" spans="1:10" x14ac:dyDescent="0.25">
      <c r="A56" s="4">
        <v>41061</v>
      </c>
      <c r="B56" s="20">
        <f>Data!M132</f>
        <v>3.8109810861713909E-2</v>
      </c>
      <c r="C56" s="20">
        <f>Data!N132</f>
        <v>1.3902494584671264E-2</v>
      </c>
      <c r="D56" s="73">
        <v>-0.32375764420087361</v>
      </c>
      <c r="E56" s="10">
        <v>1.1939138632457804E-3</v>
      </c>
      <c r="F56" s="10">
        <f t="shared" si="0"/>
        <v>6.7796610169491525E-2</v>
      </c>
      <c r="G56" s="53">
        <f>_xll.SLR_PARAM($B$3:$B56,$C$3:$C56,0,1,1)</f>
        <v>0.62694305943890805</v>
      </c>
      <c r="H56" s="53">
        <f>_xll.SLR_PARAM($B$3:$B56,$C$3:$C56,0,5,1)</f>
        <v>0.82485098164228909</v>
      </c>
      <c r="I56" s="53">
        <f>_xll.SLR_PARAM($B$3:$B56,$C$3:$C56,0,6,1)</f>
        <v>0.429035137235527</v>
      </c>
      <c r="J56" s="59">
        <f t="shared" si="1"/>
        <v>0.3958158444067621</v>
      </c>
    </row>
    <row r="57" spans="1:10" x14ac:dyDescent="0.25">
      <c r="A57" s="4">
        <v>41092</v>
      </c>
      <c r="B57" s="20">
        <f>Data!M133</f>
        <v>8.7661473625079318E-3</v>
      </c>
      <c r="C57" s="20">
        <f>Data!N133</f>
        <v>1.9892501215498411E-3</v>
      </c>
      <c r="D57" s="73">
        <v>-0.10940824690592992</v>
      </c>
      <c r="E57" s="10">
        <v>7.1370231160245784E-6</v>
      </c>
      <c r="F57" s="10">
        <f t="shared" si="0"/>
        <v>6.7796610169491525E-2</v>
      </c>
      <c r="G57" s="53">
        <f>_xll.SLR_PARAM($B$3:$B57,$C$3:$C57,0,1,1)</f>
        <v>0.62668884253115809</v>
      </c>
      <c r="H57" s="53">
        <f>_xll.SLR_PARAM($B$3:$B57,$C$3:$C57,0,5,1)</f>
        <v>0.82237168790694337</v>
      </c>
      <c r="I57" s="53">
        <f>_xll.SLR_PARAM($B$3:$B57,$C$3:$C57,0,6,1)</f>
        <v>0.4310059971553728</v>
      </c>
      <c r="J57" s="59">
        <f t="shared" si="1"/>
        <v>0.39136569075157057</v>
      </c>
    </row>
    <row r="58" spans="1:10" x14ac:dyDescent="0.25">
      <c r="A58" s="4">
        <v>41122</v>
      </c>
      <c r="B58" s="20">
        <f>Data!M134</f>
        <v>2.4406769426528675E-2</v>
      </c>
      <c r="C58" s="20">
        <f>Data!N134</f>
        <v>-1.5410486326968504E-3</v>
      </c>
      <c r="D58" s="73">
        <v>-0.51261846004102685</v>
      </c>
      <c r="E58" s="10">
        <v>1.2194398450772509E-3</v>
      </c>
      <c r="F58" s="10">
        <f t="shared" si="0"/>
        <v>6.7796610169491525E-2</v>
      </c>
      <c r="G58" s="53">
        <f>_xll.SLR_PARAM($B$3:$B58,$C$3:$C58,0,1,1)</f>
        <v>0.62330714965801481</v>
      </c>
      <c r="H58" s="53">
        <f>_xll.SLR_PARAM($B$3:$B58,$C$3:$C58,0,5,1)</f>
        <v>0.81689672727365525</v>
      </c>
      <c r="I58" s="53">
        <f>_xll.SLR_PARAM($B$3:$B58,$C$3:$C58,0,6,1)</f>
        <v>0.42971757204237437</v>
      </c>
      <c r="J58" s="59">
        <f t="shared" si="1"/>
        <v>0.38717915523128088</v>
      </c>
    </row>
    <row r="59" spans="1:10" x14ac:dyDescent="0.25">
      <c r="A59" s="4">
        <v>41156</v>
      </c>
      <c r="B59" s="20">
        <f>Data!M135</f>
        <v>2.5719807094534208E-2</v>
      </c>
      <c r="C59" s="20">
        <f>Data!N135</f>
        <v>6.4555302540760653E-2</v>
      </c>
      <c r="D59" s="73">
        <v>1.3988213170026469</v>
      </c>
      <c r="E59" s="10">
        <v>1.0088670460658505E-2</v>
      </c>
      <c r="F59" s="10">
        <f t="shared" si="0"/>
        <v>6.7796610169491525E-2</v>
      </c>
      <c r="G59" s="53">
        <f>_xll.SLR_PARAM($B$3:$B59,$C$3:$C59,0,1,1)</f>
        <v>0.63352214615281188</v>
      </c>
      <c r="H59" s="53">
        <f>_xll.SLR_PARAM($B$3:$B59,$C$3:$C59,0,5,1)</f>
        <v>0.82855591743278278</v>
      </c>
      <c r="I59" s="53">
        <f>_xll.SLR_PARAM($B$3:$B59,$C$3:$C59,0,6,1)</f>
        <v>0.43848837487284098</v>
      </c>
      <c r="J59" s="59">
        <f t="shared" si="1"/>
        <v>0.3900675425599418</v>
      </c>
    </row>
    <row r="60" spans="1:10" x14ac:dyDescent="0.25">
      <c r="A60" s="4">
        <v>41183</v>
      </c>
      <c r="B60" s="20">
        <f>Data!M136</f>
        <v>-1.6795538819422712E-2</v>
      </c>
      <c r="C60" s="20">
        <f>Data!N136</f>
        <v>-6.2343793320425799E-2</v>
      </c>
      <c r="D60" s="73">
        <v>-1.502774948964769</v>
      </c>
      <c r="E60" s="10">
        <v>4.9507087703578624E-3</v>
      </c>
      <c r="F60" s="10">
        <f t="shared" si="0"/>
        <v>6.7796610169491525E-2</v>
      </c>
      <c r="G60" s="53">
        <f>_xll.SLR_PARAM($B$3:$B60,$C$3:$C60,0,1,1)</f>
        <v>0.64061345036302797</v>
      </c>
      <c r="H60" s="53">
        <f>_xll.SLR_PARAM($B$3:$B60,$C$3:$C60,0,5,1)</f>
        <v>0.83782313594954316</v>
      </c>
      <c r="I60" s="53">
        <f>_xll.SLR_PARAM($B$3:$B60,$C$3:$C60,0,6,1)</f>
        <v>0.44340376477651283</v>
      </c>
      <c r="J60" s="59">
        <f t="shared" si="1"/>
        <v>0.39441937117303033</v>
      </c>
    </row>
    <row r="61" spans="1:10" x14ac:dyDescent="0.25">
      <c r="A61" s="4">
        <v>41214</v>
      </c>
      <c r="B61" s="20">
        <f>Data!M137</f>
        <v>7.1911272827778049E-3</v>
      </c>
      <c r="C61" s="20">
        <f>Data!N137</f>
        <v>-1.8698749533525585E-2</v>
      </c>
      <c r="D61" s="73">
        <v>-0.68404959428298773</v>
      </c>
      <c r="E61" s="10">
        <v>1.8770848338606357E-4</v>
      </c>
      <c r="F61" s="10">
        <f t="shared" si="0"/>
        <v>6.7796610169491525E-2</v>
      </c>
      <c r="G61" s="53">
        <f>_xll.SLR_PARAM($B$3:$B61,$C$3:$C61,0,1,1)</f>
        <v>0.63924545574727487</v>
      </c>
      <c r="H61" s="53">
        <f>_xll.SLR_PARAM($B$3:$B61,$C$3:$C61,0,5,1)</f>
        <v>0.83529164029557224</v>
      </c>
      <c r="I61" s="53">
        <f>_xll.SLR_PARAM($B$3:$B61,$C$3:$C61,0,6,1)</f>
        <v>0.44319927119897751</v>
      </c>
      <c r="J61" s="59">
        <f t="shared" si="1"/>
        <v>0.39209236909659473</v>
      </c>
    </row>
    <row r="62" spans="1:10" x14ac:dyDescent="0.25">
      <c r="A62" s="4">
        <v>41246</v>
      </c>
      <c r="B62" s="20">
        <f>Data!M138</f>
        <v>1.4522423326729091E-2</v>
      </c>
      <c r="C62" s="20">
        <f>Data!N138</f>
        <v>7.707604294462986E-3</v>
      </c>
      <c r="D62" s="73">
        <v>-5.2289811781705629E-2</v>
      </c>
      <c r="E62" s="10">
        <v>4.4788214187055409E-6</v>
      </c>
      <c r="F62" s="10">
        <f t="shared" si="0"/>
        <v>6.7796610169491525E-2</v>
      </c>
      <c r="G62" s="53">
        <f>_xll.SLR_PARAM($B$3:$B62,$C$3:$C62,0,1,1)</f>
        <v>0.63905898125743588</v>
      </c>
      <c r="H62" s="53">
        <f>_xll.SLR_PARAM($B$3:$B62,$C$3:$C62,0,5,1)</f>
        <v>0.83299333875929116</v>
      </c>
      <c r="I62" s="53">
        <f>_xll.SLR_PARAM($B$3:$B62,$C$3:$C62,0,6,1)</f>
        <v>0.4451246237555806</v>
      </c>
      <c r="J62" s="59">
        <f t="shared" si="1"/>
        <v>0.38786871500371056</v>
      </c>
    </row>
    <row r="63" spans="1:10" x14ac:dyDescent="0.25">
      <c r="A63" s="4">
        <v>41276</v>
      </c>
      <c r="B63" s="20">
        <f>Data!M139</f>
        <v>5.356591009992881E-2</v>
      </c>
      <c r="C63" s="20">
        <f>Data!N139</f>
        <v>6.0101889847032436E-2</v>
      </c>
      <c r="D63" s="73">
        <v>0.74124781241779969</v>
      </c>
      <c r="E63" s="10">
        <v>1.2503059684375921E-2</v>
      </c>
      <c r="F63" s="10">
        <f t="shared" si="0"/>
        <v>6.7796610169491525E-2</v>
      </c>
      <c r="G63" s="53">
        <f>_xll.SLR_PARAM($B$3:$B63,$C$3:$C63,0,1,1)</f>
        <v>0.65009295345876938</v>
      </c>
      <c r="H63" s="53">
        <f>_xll.SLR_PARAM($B$3:$B63,$C$3:$C63,0,5,1)</f>
        <v>0.84094955581958541</v>
      </c>
      <c r="I63" s="53">
        <f>_xll.SLR_PARAM($B$3:$B63,$C$3:$C63,0,6,1)</f>
        <v>0.4592363510979533</v>
      </c>
      <c r="J63" s="59">
        <f t="shared" si="1"/>
        <v>0.38171320472163212</v>
      </c>
    </row>
    <row r="64" spans="1:10" x14ac:dyDescent="0.25">
      <c r="A64" s="4">
        <v>41306</v>
      </c>
      <c r="B64" s="20">
        <f>Data!M140</f>
        <v>1.0840295315708421E-2</v>
      </c>
      <c r="C64" s="20">
        <f>Data!N140</f>
        <v>-6.9375093392968048E-3</v>
      </c>
      <c r="D64" s="73">
        <v>-0.41009420943131797</v>
      </c>
      <c r="E64" s="10">
        <v>1.5338610024158463E-4</v>
      </c>
      <c r="F64" s="10">
        <f t="shared" si="0"/>
        <v>6.7796610169491525E-2</v>
      </c>
      <c r="G64" s="53">
        <f>_xll.SLR_PARAM($B$3:$B64,$C$3:$C64,0,1,1)</f>
        <v>0.64888699199215338</v>
      </c>
      <c r="H64" s="53">
        <f>_xll.SLR_PARAM($B$3:$B64,$C$3:$C64,0,5,1)</f>
        <v>0.83813084520808001</v>
      </c>
      <c r="I64" s="53">
        <f>_xll.SLR_PARAM($B$3:$B64,$C$3:$C64,0,6,1)</f>
        <v>0.45964313877622681</v>
      </c>
      <c r="J64" s="59">
        <f t="shared" si="1"/>
        <v>0.3784877064318532</v>
      </c>
    </row>
    <row r="65" spans="1:10" x14ac:dyDescent="0.25">
      <c r="A65" s="4">
        <v>41334</v>
      </c>
      <c r="B65" s="20">
        <f>Data!M141</f>
        <v>3.6197069716860014E-2</v>
      </c>
      <c r="C65" s="20">
        <f>Data!N141</f>
        <v>6.2024424778775927E-2</v>
      </c>
      <c r="D65" s="73">
        <v>1.1267872610560796</v>
      </c>
      <c r="E65" s="10">
        <v>1.3031854053641762E-2</v>
      </c>
      <c r="F65" s="10">
        <f t="shared" si="0"/>
        <v>6.7796610169491525E-2</v>
      </c>
      <c r="G65" s="53">
        <f>_xll.SLR_PARAM($B$3:$B65,$C$3:$C65,0,1,1)</f>
        <v>0.65986902480247578</v>
      </c>
      <c r="H65" s="53">
        <f>_xll.SLR_PARAM($B$3:$B65,$C$3:$C65,0,5,1)</f>
        <v>0.84857985151177318</v>
      </c>
      <c r="I65" s="53">
        <f>_xll.SLR_PARAM($B$3:$B65,$C$3:$C65,0,6,1)</f>
        <v>0.47115819809317838</v>
      </c>
      <c r="J65" s="59">
        <f t="shared" si="1"/>
        <v>0.37742165341859479</v>
      </c>
    </row>
    <row r="66" spans="1:10" x14ac:dyDescent="0.25">
      <c r="A66" s="4">
        <v>41365</v>
      </c>
      <c r="B66" s="20">
        <f>Data!M142</f>
        <v>1.5145169861205262E-2</v>
      </c>
      <c r="C66" s="20">
        <f>Data!N142</f>
        <v>-5.0448872703395736E-2</v>
      </c>
      <c r="D66" s="73">
        <v>-1.7654179591231378</v>
      </c>
      <c r="E66" s="10">
        <v>5.5533763586971775E-3</v>
      </c>
      <c r="F66" s="10">
        <f t="shared" si="0"/>
        <v>6.7796610169491525E-2</v>
      </c>
      <c r="G66" s="53">
        <f>_xll.SLR_PARAM($B$3:$B66,$C$3:$C66,0,1,1)</f>
        <v>0.65267502899519791</v>
      </c>
      <c r="H66" s="53">
        <f>_xll.SLR_PARAM($B$3:$B66,$C$3:$C66,0,5,1)</f>
        <v>0.84480410144707507</v>
      </c>
      <c r="I66" s="53">
        <f>_xll.SLR_PARAM($B$3:$B66,$C$3:$C66,0,6,1)</f>
        <v>0.46054595654332076</v>
      </c>
      <c r="J66" s="59">
        <f t="shared" si="1"/>
        <v>0.38425814490375432</v>
      </c>
    </row>
    <row r="67" spans="1:10" x14ac:dyDescent="0.25">
      <c r="A67" s="4">
        <v>41395</v>
      </c>
      <c r="B67" s="20">
        <f>Data!M143</f>
        <v>4.140315180799977E-2</v>
      </c>
      <c r="C67" s="20">
        <f>Data!N143</f>
        <v>3.0637171722879684E-2</v>
      </c>
      <c r="D67" s="73">
        <v>0.104930275837649</v>
      </c>
      <c r="E67" s="10">
        <v>1.4832713294390525E-4</v>
      </c>
      <c r="F67" s="10">
        <f t="shared" si="0"/>
        <v>6.7796610169491525E-2</v>
      </c>
      <c r="G67" s="53">
        <f>_xll.SLR_PARAM($B$3:$B67,$C$3:$C67,0,1,1)</f>
        <v>0.65383542549004348</v>
      </c>
      <c r="H67" s="53">
        <f>_xll.SLR_PARAM($B$3:$B67,$C$3:$C67,0,5,1)</f>
        <v>0.84297594187838509</v>
      </c>
      <c r="I67" s="53">
        <f>_xll.SLR_PARAM($B$3:$B67,$C$3:$C67,0,6,1)</f>
        <v>0.46469490910170191</v>
      </c>
      <c r="J67" s="59">
        <f t="shared" si="1"/>
        <v>0.37828103277668318</v>
      </c>
    </row>
  </sheetData>
  <conditionalFormatting sqref="E3:E67">
    <cfRule type="cellIs" dxfId="1" priority="1" operator="greaterThan">
      <formula>$F$3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T-Bill</vt:lpstr>
      <vt:lpstr>IBM</vt:lpstr>
      <vt:lpstr>Influential Data</vt:lpstr>
      <vt:lpstr>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2013-05-29T15:49:33Z</dcterms:created>
  <dcterms:modified xsi:type="dcterms:W3CDTF">2013-05-30T16:44:50Z</dcterms:modified>
</cp:coreProperties>
</file>