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NumXL\My Box Files\Tips &amp; Hints\PCA\103\"/>
    </mc:Choice>
  </mc:AlternateContent>
  <bookViews>
    <workbookView xWindow="480" yWindow="150" windowWidth="18195" windowHeight="8955" activeTab="1"/>
  </bookViews>
  <sheets>
    <sheet name="EIA" sheetId="2" r:id="rId1"/>
    <sheet name="WTI" sheetId="5" r:id="rId2"/>
    <sheet name="PC1" sheetId="6" r:id="rId3"/>
  </sheets>
  <definedNames>
    <definedName name="solver_adj" localSheetId="2" hidden="1">'PC1'!$I$68:$I$71</definedName>
    <definedName name="solver_cvg" localSheetId="2" hidden="1">0.0001</definedName>
    <definedName name="solver_drv" localSheetId="2" hidden="1">1</definedName>
    <definedName name="solver_eng" localSheetId="2" hidden="1">1</definedName>
    <definedName name="solver_est" localSheetId="2" hidden="1">1</definedName>
    <definedName name="solver_itr" localSheetId="2" hidden="1">100</definedName>
    <definedName name="solver_lhs1" localSheetId="2" hidden="1">'PC1'!$M$68</definedName>
    <definedName name="solver_lin" localSheetId="2" hidden="1">2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2</definedName>
    <definedName name="solver_nod" localSheetId="2" hidden="1">2147483647</definedName>
    <definedName name="solver_num" localSheetId="2" hidden="1">1</definedName>
    <definedName name="solver_nwt" localSheetId="2" hidden="1">1</definedName>
    <definedName name="solver_opt" localSheetId="2" hidden="1">'PC1'!$K$68</definedName>
    <definedName name="solver_pre" localSheetId="2" hidden="1">0.000001</definedName>
    <definedName name="solver_rbv" localSheetId="2" hidden="1">1</definedName>
    <definedName name="solver_rel1" localSheetId="2" hidden="1">3</definedName>
    <definedName name="solver_rhs1" localSheetId="2" hidden="1">0.99999</definedName>
    <definedName name="solver_rlx" localSheetId="2" hidden="1">1</definedName>
    <definedName name="solver_rsd" localSheetId="2" hidden="1">0</definedName>
    <definedName name="solver_scl" localSheetId="2" hidden="1">1</definedName>
    <definedName name="solver_sho" localSheetId="2" hidden="1">2</definedName>
    <definedName name="solver_ssz" localSheetId="2" hidden="1">100</definedName>
    <definedName name="solver_tim" localSheetId="2" hidden="1">100</definedName>
    <definedName name="solver_tol" localSheetId="2" hidden="1">0.05</definedName>
    <definedName name="solver_typ" localSheetId="2" hidden="1">1</definedName>
    <definedName name="solver_val" localSheetId="2" hidden="1">0</definedName>
    <definedName name="solver_ver" localSheetId="2" hidden="1">3</definedName>
  </definedNames>
  <calcPr calcId="152511"/>
</workbook>
</file>

<file path=xl/calcChain.xml><?xml version="1.0" encoding="utf-8"?>
<calcChain xmlns="http://schemas.openxmlformats.org/spreadsheetml/2006/main">
  <c r="AA22" i="5" l="1" a="1"/>
  <c r="AA26" i="5" s="1"/>
  <c r="AA22" i="5"/>
  <c r="AA23" i="5"/>
  <c r="AA24" i="5"/>
  <c r="AA25" i="5"/>
  <c r="AA27" i="5"/>
  <c r="AA28" i="5"/>
  <c r="AA29" i="5"/>
  <c r="AA30" i="5"/>
  <c r="AA31" i="5"/>
  <c r="AA32" i="5"/>
  <c r="AA33" i="5"/>
  <c r="AA35" i="5"/>
  <c r="AA36" i="5"/>
  <c r="AA37" i="5"/>
  <c r="AA38" i="5"/>
  <c r="AA39" i="5"/>
  <c r="AA40" i="5"/>
  <c r="AA41" i="5"/>
  <c r="AA43" i="5"/>
  <c r="AA44" i="5"/>
  <c r="AA45" i="5"/>
  <c r="AA46" i="5"/>
  <c r="AA47" i="5"/>
  <c r="AA48" i="5"/>
  <c r="AA49" i="5"/>
  <c r="AA51" i="5"/>
  <c r="AA52" i="5"/>
  <c r="AA53" i="5"/>
  <c r="AA54" i="5"/>
  <c r="AA55" i="5"/>
  <c r="AA56" i="5"/>
  <c r="AA57" i="5"/>
  <c r="AA59" i="5"/>
  <c r="AA60" i="5"/>
  <c r="AA61" i="5"/>
  <c r="AA62" i="5"/>
  <c r="AA63" i="5"/>
  <c r="AA64" i="5"/>
  <c r="AA65" i="5"/>
  <c r="AA67" i="5"/>
  <c r="AA68" i="5"/>
  <c r="AA69" i="5"/>
  <c r="AA70" i="5"/>
  <c r="AA71" i="5"/>
  <c r="AA72" i="5"/>
  <c r="AA73" i="5"/>
  <c r="AA75" i="5"/>
  <c r="AA76" i="5"/>
  <c r="AA77" i="5"/>
  <c r="AA78" i="5"/>
  <c r="AA79" i="5"/>
  <c r="AA80" i="5"/>
  <c r="AA81" i="5"/>
  <c r="AA83" i="5"/>
  <c r="AA84" i="5"/>
  <c r="AA85" i="5"/>
  <c r="AA86" i="5"/>
  <c r="AA87" i="5"/>
  <c r="AA88" i="5"/>
  <c r="AA89" i="5"/>
  <c r="AA91" i="5"/>
  <c r="AA92" i="5"/>
  <c r="AA93" i="5"/>
  <c r="AA94" i="5"/>
  <c r="AA95" i="5"/>
  <c r="AA96" i="5"/>
  <c r="AA97" i="5"/>
  <c r="AA99" i="5"/>
  <c r="AA100" i="5"/>
  <c r="AA101" i="5"/>
  <c r="AA102" i="5"/>
  <c r="AA103" i="5"/>
  <c r="AA104" i="5"/>
  <c r="AA105" i="5"/>
  <c r="AA107" i="5"/>
  <c r="AA108" i="5"/>
  <c r="AA109" i="5"/>
  <c r="AA110" i="5"/>
  <c r="AA111" i="5"/>
  <c r="AA112" i="5"/>
  <c r="AA113" i="5"/>
  <c r="AA115" i="5"/>
  <c r="AA116" i="5"/>
  <c r="AA117" i="5"/>
  <c r="AA118" i="5"/>
  <c r="AA119" i="5"/>
  <c r="AA120" i="5"/>
  <c r="AA121" i="5"/>
  <c r="AA123" i="5"/>
  <c r="AA124" i="5"/>
  <c r="AA125" i="5"/>
  <c r="AA126" i="5"/>
  <c r="AA127" i="5"/>
  <c r="AA128" i="5"/>
  <c r="AA129" i="5"/>
  <c r="AA131" i="5"/>
  <c r="AA132" i="5"/>
  <c r="AA133" i="5"/>
  <c r="AA134" i="5"/>
  <c r="AA135" i="5"/>
  <c r="AA136" i="5"/>
  <c r="AA137" i="5"/>
  <c r="AA139" i="5"/>
  <c r="AA140" i="5"/>
  <c r="AA141" i="5"/>
  <c r="AA142" i="5"/>
  <c r="AA143" i="5"/>
  <c r="AA144" i="5"/>
  <c r="AA145" i="5"/>
  <c r="AA147" i="5"/>
  <c r="AA148" i="5"/>
  <c r="AA149" i="5"/>
  <c r="AA150" i="5"/>
  <c r="AA151" i="5"/>
  <c r="AA152" i="5"/>
  <c r="AA153" i="5"/>
  <c r="AA155" i="5"/>
  <c r="AA156" i="5"/>
  <c r="AA157" i="5"/>
  <c r="AA158" i="5"/>
  <c r="AA159" i="5"/>
  <c r="AA160" i="5"/>
  <c r="AA161" i="5"/>
  <c r="AA163" i="5"/>
  <c r="AA164" i="5"/>
  <c r="AA165" i="5"/>
  <c r="AA166" i="5"/>
  <c r="AA167" i="5"/>
  <c r="AA168" i="5"/>
  <c r="AA169" i="5"/>
  <c r="AA171" i="5"/>
  <c r="AA172" i="5"/>
  <c r="AA173" i="5"/>
  <c r="AA174" i="5"/>
  <c r="AA175" i="5"/>
  <c r="AA176" i="5"/>
  <c r="AA177" i="5"/>
  <c r="AA179" i="5"/>
  <c r="AA180" i="5"/>
  <c r="AA181" i="5"/>
  <c r="AA182" i="5"/>
  <c r="AA183" i="5"/>
  <c r="AA184" i="5"/>
  <c r="AA185" i="5"/>
  <c r="AA187" i="5"/>
  <c r="AA188" i="5"/>
  <c r="AA189" i="5"/>
  <c r="AA190" i="5"/>
  <c r="AA191" i="5"/>
  <c r="AA192" i="5"/>
  <c r="AA193" i="5"/>
  <c r="AA195" i="5"/>
  <c r="AA196" i="5"/>
  <c r="AA197" i="5"/>
  <c r="AA198" i="5"/>
  <c r="AA199" i="5"/>
  <c r="AA200" i="5"/>
  <c r="AA201" i="5"/>
  <c r="AA203" i="5"/>
  <c r="AA204" i="5"/>
  <c r="AA205" i="5"/>
  <c r="AA206" i="5"/>
  <c r="AA207" i="5"/>
  <c r="AA208" i="5"/>
  <c r="AA209" i="5"/>
  <c r="AA211" i="5"/>
  <c r="AA212" i="5"/>
  <c r="AA213" i="5"/>
  <c r="AA214" i="5"/>
  <c r="AA215" i="5"/>
  <c r="AA216" i="5"/>
  <c r="AA217" i="5"/>
  <c r="AA219" i="5"/>
  <c r="AA220" i="5"/>
  <c r="AA221" i="5"/>
  <c r="AA222" i="5"/>
  <c r="AA223" i="5"/>
  <c r="AA224" i="5"/>
  <c r="AA225" i="5"/>
  <c r="AA227" i="5"/>
  <c r="AA228" i="5"/>
  <c r="AA229" i="5"/>
  <c r="AA230" i="5"/>
  <c r="AA231" i="5"/>
  <c r="AA232" i="5"/>
  <c r="AA233" i="5"/>
  <c r="AA235" i="5"/>
  <c r="AA236" i="5"/>
  <c r="AA237" i="5"/>
  <c r="AA238" i="5"/>
  <c r="AA239" i="5"/>
  <c r="AA240" i="5"/>
  <c r="AA241" i="5"/>
  <c r="AA243" i="5"/>
  <c r="AA244" i="5"/>
  <c r="AA245" i="5"/>
  <c r="AA246" i="5"/>
  <c r="AA247" i="5"/>
  <c r="AA248" i="5"/>
  <c r="AA249" i="5"/>
  <c r="AA251" i="5"/>
  <c r="AA252" i="5"/>
  <c r="AA253" i="5"/>
  <c r="AA254" i="5"/>
  <c r="AA255" i="5"/>
  <c r="AA256" i="5"/>
  <c r="AA257" i="5"/>
  <c r="AA259" i="5"/>
  <c r="AA260" i="5"/>
  <c r="AA261" i="5"/>
  <c r="AA262" i="5"/>
  <c r="AA263" i="5"/>
  <c r="AA264" i="5"/>
  <c r="AA265" i="5"/>
  <c r="AA267" i="5"/>
  <c r="AA268" i="5"/>
  <c r="AA269" i="5"/>
  <c r="AA270" i="5"/>
  <c r="AA271" i="5"/>
  <c r="AA272" i="5"/>
  <c r="AA273" i="5"/>
  <c r="AA275" i="5"/>
  <c r="AA276" i="5"/>
  <c r="AA277" i="5"/>
  <c r="AA278" i="5"/>
  <c r="AA279" i="5"/>
  <c r="AA280" i="5"/>
  <c r="AA281" i="5"/>
  <c r="AA283" i="5"/>
  <c r="AA284" i="5"/>
  <c r="AA285" i="5"/>
  <c r="AA286" i="5"/>
  <c r="AA287" i="5"/>
  <c r="AA288" i="5"/>
  <c r="AA289" i="5"/>
  <c r="AA291" i="5"/>
  <c r="AA292" i="5"/>
  <c r="AA293" i="5"/>
  <c r="AA294" i="5"/>
  <c r="AA295" i="5"/>
  <c r="AA296" i="5"/>
  <c r="AA297" i="5"/>
  <c r="AA299" i="5"/>
  <c r="AA300" i="5"/>
  <c r="AA301" i="5"/>
  <c r="AA302" i="5"/>
  <c r="AA303" i="5"/>
  <c r="AA304" i="5"/>
  <c r="AA305" i="5"/>
  <c r="AA307" i="5"/>
  <c r="AA308" i="5"/>
  <c r="AA309" i="5"/>
  <c r="AA310" i="5"/>
  <c r="AA311" i="5"/>
  <c r="AA312" i="5"/>
  <c r="AA313" i="5"/>
  <c r="AA315" i="5"/>
  <c r="AA316" i="5"/>
  <c r="AA317" i="5"/>
  <c r="AA318" i="5"/>
  <c r="AA319" i="5"/>
  <c r="AA320" i="5"/>
  <c r="AA321" i="5"/>
  <c r="AA323" i="5"/>
  <c r="AA324" i="5"/>
  <c r="AA325" i="5"/>
  <c r="AA326" i="5"/>
  <c r="AA327" i="5"/>
  <c r="AA328" i="5"/>
  <c r="AA329" i="5"/>
  <c r="AA331" i="5"/>
  <c r="AA332" i="5"/>
  <c r="AA333" i="5"/>
  <c r="AA334" i="5"/>
  <c r="AA335" i="5"/>
  <c r="AA336" i="5"/>
  <c r="AA337" i="5"/>
  <c r="AA339" i="5"/>
  <c r="AA340" i="5"/>
  <c r="AA341" i="5"/>
  <c r="AA342" i="5"/>
  <c r="AA343" i="5"/>
  <c r="AA344" i="5"/>
  <c r="AA345" i="5"/>
  <c r="AA347" i="5"/>
  <c r="AA348" i="5"/>
  <c r="Z22" i="5" a="1"/>
  <c r="Z284" i="5"/>
  <c r="Y22" i="5" a="1"/>
  <c r="Y23" i="5" s="1"/>
  <c r="Y22" i="5"/>
  <c r="Y25" i="5"/>
  <c r="Y27" i="5"/>
  <c r="Y29" i="5"/>
  <c r="Y30" i="5"/>
  <c r="Y31" i="5"/>
  <c r="Y32" i="5"/>
  <c r="Y36" i="5"/>
  <c r="Y37" i="5"/>
  <c r="Y39" i="5"/>
  <c r="Y40" i="5"/>
  <c r="Y41" i="5"/>
  <c r="Y44" i="5"/>
  <c r="Y46" i="5"/>
  <c r="Y47" i="5"/>
  <c r="Y49" i="5"/>
  <c r="Y50" i="5"/>
  <c r="Y52" i="5"/>
  <c r="Y53" i="5"/>
  <c r="Y55" i="5"/>
  <c r="Y56" i="5"/>
  <c r="Y58" i="5"/>
  <c r="Y60" i="5"/>
  <c r="Y61" i="5"/>
  <c r="Y62" i="5"/>
  <c r="Y64" i="5"/>
  <c r="Y65" i="5"/>
  <c r="Y68" i="5"/>
  <c r="Y69" i="5"/>
  <c r="Y70" i="5"/>
  <c r="Y71" i="5"/>
  <c r="Y73" i="5"/>
  <c r="Y74" i="5"/>
  <c r="Y77" i="5"/>
  <c r="Y78" i="5"/>
  <c r="Y79" i="5"/>
  <c r="Y80" i="5"/>
  <c r="Y82" i="5"/>
  <c r="Y84" i="5"/>
  <c r="Y86" i="5"/>
  <c r="Y87" i="5"/>
  <c r="Y88" i="5"/>
  <c r="Y89" i="5"/>
  <c r="Y92" i="5"/>
  <c r="Y93" i="5"/>
  <c r="Y95" i="5"/>
  <c r="Y96" i="5"/>
  <c r="Y97" i="5"/>
  <c r="Y98" i="5"/>
  <c r="Y101" i="5"/>
  <c r="Y102" i="5"/>
  <c r="Y104" i="5"/>
  <c r="Y105" i="5"/>
  <c r="Y106" i="5"/>
  <c r="Y108" i="5"/>
  <c r="Y110" i="5"/>
  <c r="Y111" i="5"/>
  <c r="Y113" i="5"/>
  <c r="Y114" i="5"/>
  <c r="Y116" i="5"/>
  <c r="Y117" i="5"/>
  <c r="Y119" i="5"/>
  <c r="Y120" i="5"/>
  <c r="Y122" i="5"/>
  <c r="Y124" i="5"/>
  <c r="Y125" i="5"/>
  <c r="Y126" i="5"/>
  <c r="Y128" i="5"/>
  <c r="Y129" i="5"/>
  <c r="Y132" i="5"/>
  <c r="Y133" i="5"/>
  <c r="Y134" i="5"/>
  <c r="Y135" i="5"/>
  <c r="Y137" i="5"/>
  <c r="Y138" i="5"/>
  <c r="Y141" i="5"/>
  <c r="Y142" i="5"/>
  <c r="Y143" i="5"/>
  <c r="Y144" i="5"/>
  <c r="Y146" i="5"/>
  <c r="Y148" i="5"/>
  <c r="Y150" i="5"/>
  <c r="Y151" i="5"/>
  <c r="Y152" i="5"/>
  <c r="Y153" i="5"/>
  <c r="Y156" i="5"/>
  <c r="Y157" i="5"/>
  <c r="Y159" i="5"/>
  <c r="Y160" i="5"/>
  <c r="Y161" i="5"/>
  <c r="Y162" i="5"/>
  <c r="Y165" i="5"/>
  <c r="Y166" i="5"/>
  <c r="Y168" i="5"/>
  <c r="Y169" i="5"/>
  <c r="Y170" i="5"/>
  <c r="Y172" i="5"/>
  <c r="Y174" i="5"/>
  <c r="Y175" i="5"/>
  <c r="Y177" i="5"/>
  <c r="Y178" i="5"/>
  <c r="Y180" i="5"/>
  <c r="Y181" i="5"/>
  <c r="Y183" i="5"/>
  <c r="Y184" i="5"/>
  <c r="Y186" i="5"/>
  <c r="Y188" i="5"/>
  <c r="Y189" i="5"/>
  <c r="Y190" i="5"/>
  <c r="Y192" i="5"/>
  <c r="Y193" i="5"/>
  <c r="Y196" i="5"/>
  <c r="Y197" i="5"/>
  <c r="Y198" i="5"/>
  <c r="Y199" i="5"/>
  <c r="Y201" i="5"/>
  <c r="Y202" i="5"/>
  <c r="Y205" i="5"/>
  <c r="Y206" i="5"/>
  <c r="Y207" i="5"/>
  <c r="Y208" i="5"/>
  <c r="Y210" i="5"/>
  <c r="Y212" i="5"/>
  <c r="Y214" i="5"/>
  <c r="Y215" i="5"/>
  <c r="Y216" i="5"/>
  <c r="Y217" i="5"/>
  <c r="Y220" i="5"/>
  <c r="Y221" i="5"/>
  <c r="Y223" i="5"/>
  <c r="Y224" i="5"/>
  <c r="Y225" i="5"/>
  <c r="Y226" i="5"/>
  <c r="Y229" i="5"/>
  <c r="Y230" i="5"/>
  <c r="Y232" i="5"/>
  <c r="Y233" i="5"/>
  <c r="Y234" i="5"/>
  <c r="Y236" i="5"/>
  <c r="Y238" i="5"/>
  <c r="Y239" i="5"/>
  <c r="Y241" i="5"/>
  <c r="Y242" i="5"/>
  <c r="Y244" i="5"/>
  <c r="Y245" i="5"/>
  <c r="Y247" i="5"/>
  <c r="Y248" i="5"/>
  <c r="Y250" i="5"/>
  <c r="Y252" i="5"/>
  <c r="Y253" i="5"/>
  <c r="Y254" i="5"/>
  <c r="Y255" i="5"/>
  <c r="Y256" i="5"/>
  <c r="Y257" i="5"/>
  <c r="Y260" i="5"/>
  <c r="Y261" i="5"/>
  <c r="Y262" i="5"/>
  <c r="Y263" i="5"/>
  <c r="Y264" i="5"/>
  <c r="Y265" i="5"/>
  <c r="Y266" i="5"/>
  <c r="Y269" i="5"/>
  <c r="Y270" i="5"/>
  <c r="Y271" i="5"/>
  <c r="Y272" i="5"/>
  <c r="Y273" i="5"/>
  <c r="Y274" i="5"/>
  <c r="Y276" i="5"/>
  <c r="Y278" i="5"/>
  <c r="Y279" i="5"/>
  <c r="Y280" i="5"/>
  <c r="Y281" i="5"/>
  <c r="Y282" i="5"/>
  <c r="Y284" i="5"/>
  <c r="Y285" i="5"/>
  <c r="Y287" i="5"/>
  <c r="Y288" i="5"/>
  <c r="Y289" i="5"/>
  <c r="Y290" i="5"/>
  <c r="Y292" i="5"/>
  <c r="Y293" i="5"/>
  <c r="Y294" i="5"/>
  <c r="Y296" i="5"/>
  <c r="Y297" i="5"/>
  <c r="Y298" i="5"/>
  <c r="Y300" i="5"/>
  <c r="Y301" i="5"/>
  <c r="Y302" i="5"/>
  <c r="Y303" i="5"/>
  <c r="Y305" i="5"/>
  <c r="Y306" i="5"/>
  <c r="Y308" i="5"/>
  <c r="Y309" i="5"/>
  <c r="Y310" i="5"/>
  <c r="Y311" i="5"/>
  <c r="Y312" i="5"/>
  <c r="Y314" i="5"/>
  <c r="Y316" i="5"/>
  <c r="Y317" i="5"/>
  <c r="Y318" i="5"/>
  <c r="Y319" i="5"/>
  <c r="Y320" i="5"/>
  <c r="Y321" i="5"/>
  <c r="Y324" i="5"/>
  <c r="Y325" i="5"/>
  <c r="Y326" i="5"/>
  <c r="Y327" i="5"/>
  <c r="Y328" i="5"/>
  <c r="Y329" i="5"/>
  <c r="Y330" i="5"/>
  <c r="Y333" i="5"/>
  <c r="Y334" i="5"/>
  <c r="Y335" i="5"/>
  <c r="Y336" i="5"/>
  <c r="Y337" i="5"/>
  <c r="Y338" i="5"/>
  <c r="Y340" i="5"/>
  <c r="Y342" i="5"/>
  <c r="Y343" i="5"/>
  <c r="Y344" i="5"/>
  <c r="Y345" i="5"/>
  <c r="Y346" i="5"/>
  <c r="Y348" i="5"/>
  <c r="X22" i="5" a="1"/>
  <c r="X26" i="5" s="1"/>
  <c r="X28" i="5"/>
  <c r="X39" i="5"/>
  <c r="X53" i="5"/>
  <c r="X60" i="5"/>
  <c r="X73" i="5"/>
  <c r="X82" i="5"/>
  <c r="X92" i="5"/>
  <c r="X99" i="5"/>
  <c r="X109" i="5"/>
  <c r="X115" i="5"/>
  <c r="X124" i="5"/>
  <c r="X130" i="5"/>
  <c r="X138" i="5"/>
  <c r="X145" i="5"/>
  <c r="X154" i="5"/>
  <c r="X159" i="5"/>
  <c r="X167" i="5"/>
  <c r="X176" i="5"/>
  <c r="X180" i="5"/>
  <c r="X186" i="5"/>
  <c r="X193" i="5"/>
  <c r="X199" i="5"/>
  <c r="X207" i="5"/>
  <c r="X212" i="5"/>
  <c r="X218" i="5"/>
  <c r="X223" i="5"/>
  <c r="X232" i="5"/>
  <c r="X235" i="5"/>
  <c r="X243" i="5"/>
  <c r="X249" i="5"/>
  <c r="X255" i="5"/>
  <c r="X261" i="5"/>
  <c r="X268" i="5"/>
  <c r="X274" i="5"/>
  <c r="X280" i="5"/>
  <c r="X287" i="5"/>
  <c r="X291" i="5"/>
  <c r="X298" i="5"/>
  <c r="X305" i="5"/>
  <c r="X311" i="5"/>
  <c r="X317" i="5"/>
  <c r="X323" i="5"/>
  <c r="X329" i="5"/>
  <c r="X335" i="5"/>
  <c r="X344" i="5"/>
  <c r="X347" i="5"/>
  <c r="W22" i="5" a="1"/>
  <c r="W25" i="5"/>
  <c r="W26" i="5"/>
  <c r="W29" i="5"/>
  <c r="W31" i="5"/>
  <c r="W32" i="5"/>
  <c r="W35" i="5"/>
  <c r="W36" i="5"/>
  <c r="W37" i="5"/>
  <c r="W40" i="5"/>
  <c r="W43" i="5"/>
  <c r="W45" i="5"/>
  <c r="W47" i="5"/>
  <c r="W48" i="5"/>
  <c r="W50" i="5"/>
  <c r="W52" i="5"/>
  <c r="W53" i="5"/>
  <c r="W57" i="5"/>
  <c r="W58" i="5"/>
  <c r="W61" i="5"/>
  <c r="W63" i="5"/>
  <c r="W64" i="5"/>
  <c r="W66" i="5"/>
  <c r="W67" i="5"/>
  <c r="W72" i="5"/>
  <c r="W73" i="5"/>
  <c r="W74" i="5"/>
  <c r="W76" i="5"/>
  <c r="W77" i="5"/>
  <c r="W80" i="5"/>
  <c r="W82" i="5"/>
  <c r="W84" i="5"/>
  <c r="W87" i="5"/>
  <c r="W89" i="5"/>
  <c r="W90" i="5"/>
  <c r="W92" i="5"/>
  <c r="W93" i="5"/>
  <c r="W95" i="5"/>
  <c r="W99" i="5"/>
  <c r="W100" i="5"/>
  <c r="W103" i="5"/>
  <c r="W104" i="5"/>
  <c r="W105" i="5"/>
  <c r="W108" i="5"/>
  <c r="W109" i="5"/>
  <c r="W113" i="5"/>
  <c r="W114" i="5"/>
  <c r="W116" i="5"/>
  <c r="W119" i="5"/>
  <c r="W120" i="5"/>
  <c r="W121" i="5"/>
  <c r="W123" i="5"/>
  <c r="W127" i="5"/>
  <c r="W129" i="5"/>
  <c r="W130" i="5"/>
  <c r="W131" i="5"/>
  <c r="W135" i="5"/>
  <c r="W136" i="5"/>
  <c r="W137" i="5"/>
  <c r="W140" i="5"/>
  <c r="W141" i="5"/>
  <c r="W145" i="5"/>
  <c r="W146" i="5"/>
  <c r="W147" i="5"/>
  <c r="W149" i="5"/>
  <c r="W151" i="5"/>
  <c r="W155" i="5"/>
  <c r="W156" i="5"/>
  <c r="W157" i="5"/>
  <c r="W160" i="5"/>
  <c r="W162" i="5"/>
  <c r="W163" i="5"/>
  <c r="W165" i="5"/>
  <c r="W168" i="5"/>
  <c r="W171" i="5"/>
  <c r="W172" i="5"/>
  <c r="W173" i="5"/>
  <c r="W176" i="5"/>
  <c r="W177" i="5"/>
  <c r="W178" i="5"/>
  <c r="W183" i="5"/>
  <c r="W184" i="5"/>
  <c r="W186" i="5"/>
  <c r="W187" i="5"/>
  <c r="W189" i="5"/>
  <c r="W192" i="5"/>
  <c r="W193" i="5"/>
  <c r="W196" i="5"/>
  <c r="W199" i="5"/>
  <c r="W200" i="5"/>
  <c r="W202" i="5"/>
  <c r="W203" i="5"/>
  <c r="W204" i="5"/>
  <c r="W208" i="5"/>
  <c r="W210" i="5"/>
  <c r="W212" i="5"/>
  <c r="W213" i="5"/>
  <c r="W215" i="5"/>
  <c r="W218" i="5"/>
  <c r="W219" i="5"/>
  <c r="W220" i="5"/>
  <c r="W224" i="5"/>
  <c r="W226" i="5"/>
  <c r="W228" i="5"/>
  <c r="W229" i="5"/>
  <c r="W231" i="5"/>
  <c r="W233" i="5"/>
  <c r="W235" i="5"/>
  <c r="W239" i="5"/>
  <c r="W240" i="5"/>
  <c r="W241" i="5"/>
  <c r="W244" i="5"/>
  <c r="W245" i="5"/>
  <c r="W247" i="5"/>
  <c r="W249" i="5"/>
  <c r="W251" i="5"/>
  <c r="W255" i="5"/>
  <c r="W256" i="5"/>
  <c r="W257" i="5"/>
  <c r="W259" i="5"/>
  <c r="W260" i="5"/>
  <c r="W263" i="5"/>
  <c r="W266" i="5"/>
  <c r="W267" i="5"/>
  <c r="W269" i="5"/>
  <c r="W272" i="5"/>
  <c r="W273" i="5"/>
  <c r="W275" i="5"/>
  <c r="W276" i="5"/>
  <c r="W281" i="5"/>
  <c r="W282" i="5"/>
  <c r="W283" i="5"/>
  <c r="W285" i="5"/>
  <c r="W287" i="5"/>
  <c r="W288" i="5"/>
  <c r="W291" i="5"/>
  <c r="W293" i="5"/>
  <c r="W296" i="5"/>
  <c r="W297" i="5"/>
  <c r="W299" i="5"/>
  <c r="W301" i="5"/>
  <c r="W303" i="5"/>
  <c r="W304" i="5"/>
  <c r="W307" i="5"/>
  <c r="W308" i="5"/>
  <c r="W311" i="5"/>
  <c r="W312" i="5"/>
  <c r="W313" i="5"/>
  <c r="W315" i="5"/>
  <c r="W316" i="5"/>
  <c r="W320" i="5"/>
  <c r="W321" i="5"/>
  <c r="W322" i="5"/>
  <c r="W324" i="5"/>
  <c r="W325" i="5"/>
  <c r="W327" i="5"/>
  <c r="W329" i="5"/>
  <c r="W331" i="5"/>
  <c r="W333" i="5"/>
  <c r="W335" i="5"/>
  <c r="W336" i="5"/>
  <c r="W338" i="5"/>
  <c r="W339" i="5"/>
  <c r="W340" i="5"/>
  <c r="W344" i="5"/>
  <c r="W345" i="5"/>
  <c r="W347" i="5"/>
  <c r="W348" i="5"/>
  <c r="V22" i="5" a="1"/>
  <c r="V24" i="5"/>
  <c r="V29" i="5"/>
  <c r="V33" i="5"/>
  <c r="V35" i="5"/>
  <c r="V36" i="5"/>
  <c r="V42" i="5"/>
  <c r="V44" i="5"/>
  <c r="V47" i="5"/>
  <c r="V49" i="5"/>
  <c r="V53" i="5"/>
  <c r="V56" i="5"/>
  <c r="V60" i="5"/>
  <c r="V61" i="5"/>
  <c r="V65" i="5"/>
  <c r="V67" i="5"/>
  <c r="V72" i="5"/>
  <c r="V73" i="5"/>
  <c r="V76" i="5"/>
  <c r="V81" i="5"/>
  <c r="V83" i="5"/>
  <c r="V84" i="5"/>
  <c r="V89" i="5"/>
  <c r="V92" i="5"/>
  <c r="V95" i="5"/>
  <c r="V97" i="5"/>
  <c r="V101" i="5"/>
  <c r="V104" i="5"/>
  <c r="V107" i="5"/>
  <c r="V108" i="5"/>
  <c r="V113" i="5"/>
  <c r="V116" i="5"/>
  <c r="V119" i="5"/>
  <c r="V120" i="5"/>
  <c r="V125" i="5"/>
  <c r="V128" i="5"/>
  <c r="V130" i="5"/>
  <c r="V133" i="5"/>
  <c r="V137" i="5"/>
  <c r="V139" i="5"/>
  <c r="V144" i="5"/>
  <c r="V145" i="5"/>
  <c r="V148" i="5"/>
  <c r="V152" i="5"/>
  <c r="V155" i="5"/>
  <c r="V156" i="5"/>
  <c r="V161" i="5"/>
  <c r="V164" i="5"/>
  <c r="V167" i="5"/>
  <c r="V168" i="5"/>
  <c r="V172" i="5"/>
  <c r="V176" i="5"/>
  <c r="V179" i="5"/>
  <c r="V180" i="5"/>
  <c r="V185" i="5"/>
  <c r="V188" i="5"/>
  <c r="V191" i="5"/>
  <c r="V192" i="5"/>
  <c r="V197" i="5"/>
  <c r="V200" i="5"/>
  <c r="V202" i="5"/>
  <c r="V203" i="5"/>
  <c r="V209" i="5"/>
  <c r="V211" i="5"/>
  <c r="V213" i="5"/>
  <c r="V216" i="5"/>
  <c r="V219" i="5"/>
  <c r="V221" i="5"/>
  <c r="V225" i="5"/>
  <c r="V226" i="5"/>
  <c r="V229" i="5"/>
  <c r="V232" i="5"/>
  <c r="V235" i="5"/>
  <c r="V236" i="5"/>
  <c r="V240" i="5"/>
  <c r="V243" i="5"/>
  <c r="V245" i="5"/>
  <c r="V247" i="5"/>
  <c r="V250" i="5"/>
  <c r="V253" i="5"/>
  <c r="V256" i="5"/>
  <c r="V257" i="5"/>
  <c r="V261" i="5"/>
  <c r="V264" i="5"/>
  <c r="V266" i="5"/>
  <c r="V267" i="5"/>
  <c r="V272" i="5"/>
  <c r="V274" i="5"/>
  <c r="V276" i="5"/>
  <c r="V277" i="5"/>
  <c r="V282" i="5"/>
  <c r="V284" i="5"/>
  <c r="V287" i="5"/>
  <c r="V289" i="5"/>
  <c r="V292" i="5"/>
  <c r="V295" i="5"/>
  <c r="V298" i="5"/>
  <c r="V299" i="5"/>
  <c r="V303" i="5"/>
  <c r="V305" i="5"/>
  <c r="V308" i="5"/>
  <c r="V309" i="5"/>
  <c r="V313" i="5"/>
  <c r="V316" i="5"/>
  <c r="V319" i="5"/>
  <c r="V320" i="5"/>
  <c r="V323" i="5"/>
  <c r="V327" i="5"/>
  <c r="V329" i="5"/>
  <c r="V330" i="5"/>
  <c r="V335" i="5"/>
  <c r="V337" i="5"/>
  <c r="V339" i="5"/>
  <c r="V340" i="5"/>
  <c r="V345" i="5"/>
  <c r="V347" i="5"/>
  <c r="U22" i="5" a="1"/>
  <c r="U23" i="5" s="1"/>
  <c r="U27" i="5"/>
  <c r="U43" i="5"/>
  <c r="U48" i="5"/>
  <c r="U64" i="5"/>
  <c r="U68" i="5"/>
  <c r="U84" i="5"/>
  <c r="U90" i="5"/>
  <c r="U105" i="5"/>
  <c r="U111" i="5"/>
  <c r="U127" i="5"/>
  <c r="U131" i="5"/>
  <c r="U147" i="5"/>
  <c r="U153" i="5"/>
  <c r="U168" i="5"/>
  <c r="U173" i="5"/>
  <c r="U189" i="5"/>
  <c r="U194" i="5"/>
  <c r="U210" i="5"/>
  <c r="U215" i="5"/>
  <c r="U231" i="5"/>
  <c r="U236" i="5"/>
  <c r="U251" i="5"/>
  <c r="U257" i="5"/>
  <c r="U273" i="5"/>
  <c r="U277" i="5"/>
  <c r="U293" i="5"/>
  <c r="U299" i="5"/>
  <c r="U314" i="5"/>
  <c r="U320" i="5"/>
  <c r="U336" i="5"/>
  <c r="U340" i="5"/>
  <c r="T22" i="5" a="1"/>
  <c r="T24" i="5" s="1"/>
  <c r="T23" i="5"/>
  <c r="T26" i="5"/>
  <c r="T28" i="5"/>
  <c r="T29" i="5"/>
  <c r="T32" i="5"/>
  <c r="T33" i="5"/>
  <c r="T36" i="5"/>
  <c r="T39" i="5"/>
  <c r="T40" i="5"/>
  <c r="T42" i="5"/>
  <c r="T44" i="5"/>
  <c r="T47" i="5"/>
  <c r="T49" i="5"/>
  <c r="T50" i="5"/>
  <c r="T53" i="5"/>
  <c r="T55" i="5"/>
  <c r="T57" i="5"/>
  <c r="T59" i="5"/>
  <c r="T60" i="5"/>
  <c r="T64" i="5"/>
  <c r="T65" i="5"/>
  <c r="T66" i="5"/>
  <c r="T67" i="5"/>
  <c r="T69" i="5"/>
  <c r="T72" i="5"/>
  <c r="T74" i="5"/>
  <c r="T75" i="5"/>
  <c r="T76" i="5"/>
  <c r="T77" i="5"/>
  <c r="T81" i="5"/>
  <c r="T82" i="5"/>
  <c r="T84" i="5"/>
  <c r="T85" i="5"/>
  <c r="T87" i="5"/>
  <c r="T88" i="5"/>
  <c r="T91" i="5"/>
  <c r="T92" i="5"/>
  <c r="T95" i="5"/>
  <c r="T96" i="5"/>
  <c r="T97" i="5"/>
  <c r="T99" i="5"/>
  <c r="T101" i="5"/>
  <c r="T103" i="5"/>
  <c r="T105" i="5"/>
  <c r="T106" i="5"/>
  <c r="T108" i="5"/>
  <c r="T109" i="5"/>
  <c r="T112" i="5"/>
  <c r="T113" i="5"/>
  <c r="T115" i="5"/>
  <c r="T117" i="5"/>
  <c r="T118" i="5"/>
  <c r="T119" i="5"/>
  <c r="T121" i="5"/>
  <c r="T122" i="5"/>
  <c r="T125" i="5"/>
  <c r="T126" i="5"/>
  <c r="T127" i="5"/>
  <c r="T128" i="5"/>
  <c r="T130" i="5"/>
  <c r="T131" i="5"/>
  <c r="T134" i="5"/>
  <c r="T135" i="5"/>
  <c r="T136" i="5"/>
  <c r="T137" i="5"/>
  <c r="T139" i="5"/>
  <c r="T141" i="5"/>
  <c r="T143" i="5"/>
  <c r="T144" i="5"/>
  <c r="T145" i="5"/>
  <c r="T146" i="5"/>
  <c r="T149" i="5"/>
  <c r="T150" i="5"/>
  <c r="T152" i="5"/>
  <c r="T153" i="5"/>
  <c r="T154" i="5"/>
  <c r="T155" i="5"/>
  <c r="T158" i="5"/>
  <c r="T159" i="5"/>
  <c r="T161" i="5"/>
  <c r="T162" i="5"/>
  <c r="T163" i="5"/>
  <c r="T165" i="5"/>
  <c r="T167" i="5"/>
  <c r="T168" i="5"/>
  <c r="T170" i="5"/>
  <c r="T171" i="5"/>
  <c r="T173" i="5"/>
  <c r="T174" i="5"/>
  <c r="T176" i="5"/>
  <c r="T177" i="5"/>
  <c r="T179" i="5"/>
  <c r="T181" i="5"/>
  <c r="T182" i="5"/>
  <c r="T183" i="5"/>
  <c r="T185" i="5"/>
  <c r="T186" i="5"/>
  <c r="T189" i="5"/>
  <c r="T190" i="5"/>
  <c r="T191" i="5"/>
  <c r="T192" i="5"/>
  <c r="T194" i="5"/>
  <c r="T195" i="5"/>
  <c r="T198" i="5"/>
  <c r="T199" i="5"/>
  <c r="T200" i="5"/>
  <c r="T201" i="5"/>
  <c r="T203" i="5"/>
  <c r="T205" i="5"/>
  <c r="T207" i="5"/>
  <c r="T208" i="5"/>
  <c r="T209" i="5"/>
  <c r="T210" i="5"/>
  <c r="T213" i="5"/>
  <c r="T214" i="5"/>
  <c r="T216" i="5"/>
  <c r="T217" i="5"/>
  <c r="T218" i="5"/>
  <c r="T219" i="5"/>
  <c r="T222" i="5"/>
  <c r="T223" i="5"/>
  <c r="T225" i="5"/>
  <c r="T226" i="5"/>
  <c r="T227" i="5"/>
  <c r="T229" i="5"/>
  <c r="T231" i="5"/>
  <c r="T232" i="5"/>
  <c r="T234" i="5"/>
  <c r="T235" i="5"/>
  <c r="T237" i="5"/>
  <c r="T238" i="5"/>
  <c r="T240" i="5"/>
  <c r="T241" i="5"/>
  <c r="T243" i="5"/>
  <c r="T245" i="5"/>
  <c r="T246" i="5"/>
  <c r="T247" i="5"/>
  <c r="T249" i="5"/>
  <c r="T250" i="5"/>
  <c r="T253" i="5"/>
  <c r="T254" i="5"/>
  <c r="T255" i="5"/>
  <c r="T256" i="5"/>
  <c r="T258" i="5"/>
  <c r="T259" i="5"/>
  <c r="T262" i="5"/>
  <c r="T263" i="5"/>
  <c r="T264" i="5"/>
  <c r="T265" i="5"/>
  <c r="T267" i="5"/>
  <c r="T269" i="5"/>
  <c r="T271" i="5"/>
  <c r="T272" i="5"/>
  <c r="T273" i="5"/>
  <c r="T274" i="5"/>
  <c r="T277" i="5"/>
  <c r="T278" i="5"/>
  <c r="T280" i="5"/>
  <c r="T281" i="5"/>
  <c r="T282" i="5"/>
  <c r="T283" i="5"/>
  <c r="T286" i="5"/>
  <c r="T287" i="5"/>
  <c r="T289" i="5"/>
  <c r="T290" i="5"/>
  <c r="T291" i="5"/>
  <c r="T293" i="5"/>
  <c r="T295" i="5"/>
  <c r="T296" i="5"/>
  <c r="T298" i="5"/>
  <c r="T299" i="5"/>
  <c r="T301" i="5"/>
  <c r="T302" i="5"/>
  <c r="T304" i="5"/>
  <c r="T305" i="5"/>
  <c r="T307" i="5"/>
  <c r="T309" i="5"/>
  <c r="T310" i="5"/>
  <c r="T311" i="5"/>
  <c r="T313" i="5"/>
  <c r="T314" i="5"/>
  <c r="T317" i="5"/>
  <c r="T318" i="5"/>
  <c r="T319" i="5"/>
  <c r="T320" i="5"/>
  <c r="T322" i="5"/>
  <c r="T323" i="5"/>
  <c r="T326" i="5"/>
  <c r="T327" i="5"/>
  <c r="T328" i="5"/>
  <c r="T329" i="5"/>
  <c r="T331" i="5"/>
  <c r="T333" i="5"/>
  <c r="T335" i="5"/>
  <c r="T336" i="5"/>
  <c r="T337" i="5"/>
  <c r="T338" i="5"/>
  <c r="T341" i="5"/>
  <c r="T342" i="5"/>
  <c r="T344" i="5"/>
  <c r="T345" i="5"/>
  <c r="T346" i="5"/>
  <c r="T347" i="5"/>
  <c r="S22" i="5" a="1"/>
  <c r="S22" i="5"/>
  <c r="S23" i="5"/>
  <c r="S25" i="5"/>
  <c r="S26" i="5"/>
  <c r="S27" i="5"/>
  <c r="S29" i="5"/>
  <c r="S30" i="5"/>
  <c r="S31" i="5"/>
  <c r="S32" i="5"/>
  <c r="S34" i="5"/>
  <c r="S35" i="5"/>
  <c r="S37" i="5"/>
  <c r="S38" i="5"/>
  <c r="S39" i="5"/>
  <c r="S40" i="5"/>
  <c r="S41" i="5"/>
  <c r="S43" i="5"/>
  <c r="S45" i="5"/>
  <c r="S46" i="5"/>
  <c r="S47" i="5"/>
  <c r="S48" i="5"/>
  <c r="S49" i="5"/>
  <c r="S50" i="5"/>
  <c r="S53" i="5"/>
  <c r="S54" i="5"/>
  <c r="S55" i="5"/>
  <c r="S56" i="5"/>
  <c r="S57" i="5"/>
  <c r="S58" i="5"/>
  <c r="S59" i="5"/>
  <c r="S62" i="5"/>
  <c r="S63" i="5"/>
  <c r="S64" i="5"/>
  <c r="S65" i="5"/>
  <c r="S66" i="5"/>
  <c r="S67" i="5"/>
  <c r="S69" i="5"/>
  <c r="S71" i="5"/>
  <c r="S72" i="5"/>
  <c r="S73" i="5"/>
  <c r="S74" i="5"/>
  <c r="S75" i="5"/>
  <c r="S76" i="5"/>
  <c r="S77" i="5"/>
  <c r="S79" i="5"/>
  <c r="S80" i="5"/>
  <c r="S81" i="5"/>
  <c r="S82" i="5"/>
  <c r="S83" i="5"/>
  <c r="S84" i="5"/>
  <c r="S85" i="5"/>
  <c r="S87" i="5"/>
  <c r="S88" i="5"/>
  <c r="S89" i="5"/>
  <c r="S90" i="5"/>
  <c r="S91" i="5"/>
  <c r="S92" i="5"/>
  <c r="S93" i="5"/>
  <c r="S95" i="5"/>
  <c r="S96" i="5"/>
  <c r="S97" i="5"/>
  <c r="S98" i="5"/>
  <c r="S99" i="5"/>
  <c r="S100" i="5"/>
  <c r="S101" i="5"/>
  <c r="S103" i="5"/>
  <c r="S104" i="5"/>
  <c r="S105" i="5"/>
  <c r="S106" i="5"/>
  <c r="S107" i="5"/>
  <c r="S108" i="5"/>
  <c r="S109" i="5"/>
  <c r="S111" i="5"/>
  <c r="S112" i="5"/>
  <c r="S113" i="5"/>
  <c r="S114" i="5"/>
  <c r="S115" i="5"/>
  <c r="S116" i="5"/>
  <c r="S117" i="5"/>
  <c r="S119" i="5"/>
  <c r="S120" i="5"/>
  <c r="S121" i="5"/>
  <c r="S122" i="5"/>
  <c r="S123" i="5"/>
  <c r="S124" i="5"/>
  <c r="S125" i="5"/>
  <c r="S127" i="5"/>
  <c r="S128" i="5"/>
  <c r="S129" i="5"/>
  <c r="S130" i="5"/>
  <c r="S131" i="5"/>
  <c r="S132" i="5"/>
  <c r="S133" i="5"/>
  <c r="S135" i="5"/>
  <c r="S136" i="5"/>
  <c r="S137" i="5"/>
  <c r="S138" i="5"/>
  <c r="S139" i="5"/>
  <c r="S140" i="5"/>
  <c r="S141" i="5"/>
  <c r="S143" i="5"/>
  <c r="S144" i="5"/>
  <c r="S145" i="5"/>
  <c r="S146" i="5"/>
  <c r="S147" i="5"/>
  <c r="S148" i="5"/>
  <c r="S149" i="5"/>
  <c r="S151" i="5"/>
  <c r="S152" i="5"/>
  <c r="S153" i="5"/>
  <c r="S154" i="5"/>
  <c r="S155" i="5"/>
  <c r="S156" i="5"/>
  <c r="S157" i="5"/>
  <c r="S159" i="5"/>
  <c r="S160" i="5"/>
  <c r="S161" i="5"/>
  <c r="S162" i="5"/>
  <c r="S163" i="5"/>
  <c r="S164" i="5"/>
  <c r="S165" i="5"/>
  <c r="S167" i="5"/>
  <c r="S168" i="5"/>
  <c r="S169" i="5"/>
  <c r="S170" i="5"/>
  <c r="S171" i="5"/>
  <c r="S172" i="5"/>
  <c r="S173" i="5"/>
  <c r="S175" i="5"/>
  <c r="S176" i="5"/>
  <c r="S177" i="5"/>
  <c r="S178" i="5"/>
  <c r="S179" i="5"/>
  <c r="S180" i="5"/>
  <c r="S181" i="5"/>
  <c r="S183" i="5"/>
  <c r="S184" i="5"/>
  <c r="S185" i="5"/>
  <c r="S186" i="5"/>
  <c r="S187" i="5"/>
  <c r="S188" i="5"/>
  <c r="S189" i="5"/>
  <c r="S191" i="5"/>
  <c r="S192" i="5"/>
  <c r="S193" i="5"/>
  <c r="S194" i="5"/>
  <c r="S195" i="5"/>
  <c r="S196" i="5"/>
  <c r="S197" i="5"/>
  <c r="S199" i="5"/>
  <c r="S200" i="5"/>
  <c r="S201" i="5"/>
  <c r="S202" i="5"/>
  <c r="S203" i="5"/>
  <c r="S204" i="5"/>
  <c r="S205" i="5"/>
  <c r="S207" i="5"/>
  <c r="S208" i="5"/>
  <c r="S209" i="5"/>
  <c r="S210" i="5"/>
  <c r="S211" i="5"/>
  <c r="S212" i="5"/>
  <c r="S213" i="5"/>
  <c r="S215" i="5"/>
  <c r="S216" i="5"/>
  <c r="S217" i="5"/>
  <c r="S218" i="5"/>
  <c r="S219" i="5"/>
  <c r="S220" i="5"/>
  <c r="S221" i="5"/>
  <c r="S223" i="5"/>
  <c r="S224" i="5"/>
  <c r="S225" i="5"/>
  <c r="S226" i="5"/>
  <c r="S227" i="5"/>
  <c r="S228" i="5"/>
  <c r="S229" i="5"/>
  <c r="S231" i="5"/>
  <c r="S232" i="5"/>
  <c r="S233" i="5"/>
  <c r="S234" i="5"/>
  <c r="S235" i="5"/>
  <c r="S236" i="5"/>
  <c r="S237" i="5"/>
  <c r="S239" i="5"/>
  <c r="S240" i="5"/>
  <c r="S241" i="5"/>
  <c r="S242" i="5"/>
  <c r="S243" i="5"/>
  <c r="S244" i="5"/>
  <c r="S245" i="5"/>
  <c r="S247" i="5"/>
  <c r="S248" i="5"/>
  <c r="S249" i="5"/>
  <c r="S250" i="5"/>
  <c r="S251" i="5"/>
  <c r="S252" i="5"/>
  <c r="S253" i="5"/>
  <c r="S255" i="5"/>
  <c r="S256" i="5"/>
  <c r="S257" i="5"/>
  <c r="S258" i="5"/>
  <c r="S259" i="5"/>
  <c r="S260" i="5"/>
  <c r="S261" i="5"/>
  <c r="S263" i="5"/>
  <c r="S264" i="5"/>
  <c r="S265" i="5"/>
  <c r="S266" i="5"/>
  <c r="S267" i="5"/>
  <c r="S268" i="5"/>
  <c r="S269" i="5"/>
  <c r="S271" i="5"/>
  <c r="S272" i="5"/>
  <c r="S273" i="5"/>
  <c r="S274" i="5"/>
  <c r="S275" i="5"/>
  <c r="S276" i="5"/>
  <c r="S277" i="5"/>
  <c r="S279" i="5"/>
  <c r="S280" i="5"/>
  <c r="S281" i="5"/>
  <c r="S282" i="5"/>
  <c r="S283" i="5"/>
  <c r="S284" i="5"/>
  <c r="S285" i="5"/>
  <c r="S287" i="5"/>
  <c r="S288" i="5"/>
  <c r="S289" i="5"/>
  <c r="S290" i="5"/>
  <c r="S291" i="5"/>
  <c r="S292" i="5"/>
  <c r="S293" i="5"/>
  <c r="S295" i="5"/>
  <c r="S296" i="5"/>
  <c r="S297" i="5"/>
  <c r="S298" i="5"/>
  <c r="S299" i="5"/>
  <c r="S300" i="5"/>
  <c r="S301" i="5"/>
  <c r="S303" i="5"/>
  <c r="S304" i="5"/>
  <c r="S305" i="5"/>
  <c r="S306" i="5"/>
  <c r="S307" i="5"/>
  <c r="S308" i="5"/>
  <c r="S309" i="5"/>
  <c r="S311" i="5"/>
  <c r="S312" i="5"/>
  <c r="S313" i="5"/>
  <c r="S314" i="5"/>
  <c r="S315" i="5"/>
  <c r="S316" i="5"/>
  <c r="S317" i="5"/>
  <c r="S319" i="5"/>
  <c r="S320" i="5"/>
  <c r="S321" i="5"/>
  <c r="S322" i="5"/>
  <c r="S323" i="5"/>
  <c r="S324" i="5"/>
  <c r="S325" i="5"/>
  <c r="S327" i="5"/>
  <c r="S328" i="5"/>
  <c r="S329" i="5"/>
  <c r="S330" i="5"/>
  <c r="S331" i="5"/>
  <c r="S332" i="5"/>
  <c r="S333" i="5"/>
  <c r="S335" i="5"/>
  <c r="S336" i="5"/>
  <c r="S337" i="5"/>
  <c r="S338" i="5"/>
  <c r="S339" i="5"/>
  <c r="S340" i="5"/>
  <c r="S341" i="5"/>
  <c r="S343" i="5"/>
  <c r="S344" i="5"/>
  <c r="S345" i="5"/>
  <c r="S346" i="5"/>
  <c r="S347" i="5"/>
  <c r="S348" i="5"/>
  <c r="R22" i="5" a="1"/>
  <c r="R23" i="5" s="1"/>
  <c r="R26" i="5"/>
  <c r="R28" i="5"/>
  <c r="R31" i="5"/>
  <c r="R35" i="5"/>
  <c r="R37" i="5"/>
  <c r="R40" i="5"/>
  <c r="R44" i="5"/>
  <c r="R47" i="5"/>
  <c r="R49" i="5"/>
  <c r="R53" i="5"/>
  <c r="R56" i="5"/>
  <c r="R58" i="5"/>
  <c r="R63" i="5"/>
  <c r="R65" i="5"/>
  <c r="R67" i="5"/>
  <c r="R72" i="5"/>
  <c r="R74" i="5"/>
  <c r="R76" i="5"/>
  <c r="R81" i="5"/>
  <c r="R83" i="5"/>
  <c r="R85" i="5"/>
  <c r="R90" i="5"/>
  <c r="R92" i="5"/>
  <c r="R95" i="5"/>
  <c r="R99" i="5"/>
  <c r="R101" i="5"/>
  <c r="R104" i="5"/>
  <c r="R108" i="5"/>
  <c r="R111" i="5"/>
  <c r="R113" i="5"/>
  <c r="R117" i="5"/>
  <c r="R120" i="5"/>
  <c r="R122" i="5"/>
  <c r="R127" i="5"/>
  <c r="R129" i="5"/>
  <c r="R131" i="5"/>
  <c r="R136" i="5"/>
  <c r="R138" i="5"/>
  <c r="R140" i="5"/>
  <c r="R145" i="5"/>
  <c r="R147" i="5"/>
  <c r="R149" i="5"/>
  <c r="R154" i="5"/>
  <c r="R156" i="5"/>
  <c r="R159" i="5"/>
  <c r="R163" i="5"/>
  <c r="R165" i="5"/>
  <c r="R168" i="5"/>
  <c r="R172" i="5"/>
  <c r="R175" i="5"/>
  <c r="R177" i="5"/>
  <c r="R181" i="5"/>
  <c r="R184" i="5"/>
  <c r="R186" i="5"/>
  <c r="R191" i="5"/>
  <c r="R193" i="5"/>
  <c r="R195" i="5"/>
  <c r="R200" i="5"/>
  <c r="R202" i="5"/>
  <c r="R204" i="5"/>
  <c r="R209" i="5"/>
  <c r="R211" i="5"/>
  <c r="R213" i="5"/>
  <c r="R218" i="5"/>
  <c r="R220" i="5"/>
  <c r="R223" i="5"/>
  <c r="R227" i="5"/>
  <c r="R229" i="5"/>
  <c r="R232" i="5"/>
  <c r="R236" i="5"/>
  <c r="R239" i="5"/>
  <c r="R241" i="5"/>
  <c r="R245" i="5"/>
  <c r="R248" i="5"/>
  <c r="R250" i="5"/>
  <c r="R255" i="5"/>
  <c r="R257" i="5"/>
  <c r="R259" i="5"/>
  <c r="R264" i="5"/>
  <c r="R266" i="5"/>
  <c r="R268" i="5"/>
  <c r="R273" i="5"/>
  <c r="R275" i="5"/>
  <c r="R277" i="5"/>
  <c r="R282" i="5"/>
  <c r="R284" i="5"/>
  <c r="R287" i="5"/>
  <c r="R291" i="5"/>
  <c r="R293" i="5"/>
  <c r="R296" i="5"/>
  <c r="R300" i="5"/>
  <c r="R303" i="5"/>
  <c r="R305" i="5"/>
  <c r="R309" i="5"/>
  <c r="R312" i="5"/>
  <c r="R314" i="5"/>
  <c r="R319" i="5"/>
  <c r="R321" i="5"/>
  <c r="R323" i="5"/>
  <c r="R328" i="5"/>
  <c r="R330" i="5"/>
  <c r="R332" i="5"/>
  <c r="R337" i="5"/>
  <c r="R339" i="5"/>
  <c r="R341" i="5"/>
  <c r="R346" i="5"/>
  <c r="R348" i="5"/>
  <c r="AA10" i="5" a="1"/>
  <c r="AA11" i="5" s="1"/>
  <c r="AA15" i="5"/>
  <c r="AA17" i="5"/>
  <c r="AA19" i="5"/>
  <c r="Z10" i="5" a="1"/>
  <c r="Z15" i="5" s="1"/>
  <c r="Z18" i="5"/>
  <c r="Y10" i="5" a="1"/>
  <c r="Y12" i="5" s="1"/>
  <c r="Y14" i="5"/>
  <c r="Y16" i="5"/>
  <c r="Y18" i="5"/>
  <c r="X10" i="5" a="1"/>
  <c r="X10" i="5"/>
  <c r="X11" i="5"/>
  <c r="X12" i="5"/>
  <c r="X13" i="5"/>
  <c r="X14" i="5"/>
  <c r="X15" i="5"/>
  <c r="X16" i="5"/>
  <c r="X17" i="5"/>
  <c r="X18" i="5"/>
  <c r="X19" i="5"/>
  <c r="W10" i="5" a="1"/>
  <c r="W10" i="5" s="1"/>
  <c r="W17" i="5"/>
  <c r="V10" i="5" a="1"/>
  <c r="V14" i="5" s="1"/>
  <c r="V17" i="5"/>
  <c r="U10" i="5" a="1"/>
  <c r="U13" i="5" s="1"/>
  <c r="U10" i="5"/>
  <c r="U11" i="5"/>
  <c r="U12" i="5"/>
  <c r="U14" i="5"/>
  <c r="U16" i="5"/>
  <c r="U17" i="5"/>
  <c r="U18" i="5"/>
  <c r="U19" i="5"/>
  <c r="T10" i="5" a="1"/>
  <c r="T16" i="5" s="1"/>
  <c r="T17" i="5"/>
  <c r="S10" i="5" a="1"/>
  <c r="S15" i="5" s="1"/>
  <c r="S10" i="5"/>
  <c r="S12" i="5"/>
  <c r="S13" i="5"/>
  <c r="S14" i="5"/>
  <c r="S16" i="5"/>
  <c r="S17" i="5"/>
  <c r="S18" i="5"/>
  <c r="R10" i="5" a="1"/>
  <c r="R10" i="5" s="1"/>
  <c r="R11" i="5"/>
  <c r="R17" i="5"/>
  <c r="R19" i="5"/>
  <c r="AA6" i="5"/>
  <c r="Z6" i="5"/>
  <c r="Y6" i="5"/>
  <c r="X6" i="5"/>
  <c r="W6" i="5"/>
  <c r="V6" i="5"/>
  <c r="U6" i="5"/>
  <c r="T6" i="5"/>
  <c r="S6" i="5"/>
  <c r="S7" i="5" s="1"/>
  <c r="R6" i="5"/>
  <c r="R7" i="5" s="1"/>
  <c r="AA5" i="5"/>
  <c r="Z5" i="5"/>
  <c r="Y5" i="5"/>
  <c r="X5" i="5"/>
  <c r="W5" i="5"/>
  <c r="V5" i="5"/>
  <c r="U5" i="5"/>
  <c r="T5" i="5"/>
  <c r="S5" i="5"/>
  <c r="R5" i="5"/>
  <c r="K78" i="6"/>
  <c r="J78" i="6"/>
  <c r="K77" i="6"/>
  <c r="J77" i="6"/>
  <c r="K76" i="6"/>
  <c r="J76" i="6"/>
  <c r="I78" i="6"/>
  <c r="I77" i="6"/>
  <c r="I76" i="6"/>
  <c r="H78" i="6"/>
  <c r="H77" i="6"/>
  <c r="H76" i="6"/>
  <c r="T7" i="5" l="1"/>
  <c r="U7" i="5" s="1"/>
  <c r="V7" i="5" s="1"/>
  <c r="W7" i="5" s="1"/>
  <c r="X7" i="5" s="1"/>
  <c r="Y7" i="5" s="1"/>
  <c r="Z7" i="5" s="1"/>
  <c r="AA7" i="5" s="1"/>
  <c r="T15" i="5"/>
  <c r="V13" i="5"/>
  <c r="W16" i="5"/>
  <c r="Z16" i="5"/>
  <c r="Z26" i="5"/>
  <c r="Z34" i="5"/>
  <c r="Z42" i="5"/>
  <c r="Z50" i="5"/>
  <c r="Z58" i="5"/>
  <c r="Z66" i="5"/>
  <c r="Z74" i="5"/>
  <c r="Z82" i="5"/>
  <c r="Z90" i="5"/>
  <c r="Z98" i="5"/>
  <c r="Z106" i="5"/>
  <c r="Z114" i="5"/>
  <c r="Z122" i="5"/>
  <c r="Z130" i="5"/>
  <c r="Z138" i="5"/>
  <c r="Z146" i="5"/>
  <c r="Z154" i="5"/>
  <c r="Z162" i="5"/>
  <c r="Z170" i="5"/>
  <c r="Z178" i="5"/>
  <c r="Z186" i="5"/>
  <c r="Z194" i="5"/>
  <c r="Z202" i="5"/>
  <c r="Z210" i="5"/>
  <c r="Z218" i="5"/>
  <c r="Z226" i="5"/>
  <c r="Z234" i="5"/>
  <c r="Z242" i="5"/>
  <c r="Z250" i="5"/>
  <c r="Z258" i="5"/>
  <c r="Z266" i="5"/>
  <c r="Z274" i="5"/>
  <c r="Z282" i="5"/>
  <c r="Z290" i="5"/>
  <c r="Z298" i="5"/>
  <c r="Z306" i="5"/>
  <c r="Z314" i="5"/>
  <c r="Z322" i="5"/>
  <c r="Z330" i="5"/>
  <c r="Z338" i="5"/>
  <c r="Z346" i="5"/>
  <c r="Z22" i="5"/>
  <c r="Z31" i="5"/>
  <c r="Z40" i="5"/>
  <c r="Z49" i="5"/>
  <c r="Z59" i="5"/>
  <c r="Z68" i="5"/>
  <c r="Z77" i="5"/>
  <c r="Z86" i="5"/>
  <c r="Z95" i="5"/>
  <c r="Z104" i="5"/>
  <c r="Z23" i="5"/>
  <c r="Z32" i="5"/>
  <c r="Z41" i="5"/>
  <c r="Z51" i="5"/>
  <c r="Z60" i="5"/>
  <c r="Z69" i="5"/>
  <c r="Z78" i="5"/>
  <c r="Z87" i="5"/>
  <c r="Z96" i="5"/>
  <c r="Z105" i="5"/>
  <c r="Z115" i="5"/>
  <c r="Z124" i="5"/>
  <c r="Z133" i="5"/>
  <c r="Z142" i="5"/>
  <c r="Z151" i="5"/>
  <c r="Z160" i="5"/>
  <c r="Z169" i="5"/>
  <c r="Z179" i="5"/>
  <c r="Z188" i="5"/>
  <c r="Z197" i="5"/>
  <c r="Z206" i="5"/>
  <c r="Z215" i="5"/>
  <c r="Z224" i="5"/>
  <c r="Z233" i="5"/>
  <c r="Z243" i="5"/>
  <c r="Z252" i="5"/>
  <c r="Z261" i="5"/>
  <c r="Z270" i="5"/>
  <c r="Z279" i="5"/>
  <c r="Z288" i="5"/>
  <c r="Z297" i="5"/>
  <c r="Z307" i="5"/>
  <c r="Z316" i="5"/>
  <c r="Z325" i="5"/>
  <c r="Z334" i="5"/>
  <c r="Z343" i="5"/>
  <c r="Z24" i="5"/>
  <c r="Z36" i="5"/>
  <c r="Z47" i="5"/>
  <c r="Z61" i="5"/>
  <c r="Z72" i="5"/>
  <c r="Z84" i="5"/>
  <c r="Z97" i="5"/>
  <c r="Z109" i="5"/>
  <c r="Z119" i="5"/>
  <c r="Z129" i="5"/>
  <c r="Z140" i="5"/>
  <c r="Z150" i="5"/>
  <c r="Z161" i="5"/>
  <c r="Z172" i="5"/>
  <c r="Z182" i="5"/>
  <c r="Z192" i="5"/>
  <c r="Z203" i="5"/>
  <c r="Z213" i="5"/>
  <c r="Z223" i="5"/>
  <c r="Z235" i="5"/>
  <c r="Z245" i="5"/>
  <c r="Z255" i="5"/>
  <c r="Z265" i="5"/>
  <c r="Z276" i="5"/>
  <c r="Z286" i="5"/>
  <c r="Z296" i="5"/>
  <c r="Z308" i="5"/>
  <c r="Z318" i="5"/>
  <c r="Z328" i="5"/>
  <c r="Z339" i="5"/>
  <c r="Z27" i="5"/>
  <c r="Z38" i="5"/>
  <c r="Z52" i="5"/>
  <c r="Z63" i="5"/>
  <c r="Z75" i="5"/>
  <c r="Z88" i="5"/>
  <c r="Z100" i="5"/>
  <c r="Z111" i="5"/>
  <c r="Z121" i="5"/>
  <c r="Z132" i="5"/>
  <c r="Z143" i="5"/>
  <c r="Z153" i="5"/>
  <c r="Z164" i="5"/>
  <c r="Z174" i="5"/>
  <c r="Z184" i="5"/>
  <c r="Z195" i="5"/>
  <c r="Z205" i="5"/>
  <c r="Z216" i="5"/>
  <c r="Z227" i="5"/>
  <c r="Z237" i="5"/>
  <c r="Z247" i="5"/>
  <c r="Z257" i="5"/>
  <c r="Z268" i="5"/>
  <c r="Z278" i="5"/>
  <c r="Z289" i="5"/>
  <c r="Z300" i="5"/>
  <c r="Z310" i="5"/>
  <c r="Z320" i="5"/>
  <c r="Z331" i="5"/>
  <c r="Z341" i="5"/>
  <c r="Z30" i="5"/>
  <c r="Z44" i="5"/>
  <c r="Z55" i="5"/>
  <c r="Z67" i="5"/>
  <c r="Z80" i="5"/>
  <c r="Z92" i="5"/>
  <c r="Z103" i="5"/>
  <c r="Z116" i="5"/>
  <c r="Z126" i="5"/>
  <c r="Z136" i="5"/>
  <c r="Z147" i="5"/>
  <c r="Z157" i="5"/>
  <c r="Z167" i="5"/>
  <c r="Z177" i="5"/>
  <c r="Z189" i="5"/>
  <c r="Z199" i="5"/>
  <c r="Z209" i="5"/>
  <c r="Z220" i="5"/>
  <c r="Z230" i="5"/>
  <c r="Z240" i="5"/>
  <c r="Z251" i="5"/>
  <c r="Z262" i="5"/>
  <c r="Z272" i="5"/>
  <c r="Z283" i="5"/>
  <c r="Z293" i="5"/>
  <c r="Z303" i="5"/>
  <c r="Z313" i="5"/>
  <c r="Z324" i="5"/>
  <c r="Z335" i="5"/>
  <c r="Z345" i="5"/>
  <c r="Z25" i="5"/>
  <c r="Z45" i="5"/>
  <c r="Z64" i="5"/>
  <c r="Z83" i="5"/>
  <c r="Z102" i="5"/>
  <c r="Z120" i="5"/>
  <c r="Z137" i="5"/>
  <c r="Z155" i="5"/>
  <c r="Z171" i="5"/>
  <c r="Z187" i="5"/>
  <c r="Z204" i="5"/>
  <c r="Z221" i="5"/>
  <c r="Z238" i="5"/>
  <c r="Z254" i="5"/>
  <c r="Z271" i="5"/>
  <c r="Z287" i="5"/>
  <c r="Z304" i="5"/>
  <c r="Z321" i="5"/>
  <c r="Z337" i="5"/>
  <c r="Z28" i="5"/>
  <c r="Z48" i="5"/>
  <c r="Z71" i="5"/>
  <c r="Z93" i="5"/>
  <c r="Z113" i="5"/>
  <c r="Z134" i="5"/>
  <c r="Z152" i="5"/>
  <c r="Z173" i="5"/>
  <c r="Z191" i="5"/>
  <c r="Z211" i="5"/>
  <c r="Z229" i="5"/>
  <c r="Z248" i="5"/>
  <c r="Z267" i="5"/>
  <c r="Z29" i="5"/>
  <c r="Z53" i="5"/>
  <c r="Z73" i="5"/>
  <c r="Z94" i="5"/>
  <c r="Z117" i="5"/>
  <c r="Z135" i="5"/>
  <c r="Z156" i="5"/>
  <c r="Z175" i="5"/>
  <c r="Z193" i="5"/>
  <c r="Z212" i="5"/>
  <c r="Z231" i="5"/>
  <c r="Z249" i="5"/>
  <c r="Z269" i="5"/>
  <c r="Z291" i="5"/>
  <c r="Z309" i="5"/>
  <c r="Z327" i="5"/>
  <c r="Z347" i="5"/>
  <c r="Z33" i="5"/>
  <c r="Z54" i="5"/>
  <c r="Z76" i="5"/>
  <c r="Z99" i="5"/>
  <c r="Z118" i="5"/>
  <c r="Z139" i="5"/>
  <c r="Z158" i="5"/>
  <c r="Z176" i="5"/>
  <c r="Z196" i="5"/>
  <c r="Z214" i="5"/>
  <c r="Z232" i="5"/>
  <c r="Z253" i="5"/>
  <c r="Z273" i="5"/>
  <c r="Z292" i="5"/>
  <c r="Z311" i="5"/>
  <c r="Z329" i="5"/>
  <c r="Z348" i="5"/>
  <c r="Z39" i="5"/>
  <c r="Z62" i="5"/>
  <c r="Z85" i="5"/>
  <c r="Z108" i="5"/>
  <c r="Z127" i="5"/>
  <c r="Z145" i="5"/>
  <c r="Z165" i="5"/>
  <c r="Z183" i="5"/>
  <c r="Z201" i="5"/>
  <c r="Z222" i="5"/>
  <c r="Z241" i="5"/>
  <c r="Z260" i="5"/>
  <c r="Z280" i="5"/>
  <c r="Z299" i="5"/>
  <c r="Z317" i="5"/>
  <c r="Z336" i="5"/>
  <c r="Z35" i="5"/>
  <c r="Z79" i="5"/>
  <c r="Z123" i="5"/>
  <c r="Z159" i="5"/>
  <c r="Z198" i="5"/>
  <c r="Z236" i="5"/>
  <c r="Z275" i="5"/>
  <c r="Z302" i="5"/>
  <c r="Z333" i="5"/>
  <c r="Z37" i="5"/>
  <c r="Z81" i="5"/>
  <c r="Z125" i="5"/>
  <c r="Z163" i="5"/>
  <c r="Z200" i="5"/>
  <c r="Z239" i="5"/>
  <c r="Z277" i="5"/>
  <c r="Z305" i="5"/>
  <c r="Z340" i="5"/>
  <c r="Z57" i="5"/>
  <c r="Z107" i="5"/>
  <c r="Z144" i="5"/>
  <c r="Z181" i="5"/>
  <c r="Z219" i="5"/>
  <c r="Z259" i="5"/>
  <c r="Z294" i="5"/>
  <c r="Z323" i="5"/>
  <c r="Z43" i="5"/>
  <c r="Z110" i="5"/>
  <c r="Z168" i="5"/>
  <c r="Z228" i="5"/>
  <c r="Z285" i="5"/>
  <c r="Z342" i="5"/>
  <c r="Z46" i="5"/>
  <c r="Z112" i="5"/>
  <c r="Z180" i="5"/>
  <c r="Z244" i="5"/>
  <c r="Z295" i="5"/>
  <c r="Z344" i="5"/>
  <c r="Z56" i="5"/>
  <c r="Z128" i="5"/>
  <c r="Z185" i="5"/>
  <c r="Z246" i="5"/>
  <c r="Z301" i="5"/>
  <c r="Z65" i="5"/>
  <c r="Z131" i="5"/>
  <c r="Z190" i="5"/>
  <c r="Z256" i="5"/>
  <c r="Z312" i="5"/>
  <c r="Z89" i="5"/>
  <c r="Z148" i="5"/>
  <c r="Z208" i="5"/>
  <c r="Z264" i="5"/>
  <c r="Z319" i="5"/>
  <c r="Z91" i="5"/>
  <c r="Z149" i="5"/>
  <c r="Z217" i="5"/>
  <c r="Z281" i="5"/>
  <c r="Z326" i="5"/>
  <c r="R16" i="5"/>
  <c r="S19" i="5"/>
  <c r="S11" i="5"/>
  <c r="T14" i="5"/>
  <c r="V12" i="5"/>
  <c r="W15" i="5"/>
  <c r="Y13" i="5"/>
  <c r="Z14" i="5"/>
  <c r="AA16" i="5"/>
  <c r="R347" i="5"/>
  <c r="R338" i="5"/>
  <c r="R329" i="5"/>
  <c r="R320" i="5"/>
  <c r="R311" i="5"/>
  <c r="R301" i="5"/>
  <c r="R292" i="5"/>
  <c r="R283" i="5"/>
  <c r="R274" i="5"/>
  <c r="R265" i="5"/>
  <c r="R256" i="5"/>
  <c r="R247" i="5"/>
  <c r="R237" i="5"/>
  <c r="R228" i="5"/>
  <c r="R219" i="5"/>
  <c r="R210" i="5"/>
  <c r="R201" i="5"/>
  <c r="R192" i="5"/>
  <c r="R183" i="5"/>
  <c r="R173" i="5"/>
  <c r="R164" i="5"/>
  <c r="R155" i="5"/>
  <c r="R146" i="5"/>
  <c r="R137" i="5"/>
  <c r="R128" i="5"/>
  <c r="R119" i="5"/>
  <c r="R109" i="5"/>
  <c r="R100" i="5"/>
  <c r="R91" i="5"/>
  <c r="R82" i="5"/>
  <c r="R73" i="5"/>
  <c r="R64" i="5"/>
  <c r="R55" i="5"/>
  <c r="R45" i="5"/>
  <c r="R36" i="5"/>
  <c r="R27" i="5"/>
  <c r="U337" i="5"/>
  <c r="U315" i="5"/>
  <c r="U295" i="5"/>
  <c r="U274" i="5"/>
  <c r="U253" i="5"/>
  <c r="U232" i="5"/>
  <c r="U211" i="5"/>
  <c r="U191" i="5"/>
  <c r="U169" i="5"/>
  <c r="U148" i="5"/>
  <c r="U128" i="5"/>
  <c r="U107" i="5"/>
  <c r="U85" i="5"/>
  <c r="U65" i="5"/>
  <c r="U44" i="5"/>
  <c r="Z263" i="5"/>
  <c r="R15" i="5"/>
  <c r="T13" i="5"/>
  <c r="V19" i="5"/>
  <c r="V11" i="5"/>
  <c r="W14" i="5"/>
  <c r="Y11" i="5"/>
  <c r="Z13" i="5"/>
  <c r="U22" i="5"/>
  <c r="U30" i="5"/>
  <c r="U38" i="5"/>
  <c r="U46" i="5"/>
  <c r="U54" i="5"/>
  <c r="U62" i="5"/>
  <c r="U70" i="5"/>
  <c r="U78" i="5"/>
  <c r="U86" i="5"/>
  <c r="U94" i="5"/>
  <c r="U102" i="5"/>
  <c r="U110" i="5"/>
  <c r="U118" i="5"/>
  <c r="U126" i="5"/>
  <c r="U134" i="5"/>
  <c r="U142" i="5"/>
  <c r="U150" i="5"/>
  <c r="U158" i="5"/>
  <c r="U166" i="5"/>
  <c r="U174" i="5"/>
  <c r="U182" i="5"/>
  <c r="U190" i="5"/>
  <c r="U198" i="5"/>
  <c r="U206" i="5"/>
  <c r="U214" i="5"/>
  <c r="U222" i="5"/>
  <c r="U230" i="5"/>
  <c r="U238" i="5"/>
  <c r="U246" i="5"/>
  <c r="U254" i="5"/>
  <c r="U262" i="5"/>
  <c r="U270" i="5"/>
  <c r="U278" i="5"/>
  <c r="U286" i="5"/>
  <c r="U294" i="5"/>
  <c r="U302" i="5"/>
  <c r="U310" i="5"/>
  <c r="U318" i="5"/>
  <c r="U326" i="5"/>
  <c r="U334" i="5"/>
  <c r="U342" i="5"/>
  <c r="U24" i="5"/>
  <c r="U33" i="5"/>
  <c r="U42" i="5"/>
  <c r="U51" i="5"/>
  <c r="U60" i="5"/>
  <c r="U69" i="5"/>
  <c r="U79" i="5"/>
  <c r="U88" i="5"/>
  <c r="U97" i="5"/>
  <c r="U106" i="5"/>
  <c r="U115" i="5"/>
  <c r="U124" i="5"/>
  <c r="U133" i="5"/>
  <c r="U143" i="5"/>
  <c r="U152" i="5"/>
  <c r="U161" i="5"/>
  <c r="U170" i="5"/>
  <c r="U179" i="5"/>
  <c r="U188" i="5"/>
  <c r="U197" i="5"/>
  <c r="U207" i="5"/>
  <c r="U216" i="5"/>
  <c r="U225" i="5"/>
  <c r="U234" i="5"/>
  <c r="U243" i="5"/>
  <c r="U252" i="5"/>
  <c r="U261" i="5"/>
  <c r="U271" i="5"/>
  <c r="U280" i="5"/>
  <c r="U289" i="5"/>
  <c r="U298" i="5"/>
  <c r="U307" i="5"/>
  <c r="U316" i="5"/>
  <c r="U325" i="5"/>
  <c r="U335" i="5"/>
  <c r="U344" i="5"/>
  <c r="U25" i="5"/>
  <c r="U35" i="5"/>
  <c r="U45" i="5"/>
  <c r="U56" i="5"/>
  <c r="U66" i="5"/>
  <c r="U76" i="5"/>
  <c r="U87" i="5"/>
  <c r="U98" i="5"/>
  <c r="U108" i="5"/>
  <c r="U119" i="5"/>
  <c r="U129" i="5"/>
  <c r="U139" i="5"/>
  <c r="U149" i="5"/>
  <c r="U160" i="5"/>
  <c r="U171" i="5"/>
  <c r="U181" i="5"/>
  <c r="U192" i="5"/>
  <c r="U202" i="5"/>
  <c r="U212" i="5"/>
  <c r="U223" i="5"/>
  <c r="U233" i="5"/>
  <c r="U244" i="5"/>
  <c r="U255" i="5"/>
  <c r="U265" i="5"/>
  <c r="U275" i="5"/>
  <c r="U285" i="5"/>
  <c r="U296" i="5"/>
  <c r="U306" i="5"/>
  <c r="U317" i="5"/>
  <c r="U328" i="5"/>
  <c r="U338" i="5"/>
  <c r="U348" i="5"/>
  <c r="U26" i="5"/>
  <c r="U36" i="5"/>
  <c r="U47" i="5"/>
  <c r="U57" i="5"/>
  <c r="U67" i="5"/>
  <c r="U77" i="5"/>
  <c r="U89" i="5"/>
  <c r="U99" i="5"/>
  <c r="U109" i="5"/>
  <c r="U120" i="5"/>
  <c r="U130" i="5"/>
  <c r="U140" i="5"/>
  <c r="U151" i="5"/>
  <c r="U162" i="5"/>
  <c r="U172" i="5"/>
  <c r="U183" i="5"/>
  <c r="U193" i="5"/>
  <c r="U203" i="5"/>
  <c r="U213" i="5"/>
  <c r="U224" i="5"/>
  <c r="U235" i="5"/>
  <c r="U245" i="5"/>
  <c r="U256" i="5"/>
  <c r="U266" i="5"/>
  <c r="U276" i="5"/>
  <c r="U287" i="5"/>
  <c r="U297" i="5"/>
  <c r="U308" i="5"/>
  <c r="U319" i="5"/>
  <c r="U329" i="5"/>
  <c r="U339" i="5"/>
  <c r="U28" i="5"/>
  <c r="U39" i="5"/>
  <c r="U49" i="5"/>
  <c r="U59" i="5"/>
  <c r="U71" i="5"/>
  <c r="U81" i="5"/>
  <c r="U91" i="5"/>
  <c r="U101" i="5"/>
  <c r="U112" i="5"/>
  <c r="U122" i="5"/>
  <c r="U132" i="5"/>
  <c r="U144" i="5"/>
  <c r="U154" i="5"/>
  <c r="U164" i="5"/>
  <c r="U175" i="5"/>
  <c r="U185" i="5"/>
  <c r="U195" i="5"/>
  <c r="U205" i="5"/>
  <c r="U217" i="5"/>
  <c r="U227" i="5"/>
  <c r="U237" i="5"/>
  <c r="U248" i="5"/>
  <c r="U258" i="5"/>
  <c r="U268" i="5"/>
  <c r="U279" i="5"/>
  <c r="U290" i="5"/>
  <c r="U300" i="5"/>
  <c r="U311" i="5"/>
  <c r="U321" i="5"/>
  <c r="U331" i="5"/>
  <c r="U341" i="5"/>
  <c r="U31" i="5"/>
  <c r="U41" i="5"/>
  <c r="U52" i="5"/>
  <c r="U63" i="5"/>
  <c r="U73" i="5"/>
  <c r="U83" i="5"/>
  <c r="U93" i="5"/>
  <c r="U104" i="5"/>
  <c r="U114" i="5"/>
  <c r="U125" i="5"/>
  <c r="U136" i="5"/>
  <c r="U146" i="5"/>
  <c r="U156" i="5"/>
  <c r="U167" i="5"/>
  <c r="U177" i="5"/>
  <c r="U187" i="5"/>
  <c r="U199" i="5"/>
  <c r="U209" i="5"/>
  <c r="U219" i="5"/>
  <c r="U229" i="5"/>
  <c r="U240" i="5"/>
  <c r="U250" i="5"/>
  <c r="U260" i="5"/>
  <c r="U272" i="5"/>
  <c r="U282" i="5"/>
  <c r="U292" i="5"/>
  <c r="U303" i="5"/>
  <c r="U313" i="5"/>
  <c r="U323" i="5"/>
  <c r="U333" i="5"/>
  <c r="U345" i="5"/>
  <c r="Z225" i="5"/>
  <c r="R14" i="5"/>
  <c r="T12" i="5"/>
  <c r="U15" i="5"/>
  <c r="V18" i="5"/>
  <c r="V10" i="5"/>
  <c r="W13" i="5"/>
  <c r="Y19" i="5"/>
  <c r="Y10" i="5"/>
  <c r="Z12" i="5"/>
  <c r="AA14" i="5"/>
  <c r="R345" i="5"/>
  <c r="R336" i="5"/>
  <c r="R327" i="5"/>
  <c r="R317" i="5"/>
  <c r="R308" i="5"/>
  <c r="R299" i="5"/>
  <c r="R290" i="5"/>
  <c r="R281" i="5"/>
  <c r="R272" i="5"/>
  <c r="R263" i="5"/>
  <c r="R253" i="5"/>
  <c r="R244" i="5"/>
  <c r="R235" i="5"/>
  <c r="R226" i="5"/>
  <c r="R217" i="5"/>
  <c r="R208" i="5"/>
  <c r="R199" i="5"/>
  <c r="R189" i="5"/>
  <c r="R180" i="5"/>
  <c r="R171" i="5"/>
  <c r="R162" i="5"/>
  <c r="R153" i="5"/>
  <c r="R144" i="5"/>
  <c r="R135" i="5"/>
  <c r="R125" i="5"/>
  <c r="R116" i="5"/>
  <c r="R107" i="5"/>
  <c r="R98" i="5"/>
  <c r="R89" i="5"/>
  <c r="R80" i="5"/>
  <c r="R71" i="5"/>
  <c r="R61" i="5"/>
  <c r="R52" i="5"/>
  <c r="R43" i="5"/>
  <c r="R34" i="5"/>
  <c r="R25" i="5"/>
  <c r="U332" i="5"/>
  <c r="U312" i="5"/>
  <c r="U291" i="5"/>
  <c r="U269" i="5"/>
  <c r="U249" i="5"/>
  <c r="U228" i="5"/>
  <c r="U208" i="5"/>
  <c r="U186" i="5"/>
  <c r="U165" i="5"/>
  <c r="U145" i="5"/>
  <c r="U123" i="5"/>
  <c r="U103" i="5"/>
  <c r="U82" i="5"/>
  <c r="U61" i="5"/>
  <c r="U40" i="5"/>
  <c r="Z207" i="5"/>
  <c r="R13" i="5"/>
  <c r="T19" i="5"/>
  <c r="T11" i="5"/>
  <c r="W12" i="5"/>
  <c r="Z11" i="5"/>
  <c r="AA13" i="5"/>
  <c r="R344" i="5"/>
  <c r="R335" i="5"/>
  <c r="R325" i="5"/>
  <c r="R316" i="5"/>
  <c r="R307" i="5"/>
  <c r="R298" i="5"/>
  <c r="R289" i="5"/>
  <c r="R280" i="5"/>
  <c r="R271" i="5"/>
  <c r="R261" i="5"/>
  <c r="R252" i="5"/>
  <c r="R243" i="5"/>
  <c r="R234" i="5"/>
  <c r="R225" i="5"/>
  <c r="R216" i="5"/>
  <c r="R207" i="5"/>
  <c r="R197" i="5"/>
  <c r="R188" i="5"/>
  <c r="R179" i="5"/>
  <c r="R170" i="5"/>
  <c r="R161" i="5"/>
  <c r="R152" i="5"/>
  <c r="R143" i="5"/>
  <c r="R133" i="5"/>
  <c r="R124" i="5"/>
  <c r="R115" i="5"/>
  <c r="R106" i="5"/>
  <c r="R97" i="5"/>
  <c r="R88" i="5"/>
  <c r="R79" i="5"/>
  <c r="R69" i="5"/>
  <c r="R60" i="5"/>
  <c r="R51" i="5"/>
  <c r="R42" i="5"/>
  <c r="R33" i="5"/>
  <c r="R24" i="5"/>
  <c r="U330" i="5"/>
  <c r="U309" i="5"/>
  <c r="U288" i="5"/>
  <c r="U267" i="5"/>
  <c r="U247" i="5"/>
  <c r="U226" i="5"/>
  <c r="U204" i="5"/>
  <c r="U184" i="5"/>
  <c r="U163" i="5"/>
  <c r="U141" i="5"/>
  <c r="U121" i="5"/>
  <c r="U100" i="5"/>
  <c r="U80" i="5"/>
  <c r="U58" i="5"/>
  <c r="U37" i="5"/>
  <c r="Z166" i="5"/>
  <c r="R12" i="5"/>
  <c r="T18" i="5"/>
  <c r="T10" i="5"/>
  <c r="V16" i="5"/>
  <c r="W19" i="5"/>
  <c r="W11" i="5"/>
  <c r="Y17" i="5"/>
  <c r="Z19" i="5"/>
  <c r="Z10" i="5"/>
  <c r="AA12" i="5"/>
  <c r="R343" i="5"/>
  <c r="R333" i="5"/>
  <c r="R324" i="5"/>
  <c r="R315" i="5"/>
  <c r="R306" i="5"/>
  <c r="R297" i="5"/>
  <c r="R288" i="5"/>
  <c r="R279" i="5"/>
  <c r="R269" i="5"/>
  <c r="R260" i="5"/>
  <c r="R251" i="5"/>
  <c r="R242" i="5"/>
  <c r="R233" i="5"/>
  <c r="R224" i="5"/>
  <c r="R215" i="5"/>
  <c r="R205" i="5"/>
  <c r="R196" i="5"/>
  <c r="R187" i="5"/>
  <c r="R178" i="5"/>
  <c r="R169" i="5"/>
  <c r="R160" i="5"/>
  <c r="R151" i="5"/>
  <c r="R141" i="5"/>
  <c r="R132" i="5"/>
  <c r="R123" i="5"/>
  <c r="R114" i="5"/>
  <c r="R105" i="5"/>
  <c r="R96" i="5"/>
  <c r="R87" i="5"/>
  <c r="R77" i="5"/>
  <c r="R68" i="5"/>
  <c r="R59" i="5"/>
  <c r="R50" i="5"/>
  <c r="R41" i="5"/>
  <c r="R32" i="5"/>
  <c r="U347" i="5"/>
  <c r="U327" i="5"/>
  <c r="U305" i="5"/>
  <c r="U284" i="5"/>
  <c r="U264" i="5"/>
  <c r="U242" i="5"/>
  <c r="U221" i="5"/>
  <c r="U201" i="5"/>
  <c r="U180" i="5"/>
  <c r="U159" i="5"/>
  <c r="U138" i="5"/>
  <c r="U117" i="5"/>
  <c r="U96" i="5"/>
  <c r="U75" i="5"/>
  <c r="U55" i="5"/>
  <c r="U34" i="5"/>
  <c r="Z141" i="5"/>
  <c r="V15" i="5"/>
  <c r="W18" i="5"/>
  <c r="R22" i="5"/>
  <c r="R30" i="5"/>
  <c r="R38" i="5"/>
  <c r="R46" i="5"/>
  <c r="R54" i="5"/>
  <c r="R62" i="5"/>
  <c r="R70" i="5"/>
  <c r="R78" i="5"/>
  <c r="R86" i="5"/>
  <c r="R94" i="5"/>
  <c r="R102" i="5"/>
  <c r="R110" i="5"/>
  <c r="R118" i="5"/>
  <c r="R126" i="5"/>
  <c r="R134" i="5"/>
  <c r="R142" i="5"/>
  <c r="R150" i="5"/>
  <c r="R158" i="5"/>
  <c r="R166" i="5"/>
  <c r="R174" i="5"/>
  <c r="R182" i="5"/>
  <c r="R190" i="5"/>
  <c r="R198" i="5"/>
  <c r="R206" i="5"/>
  <c r="R214" i="5"/>
  <c r="R222" i="5"/>
  <c r="R230" i="5"/>
  <c r="R238" i="5"/>
  <c r="R246" i="5"/>
  <c r="R254" i="5"/>
  <c r="R262" i="5"/>
  <c r="R270" i="5"/>
  <c r="R278" i="5"/>
  <c r="R286" i="5"/>
  <c r="R294" i="5"/>
  <c r="R302" i="5"/>
  <c r="R310" i="5"/>
  <c r="R318" i="5"/>
  <c r="R326" i="5"/>
  <c r="R334" i="5"/>
  <c r="R342" i="5"/>
  <c r="U346" i="5"/>
  <c r="U324" i="5"/>
  <c r="U304" i="5"/>
  <c r="U283" i="5"/>
  <c r="U263" i="5"/>
  <c r="U241" i="5"/>
  <c r="U220" i="5"/>
  <c r="U200" i="5"/>
  <c r="U178" i="5"/>
  <c r="U157" i="5"/>
  <c r="U137" i="5"/>
  <c r="U116" i="5"/>
  <c r="U95" i="5"/>
  <c r="U74" i="5"/>
  <c r="U53" i="5"/>
  <c r="U32" i="5"/>
  <c r="Z332" i="5"/>
  <c r="Z101" i="5"/>
  <c r="R18" i="5"/>
  <c r="Y15" i="5"/>
  <c r="Z17" i="5"/>
  <c r="AA10" i="5"/>
  <c r="AA18" i="5"/>
  <c r="R340" i="5"/>
  <c r="R331" i="5"/>
  <c r="R322" i="5"/>
  <c r="R313" i="5"/>
  <c r="R304" i="5"/>
  <c r="R295" i="5"/>
  <c r="R285" i="5"/>
  <c r="R276" i="5"/>
  <c r="R267" i="5"/>
  <c r="R258" i="5"/>
  <c r="R249" i="5"/>
  <c r="R240" i="5"/>
  <c r="R231" i="5"/>
  <c r="R221" i="5"/>
  <c r="R212" i="5"/>
  <c r="R203" i="5"/>
  <c r="R194" i="5"/>
  <c r="R185" i="5"/>
  <c r="R176" i="5"/>
  <c r="R167" i="5"/>
  <c r="R157" i="5"/>
  <c r="R148" i="5"/>
  <c r="R139" i="5"/>
  <c r="R130" i="5"/>
  <c r="R121" i="5"/>
  <c r="R112" i="5"/>
  <c r="R103" i="5"/>
  <c r="R93" i="5"/>
  <c r="R84" i="5"/>
  <c r="R75" i="5"/>
  <c r="R66" i="5"/>
  <c r="R57" i="5"/>
  <c r="R48" i="5"/>
  <c r="R39" i="5"/>
  <c r="R29" i="5"/>
  <c r="U343" i="5"/>
  <c r="U322" i="5"/>
  <c r="U301" i="5"/>
  <c r="U281" i="5"/>
  <c r="U259" i="5"/>
  <c r="U239" i="5"/>
  <c r="U218" i="5"/>
  <c r="U196" i="5"/>
  <c r="U176" i="5"/>
  <c r="U155" i="5"/>
  <c r="U135" i="5"/>
  <c r="U113" i="5"/>
  <c r="U92" i="5"/>
  <c r="U72" i="5"/>
  <c r="U50" i="5"/>
  <c r="U29" i="5"/>
  <c r="Z315" i="5"/>
  <c r="Z70" i="5"/>
  <c r="V22" i="5"/>
  <c r="V30" i="5"/>
  <c r="V38" i="5"/>
  <c r="V46" i="5"/>
  <c r="V54" i="5"/>
  <c r="V62" i="5"/>
  <c r="V70" i="5"/>
  <c r="V78" i="5"/>
  <c r="V86" i="5"/>
  <c r="V94" i="5"/>
  <c r="V102" i="5"/>
  <c r="V110" i="5"/>
  <c r="V118" i="5"/>
  <c r="V126" i="5"/>
  <c r="V134" i="5"/>
  <c r="V142" i="5"/>
  <c r="V150" i="5"/>
  <c r="V158" i="5"/>
  <c r="V166" i="5"/>
  <c r="V174" i="5"/>
  <c r="V182" i="5"/>
  <c r="V190" i="5"/>
  <c r="V198" i="5"/>
  <c r="V206" i="5"/>
  <c r="V23" i="5"/>
  <c r="V32" i="5"/>
  <c r="V41" i="5"/>
  <c r="V50" i="5"/>
  <c r="V59" i="5"/>
  <c r="V68" i="5"/>
  <c r="V77" i="5"/>
  <c r="V87" i="5"/>
  <c r="V96" i="5"/>
  <c r="V105" i="5"/>
  <c r="V114" i="5"/>
  <c r="V123" i="5"/>
  <c r="V132" i="5"/>
  <c r="V141" i="5"/>
  <c r="V151" i="5"/>
  <c r="V160" i="5"/>
  <c r="V169" i="5"/>
  <c r="V178" i="5"/>
  <c r="V187" i="5"/>
  <c r="V196" i="5"/>
  <c r="V205" i="5"/>
  <c r="V214" i="5"/>
  <c r="V222" i="5"/>
  <c r="V230" i="5"/>
  <c r="V238" i="5"/>
  <c r="V246" i="5"/>
  <c r="V254" i="5"/>
  <c r="V262" i="5"/>
  <c r="V270" i="5"/>
  <c r="V278" i="5"/>
  <c r="V286" i="5"/>
  <c r="V294" i="5"/>
  <c r="V302" i="5"/>
  <c r="V310" i="5"/>
  <c r="V318" i="5"/>
  <c r="V326" i="5"/>
  <c r="V334" i="5"/>
  <c r="V342" i="5"/>
  <c r="V27" i="5"/>
  <c r="V26" i="5"/>
  <c r="V37" i="5"/>
  <c r="V48" i="5"/>
  <c r="V58" i="5"/>
  <c r="V69" i="5"/>
  <c r="V80" i="5"/>
  <c r="V90" i="5"/>
  <c r="V100" i="5"/>
  <c r="V111" i="5"/>
  <c r="V121" i="5"/>
  <c r="V131" i="5"/>
  <c r="V143" i="5"/>
  <c r="V153" i="5"/>
  <c r="V163" i="5"/>
  <c r="V173" i="5"/>
  <c r="V184" i="5"/>
  <c r="V194" i="5"/>
  <c r="V204" i="5"/>
  <c r="V215" i="5"/>
  <c r="V224" i="5"/>
  <c r="V233" i="5"/>
  <c r="V242" i="5"/>
  <c r="V251" i="5"/>
  <c r="V260" i="5"/>
  <c r="V269" i="5"/>
  <c r="V279" i="5"/>
  <c r="V288" i="5"/>
  <c r="V297" i="5"/>
  <c r="V306" i="5"/>
  <c r="V315" i="5"/>
  <c r="V324" i="5"/>
  <c r="V333" i="5"/>
  <c r="V343" i="5"/>
  <c r="X332" i="5"/>
  <c r="X316" i="5"/>
  <c r="X296" i="5"/>
  <c r="X276" i="5"/>
  <c r="X259" i="5"/>
  <c r="X240" i="5"/>
  <c r="X221" i="5"/>
  <c r="X203" i="5"/>
  <c r="X185" i="5"/>
  <c r="X165" i="5"/>
  <c r="X144" i="5"/>
  <c r="X122" i="5"/>
  <c r="X97" i="5"/>
  <c r="X64" i="5"/>
  <c r="X38" i="5"/>
  <c r="S28" i="5"/>
  <c r="S36" i="5"/>
  <c r="S44" i="5"/>
  <c r="S52" i="5"/>
  <c r="S60" i="5"/>
  <c r="S68" i="5"/>
  <c r="T339" i="5"/>
  <c r="T330" i="5"/>
  <c r="T321" i="5"/>
  <c r="T312" i="5"/>
  <c r="T303" i="5"/>
  <c r="T294" i="5"/>
  <c r="T285" i="5"/>
  <c r="T275" i="5"/>
  <c r="T266" i="5"/>
  <c r="T257" i="5"/>
  <c r="T248" i="5"/>
  <c r="T239" i="5"/>
  <c r="T230" i="5"/>
  <c r="T221" i="5"/>
  <c r="T211" i="5"/>
  <c r="T202" i="5"/>
  <c r="T193" i="5"/>
  <c r="T184" i="5"/>
  <c r="T175" i="5"/>
  <c r="T166" i="5"/>
  <c r="T157" i="5"/>
  <c r="T147" i="5"/>
  <c r="T138" i="5"/>
  <c r="T129" i="5"/>
  <c r="T120" i="5"/>
  <c r="T111" i="5"/>
  <c r="T100" i="5"/>
  <c r="T90" i="5"/>
  <c r="T79" i="5"/>
  <c r="T68" i="5"/>
  <c r="T58" i="5"/>
  <c r="T48" i="5"/>
  <c r="T37" i="5"/>
  <c r="T27" i="5"/>
  <c r="V348" i="5"/>
  <c r="V338" i="5"/>
  <c r="V328" i="5"/>
  <c r="V317" i="5"/>
  <c r="V307" i="5"/>
  <c r="V296" i="5"/>
  <c r="V285" i="5"/>
  <c r="V275" i="5"/>
  <c r="V265" i="5"/>
  <c r="V255" i="5"/>
  <c r="V244" i="5"/>
  <c r="V234" i="5"/>
  <c r="V223" i="5"/>
  <c r="V212" i="5"/>
  <c r="V201" i="5"/>
  <c r="V189" i="5"/>
  <c r="V177" i="5"/>
  <c r="V165" i="5"/>
  <c r="V154" i="5"/>
  <c r="V140" i="5"/>
  <c r="V129" i="5"/>
  <c r="V117" i="5"/>
  <c r="V106" i="5"/>
  <c r="V93" i="5"/>
  <c r="V82" i="5"/>
  <c r="V71" i="5"/>
  <c r="V57" i="5"/>
  <c r="V45" i="5"/>
  <c r="V34" i="5"/>
  <c r="X348" i="5"/>
  <c r="X331" i="5"/>
  <c r="X312" i="5"/>
  <c r="X292" i="5"/>
  <c r="X275" i="5"/>
  <c r="X256" i="5"/>
  <c r="X237" i="5"/>
  <c r="X219" i="5"/>
  <c r="X201" i="5"/>
  <c r="X181" i="5"/>
  <c r="X164" i="5"/>
  <c r="X139" i="5"/>
  <c r="X117" i="5"/>
  <c r="X93" i="5"/>
  <c r="X63" i="5"/>
  <c r="X36" i="5"/>
  <c r="T56" i="5"/>
  <c r="T45" i="5"/>
  <c r="T35" i="5"/>
  <c r="V346" i="5"/>
  <c r="V336" i="5"/>
  <c r="V325" i="5"/>
  <c r="V314" i="5"/>
  <c r="V304" i="5"/>
  <c r="V293" i="5"/>
  <c r="V283" i="5"/>
  <c r="V273" i="5"/>
  <c r="V263" i="5"/>
  <c r="V252" i="5"/>
  <c r="V241" i="5"/>
  <c r="V231" i="5"/>
  <c r="V220" i="5"/>
  <c r="V210" i="5"/>
  <c r="V199" i="5"/>
  <c r="V186" i="5"/>
  <c r="V175" i="5"/>
  <c r="V162" i="5"/>
  <c r="V149" i="5"/>
  <c r="V138" i="5"/>
  <c r="V127" i="5"/>
  <c r="V115" i="5"/>
  <c r="V103" i="5"/>
  <c r="V91" i="5"/>
  <c r="V79" i="5"/>
  <c r="V66" i="5"/>
  <c r="V55" i="5"/>
  <c r="V43" i="5"/>
  <c r="V31" i="5"/>
  <c r="X345" i="5"/>
  <c r="X327" i="5"/>
  <c r="X307" i="5"/>
  <c r="X290" i="5"/>
  <c r="X271" i="5"/>
  <c r="X250" i="5"/>
  <c r="X234" i="5"/>
  <c r="X213" i="5"/>
  <c r="X195" i="5"/>
  <c r="X177" i="5"/>
  <c r="X156" i="5"/>
  <c r="X136" i="5"/>
  <c r="X112" i="5"/>
  <c r="X85" i="5"/>
  <c r="X57" i="5"/>
  <c r="X27" i="5"/>
  <c r="X35" i="5"/>
  <c r="X43" i="5"/>
  <c r="X51" i="5"/>
  <c r="X59" i="5"/>
  <c r="X67" i="5"/>
  <c r="X75" i="5"/>
  <c r="X83" i="5"/>
  <c r="X22" i="5"/>
  <c r="X31" i="5"/>
  <c r="X40" i="5"/>
  <c r="X49" i="5"/>
  <c r="X58" i="5"/>
  <c r="X68" i="5"/>
  <c r="X77" i="5"/>
  <c r="X86" i="5"/>
  <c r="X94" i="5"/>
  <c r="X102" i="5"/>
  <c r="X110" i="5"/>
  <c r="X118" i="5"/>
  <c r="X126" i="5"/>
  <c r="X134" i="5"/>
  <c r="X142" i="5"/>
  <c r="X150" i="5"/>
  <c r="X158" i="5"/>
  <c r="X166" i="5"/>
  <c r="X174" i="5"/>
  <c r="X182" i="5"/>
  <c r="X190" i="5"/>
  <c r="X198" i="5"/>
  <c r="X206" i="5"/>
  <c r="X214" i="5"/>
  <c r="X222" i="5"/>
  <c r="X230" i="5"/>
  <c r="X238" i="5"/>
  <c r="X246" i="5"/>
  <c r="X254" i="5"/>
  <c r="X262" i="5"/>
  <c r="X270" i="5"/>
  <c r="X278" i="5"/>
  <c r="X286" i="5"/>
  <c r="X294" i="5"/>
  <c r="X302" i="5"/>
  <c r="X310" i="5"/>
  <c r="X318" i="5"/>
  <c r="X326" i="5"/>
  <c r="X334" i="5"/>
  <c r="X342" i="5"/>
  <c r="X24" i="5"/>
  <c r="X34" i="5"/>
  <c r="X45" i="5"/>
  <c r="X55" i="5"/>
  <c r="X65" i="5"/>
  <c r="X76" i="5"/>
  <c r="X87" i="5"/>
  <c r="X96" i="5"/>
  <c r="X105" i="5"/>
  <c r="X114" i="5"/>
  <c r="X123" i="5"/>
  <c r="X132" i="5"/>
  <c r="X141" i="5"/>
  <c r="X151" i="5"/>
  <c r="X160" i="5"/>
  <c r="X169" i="5"/>
  <c r="X178" i="5"/>
  <c r="X187" i="5"/>
  <c r="X196" i="5"/>
  <c r="X205" i="5"/>
  <c r="X215" i="5"/>
  <c r="X224" i="5"/>
  <c r="X233" i="5"/>
  <c r="X242" i="5"/>
  <c r="X251" i="5"/>
  <c r="X260" i="5"/>
  <c r="X269" i="5"/>
  <c r="X279" i="5"/>
  <c r="X288" i="5"/>
  <c r="X297" i="5"/>
  <c r="X306" i="5"/>
  <c r="X315" i="5"/>
  <c r="X324" i="5"/>
  <c r="X333" i="5"/>
  <c r="X343" i="5"/>
  <c r="X30" i="5"/>
  <c r="X42" i="5"/>
  <c r="X54" i="5"/>
  <c r="X66" i="5"/>
  <c r="X79" i="5"/>
  <c r="X90" i="5"/>
  <c r="X100" i="5"/>
  <c r="X111" i="5"/>
  <c r="X121" i="5"/>
  <c r="X131" i="5"/>
  <c r="X143" i="5"/>
  <c r="X153" i="5"/>
  <c r="X163" i="5"/>
  <c r="X173" i="5"/>
  <c r="X184" i="5"/>
  <c r="X194" i="5"/>
  <c r="X204" i="5"/>
  <c r="X216" i="5"/>
  <c r="X226" i="5"/>
  <c r="X236" i="5"/>
  <c r="X247" i="5"/>
  <c r="X257" i="5"/>
  <c r="X267" i="5"/>
  <c r="X277" i="5"/>
  <c r="X289" i="5"/>
  <c r="X299" i="5"/>
  <c r="X309" i="5"/>
  <c r="X320" i="5"/>
  <c r="X330" i="5"/>
  <c r="X340" i="5"/>
  <c r="X32" i="5"/>
  <c r="X44" i="5"/>
  <c r="X56" i="5"/>
  <c r="X69" i="5"/>
  <c r="X80" i="5"/>
  <c r="X91" i="5"/>
  <c r="X101" i="5"/>
  <c r="X25" i="5"/>
  <c r="X37" i="5"/>
  <c r="X48" i="5"/>
  <c r="X61" i="5"/>
  <c r="X72" i="5"/>
  <c r="X84" i="5"/>
  <c r="X95" i="5"/>
  <c r="X106" i="5"/>
  <c r="X116" i="5"/>
  <c r="X127" i="5"/>
  <c r="X137" i="5"/>
  <c r="X147" i="5"/>
  <c r="X157" i="5"/>
  <c r="X168" i="5"/>
  <c r="X179" i="5"/>
  <c r="X189" i="5"/>
  <c r="X200" i="5"/>
  <c r="X210" i="5"/>
  <c r="X220" i="5"/>
  <c r="X231" i="5"/>
  <c r="X241" i="5"/>
  <c r="X252" i="5"/>
  <c r="X263" i="5"/>
  <c r="X273" i="5"/>
  <c r="X283" i="5"/>
  <c r="X293" i="5"/>
  <c r="X304" i="5"/>
  <c r="X314" i="5"/>
  <c r="X325" i="5"/>
  <c r="X336" i="5"/>
  <c r="X346" i="5"/>
  <c r="X29" i="5"/>
  <c r="X50" i="5"/>
  <c r="X70" i="5"/>
  <c r="X88" i="5"/>
  <c r="X104" i="5"/>
  <c r="X119" i="5"/>
  <c r="X133" i="5"/>
  <c r="X146" i="5"/>
  <c r="X161" i="5"/>
  <c r="X175" i="5"/>
  <c r="X188" i="5"/>
  <c r="X202" i="5"/>
  <c r="X217" i="5"/>
  <c r="X229" i="5"/>
  <c r="X244" i="5"/>
  <c r="X258" i="5"/>
  <c r="X272" i="5"/>
  <c r="X285" i="5"/>
  <c r="X300" i="5"/>
  <c r="X313" i="5"/>
  <c r="X328" i="5"/>
  <c r="X341" i="5"/>
  <c r="X33" i="5"/>
  <c r="X52" i="5"/>
  <c r="X71" i="5"/>
  <c r="X89" i="5"/>
  <c r="X107" i="5"/>
  <c r="X120" i="5"/>
  <c r="X135" i="5"/>
  <c r="X148" i="5"/>
  <c r="X162" i="5"/>
  <c r="X23" i="5"/>
  <c r="X41" i="5"/>
  <c r="X62" i="5"/>
  <c r="X81" i="5"/>
  <c r="X98" i="5"/>
  <c r="X113" i="5"/>
  <c r="X128" i="5"/>
  <c r="X140" i="5"/>
  <c r="X155" i="5"/>
  <c r="X170" i="5"/>
  <c r="X183" i="5"/>
  <c r="X197" i="5"/>
  <c r="X211" i="5"/>
  <c r="X225" i="5"/>
  <c r="X239" i="5"/>
  <c r="X253" i="5"/>
  <c r="X266" i="5"/>
  <c r="X281" i="5"/>
  <c r="X295" i="5"/>
  <c r="X308" i="5"/>
  <c r="X322" i="5"/>
  <c r="X337" i="5"/>
  <c r="T22" i="5"/>
  <c r="T30" i="5"/>
  <c r="T38" i="5"/>
  <c r="T46" i="5"/>
  <c r="T54" i="5"/>
  <c r="T62" i="5"/>
  <c r="T70" i="5"/>
  <c r="T78" i="5"/>
  <c r="T86" i="5"/>
  <c r="T94" i="5"/>
  <c r="T102" i="5"/>
  <c r="T110" i="5"/>
  <c r="T25" i="5"/>
  <c r="T34" i="5"/>
  <c r="T43" i="5"/>
  <c r="T52" i="5"/>
  <c r="T61" i="5"/>
  <c r="T71" i="5"/>
  <c r="T80" i="5"/>
  <c r="T89" i="5"/>
  <c r="T98" i="5"/>
  <c r="T107" i="5"/>
  <c r="T116" i="5"/>
  <c r="T124" i="5"/>
  <c r="T132" i="5"/>
  <c r="T140" i="5"/>
  <c r="T148" i="5"/>
  <c r="T156" i="5"/>
  <c r="T164" i="5"/>
  <c r="T172" i="5"/>
  <c r="T180" i="5"/>
  <c r="T188" i="5"/>
  <c r="T196" i="5"/>
  <c r="T204" i="5"/>
  <c r="T212" i="5"/>
  <c r="T220" i="5"/>
  <c r="T228" i="5"/>
  <c r="T236" i="5"/>
  <c r="T244" i="5"/>
  <c r="T252" i="5"/>
  <c r="T260" i="5"/>
  <c r="T268" i="5"/>
  <c r="T276" i="5"/>
  <c r="T284" i="5"/>
  <c r="T292" i="5"/>
  <c r="T300" i="5"/>
  <c r="T308" i="5"/>
  <c r="T316" i="5"/>
  <c r="T324" i="5"/>
  <c r="T332" i="5"/>
  <c r="T340" i="5"/>
  <c r="T348" i="5"/>
  <c r="V344" i="5"/>
  <c r="V332" i="5"/>
  <c r="V322" i="5"/>
  <c r="V312" i="5"/>
  <c r="V301" i="5"/>
  <c r="V291" i="5"/>
  <c r="V281" i="5"/>
  <c r="V271" i="5"/>
  <c r="V259" i="5"/>
  <c r="V249" i="5"/>
  <c r="V239" i="5"/>
  <c r="V228" i="5"/>
  <c r="V218" i="5"/>
  <c r="V208" i="5"/>
  <c r="V195" i="5"/>
  <c r="V183" i="5"/>
  <c r="V171" i="5"/>
  <c r="V159" i="5"/>
  <c r="V147" i="5"/>
  <c r="V136" i="5"/>
  <c r="V124" i="5"/>
  <c r="V112" i="5"/>
  <c r="V99" i="5"/>
  <c r="V88" i="5"/>
  <c r="V75" i="5"/>
  <c r="V64" i="5"/>
  <c r="V52" i="5"/>
  <c r="V40" i="5"/>
  <c r="V28" i="5"/>
  <c r="X339" i="5"/>
  <c r="X321" i="5"/>
  <c r="X303" i="5"/>
  <c r="X284" i="5"/>
  <c r="X265" i="5"/>
  <c r="X248" i="5"/>
  <c r="X228" i="5"/>
  <c r="X209" i="5"/>
  <c r="X192" i="5"/>
  <c r="X172" i="5"/>
  <c r="X152" i="5"/>
  <c r="X129" i="5"/>
  <c r="X108" i="5"/>
  <c r="X78" i="5"/>
  <c r="X47" i="5"/>
  <c r="S342" i="5"/>
  <c r="S334" i="5"/>
  <c r="S326" i="5"/>
  <c r="S318" i="5"/>
  <c r="S310" i="5"/>
  <c r="S302" i="5"/>
  <c r="S294" i="5"/>
  <c r="S286" i="5"/>
  <c r="S278" i="5"/>
  <c r="S270" i="5"/>
  <c r="S262" i="5"/>
  <c r="S254" i="5"/>
  <c r="S246" i="5"/>
  <c r="S238" i="5"/>
  <c r="S230" i="5"/>
  <c r="S222" i="5"/>
  <c r="S214" i="5"/>
  <c r="S206" i="5"/>
  <c r="S198" i="5"/>
  <c r="S190" i="5"/>
  <c r="S182" i="5"/>
  <c r="S174" i="5"/>
  <c r="S166" i="5"/>
  <c r="S158" i="5"/>
  <c r="S150" i="5"/>
  <c r="S142" i="5"/>
  <c r="S134" i="5"/>
  <c r="S126" i="5"/>
  <c r="S118" i="5"/>
  <c r="S110" i="5"/>
  <c r="S102" i="5"/>
  <c r="S94" i="5"/>
  <c r="S86" i="5"/>
  <c r="S78" i="5"/>
  <c r="S70" i="5"/>
  <c r="S61" i="5"/>
  <c r="S51" i="5"/>
  <c r="S42" i="5"/>
  <c r="S33" i="5"/>
  <c r="S24" i="5"/>
  <c r="T343" i="5"/>
  <c r="T334" i="5"/>
  <c r="T325" i="5"/>
  <c r="T315" i="5"/>
  <c r="T306" i="5"/>
  <c r="T297" i="5"/>
  <c r="T288" i="5"/>
  <c r="T279" i="5"/>
  <c r="T270" i="5"/>
  <c r="T261" i="5"/>
  <c r="T251" i="5"/>
  <c r="T242" i="5"/>
  <c r="T233" i="5"/>
  <c r="T224" i="5"/>
  <c r="T215" i="5"/>
  <c r="T206" i="5"/>
  <c r="T197" i="5"/>
  <c r="T187" i="5"/>
  <c r="T178" i="5"/>
  <c r="T169" i="5"/>
  <c r="T160" i="5"/>
  <c r="T151" i="5"/>
  <c r="T142" i="5"/>
  <c r="T133" i="5"/>
  <c r="T123" i="5"/>
  <c r="T114" i="5"/>
  <c r="T104" i="5"/>
  <c r="T93" i="5"/>
  <c r="T83" i="5"/>
  <c r="T73" i="5"/>
  <c r="T63" i="5"/>
  <c r="T51" i="5"/>
  <c r="T41" i="5"/>
  <c r="T31" i="5"/>
  <c r="V341" i="5"/>
  <c r="V331" i="5"/>
  <c r="V321" i="5"/>
  <c r="V311" i="5"/>
  <c r="V300" i="5"/>
  <c r="V290" i="5"/>
  <c r="V280" i="5"/>
  <c r="V268" i="5"/>
  <c r="V258" i="5"/>
  <c r="V248" i="5"/>
  <c r="V237" i="5"/>
  <c r="V227" i="5"/>
  <c r="V217" i="5"/>
  <c r="V207" i="5"/>
  <c r="V193" i="5"/>
  <c r="V181" i="5"/>
  <c r="V170" i="5"/>
  <c r="V157" i="5"/>
  <c r="V146" i="5"/>
  <c r="V135" i="5"/>
  <c r="V122" i="5"/>
  <c r="V109" i="5"/>
  <c r="V98" i="5"/>
  <c r="V85" i="5"/>
  <c r="V74" i="5"/>
  <c r="V63" i="5"/>
  <c r="V51" i="5"/>
  <c r="V39" i="5"/>
  <c r="V25" i="5"/>
  <c r="X338" i="5"/>
  <c r="X319" i="5"/>
  <c r="X301" i="5"/>
  <c r="X282" i="5"/>
  <c r="X264" i="5"/>
  <c r="X245" i="5"/>
  <c r="X227" i="5"/>
  <c r="X208" i="5"/>
  <c r="X191" i="5"/>
  <c r="X171" i="5"/>
  <c r="X149" i="5"/>
  <c r="X125" i="5"/>
  <c r="X103" i="5"/>
  <c r="X74" i="5"/>
  <c r="X46" i="5"/>
  <c r="W22" i="5"/>
  <c r="W30" i="5"/>
  <c r="W38" i="5"/>
  <c r="W46" i="5"/>
  <c r="W54" i="5"/>
  <c r="W62" i="5"/>
  <c r="W70" i="5"/>
  <c r="W78" i="5"/>
  <c r="W86" i="5"/>
  <c r="W94" i="5"/>
  <c r="W102" i="5"/>
  <c r="W110" i="5"/>
  <c r="W118" i="5"/>
  <c r="W126" i="5"/>
  <c r="W134" i="5"/>
  <c r="W142" i="5"/>
  <c r="W150" i="5"/>
  <c r="W158" i="5"/>
  <c r="W166" i="5"/>
  <c r="W174" i="5"/>
  <c r="W182" i="5"/>
  <c r="W190" i="5"/>
  <c r="W198" i="5"/>
  <c r="W206" i="5"/>
  <c r="W214" i="5"/>
  <c r="W222" i="5"/>
  <c r="W230" i="5"/>
  <c r="W238" i="5"/>
  <c r="W246" i="5"/>
  <c r="W254" i="5"/>
  <c r="W262" i="5"/>
  <c r="W270" i="5"/>
  <c r="W278" i="5"/>
  <c r="W286" i="5"/>
  <c r="W294" i="5"/>
  <c r="W302" i="5"/>
  <c r="W310" i="5"/>
  <c r="W318" i="5"/>
  <c r="W326" i="5"/>
  <c r="W334" i="5"/>
  <c r="W342" i="5"/>
  <c r="W24" i="5"/>
  <c r="W33" i="5"/>
  <c r="W42" i="5"/>
  <c r="W51" i="5"/>
  <c r="W60" i="5"/>
  <c r="W69" i="5"/>
  <c r="W79" i="5"/>
  <c r="W88" i="5"/>
  <c r="W97" i="5"/>
  <c r="W106" i="5"/>
  <c r="W115" i="5"/>
  <c r="W124" i="5"/>
  <c r="W133" i="5"/>
  <c r="W143" i="5"/>
  <c r="W152" i="5"/>
  <c r="W161" i="5"/>
  <c r="W170" i="5"/>
  <c r="W179" i="5"/>
  <c r="W188" i="5"/>
  <c r="W197" i="5"/>
  <c r="W207" i="5"/>
  <c r="W216" i="5"/>
  <c r="W225" i="5"/>
  <c r="W234" i="5"/>
  <c r="W243" i="5"/>
  <c r="W252" i="5"/>
  <c r="W261" i="5"/>
  <c r="W271" i="5"/>
  <c r="W280" i="5"/>
  <c r="W289" i="5"/>
  <c r="W298" i="5"/>
  <c r="W23" i="5"/>
  <c r="W34" i="5"/>
  <c r="W44" i="5"/>
  <c r="W55" i="5"/>
  <c r="W65" i="5"/>
  <c r="W75" i="5"/>
  <c r="W85" i="5"/>
  <c r="W96" i="5"/>
  <c r="W107" i="5"/>
  <c r="W117" i="5"/>
  <c r="W128" i="5"/>
  <c r="W138" i="5"/>
  <c r="W148" i="5"/>
  <c r="W159" i="5"/>
  <c r="W169" i="5"/>
  <c r="W180" i="5"/>
  <c r="W191" i="5"/>
  <c r="W201" i="5"/>
  <c r="W211" i="5"/>
  <c r="W221" i="5"/>
  <c r="W232" i="5"/>
  <c r="W242" i="5"/>
  <c r="W253" i="5"/>
  <c r="W264" i="5"/>
  <c r="W274" i="5"/>
  <c r="W284" i="5"/>
  <c r="W295" i="5"/>
  <c r="W305" i="5"/>
  <c r="W314" i="5"/>
  <c r="W323" i="5"/>
  <c r="W332" i="5"/>
  <c r="W341" i="5"/>
  <c r="W28" i="5"/>
  <c r="W39" i="5"/>
  <c r="W49" i="5"/>
  <c r="W59" i="5"/>
  <c r="W71" i="5"/>
  <c r="W81" i="5"/>
  <c r="W91" i="5"/>
  <c r="W101" i="5"/>
  <c r="W112" i="5"/>
  <c r="W122" i="5"/>
  <c r="W132" i="5"/>
  <c r="W144" i="5"/>
  <c r="W154" i="5"/>
  <c r="W164" i="5"/>
  <c r="W175" i="5"/>
  <c r="W185" i="5"/>
  <c r="W195" i="5"/>
  <c r="W205" i="5"/>
  <c r="W217" i="5"/>
  <c r="W227" i="5"/>
  <c r="W237" i="5"/>
  <c r="W248" i="5"/>
  <c r="W258" i="5"/>
  <c r="W268" i="5"/>
  <c r="W279" i="5"/>
  <c r="W290" i="5"/>
  <c r="W300" i="5"/>
  <c r="W309" i="5"/>
  <c r="W319" i="5"/>
  <c r="W328" i="5"/>
  <c r="W337" i="5"/>
  <c r="W346" i="5"/>
  <c r="W343" i="5"/>
  <c r="W330" i="5"/>
  <c r="W317" i="5"/>
  <c r="W306" i="5"/>
  <c r="W292" i="5"/>
  <c r="W277" i="5"/>
  <c r="W265" i="5"/>
  <c r="W250" i="5"/>
  <c r="W236" i="5"/>
  <c r="W223" i="5"/>
  <c r="W209" i="5"/>
  <c r="W194" i="5"/>
  <c r="W181" i="5"/>
  <c r="W167" i="5"/>
  <c r="W153" i="5"/>
  <c r="W139" i="5"/>
  <c r="W125" i="5"/>
  <c r="W111" i="5"/>
  <c r="W98" i="5"/>
  <c r="W83" i="5"/>
  <c r="W68" i="5"/>
  <c r="W56" i="5"/>
  <c r="W41" i="5"/>
  <c r="W27" i="5"/>
  <c r="Y341" i="5"/>
  <c r="Y332" i="5"/>
  <c r="Y322" i="5"/>
  <c r="Y313" i="5"/>
  <c r="Y304" i="5"/>
  <c r="Y295" i="5"/>
  <c r="Y286" i="5"/>
  <c r="Y277" i="5"/>
  <c r="Y268" i="5"/>
  <c r="Y258" i="5"/>
  <c r="Y249" i="5"/>
  <c r="Y240" i="5"/>
  <c r="Y231" i="5"/>
  <c r="Y222" i="5"/>
  <c r="Y213" i="5"/>
  <c r="Y204" i="5"/>
  <c r="Y194" i="5"/>
  <c r="Y185" i="5"/>
  <c r="Y176" i="5"/>
  <c r="Y167" i="5"/>
  <c r="Y158" i="5"/>
  <c r="Y149" i="5"/>
  <c r="Y140" i="5"/>
  <c r="Y130" i="5"/>
  <c r="Y121" i="5"/>
  <c r="Y112" i="5"/>
  <c r="Y103" i="5"/>
  <c r="Y94" i="5"/>
  <c r="Y85" i="5"/>
  <c r="Y76" i="5"/>
  <c r="Y66" i="5"/>
  <c r="Y57" i="5"/>
  <c r="Y48" i="5"/>
  <c r="Y38" i="5"/>
  <c r="Y28" i="5"/>
  <c r="Y246" i="5"/>
  <c r="Y237" i="5"/>
  <c r="Y228" i="5"/>
  <c r="Y218" i="5"/>
  <c r="Y209" i="5"/>
  <c r="Y200" i="5"/>
  <c r="Y191" i="5"/>
  <c r="Y182" i="5"/>
  <c r="Y173" i="5"/>
  <c r="Y164" i="5"/>
  <c r="Y154" i="5"/>
  <c r="Y145" i="5"/>
  <c r="Y136" i="5"/>
  <c r="Y127" i="5"/>
  <c r="Y118" i="5"/>
  <c r="Y109" i="5"/>
  <c r="Y100" i="5"/>
  <c r="Y90" i="5"/>
  <c r="Y81" i="5"/>
  <c r="Y72" i="5"/>
  <c r="Y63" i="5"/>
  <c r="Y54" i="5"/>
  <c r="Y45" i="5"/>
  <c r="Y35" i="5"/>
  <c r="Y26" i="5"/>
  <c r="Y34" i="5"/>
  <c r="Y42" i="5"/>
  <c r="Y24" i="5"/>
  <c r="Y33" i="5"/>
  <c r="Y43" i="5"/>
  <c r="Y51" i="5"/>
  <c r="Y59" i="5"/>
  <c r="Y67" i="5"/>
  <c r="Y75" i="5"/>
  <c r="Y83" i="5"/>
  <c r="Y91" i="5"/>
  <c r="Y99" i="5"/>
  <c r="Y107" i="5"/>
  <c r="Y115" i="5"/>
  <c r="Y123" i="5"/>
  <c r="Y131" i="5"/>
  <c r="Y139" i="5"/>
  <c r="Y147" i="5"/>
  <c r="Y155" i="5"/>
  <c r="Y163" i="5"/>
  <c r="Y171" i="5"/>
  <c r="Y179" i="5"/>
  <c r="Y187" i="5"/>
  <c r="Y195" i="5"/>
  <c r="Y203" i="5"/>
  <c r="Y211" i="5"/>
  <c r="Y219" i="5"/>
  <c r="Y227" i="5"/>
  <c r="Y235" i="5"/>
  <c r="Y243" i="5"/>
  <c r="Y251" i="5"/>
  <c r="Y259" i="5"/>
  <c r="Y267" i="5"/>
  <c r="Y275" i="5"/>
  <c r="Y283" i="5"/>
  <c r="Y291" i="5"/>
  <c r="Y299" i="5"/>
  <c r="Y307" i="5"/>
  <c r="Y315" i="5"/>
  <c r="Y323" i="5"/>
  <c r="Y331" i="5"/>
  <c r="Y339" i="5"/>
  <c r="Y347" i="5"/>
  <c r="AA346" i="5"/>
  <c r="AA338" i="5"/>
  <c r="AA330" i="5"/>
  <c r="AA322" i="5"/>
  <c r="AA314" i="5"/>
  <c r="AA306" i="5"/>
  <c r="AA298" i="5"/>
  <c r="AA290" i="5"/>
  <c r="AA282" i="5"/>
  <c r="AA274" i="5"/>
  <c r="AA266" i="5"/>
  <c r="AA258" i="5"/>
  <c r="AA250" i="5"/>
  <c r="AA242" i="5"/>
  <c r="AA234" i="5"/>
  <c r="AA226" i="5"/>
  <c r="AA218" i="5"/>
  <c r="AA210" i="5"/>
  <c r="AA202" i="5"/>
  <c r="AA194" i="5"/>
  <c r="AA186" i="5"/>
  <c r="AA178" i="5"/>
  <c r="AA170" i="5"/>
  <c r="AA162" i="5"/>
  <c r="AA154" i="5"/>
  <c r="AA146" i="5"/>
  <c r="AA138" i="5"/>
  <c r="AA130" i="5"/>
  <c r="AA122" i="5"/>
  <c r="AA114" i="5"/>
  <c r="AA106" i="5"/>
  <c r="AA98" i="5"/>
  <c r="AA90" i="5"/>
  <c r="AA82" i="5"/>
  <c r="AA74" i="5"/>
  <c r="AA66" i="5"/>
  <c r="AA58" i="5"/>
  <c r="AA50" i="5"/>
  <c r="AA42" i="5"/>
  <c r="AA34" i="5"/>
  <c r="S70" i="6"/>
  <c r="R70" i="6"/>
  <c r="Q70" i="6"/>
  <c r="P70" i="6"/>
  <c r="V68" i="6"/>
  <c r="U68" i="6"/>
  <c r="T68" i="6"/>
  <c r="S68" i="6"/>
  <c r="R68" i="6"/>
  <c r="Q68" i="6"/>
  <c r="P68" i="6"/>
  <c r="M68" i="6"/>
  <c r="L68" i="6"/>
  <c r="K68" i="6"/>
  <c r="M59" i="6"/>
  <c r="L59" i="6"/>
  <c r="K59" i="6"/>
  <c r="J59" i="6"/>
  <c r="I59" i="6"/>
  <c r="H59" i="6"/>
  <c r="M58" i="6"/>
  <c r="L58" i="6"/>
  <c r="K58" i="6"/>
  <c r="J58" i="6"/>
  <c r="I58" i="6"/>
  <c r="H58" i="6"/>
  <c r="M57" i="6"/>
  <c r="L57" i="6"/>
  <c r="K57" i="6"/>
  <c r="J57" i="6"/>
  <c r="I57" i="6"/>
  <c r="H57" i="6"/>
  <c r="M56" i="6"/>
  <c r="L56" i="6"/>
  <c r="K56" i="6"/>
  <c r="J56" i="6"/>
  <c r="I56" i="6"/>
  <c r="H56" i="6"/>
  <c r="M55" i="6"/>
  <c r="L55" i="6"/>
  <c r="K55" i="6"/>
  <c r="J55" i="6"/>
  <c r="I55" i="6"/>
  <c r="H55" i="6"/>
  <c r="M54" i="6"/>
  <c r="L54" i="6"/>
  <c r="K54" i="6"/>
  <c r="J54" i="6"/>
  <c r="I54" i="6"/>
  <c r="H54" i="6"/>
  <c r="M53" i="6"/>
  <c r="L53" i="6"/>
  <c r="K53" i="6"/>
  <c r="J53" i="6"/>
  <c r="I53" i="6"/>
  <c r="H53" i="6"/>
  <c r="M52" i="6"/>
  <c r="L52" i="6"/>
  <c r="K52" i="6"/>
  <c r="J52" i="6"/>
  <c r="I52" i="6"/>
  <c r="H52" i="6"/>
  <c r="M51" i="6"/>
  <c r="L51" i="6"/>
  <c r="K51" i="6"/>
  <c r="J51" i="6"/>
  <c r="I51" i="6"/>
  <c r="H51" i="6"/>
  <c r="M50" i="6"/>
  <c r="L50" i="6"/>
  <c r="K50" i="6"/>
  <c r="J50" i="6"/>
  <c r="I50" i="6"/>
  <c r="H50" i="6"/>
  <c r="Q37" i="6"/>
  <c r="R37" i="6" s="1"/>
  <c r="Q36" i="6"/>
  <c r="R36" i="6" s="1"/>
  <c r="Q35" i="6"/>
  <c r="R35" i="6" s="1"/>
  <c r="L39" i="6"/>
  <c r="M39" i="6" s="1"/>
  <c r="L38" i="6"/>
  <c r="M38" i="6" s="1"/>
  <c r="L36" i="6"/>
  <c r="M36" i="6" s="1"/>
  <c r="N34" i="6"/>
  <c r="I45" i="6"/>
  <c r="I44" i="6"/>
  <c r="I43" i="6"/>
  <c r="I42" i="6"/>
  <c r="I41" i="6"/>
  <c r="I39" i="6"/>
  <c r="I38" i="6"/>
  <c r="I37" i="6"/>
  <c r="I36" i="6"/>
  <c r="J31" i="6"/>
  <c r="I31" i="6"/>
  <c r="K31" i="6" s="1"/>
  <c r="H31" i="6"/>
  <c r="J30" i="6"/>
  <c r="I30" i="6"/>
  <c r="K30" i="6" s="1"/>
  <c r="H30" i="6"/>
  <c r="J29" i="6"/>
  <c r="I29" i="6"/>
  <c r="K29" i="6" s="1"/>
  <c r="H29" i="6"/>
  <c r="J28" i="6"/>
  <c r="I28" i="6"/>
  <c r="K28" i="6" s="1"/>
  <c r="H28" i="6"/>
  <c r="L26" i="6"/>
  <c r="C3" i="6" a="1"/>
  <c r="C3" i="6" s="1"/>
  <c r="C9" i="6"/>
  <c r="C10" i="6"/>
  <c r="C17" i="6"/>
  <c r="C18" i="6"/>
  <c r="C25" i="6"/>
  <c r="C26" i="6"/>
  <c r="C33" i="6"/>
  <c r="C34" i="6"/>
  <c r="C41" i="6"/>
  <c r="C42" i="6"/>
  <c r="C48" i="6"/>
  <c r="C49" i="6"/>
  <c r="C50" i="6"/>
  <c r="C56" i="6"/>
  <c r="C57" i="6"/>
  <c r="C58" i="6"/>
  <c r="C64" i="6"/>
  <c r="C65" i="6"/>
  <c r="C66" i="6"/>
  <c r="C72" i="6"/>
  <c r="C73" i="6"/>
  <c r="C74" i="6"/>
  <c r="C80" i="6"/>
  <c r="C81" i="6"/>
  <c r="C82" i="6"/>
  <c r="C88" i="6"/>
  <c r="C89" i="6"/>
  <c r="C90" i="6"/>
  <c r="C96" i="6"/>
  <c r="C97" i="6"/>
  <c r="C98" i="6"/>
  <c r="C104" i="6"/>
  <c r="C105" i="6"/>
  <c r="C106" i="6"/>
  <c r="C112" i="6"/>
  <c r="C113" i="6"/>
  <c r="C114" i="6"/>
  <c r="C120" i="6"/>
  <c r="C121" i="6"/>
  <c r="C122" i="6"/>
  <c r="C128" i="6"/>
  <c r="C129" i="6"/>
  <c r="C130" i="6"/>
  <c r="C136" i="6"/>
  <c r="C137" i="6"/>
  <c r="C138" i="6"/>
  <c r="C144" i="6"/>
  <c r="C145" i="6"/>
  <c r="C146" i="6"/>
  <c r="C152" i="6"/>
  <c r="C153" i="6"/>
  <c r="C154" i="6"/>
  <c r="C160" i="6"/>
  <c r="C161" i="6"/>
  <c r="C162" i="6"/>
  <c r="C168" i="6"/>
  <c r="C169" i="6"/>
  <c r="C170" i="6"/>
  <c r="C176" i="6"/>
  <c r="C177" i="6"/>
  <c r="C178" i="6"/>
  <c r="C184" i="6"/>
  <c r="C185" i="6"/>
  <c r="C186" i="6"/>
  <c r="C192" i="6"/>
  <c r="C193" i="6"/>
  <c r="C194" i="6"/>
  <c r="C200" i="6"/>
  <c r="C201" i="6"/>
  <c r="C202" i="6"/>
  <c r="C208" i="6"/>
  <c r="C209" i="6"/>
  <c r="C210" i="6"/>
  <c r="C216" i="6"/>
  <c r="C217" i="6"/>
  <c r="C218" i="6"/>
  <c r="C224" i="6"/>
  <c r="C225" i="6"/>
  <c r="C226" i="6"/>
  <c r="C232" i="6"/>
  <c r="C233" i="6"/>
  <c r="C234" i="6"/>
  <c r="C240" i="6"/>
  <c r="C241" i="6"/>
  <c r="C242" i="6"/>
  <c r="C248" i="6"/>
  <c r="C249" i="6"/>
  <c r="C250" i="6"/>
  <c r="C256" i="6"/>
  <c r="C257" i="6"/>
  <c r="C258" i="6"/>
  <c r="C264" i="6"/>
  <c r="C265" i="6"/>
  <c r="C266" i="6"/>
  <c r="C272" i="6"/>
  <c r="C273" i="6"/>
  <c r="C274" i="6"/>
  <c r="C280" i="6"/>
  <c r="C281" i="6"/>
  <c r="C282" i="6"/>
  <c r="C288" i="6"/>
  <c r="C289" i="6"/>
  <c r="C290" i="6"/>
  <c r="C296" i="6"/>
  <c r="C297" i="6"/>
  <c r="C298" i="6"/>
  <c r="C304" i="6"/>
  <c r="C305" i="6"/>
  <c r="C306" i="6"/>
  <c r="C312" i="6"/>
  <c r="C313" i="6"/>
  <c r="C314" i="6"/>
  <c r="C320" i="6"/>
  <c r="C321" i="6"/>
  <c r="C322" i="6"/>
  <c r="L17" i="6"/>
  <c r="N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22" i="6"/>
  <c r="B323" i="6"/>
  <c r="B324" i="6"/>
  <c r="B325" i="6"/>
  <c r="B326" i="6"/>
  <c r="B3" i="6"/>
  <c r="E3" i="5" a="1"/>
  <c r="E16" i="5" s="1"/>
  <c r="E302" i="5" l="1"/>
  <c r="E200" i="5"/>
  <c r="E135" i="5"/>
  <c r="E32" i="5"/>
  <c r="E310" i="5"/>
  <c r="E274" i="5"/>
  <c r="E239" i="5"/>
  <c r="E209" i="5"/>
  <c r="E174" i="5"/>
  <c r="E136" i="5"/>
  <c r="E106" i="5"/>
  <c r="E71" i="5"/>
  <c r="E33" i="5"/>
  <c r="E273" i="5"/>
  <c r="E238" i="5"/>
  <c r="E170" i="5"/>
  <c r="E97" i="5"/>
  <c r="E70" i="5"/>
  <c r="E299" i="5"/>
  <c r="E264" i="5"/>
  <c r="E234" i="5"/>
  <c r="E199" i="5"/>
  <c r="E161" i="5"/>
  <c r="E134" i="5"/>
  <c r="E96" i="5"/>
  <c r="E58" i="5"/>
  <c r="E31" i="5"/>
  <c r="E312" i="5"/>
  <c r="E287" i="5"/>
  <c r="E249" i="5"/>
  <c r="E214" i="5"/>
  <c r="E184" i="5"/>
  <c r="E146" i="5"/>
  <c r="E111" i="5"/>
  <c r="E81" i="5"/>
  <c r="E46" i="5"/>
  <c r="E311" i="5"/>
  <c r="E278" i="5"/>
  <c r="E248" i="5"/>
  <c r="E210" i="5"/>
  <c r="E175" i="5"/>
  <c r="E145" i="5"/>
  <c r="E110" i="5"/>
  <c r="E72" i="5"/>
  <c r="E42" i="5"/>
  <c r="E322" i="5"/>
  <c r="E298" i="5"/>
  <c r="E263" i="5"/>
  <c r="E225" i="5"/>
  <c r="E198" i="5"/>
  <c r="E160" i="5"/>
  <c r="E122" i="5"/>
  <c r="E95" i="5"/>
  <c r="E57" i="5"/>
  <c r="E18" i="5"/>
  <c r="E321" i="5"/>
  <c r="E289" i="5"/>
  <c r="E262" i="5"/>
  <c r="E224" i="5"/>
  <c r="E186" i="5"/>
  <c r="E159" i="5"/>
  <c r="E121" i="5"/>
  <c r="E86" i="5"/>
  <c r="E56" i="5"/>
  <c r="E17" i="5"/>
  <c r="E320" i="5"/>
  <c r="E288" i="5"/>
  <c r="E250" i="5"/>
  <c r="E223" i="5"/>
  <c r="E185" i="5"/>
  <c r="E150" i="5"/>
  <c r="E120" i="5"/>
  <c r="E82" i="5"/>
  <c r="E47" i="5"/>
  <c r="E3" i="5"/>
  <c r="E10" i="5"/>
  <c r="E26" i="5"/>
  <c r="E40" i="5"/>
  <c r="E54" i="5"/>
  <c r="E65" i="5"/>
  <c r="E79" i="5"/>
  <c r="E90" i="5"/>
  <c r="E104" i="5"/>
  <c r="E118" i="5"/>
  <c r="E129" i="5"/>
  <c r="E143" i="5"/>
  <c r="E154" i="5"/>
  <c r="E168" i="5"/>
  <c r="E182" i="5"/>
  <c r="E193" i="5"/>
  <c r="E207" i="5"/>
  <c r="E218" i="5"/>
  <c r="E232" i="5"/>
  <c r="E246" i="5"/>
  <c r="E257" i="5"/>
  <c r="E271" i="5"/>
  <c r="E282" i="5"/>
  <c r="E296" i="5"/>
  <c r="E306" i="5"/>
  <c r="E318" i="5"/>
  <c r="E328" i="5"/>
  <c r="E15" i="5"/>
  <c r="E30" i="5"/>
  <c r="E41" i="5"/>
  <c r="E55" i="5"/>
  <c r="E66" i="5"/>
  <c r="E80" i="5"/>
  <c r="E94" i="5"/>
  <c r="E105" i="5"/>
  <c r="E119" i="5"/>
  <c r="E130" i="5"/>
  <c r="E144" i="5"/>
  <c r="E158" i="5"/>
  <c r="E169" i="5"/>
  <c r="E183" i="5"/>
  <c r="E194" i="5"/>
  <c r="E208" i="5"/>
  <c r="E222" i="5"/>
  <c r="E233" i="5"/>
  <c r="E247" i="5"/>
  <c r="E258" i="5"/>
  <c r="E272" i="5"/>
  <c r="E286" i="5"/>
  <c r="E297" i="5"/>
  <c r="E307" i="5"/>
  <c r="E319" i="5"/>
  <c r="E329" i="5"/>
  <c r="E7" i="5"/>
  <c r="E23" i="5"/>
  <c r="E34" i="5"/>
  <c r="E48" i="5"/>
  <c r="E62" i="5"/>
  <c r="E73" i="5"/>
  <c r="E87" i="5"/>
  <c r="E98" i="5"/>
  <c r="E112" i="5"/>
  <c r="E126" i="5"/>
  <c r="E137" i="5"/>
  <c r="E151" i="5"/>
  <c r="E162" i="5"/>
  <c r="E176" i="5"/>
  <c r="E190" i="5"/>
  <c r="E201" i="5"/>
  <c r="E215" i="5"/>
  <c r="E226" i="5"/>
  <c r="E240" i="5"/>
  <c r="E254" i="5"/>
  <c r="E265" i="5"/>
  <c r="E279" i="5"/>
  <c r="E290" i="5"/>
  <c r="E303" i="5"/>
  <c r="E313" i="5"/>
  <c r="E323" i="5"/>
  <c r="E8" i="5"/>
  <c r="E24" i="5"/>
  <c r="E38" i="5"/>
  <c r="E49" i="5"/>
  <c r="E63" i="5"/>
  <c r="E74" i="5"/>
  <c r="E88" i="5"/>
  <c r="E102" i="5"/>
  <c r="E113" i="5"/>
  <c r="E127" i="5"/>
  <c r="E138" i="5"/>
  <c r="E152" i="5"/>
  <c r="E166" i="5"/>
  <c r="E177" i="5"/>
  <c r="E191" i="5"/>
  <c r="E202" i="5"/>
  <c r="E216" i="5"/>
  <c r="E230" i="5"/>
  <c r="E241" i="5"/>
  <c r="E255" i="5"/>
  <c r="E266" i="5"/>
  <c r="E280" i="5"/>
  <c r="E294" i="5"/>
  <c r="E304" i="5"/>
  <c r="E314" i="5"/>
  <c r="E326" i="5"/>
  <c r="E9" i="5"/>
  <c r="E25" i="5"/>
  <c r="E39" i="5"/>
  <c r="E50" i="5"/>
  <c r="E64" i="5"/>
  <c r="E78" i="5"/>
  <c r="E89" i="5"/>
  <c r="E103" i="5"/>
  <c r="E114" i="5"/>
  <c r="E128" i="5"/>
  <c r="E142" i="5"/>
  <c r="E153" i="5"/>
  <c r="E167" i="5"/>
  <c r="E178" i="5"/>
  <c r="E192" i="5"/>
  <c r="E206" i="5"/>
  <c r="E217" i="5"/>
  <c r="E231" i="5"/>
  <c r="E242" i="5"/>
  <c r="E256" i="5"/>
  <c r="E270" i="5"/>
  <c r="E281" i="5"/>
  <c r="E295" i="5"/>
  <c r="E305" i="5"/>
  <c r="E315" i="5"/>
  <c r="E327" i="5"/>
  <c r="C40" i="6"/>
  <c r="C32" i="6"/>
  <c r="C24" i="6"/>
  <c r="C8" i="6"/>
  <c r="C319" i="6"/>
  <c r="C311" i="6"/>
  <c r="C303" i="6"/>
  <c r="C295" i="6"/>
  <c r="C287" i="6"/>
  <c r="C279" i="6"/>
  <c r="C271" i="6"/>
  <c r="C263" i="6"/>
  <c r="C255" i="6"/>
  <c r="C247" i="6"/>
  <c r="C239" i="6"/>
  <c r="C231" i="6"/>
  <c r="C223" i="6"/>
  <c r="C215" i="6"/>
  <c r="C207" i="6"/>
  <c r="C199" i="6"/>
  <c r="C191" i="6"/>
  <c r="C183" i="6"/>
  <c r="C175" i="6"/>
  <c r="C167" i="6"/>
  <c r="C159" i="6"/>
  <c r="C151" i="6"/>
  <c r="C143" i="6"/>
  <c r="C135" i="6"/>
  <c r="C127" i="6"/>
  <c r="C119" i="6"/>
  <c r="C111" i="6"/>
  <c r="C103" i="6"/>
  <c r="C95" i="6"/>
  <c r="C87" i="6"/>
  <c r="C79" i="6"/>
  <c r="C71" i="6"/>
  <c r="C63" i="6"/>
  <c r="C55" i="6"/>
  <c r="C47" i="6"/>
  <c r="C39" i="6"/>
  <c r="C31" i="6"/>
  <c r="C23" i="6"/>
  <c r="C15" i="6"/>
  <c r="C7" i="6"/>
  <c r="C326" i="6"/>
  <c r="C318" i="6"/>
  <c r="C310" i="6"/>
  <c r="C302" i="6"/>
  <c r="C294" i="6"/>
  <c r="C286" i="6"/>
  <c r="C278" i="6"/>
  <c r="C270" i="6"/>
  <c r="C262" i="6"/>
  <c r="C254" i="6"/>
  <c r="C246" i="6"/>
  <c r="C238" i="6"/>
  <c r="C230" i="6"/>
  <c r="C222" i="6"/>
  <c r="C214" i="6"/>
  <c r="C206" i="6"/>
  <c r="C198" i="6"/>
  <c r="C190" i="6"/>
  <c r="C182" i="6"/>
  <c r="C174" i="6"/>
  <c r="C166" i="6"/>
  <c r="C158" i="6"/>
  <c r="C150" i="6"/>
  <c r="C142" i="6"/>
  <c r="C134" i="6"/>
  <c r="C126" i="6"/>
  <c r="C118" i="6"/>
  <c r="C110" i="6"/>
  <c r="C102" i="6"/>
  <c r="C94" i="6"/>
  <c r="C86" i="6"/>
  <c r="C78" i="6"/>
  <c r="C70" i="6"/>
  <c r="C62" i="6"/>
  <c r="C54" i="6"/>
  <c r="C46" i="6"/>
  <c r="C38" i="6"/>
  <c r="C30" i="6"/>
  <c r="C22" i="6"/>
  <c r="C14" i="6"/>
  <c r="C6" i="6"/>
  <c r="C16" i="6"/>
  <c r="C325" i="6"/>
  <c r="C317" i="6"/>
  <c r="C309" i="6"/>
  <c r="C301" i="6"/>
  <c r="C293" i="6"/>
  <c r="C285" i="6"/>
  <c r="C277" i="6"/>
  <c r="C269" i="6"/>
  <c r="C261" i="6"/>
  <c r="C253" i="6"/>
  <c r="C245" i="6"/>
  <c r="C237" i="6"/>
  <c r="C229" i="6"/>
  <c r="C221" i="6"/>
  <c r="C213" i="6"/>
  <c r="C205" i="6"/>
  <c r="C197" i="6"/>
  <c r="C189" i="6"/>
  <c r="C181" i="6"/>
  <c r="C173" i="6"/>
  <c r="C165" i="6"/>
  <c r="C157" i="6"/>
  <c r="C149" i="6"/>
  <c r="C141" i="6"/>
  <c r="C133" i="6"/>
  <c r="C125" i="6"/>
  <c r="C117" i="6"/>
  <c r="C109" i="6"/>
  <c r="C101" i="6"/>
  <c r="C93" i="6"/>
  <c r="C85" i="6"/>
  <c r="C77" i="6"/>
  <c r="C69" i="6"/>
  <c r="C61" i="6"/>
  <c r="C53" i="6"/>
  <c r="C45" i="6"/>
  <c r="C37" i="6"/>
  <c r="C29" i="6"/>
  <c r="C21" i="6"/>
  <c r="C5" i="6"/>
  <c r="C324" i="6"/>
  <c r="C316" i="6"/>
  <c r="C308" i="6"/>
  <c r="C300" i="6"/>
  <c r="C292" i="6"/>
  <c r="C284" i="6"/>
  <c r="C276" i="6"/>
  <c r="C268" i="6"/>
  <c r="C260" i="6"/>
  <c r="C252" i="6"/>
  <c r="C244" i="6"/>
  <c r="C236" i="6"/>
  <c r="C228" i="6"/>
  <c r="C220" i="6"/>
  <c r="C212" i="6"/>
  <c r="C204" i="6"/>
  <c r="C196" i="6"/>
  <c r="C188" i="6"/>
  <c r="C180" i="6"/>
  <c r="C172" i="6"/>
  <c r="C164" i="6"/>
  <c r="C156" i="6"/>
  <c r="C148" i="6"/>
  <c r="C140" i="6"/>
  <c r="C132" i="6"/>
  <c r="C124" i="6"/>
  <c r="C116" i="6"/>
  <c r="C108" i="6"/>
  <c r="C100" i="6"/>
  <c r="C92" i="6"/>
  <c r="C84" i="6"/>
  <c r="C76" i="6"/>
  <c r="C68" i="6"/>
  <c r="C60" i="6"/>
  <c r="C52" i="6"/>
  <c r="C44" i="6"/>
  <c r="C36" i="6"/>
  <c r="C28" i="6"/>
  <c r="C20" i="6"/>
  <c r="C12" i="6"/>
  <c r="C4" i="6"/>
  <c r="C13" i="6"/>
  <c r="C323" i="6"/>
  <c r="C315" i="6"/>
  <c r="C307" i="6"/>
  <c r="C299" i="6"/>
  <c r="C291" i="6"/>
  <c r="C283" i="6"/>
  <c r="C275" i="6"/>
  <c r="C267" i="6"/>
  <c r="C259" i="6"/>
  <c r="C251" i="6"/>
  <c r="C243" i="6"/>
  <c r="C235" i="6"/>
  <c r="C227" i="6"/>
  <c r="C219" i="6"/>
  <c r="C211" i="6"/>
  <c r="C203" i="6"/>
  <c r="C195" i="6"/>
  <c r="C187" i="6"/>
  <c r="C179" i="6"/>
  <c r="C171" i="6"/>
  <c r="C163" i="6"/>
  <c r="C155" i="6"/>
  <c r="C147" i="6"/>
  <c r="C139" i="6"/>
  <c r="C131" i="6"/>
  <c r="C123" i="6"/>
  <c r="C115" i="6"/>
  <c r="C107" i="6"/>
  <c r="C99" i="6"/>
  <c r="C91" i="6"/>
  <c r="C83" i="6"/>
  <c r="C75" i="6"/>
  <c r="C67" i="6"/>
  <c r="C59" i="6"/>
  <c r="C51" i="6"/>
  <c r="C43" i="6"/>
  <c r="C35" i="6"/>
  <c r="C27" i="6"/>
  <c r="C19" i="6"/>
  <c r="C11" i="6"/>
  <c r="Q4" i="6"/>
  <c r="R4" i="6" s="1"/>
  <c r="J20" i="6"/>
  <c r="J22" i="6"/>
  <c r="H19" i="6"/>
  <c r="I20" i="6"/>
  <c r="K20" i="6" s="1"/>
  <c r="I12" i="6"/>
  <c r="H21" i="6"/>
  <c r="I14" i="6"/>
  <c r="J21" i="6"/>
  <c r="I7" i="6"/>
  <c r="L5" i="6"/>
  <c r="M5" i="6" s="1"/>
  <c r="I19" i="6"/>
  <c r="K19" i="6" s="1"/>
  <c r="H22" i="6"/>
  <c r="I11" i="6"/>
  <c r="Q5" i="6"/>
  <c r="R5" i="6" s="1"/>
  <c r="Q6" i="6"/>
  <c r="R6" i="6" s="1"/>
  <c r="I21" i="6"/>
  <c r="K21" i="6" s="1"/>
  <c r="I6" i="6"/>
  <c r="I8" i="6"/>
  <c r="L7" i="6"/>
  <c r="M7" i="6" s="1"/>
  <c r="J19" i="6"/>
  <c r="I22" i="6"/>
  <c r="K22" i="6" s="1"/>
  <c r="I13" i="6"/>
  <c r="I5" i="6"/>
  <c r="I10" i="6"/>
  <c r="L8" i="6"/>
  <c r="M8" i="6" s="1"/>
  <c r="H20" i="6"/>
  <c r="E22" i="5"/>
  <c r="E14" i="5"/>
  <c r="E6" i="5"/>
  <c r="E325" i="5"/>
  <c r="E317" i="5"/>
  <c r="E309" i="5"/>
  <c r="E301" i="5"/>
  <c r="E293" i="5"/>
  <c r="E285" i="5"/>
  <c r="E277" i="5"/>
  <c r="E269" i="5"/>
  <c r="E261" i="5"/>
  <c r="E253" i="5"/>
  <c r="E245" i="5"/>
  <c r="E237" i="5"/>
  <c r="E229" i="5"/>
  <c r="E221" i="5"/>
  <c r="E213" i="5"/>
  <c r="E205" i="5"/>
  <c r="E197" i="5"/>
  <c r="E189" i="5"/>
  <c r="E181" i="5"/>
  <c r="E173" i="5"/>
  <c r="E165" i="5"/>
  <c r="E157" i="5"/>
  <c r="E149" i="5"/>
  <c r="E141" i="5"/>
  <c r="E133" i="5"/>
  <c r="E125" i="5"/>
  <c r="E117" i="5"/>
  <c r="E109" i="5"/>
  <c r="E101" i="5"/>
  <c r="E93" i="5"/>
  <c r="E85" i="5"/>
  <c r="E77" i="5"/>
  <c r="E69" i="5"/>
  <c r="E61" i="5"/>
  <c r="E53" i="5"/>
  <c r="E45" i="5"/>
  <c r="E37" i="5"/>
  <c r="E29" i="5"/>
  <c r="E21" i="5"/>
  <c r="E13" i="5"/>
  <c r="E5" i="5"/>
  <c r="E324" i="5"/>
  <c r="E316" i="5"/>
  <c r="E308" i="5"/>
  <c r="E300" i="5"/>
  <c r="E292" i="5"/>
  <c r="E284" i="5"/>
  <c r="E276" i="5"/>
  <c r="E268" i="5"/>
  <c r="E260" i="5"/>
  <c r="E252" i="5"/>
  <c r="E244" i="5"/>
  <c r="E236" i="5"/>
  <c r="E228" i="5"/>
  <c r="E220" i="5"/>
  <c r="E212" i="5"/>
  <c r="E204" i="5"/>
  <c r="E196" i="5"/>
  <c r="E188" i="5"/>
  <c r="E180" i="5"/>
  <c r="E172" i="5"/>
  <c r="E164" i="5"/>
  <c r="E156" i="5"/>
  <c r="E148" i="5"/>
  <c r="E140" i="5"/>
  <c r="E132" i="5"/>
  <c r="E124" i="5"/>
  <c r="E116" i="5"/>
  <c r="E108" i="5"/>
  <c r="E100" i="5"/>
  <c r="E92" i="5"/>
  <c r="E84" i="5"/>
  <c r="E76" i="5"/>
  <c r="E68" i="5"/>
  <c r="E60" i="5"/>
  <c r="E52" i="5"/>
  <c r="E44" i="5"/>
  <c r="E36" i="5"/>
  <c r="E28" i="5"/>
  <c r="E20" i="5"/>
  <c r="E12" i="5"/>
  <c r="E4" i="5"/>
  <c r="E291" i="5"/>
  <c r="E283" i="5"/>
  <c r="E275" i="5"/>
  <c r="E267" i="5"/>
  <c r="E259" i="5"/>
  <c r="E251" i="5"/>
  <c r="E243" i="5"/>
  <c r="E235" i="5"/>
  <c r="E227" i="5"/>
  <c r="E219" i="5"/>
  <c r="E211" i="5"/>
  <c r="E203" i="5"/>
  <c r="E195" i="5"/>
  <c r="E187" i="5"/>
  <c r="E179" i="5"/>
  <c r="E171" i="5"/>
  <c r="E163" i="5"/>
  <c r="E155" i="5"/>
  <c r="E147" i="5"/>
  <c r="E139" i="5"/>
  <c r="E131" i="5"/>
  <c r="E123" i="5"/>
  <c r="E115" i="5"/>
  <c r="E107" i="5"/>
  <c r="E99" i="5"/>
  <c r="E91" i="5"/>
  <c r="E83" i="5"/>
  <c r="E75" i="5"/>
  <c r="E67" i="5"/>
  <c r="E59" i="5"/>
  <c r="E51" i="5"/>
  <c r="E43" i="5"/>
  <c r="E35" i="5"/>
  <c r="E27" i="5"/>
  <c r="E19" i="5"/>
  <c r="E11" i="5"/>
  <c r="AJ29" i="2" a="1"/>
  <c r="AJ29" i="2" s="1"/>
  <c r="AJ44" i="2"/>
  <c r="AJ46" i="2"/>
  <c r="AJ47" i="2"/>
  <c r="AJ54" i="2"/>
  <c r="AJ56" i="2"/>
  <c r="AJ60" i="2"/>
  <c r="AJ62" i="2"/>
  <c r="AJ63" i="2"/>
  <c r="AJ70" i="2"/>
  <c r="AJ72" i="2"/>
  <c r="AJ76" i="2"/>
  <c r="AJ78" i="2"/>
  <c r="AJ79" i="2"/>
  <c r="AJ86" i="2"/>
  <c r="AJ88" i="2"/>
  <c r="AJ92" i="2"/>
  <c r="AJ94" i="2"/>
  <c r="AJ95" i="2"/>
  <c r="AJ102" i="2"/>
  <c r="AJ104" i="2"/>
  <c r="AJ108" i="2"/>
  <c r="AJ110" i="2"/>
  <c r="AJ111" i="2"/>
  <c r="AJ118" i="2"/>
  <c r="AJ120" i="2"/>
  <c r="AJ124" i="2"/>
  <c r="AJ126" i="2"/>
  <c r="AJ127" i="2"/>
  <c r="AJ134" i="2"/>
  <c r="AJ136" i="2"/>
  <c r="AJ140" i="2"/>
  <c r="AJ142" i="2"/>
  <c r="AJ143" i="2"/>
  <c r="AJ150" i="2"/>
  <c r="AJ152" i="2"/>
  <c r="AJ156" i="2"/>
  <c r="AJ158" i="2"/>
  <c r="AJ159" i="2"/>
  <c r="AJ166" i="2"/>
  <c r="AJ168" i="2"/>
  <c r="AJ172" i="2"/>
  <c r="AJ174" i="2"/>
  <c r="AJ175" i="2"/>
  <c r="AJ182" i="2"/>
  <c r="AJ184" i="2"/>
  <c r="AJ188" i="2"/>
  <c r="AJ190" i="2"/>
  <c r="AJ191" i="2"/>
  <c r="AJ198" i="2"/>
  <c r="AJ200" i="2"/>
  <c r="AJ204" i="2"/>
  <c r="AJ206" i="2"/>
  <c r="AJ207" i="2"/>
  <c r="AJ214" i="2"/>
  <c r="AJ216" i="2"/>
  <c r="AJ218" i="2"/>
  <c r="AJ220" i="2"/>
  <c r="AJ222" i="2"/>
  <c r="AJ226" i="2"/>
  <c r="AJ230" i="2"/>
  <c r="AJ231" i="2"/>
  <c r="AJ232" i="2"/>
  <c r="AJ234" i="2"/>
  <c r="AJ239" i="2"/>
  <c r="AJ242" i="2"/>
  <c r="AJ244" i="2"/>
  <c r="AJ246" i="2"/>
  <c r="AJ247" i="2"/>
  <c r="AJ252" i="2"/>
  <c r="AJ255" i="2"/>
  <c r="AJ256" i="2"/>
  <c r="AJ258" i="2"/>
  <c r="AJ260" i="2"/>
  <c r="AJ264" i="2"/>
  <c r="AJ268" i="2"/>
  <c r="AJ270" i="2"/>
  <c r="AJ271" i="2"/>
  <c r="AJ272" i="2"/>
  <c r="AJ278" i="2"/>
  <c r="AJ280" i="2"/>
  <c r="AJ282" i="2"/>
  <c r="AJ284" i="2"/>
  <c r="AJ286" i="2"/>
  <c r="AJ290" i="2"/>
  <c r="AJ294" i="2"/>
  <c r="AJ295" i="2"/>
  <c r="AJ296" i="2"/>
  <c r="AJ298" i="2"/>
  <c r="AJ303" i="2"/>
  <c r="AJ306" i="2"/>
  <c r="AJ308" i="2"/>
  <c r="AJ310" i="2"/>
  <c r="AJ311" i="2"/>
  <c r="AJ316" i="2"/>
  <c r="AJ319" i="2"/>
  <c r="AJ320" i="2"/>
  <c r="AJ322" i="2"/>
  <c r="AJ324" i="2"/>
  <c r="AJ328" i="2"/>
  <c r="AJ332" i="2"/>
  <c r="AJ334" i="2"/>
  <c r="AJ335" i="2"/>
  <c r="AJ336" i="2"/>
  <c r="AJ342" i="2"/>
  <c r="AJ344" i="2"/>
  <c r="AJ346" i="2"/>
  <c r="AJ348" i="2"/>
  <c r="AJ350" i="2"/>
  <c r="AI29" i="2" a="1"/>
  <c r="AI31" i="2"/>
  <c r="AI33" i="2"/>
  <c r="AI42" i="2"/>
  <c r="AI43" i="2"/>
  <c r="AI44" i="2"/>
  <c r="AI45" i="2"/>
  <c r="AI50" i="2"/>
  <c r="AI57" i="2"/>
  <c r="AI60" i="2"/>
  <c r="AI63" i="2"/>
  <c r="AI65" i="2"/>
  <c r="AI66" i="2"/>
  <c r="AI75" i="2"/>
  <c r="AI76" i="2"/>
  <c r="AI77" i="2"/>
  <c r="AI82" i="2"/>
  <c r="AI84" i="2"/>
  <c r="AI92" i="2"/>
  <c r="AI95" i="2"/>
  <c r="AI97" i="2"/>
  <c r="AI98" i="2"/>
  <c r="AI99" i="2"/>
  <c r="AI108" i="2"/>
  <c r="AI109" i="2"/>
  <c r="AI114" i="2"/>
  <c r="AI116" i="2"/>
  <c r="AI117" i="2"/>
  <c r="AI127" i="2"/>
  <c r="AI129" i="2"/>
  <c r="AI130" i="2"/>
  <c r="AI131" i="2"/>
  <c r="AI135" i="2"/>
  <c r="AI141" i="2"/>
  <c r="AI146" i="2"/>
  <c r="AI148" i="2"/>
  <c r="AI149" i="2"/>
  <c r="AI151" i="2"/>
  <c r="AI161" i="2"/>
  <c r="AI162" i="2"/>
  <c r="AI163" i="2"/>
  <c r="AI167" i="2"/>
  <c r="AI170" i="2"/>
  <c r="AI178" i="2"/>
  <c r="AI180" i="2"/>
  <c r="AI181" i="2"/>
  <c r="AI183" i="2"/>
  <c r="AI185" i="2"/>
  <c r="AI194" i="2"/>
  <c r="AI195" i="2"/>
  <c r="AI199" i="2"/>
  <c r="AI202" i="2"/>
  <c r="AI203" i="2"/>
  <c r="AI212" i="2"/>
  <c r="AI213" i="2"/>
  <c r="AI215" i="2"/>
  <c r="AI217" i="2"/>
  <c r="AI220" i="2"/>
  <c r="AI227" i="2"/>
  <c r="AI231" i="2"/>
  <c r="AI234" i="2"/>
  <c r="AI235" i="2"/>
  <c r="AI236" i="2"/>
  <c r="AI245" i="2"/>
  <c r="AI247" i="2"/>
  <c r="AI249" i="2"/>
  <c r="AI251" i="2"/>
  <c r="AI252" i="2"/>
  <c r="AI259" i="2"/>
  <c r="AI261" i="2"/>
  <c r="AI263" i="2"/>
  <c r="AI266" i="2"/>
  <c r="AI267" i="2"/>
  <c r="AI274" i="2"/>
  <c r="AI276" i="2"/>
  <c r="AI277" i="2"/>
  <c r="AI279" i="2"/>
  <c r="AI281" i="2"/>
  <c r="AI289" i="2"/>
  <c r="AI290" i="2"/>
  <c r="AI291" i="2"/>
  <c r="AI293" i="2"/>
  <c r="AI295" i="2"/>
  <c r="AI301" i="2"/>
  <c r="AI305" i="2"/>
  <c r="AI306" i="2"/>
  <c r="AI308" i="2"/>
  <c r="AI309" i="2"/>
  <c r="AI316" i="2"/>
  <c r="AI319" i="2"/>
  <c r="AI321" i="2"/>
  <c r="AI322" i="2"/>
  <c r="AI323" i="2"/>
  <c r="AI331" i="2"/>
  <c r="AI332" i="2"/>
  <c r="AI333" i="2"/>
  <c r="AI337" i="2"/>
  <c r="AI338" i="2"/>
  <c r="AI344" i="2"/>
  <c r="AI346" i="2"/>
  <c r="AI347" i="2"/>
  <c r="AI349" i="2"/>
  <c r="AI351" i="2"/>
  <c r="AH29" i="2" a="1"/>
  <c r="AH88" i="2" s="1"/>
  <c r="AH116" i="2"/>
  <c r="AH172" i="2"/>
  <c r="AH202" i="2"/>
  <c r="AH228" i="2"/>
  <c r="AH258" i="2"/>
  <c r="AH344" i="2"/>
  <c r="AG29" i="2" a="1"/>
  <c r="AG31" i="2" s="1"/>
  <c r="AG54" i="2"/>
  <c r="AG84" i="2"/>
  <c r="AG112" i="2"/>
  <c r="AG140" i="2"/>
  <c r="AG198" i="2"/>
  <c r="AG224" i="2"/>
  <c r="AG254" i="2"/>
  <c r="AG284" i="2"/>
  <c r="AG310" i="2"/>
  <c r="AG340" i="2"/>
  <c r="AF29" i="2" a="1"/>
  <c r="AF31" i="2" s="1"/>
  <c r="AF50" i="2"/>
  <c r="AF68" i="2"/>
  <c r="AF81" i="2"/>
  <c r="AF100" i="2"/>
  <c r="AF116" i="2"/>
  <c r="AF132" i="2"/>
  <c r="AF150" i="2"/>
  <c r="AF164" i="2"/>
  <c r="AF180" i="2"/>
  <c r="AF198" i="2"/>
  <c r="AF214" i="2"/>
  <c r="AF228" i="2"/>
  <c r="AF246" i="2"/>
  <c r="AF262" i="2"/>
  <c r="AF276" i="2"/>
  <c r="AF292" i="2"/>
  <c r="AF304" i="2"/>
  <c r="AF318" i="2"/>
  <c r="AF334" i="2"/>
  <c r="AF348" i="2"/>
  <c r="AE29" i="2" a="1"/>
  <c r="AE29" i="2" s="1"/>
  <c r="AE30" i="2"/>
  <c r="AE32" i="2"/>
  <c r="AE33" i="2"/>
  <c r="AE34" i="2"/>
  <c r="AE35" i="2"/>
  <c r="AE36" i="2"/>
  <c r="AE38" i="2"/>
  <c r="AE39" i="2"/>
  <c r="AE41" i="2"/>
  <c r="AE42" i="2"/>
  <c r="AE43" i="2"/>
  <c r="AE44" i="2"/>
  <c r="AE46" i="2"/>
  <c r="AE47" i="2"/>
  <c r="AE48" i="2"/>
  <c r="AE50" i="2"/>
  <c r="AE51" i="2"/>
  <c r="AE52" i="2"/>
  <c r="AE54" i="2"/>
  <c r="AE55" i="2"/>
  <c r="AE56" i="2"/>
  <c r="AE57" i="2"/>
  <c r="AE59" i="2"/>
  <c r="AE60" i="2"/>
  <c r="AE62" i="2"/>
  <c r="AE63" i="2"/>
  <c r="AE64" i="2"/>
  <c r="AE65" i="2"/>
  <c r="AE66" i="2"/>
  <c r="AE68" i="2"/>
  <c r="AE70" i="2"/>
  <c r="AE71" i="2"/>
  <c r="AE72" i="2"/>
  <c r="AE73" i="2"/>
  <c r="AE74" i="2"/>
  <c r="AE75" i="2"/>
  <c r="AE78" i="2"/>
  <c r="AE79" i="2"/>
  <c r="AE80" i="2"/>
  <c r="AE81" i="2"/>
  <c r="AE82" i="2"/>
  <c r="AE83" i="2"/>
  <c r="AE84" i="2"/>
  <c r="AE87" i="2"/>
  <c r="AE88" i="2"/>
  <c r="AE89" i="2"/>
  <c r="AE90" i="2"/>
  <c r="AE91" i="2"/>
  <c r="AE92" i="2"/>
  <c r="AE94" i="2"/>
  <c r="AE96" i="2"/>
  <c r="AE97" i="2"/>
  <c r="AE98" i="2"/>
  <c r="AE99" i="2"/>
  <c r="AE100" i="2"/>
  <c r="AE102" i="2"/>
  <c r="AE103" i="2"/>
  <c r="AE105" i="2"/>
  <c r="AE106" i="2"/>
  <c r="AE107" i="2"/>
  <c r="AE108" i="2"/>
  <c r="AE110" i="2"/>
  <c r="AE111" i="2"/>
  <c r="AE112" i="2"/>
  <c r="AE114" i="2"/>
  <c r="AE115" i="2"/>
  <c r="AE116" i="2"/>
  <c r="AE118" i="2"/>
  <c r="AE119" i="2"/>
  <c r="AE120" i="2"/>
  <c r="AE121" i="2"/>
  <c r="AE123" i="2"/>
  <c r="AE124" i="2"/>
  <c r="AE126" i="2"/>
  <c r="AE127" i="2"/>
  <c r="AE128" i="2"/>
  <c r="AE129" i="2"/>
  <c r="AE130" i="2"/>
  <c r="AE132" i="2"/>
  <c r="AE134" i="2"/>
  <c r="AE135" i="2"/>
  <c r="AE136" i="2"/>
  <c r="AE137" i="2"/>
  <c r="AE138" i="2"/>
  <c r="AE139" i="2"/>
  <c r="AE142" i="2"/>
  <c r="AE143" i="2"/>
  <c r="AE144" i="2"/>
  <c r="AE145" i="2"/>
  <c r="AE146" i="2"/>
  <c r="AE147" i="2"/>
  <c r="AE148" i="2"/>
  <c r="AE151" i="2"/>
  <c r="AE152" i="2"/>
  <c r="AE153" i="2"/>
  <c r="AE154" i="2"/>
  <c r="AE155" i="2"/>
  <c r="AE156" i="2"/>
  <c r="AE158" i="2"/>
  <c r="AE160" i="2"/>
  <c r="AE161" i="2"/>
  <c r="AE162" i="2"/>
  <c r="AE163" i="2"/>
  <c r="AE164" i="2"/>
  <c r="AE166" i="2"/>
  <c r="AE167" i="2"/>
  <c r="AE169" i="2"/>
  <c r="AE170" i="2"/>
  <c r="AE171" i="2"/>
  <c r="AE172" i="2"/>
  <c r="AE174" i="2"/>
  <c r="AE175" i="2"/>
  <c r="AE176" i="2"/>
  <c r="AE178" i="2"/>
  <c r="AE179" i="2"/>
  <c r="AE180" i="2"/>
  <c r="AE182" i="2"/>
  <c r="AE183" i="2"/>
  <c r="AE184" i="2"/>
  <c r="AE185" i="2"/>
  <c r="AE187" i="2"/>
  <c r="AE188" i="2"/>
  <c r="AE190" i="2"/>
  <c r="AE191" i="2"/>
  <c r="AE192" i="2"/>
  <c r="AE193" i="2"/>
  <c r="AE194" i="2"/>
  <c r="AE196" i="2"/>
  <c r="AE198" i="2"/>
  <c r="AE199" i="2"/>
  <c r="AE200" i="2"/>
  <c r="AE201" i="2"/>
  <c r="AE202" i="2"/>
  <c r="AE203" i="2"/>
  <c r="AE206" i="2"/>
  <c r="AE207" i="2"/>
  <c r="AE208" i="2"/>
  <c r="AE209" i="2"/>
  <c r="AE210" i="2"/>
  <c r="AE211" i="2"/>
  <c r="AE212" i="2"/>
  <c r="AE215" i="2"/>
  <c r="AE216" i="2"/>
  <c r="AE217" i="2"/>
  <c r="AE218" i="2"/>
  <c r="AE219" i="2"/>
  <c r="AE220" i="2"/>
  <c r="AE222" i="2"/>
  <c r="AE224" i="2"/>
  <c r="AE225" i="2"/>
  <c r="AE226" i="2"/>
  <c r="AE227" i="2"/>
  <c r="AE228" i="2"/>
  <c r="AE230" i="2"/>
  <c r="AE231" i="2"/>
  <c r="AE233" i="2"/>
  <c r="AE234" i="2"/>
  <c r="AE235" i="2"/>
  <c r="AE236" i="2"/>
  <c r="AE238" i="2"/>
  <c r="AE239" i="2"/>
  <c r="AE240" i="2"/>
  <c r="AE242" i="2"/>
  <c r="AE243" i="2"/>
  <c r="AE244" i="2"/>
  <c r="AE246" i="2"/>
  <c r="AE247" i="2"/>
  <c r="AE248" i="2"/>
  <c r="AE249" i="2"/>
  <c r="AE251" i="2"/>
  <c r="AE252" i="2"/>
  <c r="AE254" i="2"/>
  <c r="AE255" i="2"/>
  <c r="AE256" i="2"/>
  <c r="AE257" i="2"/>
  <c r="AE258" i="2"/>
  <c r="AE260" i="2"/>
  <c r="AE262" i="2"/>
  <c r="AE263" i="2"/>
  <c r="AE264" i="2"/>
  <c r="AE265" i="2"/>
  <c r="AE266" i="2"/>
  <c r="AE267" i="2"/>
  <c r="AE270" i="2"/>
  <c r="AE271" i="2"/>
  <c r="AE272" i="2"/>
  <c r="AE273" i="2"/>
  <c r="AE274" i="2"/>
  <c r="AE275" i="2"/>
  <c r="AE276" i="2"/>
  <c r="AE279" i="2"/>
  <c r="AE280" i="2"/>
  <c r="AE281" i="2"/>
  <c r="AE282" i="2"/>
  <c r="AE283" i="2"/>
  <c r="AE284" i="2"/>
  <c r="AE286" i="2"/>
  <c r="AE287" i="2"/>
  <c r="AE288" i="2"/>
  <c r="AE289" i="2"/>
  <c r="AE290" i="2"/>
  <c r="AE291" i="2"/>
  <c r="AE292" i="2"/>
  <c r="AE294" i="2"/>
  <c r="AE295" i="2"/>
  <c r="AE296" i="2"/>
  <c r="AE297" i="2"/>
  <c r="AE298" i="2"/>
  <c r="AE299" i="2"/>
  <c r="AE300" i="2"/>
  <c r="AE302" i="2"/>
  <c r="AE303" i="2"/>
  <c r="AE304" i="2"/>
  <c r="AE305" i="2"/>
  <c r="AE306" i="2"/>
  <c r="AE307" i="2"/>
  <c r="AE308" i="2"/>
  <c r="AE310" i="2"/>
  <c r="AE311" i="2"/>
  <c r="AE312" i="2"/>
  <c r="AE313" i="2"/>
  <c r="AE314" i="2"/>
  <c r="AE315" i="2"/>
  <c r="AE316" i="2"/>
  <c r="AE318" i="2"/>
  <c r="AE319" i="2"/>
  <c r="AE320" i="2"/>
  <c r="AE321" i="2"/>
  <c r="AE322" i="2"/>
  <c r="AE323" i="2"/>
  <c r="AE324" i="2"/>
  <c r="AE326" i="2"/>
  <c r="AE327" i="2"/>
  <c r="AE328" i="2"/>
  <c r="AE329" i="2"/>
  <c r="AE330" i="2"/>
  <c r="AE331" i="2"/>
  <c r="AE332" i="2"/>
  <c r="AE334" i="2"/>
  <c r="AE335" i="2"/>
  <c r="AE336" i="2"/>
  <c r="AE337" i="2"/>
  <c r="AE338" i="2"/>
  <c r="AE339" i="2"/>
  <c r="AE340" i="2"/>
  <c r="AE342" i="2"/>
  <c r="AE343" i="2"/>
  <c r="AE344" i="2"/>
  <c r="AE345" i="2"/>
  <c r="AE346" i="2"/>
  <c r="AE347" i="2"/>
  <c r="AE348" i="2"/>
  <c r="AE350" i="2"/>
  <c r="AE351" i="2"/>
  <c r="AE352" i="2"/>
  <c r="AD29" i="2" a="1"/>
  <c r="AD29" i="2" s="1"/>
  <c r="AD30" i="2"/>
  <c r="AD31" i="2"/>
  <c r="AD34" i="2"/>
  <c r="AD35" i="2"/>
  <c r="AD36" i="2"/>
  <c r="AD37" i="2"/>
  <c r="AD41" i="2"/>
  <c r="AD43" i="2"/>
  <c r="AD44" i="2"/>
  <c r="AD45" i="2"/>
  <c r="AD46" i="2"/>
  <c r="AD49" i="2"/>
  <c r="AD50" i="2"/>
  <c r="AD53" i="2"/>
  <c r="AD54" i="2"/>
  <c r="AD55" i="2"/>
  <c r="AD58" i="2"/>
  <c r="AD59" i="2"/>
  <c r="AD61" i="2"/>
  <c r="AD62" i="2"/>
  <c r="AD65" i="2"/>
  <c r="AD67" i="2"/>
  <c r="AD68" i="2"/>
  <c r="AD70" i="2"/>
  <c r="AD71" i="2"/>
  <c r="AD73" i="2"/>
  <c r="AD74" i="2"/>
  <c r="AD77" i="2"/>
  <c r="AD79" i="2"/>
  <c r="AD81" i="2"/>
  <c r="AD82" i="2"/>
  <c r="AD83" i="2"/>
  <c r="AD85" i="2"/>
  <c r="AD86" i="2"/>
  <c r="AD90" i="2"/>
  <c r="AD91" i="2"/>
  <c r="AD92" i="2"/>
  <c r="AD94" i="2"/>
  <c r="AD95" i="2"/>
  <c r="AD98" i="2"/>
  <c r="AD99" i="2"/>
  <c r="AD101" i="2"/>
  <c r="AD103" i="2"/>
  <c r="AD105" i="2"/>
  <c r="AD107" i="2"/>
  <c r="AD108" i="2"/>
  <c r="AD109" i="2"/>
  <c r="AD110" i="2"/>
  <c r="AD114" i="2"/>
  <c r="AD116" i="2"/>
  <c r="AD117" i="2"/>
  <c r="AD118" i="2"/>
  <c r="AD119" i="2"/>
  <c r="AD122" i="2"/>
  <c r="AD123" i="2"/>
  <c r="AD126" i="2"/>
  <c r="AD127" i="2"/>
  <c r="AD129" i="2"/>
  <c r="AD131" i="2"/>
  <c r="AD132" i="2"/>
  <c r="AD134" i="2"/>
  <c r="AD135" i="2"/>
  <c r="AD138" i="2"/>
  <c r="AD140" i="2"/>
  <c r="AD141" i="2"/>
  <c r="AD143" i="2"/>
  <c r="AD145" i="2"/>
  <c r="AD146" i="2"/>
  <c r="AD147" i="2"/>
  <c r="AD150" i="2"/>
  <c r="AD153" i="2"/>
  <c r="AD154" i="2"/>
  <c r="AD155" i="2"/>
  <c r="AD156" i="2"/>
  <c r="AD158" i="2"/>
  <c r="AD159" i="2"/>
  <c r="AD163" i="2"/>
  <c r="AD164" i="2"/>
  <c r="AD165" i="2"/>
  <c r="AD167" i="2"/>
  <c r="AD169" i="2"/>
  <c r="AD171" i="2"/>
  <c r="AD172" i="2"/>
  <c r="AD174" i="2"/>
  <c r="AD177" i="2"/>
  <c r="AD178" i="2"/>
  <c r="AD180" i="2"/>
  <c r="AD181" i="2"/>
  <c r="AD182" i="2"/>
  <c r="AD183" i="2"/>
  <c r="AD187" i="2"/>
  <c r="AD189" i="2"/>
  <c r="AD190" i="2"/>
  <c r="AD191" i="2"/>
  <c r="AD193" i="2"/>
  <c r="AD195" i="2"/>
  <c r="AD196" i="2"/>
  <c r="AD199" i="2"/>
  <c r="AD201" i="2"/>
  <c r="AD202" i="2"/>
  <c r="AD204" i="2"/>
  <c r="AD205" i="2"/>
  <c r="AD207" i="2"/>
  <c r="AD209" i="2"/>
  <c r="AD211" i="2"/>
  <c r="AD213" i="2"/>
  <c r="AD214" i="2"/>
  <c r="AD217" i="2"/>
  <c r="AD218" i="2"/>
  <c r="AD219" i="2"/>
  <c r="AD220" i="2"/>
  <c r="AD223" i="2"/>
  <c r="AD226" i="2"/>
  <c r="AD227" i="2"/>
  <c r="AD228" i="2"/>
  <c r="AD229" i="2"/>
  <c r="AD231" i="2"/>
  <c r="AD233" i="2"/>
  <c r="AD236" i="2"/>
  <c r="AD237" i="2"/>
  <c r="AD238" i="2"/>
  <c r="AD241" i="2"/>
  <c r="AD242" i="2"/>
  <c r="AD244" i="2"/>
  <c r="AD245" i="2"/>
  <c r="AD247" i="2"/>
  <c r="AD250" i="2"/>
  <c r="AD251" i="2"/>
  <c r="AD253" i="2"/>
  <c r="AD254" i="2"/>
  <c r="AD255" i="2"/>
  <c r="AD257" i="2"/>
  <c r="AD260" i="2"/>
  <c r="AD262" i="2"/>
  <c r="AD263" i="2"/>
  <c r="AD265" i="2"/>
  <c r="AD266" i="2"/>
  <c r="AD268" i="2"/>
  <c r="AD269" i="2"/>
  <c r="AD273" i="2"/>
  <c r="AD274" i="2"/>
  <c r="AD275" i="2"/>
  <c r="AD277" i="2"/>
  <c r="AD278" i="2"/>
  <c r="AD281" i="2"/>
  <c r="AD282" i="2"/>
  <c r="AD284" i="2"/>
  <c r="AD286" i="2"/>
  <c r="AD287" i="2"/>
  <c r="AD290" i="2"/>
  <c r="AD291" i="2"/>
  <c r="AD292" i="2"/>
  <c r="AD293" i="2"/>
  <c r="AD297" i="2"/>
  <c r="AD299" i="2"/>
  <c r="AD300" i="2"/>
  <c r="AD301" i="2"/>
  <c r="AD302" i="2"/>
  <c r="AD305" i="2"/>
  <c r="AD306" i="2"/>
  <c r="AD309" i="2"/>
  <c r="AD310" i="2"/>
  <c r="AD311" i="2"/>
  <c r="AD314" i="2"/>
  <c r="AD315" i="2"/>
  <c r="AD317" i="2"/>
  <c r="AD318" i="2"/>
  <c r="AD321" i="2"/>
  <c r="AD323" i="2"/>
  <c r="AD324" i="2"/>
  <c r="AD326" i="2"/>
  <c r="AD327" i="2"/>
  <c r="AD329" i="2"/>
  <c r="AD330" i="2"/>
  <c r="AD333" i="2"/>
  <c r="AD335" i="2"/>
  <c r="AD337" i="2"/>
  <c r="AD338" i="2"/>
  <c r="AD339" i="2"/>
  <c r="AD341" i="2"/>
  <c r="AD342" i="2"/>
  <c r="AD346" i="2"/>
  <c r="AD347" i="2"/>
  <c r="AD348" i="2"/>
  <c r="AD350" i="2"/>
  <c r="AD351" i="2"/>
  <c r="AC29" i="2" a="1"/>
  <c r="AC29" i="2" s="1"/>
  <c r="AC39" i="2"/>
  <c r="AC53" i="2"/>
  <c r="AC63" i="2"/>
  <c r="AC73" i="2"/>
  <c r="AC84" i="2"/>
  <c r="AC94" i="2"/>
  <c r="AC104" i="2"/>
  <c r="AC114" i="2"/>
  <c r="AC126" i="2"/>
  <c r="AC136" i="2"/>
  <c r="AC146" i="2"/>
  <c r="AC157" i="2"/>
  <c r="AC167" i="2"/>
  <c r="AC177" i="2"/>
  <c r="AC188" i="2"/>
  <c r="AC199" i="2"/>
  <c r="AC209" i="2"/>
  <c r="AC220" i="2"/>
  <c r="AC230" i="2"/>
  <c r="AC240" i="2"/>
  <c r="AC250" i="2"/>
  <c r="AC260" i="2"/>
  <c r="AC270" i="2"/>
  <c r="AC279" i="2"/>
  <c r="AC288" i="2"/>
  <c r="AC297" i="2"/>
  <c r="AC306" i="2"/>
  <c r="AC314" i="2"/>
  <c r="AC322" i="2"/>
  <c r="AC330" i="2"/>
  <c r="AC338" i="2"/>
  <c r="AC346" i="2"/>
  <c r="AB29" i="2" a="1"/>
  <c r="AB35" i="2" s="1"/>
  <c r="AB29" i="2"/>
  <c r="AB48" i="2"/>
  <c r="AB52" i="2"/>
  <c r="AB69" i="2"/>
  <c r="AB72" i="2"/>
  <c r="AB92" i="2"/>
  <c r="AB93" i="2"/>
  <c r="AB112" i="2"/>
  <c r="AB116" i="2"/>
  <c r="AB133" i="2"/>
  <c r="AB136" i="2"/>
  <c r="AB156" i="2"/>
  <c r="AB157" i="2"/>
  <c r="AB176" i="2"/>
  <c r="AB180" i="2"/>
  <c r="AB197" i="2"/>
  <c r="AB200" i="2"/>
  <c r="AB220" i="2"/>
  <c r="AB221" i="2"/>
  <c r="AB240" i="2"/>
  <c r="AB244" i="2"/>
  <c r="AB261" i="2"/>
  <c r="AB264" i="2"/>
  <c r="AB284" i="2"/>
  <c r="AB285" i="2"/>
  <c r="AB304" i="2"/>
  <c r="AB308" i="2"/>
  <c r="AB325" i="2"/>
  <c r="AB328" i="2"/>
  <c r="AB348" i="2"/>
  <c r="AB349" i="2"/>
  <c r="AJ18" i="2" a="1"/>
  <c r="AJ19" i="2" s="1"/>
  <c r="AI18" i="2" a="1"/>
  <c r="AI20" i="2" s="1"/>
  <c r="AH18" i="2" a="1"/>
  <c r="AH23" i="2" s="1"/>
  <c r="AH25" i="2"/>
  <c r="AG18" i="2" a="1"/>
  <c r="AG21" i="2" s="1"/>
  <c r="AG19" i="2"/>
  <c r="AF18" i="2" a="1"/>
  <c r="AF19" i="2" s="1"/>
  <c r="AE18" i="2" a="1"/>
  <c r="AE18" i="2" s="1"/>
  <c r="AD18" i="2" a="1"/>
  <c r="AD23" i="2" s="1"/>
  <c r="AC18" i="2" a="1"/>
  <c r="AC21" i="2" s="1"/>
  <c r="AC23" i="2"/>
  <c r="AB18" i="2" a="1"/>
  <c r="AB19" i="2" s="1"/>
  <c r="AJ14" i="2"/>
  <c r="AI14" i="2"/>
  <c r="AH14" i="2"/>
  <c r="AG14" i="2"/>
  <c r="AF14" i="2"/>
  <c r="AE14" i="2"/>
  <c r="AD14" i="2"/>
  <c r="AC14" i="2"/>
  <c r="AB14" i="2"/>
  <c r="AB15" i="2" s="1"/>
  <c r="AJ13" i="2"/>
  <c r="AI13" i="2"/>
  <c r="AH13" i="2"/>
  <c r="AG13" i="2"/>
  <c r="AF13" i="2"/>
  <c r="AE13" i="2"/>
  <c r="AD13" i="2"/>
  <c r="AC13" i="2"/>
  <c r="AB13" i="2"/>
  <c r="AG25" i="2" l="1"/>
  <c r="AI25" i="2"/>
  <c r="AB333" i="2"/>
  <c r="AB312" i="2"/>
  <c r="AB292" i="2"/>
  <c r="AB269" i="2"/>
  <c r="AB248" i="2"/>
  <c r="AB228" i="2"/>
  <c r="AB205" i="2"/>
  <c r="AB184" i="2"/>
  <c r="AB164" i="2"/>
  <c r="AB141" i="2"/>
  <c r="AB120" i="2"/>
  <c r="AB100" i="2"/>
  <c r="AB77" i="2"/>
  <c r="AB56" i="2"/>
  <c r="AB36" i="2"/>
  <c r="AC348" i="2"/>
  <c r="AC340" i="2"/>
  <c r="AC332" i="2"/>
  <c r="AC324" i="2"/>
  <c r="AC316" i="2"/>
  <c r="AC308" i="2"/>
  <c r="AC299" i="2"/>
  <c r="AC290" i="2"/>
  <c r="AC281" i="2"/>
  <c r="AC272" i="2"/>
  <c r="AC263" i="2"/>
  <c r="AC254" i="2"/>
  <c r="AC242" i="2"/>
  <c r="AC232" i="2"/>
  <c r="AC222" i="2"/>
  <c r="AC212" i="2"/>
  <c r="AC201" i="2"/>
  <c r="AC191" i="2"/>
  <c r="AC181" i="2"/>
  <c r="AC169" i="2"/>
  <c r="AC159" i="2"/>
  <c r="AC149" i="2"/>
  <c r="AC138" i="2"/>
  <c r="AC128" i="2"/>
  <c r="AC118" i="2"/>
  <c r="AC108" i="2"/>
  <c r="AC96" i="2"/>
  <c r="AC86" i="2"/>
  <c r="AC76" i="2"/>
  <c r="AC65" i="2"/>
  <c r="AC55" i="2"/>
  <c r="AC44" i="2"/>
  <c r="AC31" i="2"/>
  <c r="AF349" i="2"/>
  <c r="AF335" i="2"/>
  <c r="AF319" i="2"/>
  <c r="AF306" i="2"/>
  <c r="AF293" i="2"/>
  <c r="AF277" i="2"/>
  <c r="AF263" i="2"/>
  <c r="AF248" i="2"/>
  <c r="AF230" i="2"/>
  <c r="AF215" i="2"/>
  <c r="AF199" i="2"/>
  <c r="AF181" i="2"/>
  <c r="AF166" i="2"/>
  <c r="AF151" i="2"/>
  <c r="AF133" i="2"/>
  <c r="AF117" i="2"/>
  <c r="AF102" i="2"/>
  <c r="AF84" i="2"/>
  <c r="AF69" i="2"/>
  <c r="AF51" i="2"/>
  <c r="AE25" i="2"/>
  <c r="AG23" i="2"/>
  <c r="AI23" i="2"/>
  <c r="AB352" i="2"/>
  <c r="AB332" i="2"/>
  <c r="AB309" i="2"/>
  <c r="AB288" i="2"/>
  <c r="AB268" i="2"/>
  <c r="AB245" i="2"/>
  <c r="AB224" i="2"/>
  <c r="AB204" i="2"/>
  <c r="AB181" i="2"/>
  <c r="AB160" i="2"/>
  <c r="AB140" i="2"/>
  <c r="AB117" i="2"/>
  <c r="AB96" i="2"/>
  <c r="AB76" i="2"/>
  <c r="AB53" i="2"/>
  <c r="AB32" i="2"/>
  <c r="AC347" i="2"/>
  <c r="AC339" i="2"/>
  <c r="AC331" i="2"/>
  <c r="AC323" i="2"/>
  <c r="AC315" i="2"/>
  <c r="AC307" i="2"/>
  <c r="AC298" i="2"/>
  <c r="AC289" i="2"/>
  <c r="AC280" i="2"/>
  <c r="AC271" i="2"/>
  <c r="AC262" i="2"/>
  <c r="AC252" i="2"/>
  <c r="AC241" i="2"/>
  <c r="AC231" i="2"/>
  <c r="AC221" i="2"/>
  <c r="AC210" i="2"/>
  <c r="AC200" i="2"/>
  <c r="AC190" i="2"/>
  <c r="AC178" i="2"/>
  <c r="AC168" i="2"/>
  <c r="AC158" i="2"/>
  <c r="AC148" i="2"/>
  <c r="AC137" i="2"/>
  <c r="AC127" i="2"/>
  <c r="AC117" i="2"/>
  <c r="AC105" i="2"/>
  <c r="AC95" i="2"/>
  <c r="AC85" i="2"/>
  <c r="AC74" i="2"/>
  <c r="AC64" i="2"/>
  <c r="AC54" i="2"/>
  <c r="AC41" i="2"/>
  <c r="AF29" i="2"/>
  <c r="AF30" i="2"/>
  <c r="AF39" i="2"/>
  <c r="AF48" i="2"/>
  <c r="AF57" i="2"/>
  <c r="AF66" i="2"/>
  <c r="AF74" i="2"/>
  <c r="AF82" i="2"/>
  <c r="AF90" i="2"/>
  <c r="AF98" i="2"/>
  <c r="AF106" i="2"/>
  <c r="AF114" i="2"/>
  <c r="AF122" i="2"/>
  <c r="AF130" i="2"/>
  <c r="AF138" i="2"/>
  <c r="AF146" i="2"/>
  <c r="AF154" i="2"/>
  <c r="AF162" i="2"/>
  <c r="AF170" i="2"/>
  <c r="AF178" i="2"/>
  <c r="AF186" i="2"/>
  <c r="AF194" i="2"/>
  <c r="AF202" i="2"/>
  <c r="AF210" i="2"/>
  <c r="AF218" i="2"/>
  <c r="AF226" i="2"/>
  <c r="AF234" i="2"/>
  <c r="AF242" i="2"/>
  <c r="AF250" i="2"/>
  <c r="AF258" i="2"/>
  <c r="AF33" i="2"/>
  <c r="AF43" i="2"/>
  <c r="AF54" i="2"/>
  <c r="AF64" i="2"/>
  <c r="AF73" i="2"/>
  <c r="AF83" i="2"/>
  <c r="AF92" i="2"/>
  <c r="AF101" i="2"/>
  <c r="AF110" i="2"/>
  <c r="AF119" i="2"/>
  <c r="AF128" i="2"/>
  <c r="AF137" i="2"/>
  <c r="AF147" i="2"/>
  <c r="AF156" i="2"/>
  <c r="AF165" i="2"/>
  <c r="AF174" i="2"/>
  <c r="AF183" i="2"/>
  <c r="AF192" i="2"/>
  <c r="AF201" i="2"/>
  <c r="AF211" i="2"/>
  <c r="AF220" i="2"/>
  <c r="AF229" i="2"/>
  <c r="AF238" i="2"/>
  <c r="AF247" i="2"/>
  <c r="AF256" i="2"/>
  <c r="AF265" i="2"/>
  <c r="AF273" i="2"/>
  <c r="AF281" i="2"/>
  <c r="AF289" i="2"/>
  <c r="AF297" i="2"/>
  <c r="AF305" i="2"/>
  <c r="AF313" i="2"/>
  <c r="AF321" i="2"/>
  <c r="AF329" i="2"/>
  <c r="AF337" i="2"/>
  <c r="AF345" i="2"/>
  <c r="AF35" i="2"/>
  <c r="AF46" i="2"/>
  <c r="AF56" i="2"/>
  <c r="AF67" i="2"/>
  <c r="AF76" i="2"/>
  <c r="AF85" i="2"/>
  <c r="AF94" i="2"/>
  <c r="AF103" i="2"/>
  <c r="AF112" i="2"/>
  <c r="AF121" i="2"/>
  <c r="AF131" i="2"/>
  <c r="AF140" i="2"/>
  <c r="AF149" i="2"/>
  <c r="AF158" i="2"/>
  <c r="AF167" i="2"/>
  <c r="AF176" i="2"/>
  <c r="AF185" i="2"/>
  <c r="AF195" i="2"/>
  <c r="AF204" i="2"/>
  <c r="AF213" i="2"/>
  <c r="AF222" i="2"/>
  <c r="AF231" i="2"/>
  <c r="AF240" i="2"/>
  <c r="AF249" i="2"/>
  <c r="AF259" i="2"/>
  <c r="AF267" i="2"/>
  <c r="AF275" i="2"/>
  <c r="AF283" i="2"/>
  <c r="AF291" i="2"/>
  <c r="AF299" i="2"/>
  <c r="AF307" i="2"/>
  <c r="AF315" i="2"/>
  <c r="AF323" i="2"/>
  <c r="AF331" i="2"/>
  <c r="AF339" i="2"/>
  <c r="AF347" i="2"/>
  <c r="AF32" i="2"/>
  <c r="AF47" i="2"/>
  <c r="AF60" i="2"/>
  <c r="AF72" i="2"/>
  <c r="AF86" i="2"/>
  <c r="AF97" i="2"/>
  <c r="AF109" i="2"/>
  <c r="AF123" i="2"/>
  <c r="AF134" i="2"/>
  <c r="AF145" i="2"/>
  <c r="AF159" i="2"/>
  <c r="AF171" i="2"/>
  <c r="AF182" i="2"/>
  <c r="AF196" i="2"/>
  <c r="AF207" i="2"/>
  <c r="AF219" i="2"/>
  <c r="AF232" i="2"/>
  <c r="AF244" i="2"/>
  <c r="AF255" i="2"/>
  <c r="AF268" i="2"/>
  <c r="AF278" i="2"/>
  <c r="AF288" i="2"/>
  <c r="AF300" i="2"/>
  <c r="AF310" i="2"/>
  <c r="AF320" i="2"/>
  <c r="AF332" i="2"/>
  <c r="AF342" i="2"/>
  <c r="AF352" i="2"/>
  <c r="AF34" i="2"/>
  <c r="AF49" i="2"/>
  <c r="AF62" i="2"/>
  <c r="AF75" i="2"/>
  <c r="AF87" i="2"/>
  <c r="AF99" i="2"/>
  <c r="AF111" i="2"/>
  <c r="AF124" i="2"/>
  <c r="AF135" i="2"/>
  <c r="AF148" i="2"/>
  <c r="AF160" i="2"/>
  <c r="AF172" i="2"/>
  <c r="AF184" i="2"/>
  <c r="AF197" i="2"/>
  <c r="AF208" i="2"/>
  <c r="AF221" i="2"/>
  <c r="AF233" i="2"/>
  <c r="AF245" i="2"/>
  <c r="AF257" i="2"/>
  <c r="AF269" i="2"/>
  <c r="AF279" i="2"/>
  <c r="AF290" i="2"/>
  <c r="AF301" i="2"/>
  <c r="AF311" i="2"/>
  <c r="AF322" i="2"/>
  <c r="AF333" i="2"/>
  <c r="AF343" i="2"/>
  <c r="AE23" i="2"/>
  <c r="AI22" i="2"/>
  <c r="AC33" i="2"/>
  <c r="AC30" i="2"/>
  <c r="AC40" i="2"/>
  <c r="AC50" i="2"/>
  <c r="AC61" i="2"/>
  <c r="AC70" i="2"/>
  <c r="AC79" i="2"/>
  <c r="AC88" i="2"/>
  <c r="AC97" i="2"/>
  <c r="AC106" i="2"/>
  <c r="AC116" i="2"/>
  <c r="AC125" i="2"/>
  <c r="AC134" i="2"/>
  <c r="AC143" i="2"/>
  <c r="AC152" i="2"/>
  <c r="AC161" i="2"/>
  <c r="AC170" i="2"/>
  <c r="AC180" i="2"/>
  <c r="AC189" i="2"/>
  <c r="AC198" i="2"/>
  <c r="AC207" i="2"/>
  <c r="AC216" i="2"/>
  <c r="AC225" i="2"/>
  <c r="AC234" i="2"/>
  <c r="AC244" i="2"/>
  <c r="AC253" i="2"/>
  <c r="AC261" i="2"/>
  <c r="AC269" i="2"/>
  <c r="AC277" i="2"/>
  <c r="AC285" i="2"/>
  <c r="AC293" i="2"/>
  <c r="AC301" i="2"/>
  <c r="AF346" i="2"/>
  <c r="AF330" i="2"/>
  <c r="AF317" i="2"/>
  <c r="AF303" i="2"/>
  <c r="AF287" i="2"/>
  <c r="AF274" i="2"/>
  <c r="AF261" i="2"/>
  <c r="AF243" i="2"/>
  <c r="AF227" i="2"/>
  <c r="AF212" i="2"/>
  <c r="AF193" i="2"/>
  <c r="AF179" i="2"/>
  <c r="AF163" i="2"/>
  <c r="AF144" i="2"/>
  <c r="AF129" i="2"/>
  <c r="AF115" i="2"/>
  <c r="AF96" i="2"/>
  <c r="AF80" i="2"/>
  <c r="AF65" i="2"/>
  <c r="AF44" i="2"/>
  <c r="AE19" i="2"/>
  <c r="AG18" i="2"/>
  <c r="AI19" i="2"/>
  <c r="AC345" i="2"/>
  <c r="AC337" i="2"/>
  <c r="AC329" i="2"/>
  <c r="AC321" i="2"/>
  <c r="AC313" i="2"/>
  <c r="AC305" i="2"/>
  <c r="AC296" i="2"/>
  <c r="AC287" i="2"/>
  <c r="AC278" i="2"/>
  <c r="AC268" i="2"/>
  <c r="AC259" i="2"/>
  <c r="AC249" i="2"/>
  <c r="AC239" i="2"/>
  <c r="AC229" i="2"/>
  <c r="AC218" i="2"/>
  <c r="AC208" i="2"/>
  <c r="AC197" i="2"/>
  <c r="AC186" i="2"/>
  <c r="AC176" i="2"/>
  <c r="AC166" i="2"/>
  <c r="AC156" i="2"/>
  <c r="AC145" i="2"/>
  <c r="AC135" i="2"/>
  <c r="AC124" i="2"/>
  <c r="AC113" i="2"/>
  <c r="AC103" i="2"/>
  <c r="AC93" i="2"/>
  <c r="AC82" i="2"/>
  <c r="AC72" i="2"/>
  <c r="AC62" i="2"/>
  <c r="AC49" i="2"/>
  <c r="AC38" i="2"/>
  <c r="AF344" i="2"/>
  <c r="AF328" i="2"/>
  <c r="AF316" i="2"/>
  <c r="AF302" i="2"/>
  <c r="AF286" i="2"/>
  <c r="AF272" i="2"/>
  <c r="AF260" i="2"/>
  <c r="AF241" i="2"/>
  <c r="AF225" i="2"/>
  <c r="AF209" i="2"/>
  <c r="AF191" i="2"/>
  <c r="AF177" i="2"/>
  <c r="AF161" i="2"/>
  <c r="AF143" i="2"/>
  <c r="AF127" i="2"/>
  <c r="AF113" i="2"/>
  <c r="AF95" i="2"/>
  <c r="AF79" i="2"/>
  <c r="AF63" i="2"/>
  <c r="AF42" i="2"/>
  <c r="AI18" i="2"/>
  <c r="AB344" i="2"/>
  <c r="AB324" i="2"/>
  <c r="AB301" i="2"/>
  <c r="AB280" i="2"/>
  <c r="AB260" i="2"/>
  <c r="AB237" i="2"/>
  <c r="AB216" i="2"/>
  <c r="AB196" i="2"/>
  <c r="AB173" i="2"/>
  <c r="AB152" i="2"/>
  <c r="AB132" i="2"/>
  <c r="AB109" i="2"/>
  <c r="AB88" i="2"/>
  <c r="AB68" i="2"/>
  <c r="AB45" i="2"/>
  <c r="AC352" i="2"/>
  <c r="AC344" i="2"/>
  <c r="AC336" i="2"/>
  <c r="AC328" i="2"/>
  <c r="AC320" i="2"/>
  <c r="AC312" i="2"/>
  <c r="AC304" i="2"/>
  <c r="AC295" i="2"/>
  <c r="AC286" i="2"/>
  <c r="AC276" i="2"/>
  <c r="AC267" i="2"/>
  <c r="AC258" i="2"/>
  <c r="AC248" i="2"/>
  <c r="AC238" i="2"/>
  <c r="AC228" i="2"/>
  <c r="AC217" i="2"/>
  <c r="AC206" i="2"/>
  <c r="AC196" i="2"/>
  <c r="AC185" i="2"/>
  <c r="AC175" i="2"/>
  <c r="AC165" i="2"/>
  <c r="AC154" i="2"/>
  <c r="AC144" i="2"/>
  <c r="AC133" i="2"/>
  <c r="AC122" i="2"/>
  <c r="AC112" i="2"/>
  <c r="AC102" i="2"/>
  <c r="AC92" i="2"/>
  <c r="AC81" i="2"/>
  <c r="AC71" i="2"/>
  <c r="AC60" i="2"/>
  <c r="AC48" i="2"/>
  <c r="AC37" i="2"/>
  <c r="AF341" i="2"/>
  <c r="AF327" i="2"/>
  <c r="AF314" i="2"/>
  <c r="AF298" i="2"/>
  <c r="AF285" i="2"/>
  <c r="AF271" i="2"/>
  <c r="AF254" i="2"/>
  <c r="AF239" i="2"/>
  <c r="AF224" i="2"/>
  <c r="AF206" i="2"/>
  <c r="AF190" i="2"/>
  <c r="AF175" i="2"/>
  <c r="AF157" i="2"/>
  <c r="AF142" i="2"/>
  <c r="AF126" i="2"/>
  <c r="AF108" i="2"/>
  <c r="AF93" i="2"/>
  <c r="AF78" i="2"/>
  <c r="AF59" i="2"/>
  <c r="AF41" i="2"/>
  <c r="AC15" i="2"/>
  <c r="AD15" i="2" s="1"/>
  <c r="AF25" i="2"/>
  <c r="AB341" i="2"/>
  <c r="AB320" i="2"/>
  <c r="AB300" i="2"/>
  <c r="AB277" i="2"/>
  <c r="AB256" i="2"/>
  <c r="AB236" i="2"/>
  <c r="AB213" i="2"/>
  <c r="AB192" i="2"/>
  <c r="AB172" i="2"/>
  <c r="AB149" i="2"/>
  <c r="AB128" i="2"/>
  <c r="AB108" i="2"/>
  <c r="AB85" i="2"/>
  <c r="AB64" i="2"/>
  <c r="AB44" i="2"/>
  <c r="AC351" i="2"/>
  <c r="AC343" i="2"/>
  <c r="AC335" i="2"/>
  <c r="AC327" i="2"/>
  <c r="AC319" i="2"/>
  <c r="AC311" i="2"/>
  <c r="AC303" i="2"/>
  <c r="AC294" i="2"/>
  <c r="AC284" i="2"/>
  <c r="AC275" i="2"/>
  <c r="AC266" i="2"/>
  <c r="AC257" i="2"/>
  <c r="AC247" i="2"/>
  <c r="AC237" i="2"/>
  <c r="AC226" i="2"/>
  <c r="AC215" i="2"/>
  <c r="AC205" i="2"/>
  <c r="AC194" i="2"/>
  <c r="AC184" i="2"/>
  <c r="AC174" i="2"/>
  <c r="AC164" i="2"/>
  <c r="AC153" i="2"/>
  <c r="AC142" i="2"/>
  <c r="AC132" i="2"/>
  <c r="AC121" i="2"/>
  <c r="AC111" i="2"/>
  <c r="AC101" i="2"/>
  <c r="AC90" i="2"/>
  <c r="AC80" i="2"/>
  <c r="AC69" i="2"/>
  <c r="AC58" i="2"/>
  <c r="AC47" i="2"/>
  <c r="AC36" i="2"/>
  <c r="AF340" i="2"/>
  <c r="AF326" i="2"/>
  <c r="AF312" i="2"/>
  <c r="AF296" i="2"/>
  <c r="AF284" i="2"/>
  <c r="AF270" i="2"/>
  <c r="AF253" i="2"/>
  <c r="AF237" i="2"/>
  <c r="AF223" i="2"/>
  <c r="AF205" i="2"/>
  <c r="AF189" i="2"/>
  <c r="AF173" i="2"/>
  <c r="AF155" i="2"/>
  <c r="AF141" i="2"/>
  <c r="AF125" i="2"/>
  <c r="AF107" i="2"/>
  <c r="AF91" i="2"/>
  <c r="AF77" i="2"/>
  <c r="AF58" i="2"/>
  <c r="AF40" i="2"/>
  <c r="AJ25" i="2"/>
  <c r="AB340" i="2"/>
  <c r="AB317" i="2"/>
  <c r="AB296" i="2"/>
  <c r="AB276" i="2"/>
  <c r="AB253" i="2"/>
  <c r="AB232" i="2"/>
  <c r="AB212" i="2"/>
  <c r="AB189" i="2"/>
  <c r="AB168" i="2"/>
  <c r="AB148" i="2"/>
  <c r="AB125" i="2"/>
  <c r="AB104" i="2"/>
  <c r="AB84" i="2"/>
  <c r="AB61" i="2"/>
  <c r="AB40" i="2"/>
  <c r="AC350" i="2"/>
  <c r="AC342" i="2"/>
  <c r="AC334" i="2"/>
  <c r="AC326" i="2"/>
  <c r="AC318" i="2"/>
  <c r="AC310" i="2"/>
  <c r="AC302" i="2"/>
  <c r="AC292" i="2"/>
  <c r="AC283" i="2"/>
  <c r="AC274" i="2"/>
  <c r="AC265" i="2"/>
  <c r="AC256" i="2"/>
  <c r="AC246" i="2"/>
  <c r="AC236" i="2"/>
  <c r="AC224" i="2"/>
  <c r="AC214" i="2"/>
  <c r="AC204" i="2"/>
  <c r="AC193" i="2"/>
  <c r="AC183" i="2"/>
  <c r="AC173" i="2"/>
  <c r="AC162" i="2"/>
  <c r="AC151" i="2"/>
  <c r="AC141" i="2"/>
  <c r="AC130" i="2"/>
  <c r="AC120" i="2"/>
  <c r="AC110" i="2"/>
  <c r="AC100" i="2"/>
  <c r="AC89" i="2"/>
  <c r="AC78" i="2"/>
  <c r="AC68" i="2"/>
  <c r="AC57" i="2"/>
  <c r="AC46" i="2"/>
  <c r="AC34" i="2"/>
  <c r="AF351" i="2"/>
  <c r="AF338" i="2"/>
  <c r="AF325" i="2"/>
  <c r="AF309" i="2"/>
  <c r="AF295" i="2"/>
  <c r="AF282" i="2"/>
  <c r="AF266" i="2"/>
  <c r="AF252" i="2"/>
  <c r="AF236" i="2"/>
  <c r="AF217" i="2"/>
  <c r="AF203" i="2"/>
  <c r="AF188" i="2"/>
  <c r="AF169" i="2"/>
  <c r="AF153" i="2"/>
  <c r="AF139" i="2"/>
  <c r="AF120" i="2"/>
  <c r="AF105" i="2"/>
  <c r="AF89" i="2"/>
  <c r="AF71" i="2"/>
  <c r="AF55" i="2"/>
  <c r="AF38" i="2"/>
  <c r="AG26" i="2"/>
  <c r="AI26" i="2"/>
  <c r="AJ24" i="2"/>
  <c r="AB336" i="2"/>
  <c r="AB316" i="2"/>
  <c r="AB293" i="2"/>
  <c r="AB272" i="2"/>
  <c r="AB252" i="2"/>
  <c r="AB229" i="2"/>
  <c r="AB208" i="2"/>
  <c r="AB188" i="2"/>
  <c r="AB165" i="2"/>
  <c r="AB144" i="2"/>
  <c r="AB124" i="2"/>
  <c r="AB101" i="2"/>
  <c r="AB80" i="2"/>
  <c r="AB60" i="2"/>
  <c r="AB37" i="2"/>
  <c r="AC349" i="2"/>
  <c r="AC341" i="2"/>
  <c r="AC333" i="2"/>
  <c r="AC325" i="2"/>
  <c r="AC317" i="2"/>
  <c r="AC309" i="2"/>
  <c r="AC300" i="2"/>
  <c r="AC291" i="2"/>
  <c r="AC282" i="2"/>
  <c r="AC273" i="2"/>
  <c r="AC264" i="2"/>
  <c r="AC255" i="2"/>
  <c r="AC245" i="2"/>
  <c r="AC233" i="2"/>
  <c r="AC223" i="2"/>
  <c r="AC213" i="2"/>
  <c r="AC202" i="2"/>
  <c r="AC192" i="2"/>
  <c r="AC182" i="2"/>
  <c r="AC172" i="2"/>
  <c r="AC160" i="2"/>
  <c r="AC150" i="2"/>
  <c r="AC140" i="2"/>
  <c r="AC129" i="2"/>
  <c r="AC119" i="2"/>
  <c r="AC109" i="2"/>
  <c r="AC98" i="2"/>
  <c r="AC87" i="2"/>
  <c r="AC77" i="2"/>
  <c r="AC66" i="2"/>
  <c r="AC56" i="2"/>
  <c r="AC45" i="2"/>
  <c r="AC32" i="2"/>
  <c r="AF350" i="2"/>
  <c r="AF336" i="2"/>
  <c r="AF324" i="2"/>
  <c r="AF308" i="2"/>
  <c r="AF294" i="2"/>
  <c r="AF280" i="2"/>
  <c r="AF264" i="2"/>
  <c r="AF251" i="2"/>
  <c r="AF235" i="2"/>
  <c r="AF216" i="2"/>
  <c r="AF200" i="2"/>
  <c r="AF187" i="2"/>
  <c r="AF168" i="2"/>
  <c r="AF152" i="2"/>
  <c r="AF136" i="2"/>
  <c r="AF118" i="2"/>
  <c r="AF104" i="2"/>
  <c r="AF88" i="2"/>
  <c r="AF70" i="2"/>
  <c r="AF52" i="2"/>
  <c r="AF36" i="2"/>
  <c r="AD345" i="2"/>
  <c r="AD332" i="2"/>
  <c r="AD319" i="2"/>
  <c r="AD308" i="2"/>
  <c r="AD295" i="2"/>
  <c r="AD283" i="2"/>
  <c r="AD271" i="2"/>
  <c r="AD259" i="2"/>
  <c r="AD246" i="2"/>
  <c r="AD235" i="2"/>
  <c r="AD222" i="2"/>
  <c r="AD210" i="2"/>
  <c r="AD198" i="2"/>
  <c r="AD186" i="2"/>
  <c r="AD173" i="2"/>
  <c r="AD162" i="2"/>
  <c r="AD149" i="2"/>
  <c r="AD137" i="2"/>
  <c r="AD125" i="2"/>
  <c r="AD113" i="2"/>
  <c r="AD100" i="2"/>
  <c r="AD89" i="2"/>
  <c r="AD76" i="2"/>
  <c r="AD63" i="2"/>
  <c r="AD52" i="2"/>
  <c r="AD39" i="2"/>
  <c r="AI32" i="2"/>
  <c r="AI36" i="2"/>
  <c r="AI47" i="2"/>
  <c r="AI58" i="2"/>
  <c r="AI68" i="2"/>
  <c r="AI79" i="2"/>
  <c r="AI90" i="2"/>
  <c r="AI100" i="2"/>
  <c r="AI111" i="2"/>
  <c r="AI122" i="2"/>
  <c r="AI132" i="2"/>
  <c r="AI143" i="2"/>
  <c r="AI154" i="2"/>
  <c r="AI164" i="2"/>
  <c r="AI175" i="2"/>
  <c r="AI186" i="2"/>
  <c r="AI196" i="2"/>
  <c r="AI207" i="2"/>
  <c r="AI218" i="2"/>
  <c r="AI228" i="2"/>
  <c r="AI239" i="2"/>
  <c r="AI250" i="2"/>
  <c r="AI260" i="2"/>
  <c r="AI271" i="2"/>
  <c r="AI282" i="2"/>
  <c r="AI292" i="2"/>
  <c r="AI303" i="2"/>
  <c r="AI314" i="2"/>
  <c r="AI324" i="2"/>
  <c r="AI335" i="2"/>
  <c r="AI345" i="2"/>
  <c r="AI37" i="2"/>
  <c r="AI49" i="2"/>
  <c r="AI59" i="2"/>
  <c r="AI69" i="2"/>
  <c r="AI81" i="2"/>
  <c r="AI91" i="2"/>
  <c r="AI101" i="2"/>
  <c r="AI113" i="2"/>
  <c r="AI123" i="2"/>
  <c r="AI133" i="2"/>
  <c r="AI145" i="2"/>
  <c r="AI155" i="2"/>
  <c r="AI165" i="2"/>
  <c r="AI177" i="2"/>
  <c r="AI187" i="2"/>
  <c r="AI197" i="2"/>
  <c r="AI209" i="2"/>
  <c r="AI219" i="2"/>
  <c r="AI229" i="2"/>
  <c r="AI241" i="2"/>
  <c r="AI29" i="2"/>
  <c r="AI41" i="2"/>
  <c r="AI51" i="2"/>
  <c r="AI61" i="2"/>
  <c r="AI73" i="2"/>
  <c r="AI83" i="2"/>
  <c r="AI93" i="2"/>
  <c r="AI105" i="2"/>
  <c r="AI115" i="2"/>
  <c r="AI125" i="2"/>
  <c r="AI137" i="2"/>
  <c r="AI147" i="2"/>
  <c r="AI157" i="2"/>
  <c r="AI169" i="2"/>
  <c r="AI179" i="2"/>
  <c r="AI189" i="2"/>
  <c r="AI201" i="2"/>
  <c r="AI211" i="2"/>
  <c r="AI221" i="2"/>
  <c r="AI233" i="2"/>
  <c r="AI243" i="2"/>
  <c r="AI253" i="2"/>
  <c r="AI265" i="2"/>
  <c r="AI275" i="2"/>
  <c r="AI285" i="2"/>
  <c r="AI297" i="2"/>
  <c r="AI307" i="2"/>
  <c r="AI317" i="2"/>
  <c r="AI329" i="2"/>
  <c r="AI339" i="2"/>
  <c r="AI348" i="2"/>
  <c r="AE278" i="2"/>
  <c r="AE268" i="2"/>
  <c r="AE259" i="2"/>
  <c r="AE250" i="2"/>
  <c r="AE241" i="2"/>
  <c r="AE232" i="2"/>
  <c r="AE223" i="2"/>
  <c r="AE214" i="2"/>
  <c r="AE204" i="2"/>
  <c r="AE195" i="2"/>
  <c r="AE186" i="2"/>
  <c r="AE177" i="2"/>
  <c r="AE168" i="2"/>
  <c r="AE159" i="2"/>
  <c r="AE150" i="2"/>
  <c r="AE140" i="2"/>
  <c r="AE131" i="2"/>
  <c r="AE122" i="2"/>
  <c r="AE113" i="2"/>
  <c r="AE104" i="2"/>
  <c r="AE95" i="2"/>
  <c r="AE86" i="2"/>
  <c r="AE76" i="2"/>
  <c r="AE67" i="2"/>
  <c r="AE58" i="2"/>
  <c r="AE49" i="2"/>
  <c r="AE40" i="2"/>
  <c r="AE31" i="2"/>
  <c r="AI343" i="2"/>
  <c r="AI330" i="2"/>
  <c r="AI315" i="2"/>
  <c r="AI300" i="2"/>
  <c r="AI287" i="2"/>
  <c r="AI273" i="2"/>
  <c r="AI258" i="2"/>
  <c r="AI244" i="2"/>
  <c r="AI226" i="2"/>
  <c r="AI210" i="2"/>
  <c r="AI193" i="2"/>
  <c r="AI173" i="2"/>
  <c r="AI159" i="2"/>
  <c r="AI140" i="2"/>
  <c r="AI124" i="2"/>
  <c r="AI107" i="2"/>
  <c r="AI89" i="2"/>
  <c r="AI74" i="2"/>
  <c r="AI55" i="2"/>
  <c r="AI39" i="2"/>
  <c r="AH29" i="2"/>
  <c r="AH58" i="2"/>
  <c r="AH288" i="2"/>
  <c r="AH144" i="2"/>
  <c r="AI341" i="2"/>
  <c r="AI327" i="2"/>
  <c r="AI313" i="2"/>
  <c r="AI299" i="2"/>
  <c r="AI284" i="2"/>
  <c r="AI269" i="2"/>
  <c r="AI257" i="2"/>
  <c r="AI242" i="2"/>
  <c r="AI225" i="2"/>
  <c r="AI205" i="2"/>
  <c r="AI191" i="2"/>
  <c r="AI172" i="2"/>
  <c r="AI156" i="2"/>
  <c r="AI139" i="2"/>
  <c r="AI121" i="2"/>
  <c r="AI106" i="2"/>
  <c r="AI87" i="2"/>
  <c r="AI71" i="2"/>
  <c r="AI53" i="2"/>
  <c r="AI35" i="2"/>
  <c r="AH314" i="2"/>
  <c r="AI352" i="2"/>
  <c r="AI340" i="2"/>
  <c r="AI325" i="2"/>
  <c r="AI311" i="2"/>
  <c r="AI298" i="2"/>
  <c r="AI283" i="2"/>
  <c r="AI268" i="2"/>
  <c r="AI255" i="2"/>
  <c r="AI237" i="2"/>
  <c r="AI223" i="2"/>
  <c r="AI204" i="2"/>
  <c r="AI188" i="2"/>
  <c r="AI171" i="2"/>
  <c r="AI153" i="2"/>
  <c r="AI138" i="2"/>
  <c r="AI119" i="2"/>
  <c r="AI103" i="2"/>
  <c r="AI85" i="2"/>
  <c r="AI67" i="2"/>
  <c r="AI52" i="2"/>
  <c r="AI34" i="2"/>
  <c r="AJ40" i="2"/>
  <c r="AJ343" i="2"/>
  <c r="AJ330" i="2"/>
  <c r="AJ318" i="2"/>
  <c r="AJ304" i="2"/>
  <c r="AJ292" i="2"/>
  <c r="AJ279" i="2"/>
  <c r="AJ266" i="2"/>
  <c r="AJ254" i="2"/>
  <c r="AJ240" i="2"/>
  <c r="AJ228" i="2"/>
  <c r="AJ215" i="2"/>
  <c r="AJ199" i="2"/>
  <c r="AJ183" i="2"/>
  <c r="AJ167" i="2"/>
  <c r="AJ151" i="2"/>
  <c r="AJ135" i="2"/>
  <c r="AJ119" i="2"/>
  <c r="AJ103" i="2"/>
  <c r="AJ87" i="2"/>
  <c r="AJ71" i="2"/>
  <c r="AJ55" i="2"/>
  <c r="AJ39" i="2"/>
  <c r="AJ38" i="2"/>
  <c r="AJ352" i="2"/>
  <c r="AJ340" i="2"/>
  <c r="AJ327" i="2"/>
  <c r="AJ314" i="2"/>
  <c r="AJ302" i="2"/>
  <c r="AJ288" i="2"/>
  <c r="AJ276" i="2"/>
  <c r="AJ263" i="2"/>
  <c r="AJ250" i="2"/>
  <c r="AJ238" i="2"/>
  <c r="AJ224" i="2"/>
  <c r="AJ212" i="2"/>
  <c r="AJ196" i="2"/>
  <c r="AJ180" i="2"/>
  <c r="AJ164" i="2"/>
  <c r="AJ148" i="2"/>
  <c r="AJ132" i="2"/>
  <c r="AJ116" i="2"/>
  <c r="AJ100" i="2"/>
  <c r="AJ84" i="2"/>
  <c r="AJ68" i="2"/>
  <c r="AJ52" i="2"/>
  <c r="AJ36" i="2"/>
  <c r="AG168" i="2"/>
  <c r="AJ351" i="2"/>
  <c r="AJ338" i="2"/>
  <c r="AJ326" i="2"/>
  <c r="AJ312" i="2"/>
  <c r="AJ300" i="2"/>
  <c r="AJ287" i="2"/>
  <c r="AJ274" i="2"/>
  <c r="AJ262" i="2"/>
  <c r="AJ248" i="2"/>
  <c r="AJ236" i="2"/>
  <c r="AJ223" i="2"/>
  <c r="AJ208" i="2"/>
  <c r="AJ192" i="2"/>
  <c r="AJ176" i="2"/>
  <c r="AJ160" i="2"/>
  <c r="AJ144" i="2"/>
  <c r="AJ128" i="2"/>
  <c r="AJ112" i="2"/>
  <c r="AJ96" i="2"/>
  <c r="AJ80" i="2"/>
  <c r="AJ64" i="2"/>
  <c r="AJ48" i="2"/>
  <c r="AJ32" i="2"/>
  <c r="AJ31" i="2"/>
  <c r="AJ30" i="2"/>
  <c r="AE15" i="2"/>
  <c r="AF15" i="2" s="1"/>
  <c r="AG15" i="2" s="1"/>
  <c r="AH15" i="2" s="1"/>
  <c r="AI15" i="2" s="1"/>
  <c r="AJ15" i="2" s="1"/>
  <c r="AB26" i="2"/>
  <c r="AB18" i="2"/>
  <c r="AC20" i="2"/>
  <c r="AD22" i="2"/>
  <c r="AE24" i="2"/>
  <c r="AF26" i="2"/>
  <c r="AF18" i="2"/>
  <c r="AG20" i="2"/>
  <c r="AH22" i="2"/>
  <c r="AI24" i="2"/>
  <c r="AJ26" i="2"/>
  <c r="AJ18" i="2"/>
  <c r="AB346" i="2"/>
  <c r="AB338" i="2"/>
  <c r="AB330" i="2"/>
  <c r="AB322" i="2"/>
  <c r="AB314" i="2"/>
  <c r="AB306" i="2"/>
  <c r="AB298" i="2"/>
  <c r="AB290" i="2"/>
  <c r="AB282" i="2"/>
  <c r="AB274" i="2"/>
  <c r="AB266" i="2"/>
  <c r="AB258" i="2"/>
  <c r="AB250" i="2"/>
  <c r="AB242" i="2"/>
  <c r="AB234" i="2"/>
  <c r="AB226" i="2"/>
  <c r="AB218" i="2"/>
  <c r="AB210" i="2"/>
  <c r="AB202" i="2"/>
  <c r="AB194" i="2"/>
  <c r="AB186" i="2"/>
  <c r="AB178" i="2"/>
  <c r="AB170" i="2"/>
  <c r="AB162" i="2"/>
  <c r="AB154" i="2"/>
  <c r="AB146" i="2"/>
  <c r="AB138" i="2"/>
  <c r="AB130" i="2"/>
  <c r="AB122" i="2"/>
  <c r="AB114" i="2"/>
  <c r="AB106" i="2"/>
  <c r="AB98" i="2"/>
  <c r="AB90" i="2"/>
  <c r="AB82" i="2"/>
  <c r="AB74" i="2"/>
  <c r="AB66" i="2"/>
  <c r="AB58" i="2"/>
  <c r="AB50" i="2"/>
  <c r="AB42" i="2"/>
  <c r="AB34" i="2"/>
  <c r="AG348" i="2"/>
  <c r="AG318" i="2"/>
  <c r="AG288" i="2"/>
  <c r="AG262" i="2"/>
  <c r="AG232" i="2"/>
  <c r="AG204" i="2"/>
  <c r="AG176" i="2"/>
  <c r="AG148" i="2"/>
  <c r="AG118" i="2"/>
  <c r="AG92" i="2"/>
  <c r="AG62" i="2"/>
  <c r="AG32" i="2"/>
  <c r="AH331" i="2"/>
  <c r="AH301" i="2"/>
  <c r="AH273" i="2"/>
  <c r="AH245" i="2"/>
  <c r="AH217" i="2"/>
  <c r="AH187" i="2"/>
  <c r="AH161" i="2"/>
  <c r="AH131" i="2"/>
  <c r="AH101" i="2"/>
  <c r="AH75" i="2"/>
  <c r="AH43" i="2"/>
  <c r="AC19" i="2"/>
  <c r="AD21" i="2"/>
  <c r="AH21" i="2"/>
  <c r="AB345" i="2"/>
  <c r="AB337" i="2"/>
  <c r="AB329" i="2"/>
  <c r="AB321" i="2"/>
  <c r="AB313" i="2"/>
  <c r="AB305" i="2"/>
  <c r="AB297" i="2"/>
  <c r="AB289" i="2"/>
  <c r="AB281" i="2"/>
  <c r="AB273" i="2"/>
  <c r="AB265" i="2"/>
  <c r="AB257" i="2"/>
  <c r="AB249" i="2"/>
  <c r="AB241" i="2"/>
  <c r="AB233" i="2"/>
  <c r="AB225" i="2"/>
  <c r="AB217" i="2"/>
  <c r="AB209" i="2"/>
  <c r="AB201" i="2"/>
  <c r="AB193" i="2"/>
  <c r="AB185" i="2"/>
  <c r="AB177" i="2"/>
  <c r="AB169" i="2"/>
  <c r="AB161" i="2"/>
  <c r="AB153" i="2"/>
  <c r="AB145" i="2"/>
  <c r="AB137" i="2"/>
  <c r="AB129" i="2"/>
  <c r="AB121" i="2"/>
  <c r="AB113" i="2"/>
  <c r="AB105" i="2"/>
  <c r="AB97" i="2"/>
  <c r="AB89" i="2"/>
  <c r="AB81" i="2"/>
  <c r="AB73" i="2"/>
  <c r="AB65" i="2"/>
  <c r="AB57" i="2"/>
  <c r="AB49" i="2"/>
  <c r="AB41" i="2"/>
  <c r="AB33" i="2"/>
  <c r="AG347" i="2"/>
  <c r="AG317" i="2"/>
  <c r="AG287" i="2"/>
  <c r="AG261" i="2"/>
  <c r="AG231" i="2"/>
  <c r="AG203" i="2"/>
  <c r="AG175" i="2"/>
  <c r="AG147" i="2"/>
  <c r="AG117" i="2"/>
  <c r="AG91" i="2"/>
  <c r="AG61" i="2"/>
  <c r="AH330" i="2"/>
  <c r="AH300" i="2"/>
  <c r="AH272" i="2"/>
  <c r="AH244" i="2"/>
  <c r="AH216" i="2"/>
  <c r="AH186" i="2"/>
  <c r="AH160" i="2"/>
  <c r="AH130" i="2"/>
  <c r="AH100" i="2"/>
  <c r="AH74" i="2"/>
  <c r="AH42" i="2"/>
  <c r="AB24" i="2"/>
  <c r="AC26" i="2"/>
  <c r="AC18" i="2"/>
  <c r="AD20" i="2"/>
  <c r="AE22" i="2"/>
  <c r="AF24" i="2"/>
  <c r="AH20" i="2"/>
  <c r="AG33" i="2"/>
  <c r="AG41" i="2"/>
  <c r="AG49" i="2"/>
  <c r="AG57" i="2"/>
  <c r="AG65" i="2"/>
  <c r="AG73" i="2"/>
  <c r="AG81" i="2"/>
  <c r="AG89" i="2"/>
  <c r="AG97" i="2"/>
  <c r="AG105" i="2"/>
  <c r="AG113" i="2"/>
  <c r="AG121" i="2"/>
  <c r="AG129" i="2"/>
  <c r="AG137" i="2"/>
  <c r="AG145" i="2"/>
  <c r="AG153" i="2"/>
  <c r="AG161" i="2"/>
  <c r="AG169" i="2"/>
  <c r="AG177" i="2"/>
  <c r="AG185" i="2"/>
  <c r="AG193" i="2"/>
  <c r="AG201" i="2"/>
  <c r="AG209" i="2"/>
  <c r="AG217" i="2"/>
  <c r="AG225" i="2"/>
  <c r="AG233" i="2"/>
  <c r="AG241" i="2"/>
  <c r="AG249" i="2"/>
  <c r="AG257" i="2"/>
  <c r="AG265" i="2"/>
  <c r="AG273" i="2"/>
  <c r="AG281" i="2"/>
  <c r="AG289" i="2"/>
  <c r="AG297" i="2"/>
  <c r="AG305" i="2"/>
  <c r="AG313" i="2"/>
  <c r="AG321" i="2"/>
  <c r="AG329" i="2"/>
  <c r="AG337" i="2"/>
  <c r="AG345" i="2"/>
  <c r="AG34" i="2"/>
  <c r="AG42" i="2"/>
  <c r="AG50" i="2"/>
  <c r="AG58" i="2"/>
  <c r="AG66" i="2"/>
  <c r="AG74" i="2"/>
  <c r="AG82" i="2"/>
  <c r="AG90" i="2"/>
  <c r="AG98" i="2"/>
  <c r="AG106" i="2"/>
  <c r="AG114" i="2"/>
  <c r="AG122" i="2"/>
  <c r="AG130" i="2"/>
  <c r="AG138" i="2"/>
  <c r="AG146" i="2"/>
  <c r="AG154" i="2"/>
  <c r="AG162" i="2"/>
  <c r="AG170" i="2"/>
  <c r="AG178" i="2"/>
  <c r="AG186" i="2"/>
  <c r="AG194" i="2"/>
  <c r="AG202" i="2"/>
  <c r="AG210" i="2"/>
  <c r="AG218" i="2"/>
  <c r="AG226" i="2"/>
  <c r="AG234" i="2"/>
  <c r="AG242" i="2"/>
  <c r="AG250" i="2"/>
  <c r="AG258" i="2"/>
  <c r="AG266" i="2"/>
  <c r="AG274" i="2"/>
  <c r="AG282" i="2"/>
  <c r="AG290" i="2"/>
  <c r="AG298" i="2"/>
  <c r="AG306" i="2"/>
  <c r="AG314" i="2"/>
  <c r="AG322" i="2"/>
  <c r="AG330" i="2"/>
  <c r="AG338" i="2"/>
  <c r="AG346" i="2"/>
  <c r="AG35" i="2"/>
  <c r="AG45" i="2"/>
  <c r="AG55" i="2"/>
  <c r="AG67" i="2"/>
  <c r="AG77" i="2"/>
  <c r="AG87" i="2"/>
  <c r="AG99" i="2"/>
  <c r="AG109" i="2"/>
  <c r="AG119" i="2"/>
  <c r="AG131" i="2"/>
  <c r="AG141" i="2"/>
  <c r="AG151" i="2"/>
  <c r="AG163" i="2"/>
  <c r="AG173" i="2"/>
  <c r="AG183" i="2"/>
  <c r="AG195" i="2"/>
  <c r="AG205" i="2"/>
  <c r="AG215" i="2"/>
  <c r="AG227" i="2"/>
  <c r="AG237" i="2"/>
  <c r="AG247" i="2"/>
  <c r="AG259" i="2"/>
  <c r="AG269" i="2"/>
  <c r="AG279" i="2"/>
  <c r="AG291" i="2"/>
  <c r="AG301" i="2"/>
  <c r="AG311" i="2"/>
  <c r="AG323" i="2"/>
  <c r="AG333" i="2"/>
  <c r="AG343" i="2"/>
  <c r="AG36" i="2"/>
  <c r="AG46" i="2"/>
  <c r="AG56" i="2"/>
  <c r="AG68" i="2"/>
  <c r="AG78" i="2"/>
  <c r="AG88" i="2"/>
  <c r="AG100" i="2"/>
  <c r="AG110" i="2"/>
  <c r="AG120" i="2"/>
  <c r="AG132" i="2"/>
  <c r="AG142" i="2"/>
  <c r="AG152" i="2"/>
  <c r="AG164" i="2"/>
  <c r="AG174" i="2"/>
  <c r="AG184" i="2"/>
  <c r="AG196" i="2"/>
  <c r="AG206" i="2"/>
  <c r="AG216" i="2"/>
  <c r="AG228" i="2"/>
  <c r="AG238" i="2"/>
  <c r="AG248" i="2"/>
  <c r="AG260" i="2"/>
  <c r="AG270" i="2"/>
  <c r="AG280" i="2"/>
  <c r="AG292" i="2"/>
  <c r="AG302" i="2"/>
  <c r="AG312" i="2"/>
  <c r="AG324" i="2"/>
  <c r="AG334" i="2"/>
  <c r="AG344" i="2"/>
  <c r="AG29" i="2"/>
  <c r="AG43" i="2"/>
  <c r="AG59" i="2"/>
  <c r="AG71" i="2"/>
  <c r="AG85" i="2"/>
  <c r="AG101" i="2"/>
  <c r="AG115" i="2"/>
  <c r="AG127" i="2"/>
  <c r="AG143" i="2"/>
  <c r="AG157" i="2"/>
  <c r="AG171" i="2"/>
  <c r="AG187" i="2"/>
  <c r="AG199" i="2"/>
  <c r="AG213" i="2"/>
  <c r="AG229" i="2"/>
  <c r="AG243" i="2"/>
  <c r="AG255" i="2"/>
  <c r="AG271" i="2"/>
  <c r="AG285" i="2"/>
  <c r="AG299" i="2"/>
  <c r="AG315" i="2"/>
  <c r="AG327" i="2"/>
  <c r="AG341" i="2"/>
  <c r="AG30" i="2"/>
  <c r="AG44" i="2"/>
  <c r="AG60" i="2"/>
  <c r="AG72" i="2"/>
  <c r="AG86" i="2"/>
  <c r="AG102" i="2"/>
  <c r="AG116" i="2"/>
  <c r="AG128" i="2"/>
  <c r="AG144" i="2"/>
  <c r="AG158" i="2"/>
  <c r="AG172" i="2"/>
  <c r="AG188" i="2"/>
  <c r="AG200" i="2"/>
  <c r="AG214" i="2"/>
  <c r="AG230" i="2"/>
  <c r="AG244" i="2"/>
  <c r="AG256" i="2"/>
  <c r="AG272" i="2"/>
  <c r="AG286" i="2"/>
  <c r="AG300" i="2"/>
  <c r="AG316" i="2"/>
  <c r="AG328" i="2"/>
  <c r="AG342" i="2"/>
  <c r="AG37" i="2"/>
  <c r="AG51" i="2"/>
  <c r="AG63" i="2"/>
  <c r="AG79" i="2"/>
  <c r="AG93" i="2"/>
  <c r="AG107" i="2"/>
  <c r="AG123" i="2"/>
  <c r="AG135" i="2"/>
  <c r="AG149" i="2"/>
  <c r="AG165" i="2"/>
  <c r="AG179" i="2"/>
  <c r="AG191" i="2"/>
  <c r="AG207" i="2"/>
  <c r="AG221" i="2"/>
  <c r="AG235" i="2"/>
  <c r="AG251" i="2"/>
  <c r="AG263" i="2"/>
  <c r="AG277" i="2"/>
  <c r="AG293" i="2"/>
  <c r="AG307" i="2"/>
  <c r="AG319" i="2"/>
  <c r="AG335" i="2"/>
  <c r="AG349" i="2"/>
  <c r="AG38" i="2"/>
  <c r="AG52" i="2"/>
  <c r="AG64" i="2"/>
  <c r="AG80" i="2"/>
  <c r="AG94" i="2"/>
  <c r="AG108" i="2"/>
  <c r="AG124" i="2"/>
  <c r="AG136" i="2"/>
  <c r="AG150" i="2"/>
  <c r="AG166" i="2"/>
  <c r="AG180" i="2"/>
  <c r="AG192" i="2"/>
  <c r="AG208" i="2"/>
  <c r="AG222" i="2"/>
  <c r="AG236" i="2"/>
  <c r="AG252" i="2"/>
  <c r="AG264" i="2"/>
  <c r="AG278" i="2"/>
  <c r="AG294" i="2"/>
  <c r="AG308" i="2"/>
  <c r="AG320" i="2"/>
  <c r="AG336" i="2"/>
  <c r="AG350" i="2"/>
  <c r="AH323" i="2"/>
  <c r="AH293" i="2"/>
  <c r="AH267" i="2"/>
  <c r="AH237" i="2"/>
  <c r="AH209" i="2"/>
  <c r="AH181" i="2"/>
  <c r="AH153" i="2"/>
  <c r="AH123" i="2"/>
  <c r="AH97" i="2"/>
  <c r="AH67" i="2"/>
  <c r="AH34" i="2"/>
  <c r="AD19" i="2"/>
  <c r="AE21" i="2"/>
  <c r="AF23" i="2"/>
  <c r="AH19" i="2"/>
  <c r="AI21" i="2"/>
  <c r="AJ23" i="2"/>
  <c r="AB351" i="2"/>
  <c r="AB343" i="2"/>
  <c r="AB335" i="2"/>
  <c r="AB327" i="2"/>
  <c r="AB319" i="2"/>
  <c r="AB311" i="2"/>
  <c r="AB303" i="2"/>
  <c r="AB295" i="2"/>
  <c r="AB287" i="2"/>
  <c r="AB279" i="2"/>
  <c r="AB271" i="2"/>
  <c r="AB263" i="2"/>
  <c r="AB255" i="2"/>
  <c r="AB247" i="2"/>
  <c r="AB239" i="2"/>
  <c r="AB231" i="2"/>
  <c r="AB223" i="2"/>
  <c r="AB215" i="2"/>
  <c r="AB207" i="2"/>
  <c r="AB199" i="2"/>
  <c r="AB191" i="2"/>
  <c r="AB183" i="2"/>
  <c r="AB175" i="2"/>
  <c r="AB167" i="2"/>
  <c r="AB159" i="2"/>
  <c r="AB151" i="2"/>
  <c r="AB143" i="2"/>
  <c r="AB135" i="2"/>
  <c r="AB127" i="2"/>
  <c r="AB119" i="2"/>
  <c r="AB111" i="2"/>
  <c r="AB103" i="2"/>
  <c r="AB95" i="2"/>
  <c r="AB87" i="2"/>
  <c r="AB79" i="2"/>
  <c r="AB71" i="2"/>
  <c r="AB63" i="2"/>
  <c r="AB55" i="2"/>
  <c r="AB47" i="2"/>
  <c r="AB39" i="2"/>
  <c r="AB31" i="2"/>
  <c r="AG339" i="2"/>
  <c r="AG309" i="2"/>
  <c r="AG283" i="2"/>
  <c r="AG253" i="2"/>
  <c r="AG223" i="2"/>
  <c r="AG197" i="2"/>
  <c r="AG167" i="2"/>
  <c r="AG139" i="2"/>
  <c r="AG111" i="2"/>
  <c r="AG83" i="2"/>
  <c r="AG53" i="2"/>
  <c r="AH352" i="2"/>
  <c r="AH322" i="2"/>
  <c r="AH292" i="2"/>
  <c r="AH266" i="2"/>
  <c r="AH236" i="2"/>
  <c r="AH208" i="2"/>
  <c r="AH180" i="2"/>
  <c r="AH152" i="2"/>
  <c r="AH122" i="2"/>
  <c r="AH96" i="2"/>
  <c r="AH66" i="2"/>
  <c r="AH32" i="2"/>
  <c r="AB25" i="2"/>
  <c r="AB23" i="2"/>
  <c r="AC25" i="2"/>
  <c r="AB22" i="2"/>
  <c r="AC24" i="2"/>
  <c r="AD26" i="2"/>
  <c r="AD18" i="2"/>
  <c r="AE20" i="2"/>
  <c r="AF22" i="2"/>
  <c r="AG24" i="2"/>
  <c r="AH26" i="2"/>
  <c r="AH18" i="2"/>
  <c r="AJ22" i="2"/>
  <c r="AB350" i="2"/>
  <c r="AB342" i="2"/>
  <c r="AB334" i="2"/>
  <c r="AB326" i="2"/>
  <c r="AB318" i="2"/>
  <c r="AB310" i="2"/>
  <c r="AB302" i="2"/>
  <c r="AB294" i="2"/>
  <c r="AB286" i="2"/>
  <c r="AB278" i="2"/>
  <c r="AB270" i="2"/>
  <c r="AB262" i="2"/>
  <c r="AB254" i="2"/>
  <c r="AB246" i="2"/>
  <c r="AB238" i="2"/>
  <c r="AB230" i="2"/>
  <c r="AB222" i="2"/>
  <c r="AB214" i="2"/>
  <c r="AB206" i="2"/>
  <c r="AB198" i="2"/>
  <c r="AB190" i="2"/>
  <c r="AB182" i="2"/>
  <c r="AB174" i="2"/>
  <c r="AB166" i="2"/>
  <c r="AB158" i="2"/>
  <c r="AB150" i="2"/>
  <c r="AB142" i="2"/>
  <c r="AB134" i="2"/>
  <c r="AB126" i="2"/>
  <c r="AB118" i="2"/>
  <c r="AB110" i="2"/>
  <c r="AB102" i="2"/>
  <c r="AB94" i="2"/>
  <c r="AB86" i="2"/>
  <c r="AB78" i="2"/>
  <c r="AB70" i="2"/>
  <c r="AB62" i="2"/>
  <c r="AB54" i="2"/>
  <c r="AB46" i="2"/>
  <c r="AB38" i="2"/>
  <c r="AB30" i="2"/>
  <c r="AG332" i="2"/>
  <c r="AG304" i="2"/>
  <c r="AG276" i="2"/>
  <c r="AG246" i="2"/>
  <c r="AG220" i="2"/>
  <c r="AG190" i="2"/>
  <c r="AG160" i="2"/>
  <c r="AG134" i="2"/>
  <c r="AG104" i="2"/>
  <c r="AG76" i="2"/>
  <c r="AG48" i="2"/>
  <c r="AH345" i="2"/>
  <c r="AH315" i="2"/>
  <c r="AH289" i="2"/>
  <c r="AH259" i="2"/>
  <c r="AH229" i="2"/>
  <c r="AH203" i="2"/>
  <c r="AH173" i="2"/>
  <c r="AH145" i="2"/>
  <c r="AH117" i="2"/>
  <c r="AH89" i="2"/>
  <c r="AH59" i="2"/>
  <c r="AF21" i="2"/>
  <c r="AJ21" i="2"/>
  <c r="AG331" i="2"/>
  <c r="AG303" i="2"/>
  <c r="AG275" i="2"/>
  <c r="AG245" i="2"/>
  <c r="AG219" i="2"/>
  <c r="AG189" i="2"/>
  <c r="AG159" i="2"/>
  <c r="AG133" i="2"/>
  <c r="AG103" i="2"/>
  <c r="AG75" i="2"/>
  <c r="AG47" i="2"/>
  <c r="AH33" i="2"/>
  <c r="AH41" i="2"/>
  <c r="AH49" i="2"/>
  <c r="AH57" i="2"/>
  <c r="AH35" i="2"/>
  <c r="AH44" i="2"/>
  <c r="AH53" i="2"/>
  <c r="AH62" i="2"/>
  <c r="AH70" i="2"/>
  <c r="AH78" i="2"/>
  <c r="AH86" i="2"/>
  <c r="AH94" i="2"/>
  <c r="AH102" i="2"/>
  <c r="AH110" i="2"/>
  <c r="AH118" i="2"/>
  <c r="AH126" i="2"/>
  <c r="AH134" i="2"/>
  <c r="AH142" i="2"/>
  <c r="AH150" i="2"/>
  <c r="AH158" i="2"/>
  <c r="AH166" i="2"/>
  <c r="AH174" i="2"/>
  <c r="AH182" i="2"/>
  <c r="AH190" i="2"/>
  <c r="AH198" i="2"/>
  <c r="AH206" i="2"/>
  <c r="AH214" i="2"/>
  <c r="AH222" i="2"/>
  <c r="AH230" i="2"/>
  <c r="AH238" i="2"/>
  <c r="AH246" i="2"/>
  <c r="AH254" i="2"/>
  <c r="AH262" i="2"/>
  <c r="AH270" i="2"/>
  <c r="AH278" i="2"/>
  <c r="AH286" i="2"/>
  <c r="AH294" i="2"/>
  <c r="AH302" i="2"/>
  <c r="AH310" i="2"/>
  <c r="AH318" i="2"/>
  <c r="AH326" i="2"/>
  <c r="AH334" i="2"/>
  <c r="AH342" i="2"/>
  <c r="AH350" i="2"/>
  <c r="AH36" i="2"/>
  <c r="AH45" i="2"/>
  <c r="AH54" i="2"/>
  <c r="AH63" i="2"/>
  <c r="AH71" i="2"/>
  <c r="AH79" i="2"/>
  <c r="AH87" i="2"/>
  <c r="AH95" i="2"/>
  <c r="AH103" i="2"/>
  <c r="AH111" i="2"/>
  <c r="AH119" i="2"/>
  <c r="AH127" i="2"/>
  <c r="AH135" i="2"/>
  <c r="AH143" i="2"/>
  <c r="AH151" i="2"/>
  <c r="AH159" i="2"/>
  <c r="AH167" i="2"/>
  <c r="AH175" i="2"/>
  <c r="AH183" i="2"/>
  <c r="AH191" i="2"/>
  <c r="AH199" i="2"/>
  <c r="AH207" i="2"/>
  <c r="AH215" i="2"/>
  <c r="AH223" i="2"/>
  <c r="AH231" i="2"/>
  <c r="AH239" i="2"/>
  <c r="AH247" i="2"/>
  <c r="AH255" i="2"/>
  <c r="AH263" i="2"/>
  <c r="AH271" i="2"/>
  <c r="AH279" i="2"/>
  <c r="AH287" i="2"/>
  <c r="AH295" i="2"/>
  <c r="AH303" i="2"/>
  <c r="AH311" i="2"/>
  <c r="AH319" i="2"/>
  <c r="AH327" i="2"/>
  <c r="AH335" i="2"/>
  <c r="AH343" i="2"/>
  <c r="AH351" i="2"/>
  <c r="AH37" i="2"/>
  <c r="AH48" i="2"/>
  <c r="AH60" i="2"/>
  <c r="AH72" i="2"/>
  <c r="AH82" i="2"/>
  <c r="AH92" i="2"/>
  <c r="AH104" i="2"/>
  <c r="AH114" i="2"/>
  <c r="AH124" i="2"/>
  <c r="AH136" i="2"/>
  <c r="AH146" i="2"/>
  <c r="AH156" i="2"/>
  <c r="AH168" i="2"/>
  <c r="AH178" i="2"/>
  <c r="AH188" i="2"/>
  <c r="AH200" i="2"/>
  <c r="AH210" i="2"/>
  <c r="AH220" i="2"/>
  <c r="AH232" i="2"/>
  <c r="AH242" i="2"/>
  <c r="AH252" i="2"/>
  <c r="AH264" i="2"/>
  <c r="AH274" i="2"/>
  <c r="AH284" i="2"/>
  <c r="AH296" i="2"/>
  <c r="AH306" i="2"/>
  <c r="AH316" i="2"/>
  <c r="AH328" i="2"/>
  <c r="AH338" i="2"/>
  <c r="AH348" i="2"/>
  <c r="AH38" i="2"/>
  <c r="AH50" i="2"/>
  <c r="AH61" i="2"/>
  <c r="AH73" i="2"/>
  <c r="AH83" i="2"/>
  <c r="AH93" i="2"/>
  <c r="AH105" i="2"/>
  <c r="AH115" i="2"/>
  <c r="AH125" i="2"/>
  <c r="AH137" i="2"/>
  <c r="AH147" i="2"/>
  <c r="AH157" i="2"/>
  <c r="AH169" i="2"/>
  <c r="AH179" i="2"/>
  <c r="AH189" i="2"/>
  <c r="AH201" i="2"/>
  <c r="AH211" i="2"/>
  <c r="AH221" i="2"/>
  <c r="AH233" i="2"/>
  <c r="AH243" i="2"/>
  <c r="AH253" i="2"/>
  <c r="AH265" i="2"/>
  <c r="AH275" i="2"/>
  <c r="AH285" i="2"/>
  <c r="AH297" i="2"/>
  <c r="AH307" i="2"/>
  <c r="AH317" i="2"/>
  <c r="AH329" i="2"/>
  <c r="AH339" i="2"/>
  <c r="AH349" i="2"/>
  <c r="AH39" i="2"/>
  <c r="AH55" i="2"/>
  <c r="AH68" i="2"/>
  <c r="AH84" i="2"/>
  <c r="AH98" i="2"/>
  <c r="AH112" i="2"/>
  <c r="AH128" i="2"/>
  <c r="AH140" i="2"/>
  <c r="AH154" i="2"/>
  <c r="AH170" i="2"/>
  <c r="AH184" i="2"/>
  <c r="AH196" i="2"/>
  <c r="AH212" i="2"/>
  <c r="AH226" i="2"/>
  <c r="AH240" i="2"/>
  <c r="AH256" i="2"/>
  <c r="AH268" i="2"/>
  <c r="AH282" i="2"/>
  <c r="AH298" i="2"/>
  <c r="AH312" i="2"/>
  <c r="AH324" i="2"/>
  <c r="AH340" i="2"/>
  <c r="AH40" i="2"/>
  <c r="AH56" i="2"/>
  <c r="AH69" i="2"/>
  <c r="AH85" i="2"/>
  <c r="AH99" i="2"/>
  <c r="AH113" i="2"/>
  <c r="AH129" i="2"/>
  <c r="AH141" i="2"/>
  <c r="AH155" i="2"/>
  <c r="AH171" i="2"/>
  <c r="AH185" i="2"/>
  <c r="AH197" i="2"/>
  <c r="AH213" i="2"/>
  <c r="AH227" i="2"/>
  <c r="AH241" i="2"/>
  <c r="AH257" i="2"/>
  <c r="AH269" i="2"/>
  <c r="AH283" i="2"/>
  <c r="AH299" i="2"/>
  <c r="AH313" i="2"/>
  <c r="AH325" i="2"/>
  <c r="AH341" i="2"/>
  <c r="AH30" i="2"/>
  <c r="AH46" i="2"/>
  <c r="AH64" i="2"/>
  <c r="AH76" i="2"/>
  <c r="AH90" i="2"/>
  <c r="AH106" i="2"/>
  <c r="AH120" i="2"/>
  <c r="AH132" i="2"/>
  <c r="AH148" i="2"/>
  <c r="AH162" i="2"/>
  <c r="AH176" i="2"/>
  <c r="AH192" i="2"/>
  <c r="AH204" i="2"/>
  <c r="AH218" i="2"/>
  <c r="AH234" i="2"/>
  <c r="AH248" i="2"/>
  <c r="AH260" i="2"/>
  <c r="AH276" i="2"/>
  <c r="AH290" i="2"/>
  <c r="AH304" i="2"/>
  <c r="AH320" i="2"/>
  <c r="AH332" i="2"/>
  <c r="AH346" i="2"/>
  <c r="AH31" i="2"/>
  <c r="AH47" i="2"/>
  <c r="AH65" i="2"/>
  <c r="AH77" i="2"/>
  <c r="AH91" i="2"/>
  <c r="AH107" i="2"/>
  <c r="AH121" i="2"/>
  <c r="AH133" i="2"/>
  <c r="AH149" i="2"/>
  <c r="AH163" i="2"/>
  <c r="AH177" i="2"/>
  <c r="AH193" i="2"/>
  <c r="AH205" i="2"/>
  <c r="AH219" i="2"/>
  <c r="AH235" i="2"/>
  <c r="AH249" i="2"/>
  <c r="AH261" i="2"/>
  <c r="AH277" i="2"/>
  <c r="AH291" i="2"/>
  <c r="AH305" i="2"/>
  <c r="AH321" i="2"/>
  <c r="AH333" i="2"/>
  <c r="AH347" i="2"/>
  <c r="AB20" i="2"/>
  <c r="AC22" i="2"/>
  <c r="AD24" i="2"/>
  <c r="AE26" i="2"/>
  <c r="AF20" i="2"/>
  <c r="AG22" i="2"/>
  <c r="AH24" i="2"/>
  <c r="AJ20" i="2"/>
  <c r="AG352" i="2"/>
  <c r="AG326" i="2"/>
  <c r="AG296" i="2"/>
  <c r="AG268" i="2"/>
  <c r="AG240" i="2"/>
  <c r="AG212" i="2"/>
  <c r="AG182" i="2"/>
  <c r="AG156" i="2"/>
  <c r="AG126" i="2"/>
  <c r="AG96" i="2"/>
  <c r="AG70" i="2"/>
  <c r="AG40" i="2"/>
  <c r="AH337" i="2"/>
  <c r="AH309" i="2"/>
  <c r="AH281" i="2"/>
  <c r="AH251" i="2"/>
  <c r="AH225" i="2"/>
  <c r="AH195" i="2"/>
  <c r="AH165" i="2"/>
  <c r="AH139" i="2"/>
  <c r="AH109" i="2"/>
  <c r="AH81" i="2"/>
  <c r="AH52" i="2"/>
  <c r="AB21" i="2"/>
  <c r="AD25" i="2"/>
  <c r="AB347" i="2"/>
  <c r="AB339" i="2"/>
  <c r="AB331" i="2"/>
  <c r="AB323" i="2"/>
  <c r="AB315" i="2"/>
  <c r="AB307" i="2"/>
  <c r="AB299" i="2"/>
  <c r="AB291" i="2"/>
  <c r="AB283" i="2"/>
  <c r="AB275" i="2"/>
  <c r="AB267" i="2"/>
  <c r="AB259" i="2"/>
  <c r="AB251" i="2"/>
  <c r="AB243" i="2"/>
  <c r="AB235" i="2"/>
  <c r="AB227" i="2"/>
  <c r="AB219" i="2"/>
  <c r="AB211" i="2"/>
  <c r="AB203" i="2"/>
  <c r="AB195" i="2"/>
  <c r="AB187" i="2"/>
  <c r="AB179" i="2"/>
  <c r="AB171" i="2"/>
  <c r="AB163" i="2"/>
  <c r="AB155" i="2"/>
  <c r="AB147" i="2"/>
  <c r="AB139" i="2"/>
  <c r="AB131" i="2"/>
  <c r="AB123" i="2"/>
  <c r="AB115" i="2"/>
  <c r="AB107" i="2"/>
  <c r="AB99" i="2"/>
  <c r="AB91" i="2"/>
  <c r="AB83" i="2"/>
  <c r="AB75" i="2"/>
  <c r="AB67" i="2"/>
  <c r="AB59" i="2"/>
  <c r="AB51" i="2"/>
  <c r="AB43" i="2"/>
  <c r="AG351" i="2"/>
  <c r="AG325" i="2"/>
  <c r="AG295" i="2"/>
  <c r="AG267" i="2"/>
  <c r="AG239" i="2"/>
  <c r="AG211" i="2"/>
  <c r="AG181" i="2"/>
  <c r="AG155" i="2"/>
  <c r="AG125" i="2"/>
  <c r="AG95" i="2"/>
  <c r="AG69" i="2"/>
  <c r="AG39" i="2"/>
  <c r="AH336" i="2"/>
  <c r="AH308" i="2"/>
  <c r="AH280" i="2"/>
  <c r="AH250" i="2"/>
  <c r="AH224" i="2"/>
  <c r="AH194" i="2"/>
  <c r="AH164" i="2"/>
  <c r="AH138" i="2"/>
  <c r="AH108" i="2"/>
  <c r="AH80" i="2"/>
  <c r="AH51" i="2"/>
  <c r="AC52" i="2"/>
  <c r="AC42" i="2"/>
  <c r="AD349" i="2"/>
  <c r="AD340" i="2"/>
  <c r="AD331" i="2"/>
  <c r="AD322" i="2"/>
  <c r="AD313" i="2"/>
  <c r="AD303" i="2"/>
  <c r="AD294" i="2"/>
  <c r="AD285" i="2"/>
  <c r="AD276" i="2"/>
  <c r="AD267" i="2"/>
  <c r="AD258" i="2"/>
  <c r="AD249" i="2"/>
  <c r="AD239" i="2"/>
  <c r="AD230" i="2"/>
  <c r="AD221" i="2"/>
  <c r="AD212" i="2"/>
  <c r="AD203" i="2"/>
  <c r="AD194" i="2"/>
  <c r="AD185" i="2"/>
  <c r="AD175" i="2"/>
  <c r="AD166" i="2"/>
  <c r="AD157" i="2"/>
  <c r="AD148" i="2"/>
  <c r="AD139" i="2"/>
  <c r="AD130" i="2"/>
  <c r="AD121" i="2"/>
  <c r="AD111" i="2"/>
  <c r="AD102" i="2"/>
  <c r="AD93" i="2"/>
  <c r="AD84" i="2"/>
  <c r="AD75" i="2"/>
  <c r="AD66" i="2"/>
  <c r="AD57" i="2"/>
  <c r="AD47" i="2"/>
  <c r="AD38" i="2"/>
  <c r="AD32" i="2"/>
  <c r="AD40" i="2"/>
  <c r="AD48" i="2"/>
  <c r="AD56" i="2"/>
  <c r="AD64" i="2"/>
  <c r="AD72" i="2"/>
  <c r="AD80" i="2"/>
  <c r="AD88" i="2"/>
  <c r="AD96" i="2"/>
  <c r="AD104" i="2"/>
  <c r="AD112" i="2"/>
  <c r="AD120" i="2"/>
  <c r="AD128" i="2"/>
  <c r="AD136" i="2"/>
  <c r="AD144" i="2"/>
  <c r="AD152" i="2"/>
  <c r="AD160" i="2"/>
  <c r="AD168" i="2"/>
  <c r="AD176" i="2"/>
  <c r="AD184" i="2"/>
  <c r="AD192" i="2"/>
  <c r="AD200" i="2"/>
  <c r="AD208" i="2"/>
  <c r="AD216" i="2"/>
  <c r="AD224" i="2"/>
  <c r="AD232" i="2"/>
  <c r="AD240" i="2"/>
  <c r="AD248" i="2"/>
  <c r="AD256" i="2"/>
  <c r="AD264" i="2"/>
  <c r="AD272" i="2"/>
  <c r="AD280" i="2"/>
  <c r="AD288" i="2"/>
  <c r="AD296" i="2"/>
  <c r="AD304" i="2"/>
  <c r="AD312" i="2"/>
  <c r="AD320" i="2"/>
  <c r="AD328" i="2"/>
  <c r="AD336" i="2"/>
  <c r="AD344" i="2"/>
  <c r="AD352" i="2"/>
  <c r="AC35" i="2"/>
  <c r="AC43" i="2"/>
  <c r="AC51" i="2"/>
  <c r="AC59" i="2"/>
  <c r="AC67" i="2"/>
  <c r="AC75" i="2"/>
  <c r="AC83" i="2"/>
  <c r="AC91" i="2"/>
  <c r="AC99" i="2"/>
  <c r="AC107" i="2"/>
  <c r="AC115" i="2"/>
  <c r="AC123" i="2"/>
  <c r="AC131" i="2"/>
  <c r="AC139" i="2"/>
  <c r="AC147" i="2"/>
  <c r="AC155" i="2"/>
  <c r="AC163" i="2"/>
  <c r="AC171" i="2"/>
  <c r="AC179" i="2"/>
  <c r="AC187" i="2"/>
  <c r="AC195" i="2"/>
  <c r="AC203" i="2"/>
  <c r="AC211" i="2"/>
  <c r="AC219" i="2"/>
  <c r="AC227" i="2"/>
  <c r="AC235" i="2"/>
  <c r="AC243" i="2"/>
  <c r="AC251" i="2"/>
  <c r="AD343" i="2"/>
  <c r="AD334" i="2"/>
  <c r="AD325" i="2"/>
  <c r="AD316" i="2"/>
  <c r="AD307" i="2"/>
  <c r="AD298" i="2"/>
  <c r="AD289" i="2"/>
  <c r="AD279" i="2"/>
  <c r="AD270" i="2"/>
  <c r="AD261" i="2"/>
  <c r="AD252" i="2"/>
  <c r="AD243" i="2"/>
  <c r="AD234" i="2"/>
  <c r="AD225" i="2"/>
  <c r="AD215" i="2"/>
  <c r="AD206" i="2"/>
  <c r="AD197" i="2"/>
  <c r="AD188" i="2"/>
  <c r="AD179" i="2"/>
  <c r="AD170" i="2"/>
  <c r="AD161" i="2"/>
  <c r="AD151" i="2"/>
  <c r="AD142" i="2"/>
  <c r="AD133" i="2"/>
  <c r="AD124" i="2"/>
  <c r="AD115" i="2"/>
  <c r="AD106" i="2"/>
  <c r="AD97" i="2"/>
  <c r="AD87" i="2"/>
  <c r="AD78" i="2"/>
  <c r="AD69" i="2"/>
  <c r="AD60" i="2"/>
  <c r="AD51" i="2"/>
  <c r="AD42" i="2"/>
  <c r="AD33" i="2"/>
  <c r="AE349" i="2"/>
  <c r="AE341" i="2"/>
  <c r="AE333" i="2"/>
  <c r="AE325" i="2"/>
  <c r="AE317" i="2"/>
  <c r="AE309" i="2"/>
  <c r="AE301" i="2"/>
  <c r="AE293" i="2"/>
  <c r="AE285" i="2"/>
  <c r="AE277" i="2"/>
  <c r="AE269" i="2"/>
  <c r="AE261" i="2"/>
  <c r="AE253" i="2"/>
  <c r="AE245" i="2"/>
  <c r="AE237" i="2"/>
  <c r="AE229" i="2"/>
  <c r="AE221" i="2"/>
  <c r="AE213" i="2"/>
  <c r="AE205" i="2"/>
  <c r="AE197" i="2"/>
  <c r="AE189" i="2"/>
  <c r="AE181" i="2"/>
  <c r="AE173" i="2"/>
  <c r="AE165" i="2"/>
  <c r="AE157" i="2"/>
  <c r="AE149" i="2"/>
  <c r="AE141" i="2"/>
  <c r="AE133" i="2"/>
  <c r="AE125" i="2"/>
  <c r="AE117" i="2"/>
  <c r="AE109" i="2"/>
  <c r="AE101" i="2"/>
  <c r="AE93" i="2"/>
  <c r="AE85" i="2"/>
  <c r="AE77" i="2"/>
  <c r="AE69" i="2"/>
  <c r="AE61" i="2"/>
  <c r="AE53" i="2"/>
  <c r="AE45" i="2"/>
  <c r="AE37" i="2"/>
  <c r="AF61" i="2"/>
  <c r="AF53" i="2"/>
  <c r="AF45" i="2"/>
  <c r="AF37" i="2"/>
  <c r="AI350" i="2"/>
  <c r="AI342" i="2"/>
  <c r="AI334" i="2"/>
  <c r="AI326" i="2"/>
  <c r="AI318" i="2"/>
  <c r="AI310" i="2"/>
  <c r="AI302" i="2"/>
  <c r="AI294" i="2"/>
  <c r="AI286" i="2"/>
  <c r="AI278" i="2"/>
  <c r="AI270" i="2"/>
  <c r="AI262" i="2"/>
  <c r="AI254" i="2"/>
  <c r="AI246" i="2"/>
  <c r="AI238" i="2"/>
  <c r="AI230" i="2"/>
  <c r="AI222" i="2"/>
  <c r="AI214" i="2"/>
  <c r="AI206" i="2"/>
  <c r="AI198" i="2"/>
  <c r="AI190" i="2"/>
  <c r="AI182" i="2"/>
  <c r="AI174" i="2"/>
  <c r="AI166" i="2"/>
  <c r="AI158" i="2"/>
  <c r="AI150" i="2"/>
  <c r="AI142" i="2"/>
  <c r="AI134" i="2"/>
  <c r="AI126" i="2"/>
  <c r="AI118" i="2"/>
  <c r="AI110" i="2"/>
  <c r="AI102" i="2"/>
  <c r="AI94" i="2"/>
  <c r="AI86" i="2"/>
  <c r="AI78" i="2"/>
  <c r="AI70" i="2"/>
  <c r="AI62" i="2"/>
  <c r="AI54" i="2"/>
  <c r="AI46" i="2"/>
  <c r="AI38" i="2"/>
  <c r="AI30" i="2"/>
  <c r="AJ347" i="2"/>
  <c r="AJ339" i="2"/>
  <c r="AJ331" i="2"/>
  <c r="AJ323" i="2"/>
  <c r="AJ315" i="2"/>
  <c r="AJ307" i="2"/>
  <c r="AJ299" i="2"/>
  <c r="AJ291" i="2"/>
  <c r="AJ283" i="2"/>
  <c r="AJ275" i="2"/>
  <c r="AJ267" i="2"/>
  <c r="AJ259" i="2"/>
  <c r="AJ251" i="2"/>
  <c r="AJ243" i="2"/>
  <c r="AJ235" i="2"/>
  <c r="AJ227" i="2"/>
  <c r="AJ219" i="2"/>
  <c r="AJ211" i="2"/>
  <c r="AJ203" i="2"/>
  <c r="AJ195" i="2"/>
  <c r="AJ187" i="2"/>
  <c r="AJ179" i="2"/>
  <c r="AJ171" i="2"/>
  <c r="AJ163" i="2"/>
  <c r="AJ155" i="2"/>
  <c r="AJ147" i="2"/>
  <c r="AJ139" i="2"/>
  <c r="AJ131" i="2"/>
  <c r="AJ123" i="2"/>
  <c r="AJ115" i="2"/>
  <c r="AJ107" i="2"/>
  <c r="AJ99" i="2"/>
  <c r="AJ91" i="2"/>
  <c r="AJ83" i="2"/>
  <c r="AJ75" i="2"/>
  <c r="AJ67" i="2"/>
  <c r="AJ59" i="2"/>
  <c r="AJ51" i="2"/>
  <c r="AJ43" i="2"/>
  <c r="AJ35" i="2"/>
  <c r="AJ210" i="2"/>
  <c r="AJ202" i="2"/>
  <c r="AJ194" i="2"/>
  <c r="AJ186" i="2"/>
  <c r="AJ178" i="2"/>
  <c r="AJ170" i="2"/>
  <c r="AJ162" i="2"/>
  <c r="AJ154" i="2"/>
  <c r="AJ146" i="2"/>
  <c r="AJ138" i="2"/>
  <c r="AJ130" i="2"/>
  <c r="AJ122" i="2"/>
  <c r="AJ114" i="2"/>
  <c r="AJ106" i="2"/>
  <c r="AJ98" i="2"/>
  <c r="AJ90" i="2"/>
  <c r="AJ82" i="2"/>
  <c r="AJ74" i="2"/>
  <c r="AJ66" i="2"/>
  <c r="AJ58" i="2"/>
  <c r="AJ50" i="2"/>
  <c r="AJ42" i="2"/>
  <c r="AJ34" i="2"/>
  <c r="AJ345" i="2"/>
  <c r="AJ337" i="2"/>
  <c r="AJ329" i="2"/>
  <c r="AJ321" i="2"/>
  <c r="AJ313" i="2"/>
  <c r="AJ305" i="2"/>
  <c r="AJ297" i="2"/>
  <c r="AJ289" i="2"/>
  <c r="AJ281" i="2"/>
  <c r="AJ273" i="2"/>
  <c r="AJ265" i="2"/>
  <c r="AJ257" i="2"/>
  <c r="AJ249" i="2"/>
  <c r="AJ241" i="2"/>
  <c r="AJ233" i="2"/>
  <c r="AJ225" i="2"/>
  <c r="AJ217" i="2"/>
  <c r="AJ209" i="2"/>
  <c r="AJ201" i="2"/>
  <c r="AJ193" i="2"/>
  <c r="AJ185" i="2"/>
  <c r="AJ177" i="2"/>
  <c r="AJ169" i="2"/>
  <c r="AJ161" i="2"/>
  <c r="AJ153" i="2"/>
  <c r="AJ145" i="2"/>
  <c r="AJ137" i="2"/>
  <c r="AJ129" i="2"/>
  <c r="AJ121" i="2"/>
  <c r="AJ113" i="2"/>
  <c r="AJ105" i="2"/>
  <c r="AJ97" i="2"/>
  <c r="AJ89" i="2"/>
  <c r="AJ81" i="2"/>
  <c r="AJ73" i="2"/>
  <c r="AJ65" i="2"/>
  <c r="AJ57" i="2"/>
  <c r="AJ49" i="2"/>
  <c r="AJ41" i="2"/>
  <c r="AJ33" i="2"/>
  <c r="AI336" i="2"/>
  <c r="AI328" i="2"/>
  <c r="AI320" i="2"/>
  <c r="AI312" i="2"/>
  <c r="AI304" i="2"/>
  <c r="AI296" i="2"/>
  <c r="AI288" i="2"/>
  <c r="AI280" i="2"/>
  <c r="AI272" i="2"/>
  <c r="AI264" i="2"/>
  <c r="AI256" i="2"/>
  <c r="AI248" i="2"/>
  <c r="AI240" i="2"/>
  <c r="AI232" i="2"/>
  <c r="AI224" i="2"/>
  <c r="AI216" i="2"/>
  <c r="AI208" i="2"/>
  <c r="AI200" i="2"/>
  <c r="AI192" i="2"/>
  <c r="AI184" i="2"/>
  <c r="AI176" i="2"/>
  <c r="AI168" i="2"/>
  <c r="AI160" i="2"/>
  <c r="AI152" i="2"/>
  <c r="AI144" i="2"/>
  <c r="AI136" i="2"/>
  <c r="AI128" i="2"/>
  <c r="AI120" i="2"/>
  <c r="AI112" i="2"/>
  <c r="AI104" i="2"/>
  <c r="AI96" i="2"/>
  <c r="AI88" i="2"/>
  <c r="AI80" i="2"/>
  <c r="AI72" i="2"/>
  <c r="AI64" i="2"/>
  <c r="AI56" i="2"/>
  <c r="AI48" i="2"/>
  <c r="AI40" i="2"/>
  <c r="AJ349" i="2"/>
  <c r="AJ341" i="2"/>
  <c r="AJ333" i="2"/>
  <c r="AJ325" i="2"/>
  <c r="AJ317" i="2"/>
  <c r="AJ309" i="2"/>
  <c r="AJ301" i="2"/>
  <c r="AJ293" i="2"/>
  <c r="AJ285" i="2"/>
  <c r="AJ277" i="2"/>
  <c r="AJ269" i="2"/>
  <c r="AJ261" i="2"/>
  <c r="AJ253" i="2"/>
  <c r="AJ245" i="2"/>
  <c r="AJ237" i="2"/>
  <c r="AJ229" i="2"/>
  <c r="AJ221" i="2"/>
  <c r="AJ213" i="2"/>
  <c r="AJ205" i="2"/>
  <c r="AJ197" i="2"/>
  <c r="AJ189" i="2"/>
  <c r="AJ181" i="2"/>
  <c r="AJ173" i="2"/>
  <c r="AJ165" i="2"/>
  <c r="AJ157" i="2"/>
  <c r="AJ149" i="2"/>
  <c r="AJ141" i="2"/>
  <c r="AJ133" i="2"/>
  <c r="AJ125" i="2"/>
  <c r="AJ117" i="2"/>
  <c r="AJ109" i="2"/>
  <c r="AJ101" i="2"/>
  <c r="AJ93" i="2"/>
  <c r="AJ85" i="2"/>
  <c r="AJ77" i="2"/>
  <c r="AJ69" i="2"/>
  <c r="AJ61" i="2"/>
  <c r="AJ53" i="2"/>
  <c r="AJ45" i="2"/>
  <c r="AJ37" i="2"/>
</calcChain>
</file>

<file path=xl/comments1.xml><?xml version="1.0" encoding="utf-8"?>
<comments xmlns="http://schemas.openxmlformats.org/spreadsheetml/2006/main">
  <authors>
    <author>Mohamad F. EL-Bawab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NumXL:</t>
        </r>
        <r>
          <rPr>
            <sz val="9"/>
            <color indexed="81"/>
            <rFont val="Tahoma"/>
            <family val="2"/>
          </rPr>
          <t xml:space="preserve">
Interpolated</t>
        </r>
      </text>
    </comment>
  </commentList>
</comments>
</file>

<file path=xl/sharedStrings.xml><?xml version="1.0" encoding="utf-8"?>
<sst xmlns="http://schemas.openxmlformats.org/spreadsheetml/2006/main" count="226" uniqueCount="85">
  <si>
    <t>Principal component analysis</t>
  </si>
  <si>
    <t>PC(1)</t>
  </si>
  <si>
    <t>PC(2)</t>
  </si>
  <si>
    <t>PC(3)</t>
  </si>
  <si>
    <t>PC(4)</t>
  </si>
  <si>
    <t>PC(5)</t>
  </si>
  <si>
    <t>PC(6)</t>
  </si>
  <si>
    <t>Variance</t>
  </si>
  <si>
    <t>Propotion</t>
  </si>
  <si>
    <t>Cum. Propotion</t>
  </si>
  <si>
    <t>Loadings</t>
  </si>
  <si>
    <t>Values</t>
  </si>
  <si>
    <t>PC(7)</t>
  </si>
  <si>
    <t>PC(8)</t>
  </si>
  <si>
    <t>PC(9)</t>
  </si>
  <si>
    <t>East Coast</t>
  </si>
  <si>
    <t>Midwest</t>
  </si>
  <si>
    <t>Gulf Coast</t>
  </si>
  <si>
    <t>Rocky Mountain</t>
  </si>
  <si>
    <t>West Coast</t>
  </si>
  <si>
    <t>California</t>
  </si>
  <si>
    <t>Date</t>
  </si>
  <si>
    <t xml:space="preserve">New England </t>
  </si>
  <si>
    <t xml:space="preserve">Central Atlantic </t>
  </si>
  <si>
    <t xml:space="preserve">Lower Atlantic </t>
  </si>
  <si>
    <t>Price</t>
  </si>
  <si>
    <t>WTI</t>
  </si>
  <si>
    <t>PC(10)</t>
  </si>
  <si>
    <t>Descriptive Statistics</t>
  </si>
  <si>
    <t>AVERAGE:</t>
  </si>
  <si>
    <t>STD DEV:</t>
  </si>
  <si>
    <t>SKEW:</t>
  </si>
  <si>
    <t>EXCESS-KURTOSIS:</t>
  </si>
  <si>
    <t>MEDIAN:</t>
  </si>
  <si>
    <t>MIN:</t>
  </si>
  <si>
    <t>MAX:</t>
  </si>
  <si>
    <t>Q 1:</t>
  </si>
  <si>
    <t>Q 3:</t>
  </si>
  <si>
    <t>Significance Test</t>
  </si>
  <si>
    <t>Target</t>
  </si>
  <si>
    <t>P-Value</t>
  </si>
  <si>
    <t>SIG?</t>
  </si>
  <si>
    <t>Test</t>
  </si>
  <si>
    <t>p-value</t>
  </si>
  <si>
    <t>White-noise</t>
  </si>
  <si>
    <t>Normal Distributed?</t>
  </si>
  <si>
    <t>ARCH Effect?</t>
  </si>
  <si>
    <t>Stat</t>
  </si>
  <si>
    <t>C.V.</t>
  </si>
  <si>
    <t>Stationary?</t>
  </si>
  <si>
    <t>ADF</t>
  </si>
  <si>
    <t>No Const</t>
  </si>
  <si>
    <t>Const-Only</t>
  </si>
  <si>
    <t>Const + Trend</t>
  </si>
  <si>
    <t>Const+Trend+Trend^2</t>
  </si>
  <si>
    <t>Stationary Test (original)</t>
  </si>
  <si>
    <t>Stationary Test (differenced)</t>
  </si>
  <si>
    <t>Correlogram Analysis</t>
  </si>
  <si>
    <t>Lag</t>
  </si>
  <si>
    <t>ACF</t>
  </si>
  <si>
    <t>UL</t>
  </si>
  <si>
    <t>LL</t>
  </si>
  <si>
    <t>PACF</t>
  </si>
  <si>
    <t>ARMA(1,1)</t>
  </si>
  <si>
    <t>Param</t>
  </si>
  <si>
    <t>Value</t>
  </si>
  <si>
    <r>
      <t>φ</t>
    </r>
    <r>
      <rPr>
        <b/>
        <vertAlign val="subscript"/>
        <sz val="11"/>
        <color theme="1"/>
        <rFont val="Calibri"/>
        <family val="2"/>
        <scheme val="minor"/>
      </rPr>
      <t>0</t>
    </r>
  </si>
  <si>
    <r>
      <t>φ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</si>
  <si>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θ</t>
    </r>
    <r>
      <rPr>
        <b/>
        <vertAlign val="subscript"/>
        <sz val="11"/>
        <color theme="1"/>
        <rFont val="Calibri"/>
        <family val="2"/>
        <scheme val="minor"/>
      </rPr>
      <t>1</t>
    </r>
  </si>
  <si>
    <t>σ</t>
  </si>
  <si>
    <t>Goodness-of-fit</t>
  </si>
  <si>
    <t>LLF</t>
  </si>
  <si>
    <t>AIC</t>
  </si>
  <si>
    <t>CHECK</t>
  </si>
  <si>
    <t>Residuals (standardized) Analysis</t>
  </si>
  <si>
    <t>AVG</t>
  </si>
  <si>
    <t>STDEV</t>
  </si>
  <si>
    <t>SKEW</t>
  </si>
  <si>
    <t>KURTOSIS</t>
  </si>
  <si>
    <t>Noise?</t>
  </si>
  <si>
    <t>Normal?</t>
  </si>
  <si>
    <t>ARCH?</t>
  </si>
  <si>
    <t>Step</t>
  </si>
  <si>
    <t>Mean</t>
  </si>
  <si>
    <t>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</si>
</sst>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(&quot;$&quot;* #,##0.00_);_(&quot;$&quot;* \(#,##0.00\);_(&quot;$&quot;* &quot;-&quot;??_);_(@_)"/>
    <numFmt numFmtId="164" formatCode="#0.00"/>
    <numFmt numFmtId="165" formatCode="#0.0%"/>
    <numFmt numFmtId="166" formatCode="0.0%"/>
    <numFmt numFmtId="167" formatCode="#0.000"/>
    <numFmt numFmtId="168" formatCode="_(&quot;$&quot;* #,##0.000_);_(&quot;$&quot;* \(#,##0.000\);_(&quot;$&quot;* &quot;-&quot;??_);_(@_)"/>
    <numFmt numFmtId="169" formatCode="mm/dd/yy;@"/>
    <numFmt numFmtId="170" formatCode="0.000"/>
    <numFmt numFmtId="172" formatCode="#0.0"/>
    <numFmt numFmtId="173" formatCode="0.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b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8A02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1" xfId="0" applyBorder="1"/>
    <xf numFmtId="164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0" fillId="0" borderId="0" xfId="0" applyFont="1" applyAlignment="1">
      <alignment horizontal="right"/>
    </xf>
    <xf numFmtId="167" fontId="0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168" fontId="0" fillId="0" borderId="0" xfId="2" applyNumberFormat="1" applyFont="1" applyAlignment="1">
      <alignment horizontal="center"/>
    </xf>
    <xf numFmtId="0" fontId="0" fillId="2" borderId="0" xfId="0" applyFill="1"/>
    <xf numFmtId="169" fontId="0" fillId="0" borderId="0" xfId="0" applyNumberFormat="1" applyAlignment="1">
      <alignment horizontal="center"/>
    </xf>
    <xf numFmtId="166" fontId="4" fillId="0" borderId="3" xfId="1" applyNumberFormat="1" applyFont="1" applyFill="1" applyBorder="1" applyAlignment="1">
      <alignment horizontal="center"/>
    </xf>
    <xf numFmtId="166" fontId="0" fillId="0" borderId="0" xfId="1" applyNumberFormat="1" applyFont="1" applyFill="1" applyBorder="1" applyAlignment="1"/>
    <xf numFmtId="166" fontId="0" fillId="0" borderId="2" xfId="1" applyNumberFormat="1" applyFont="1" applyFill="1" applyBorder="1" applyAlignment="1"/>
    <xf numFmtId="166" fontId="4" fillId="0" borderId="3" xfId="1" applyNumberFormat="1" applyFont="1" applyFill="1" applyBorder="1" applyAlignment="1">
      <alignment horizontal="center" wrapText="1"/>
    </xf>
    <xf numFmtId="166" fontId="0" fillId="0" borderId="0" xfId="1" applyNumberFormat="1" applyFont="1" applyFill="1" applyBorder="1" applyAlignment="1">
      <alignment horizontal="right"/>
    </xf>
    <xf numFmtId="166" fontId="0" fillId="0" borderId="2" xfId="1" applyNumberFormat="1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0" fontId="0" fillId="0" borderId="0" xfId="0" applyNumberFormat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5" xfId="0" applyBorder="1"/>
    <xf numFmtId="2" fontId="0" fillId="0" borderId="0" xfId="0" applyNumberFormat="1" applyFont="1" applyAlignment="1">
      <alignment horizontal="center"/>
    </xf>
    <xf numFmtId="10" fontId="2" fillId="4" borderId="6" xfId="0" applyNumberFormat="1" applyFont="1" applyFill="1" applyBorder="1" applyAlignment="1">
      <alignment horizontal="center"/>
    </xf>
    <xf numFmtId="0" fontId="0" fillId="0" borderId="6" xfId="0" applyBorder="1"/>
    <xf numFmtId="170" fontId="0" fillId="0" borderId="0" xfId="0" applyNumberFormat="1" applyFont="1" applyAlignment="1">
      <alignment horizontal="center"/>
    </xf>
    <xf numFmtId="10" fontId="0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165" fontId="2" fillId="3" borderId="5" xfId="0" applyNumberFormat="1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172" fontId="0" fillId="0" borderId="0" xfId="0" applyNumberFormat="1" applyFont="1" applyAlignment="1">
      <alignment horizontal="center"/>
    </xf>
    <xf numFmtId="10" fontId="0" fillId="0" borderId="0" xfId="0" applyNumberFormat="1"/>
    <xf numFmtId="173" fontId="0" fillId="0" borderId="0" xfId="0" applyNumberFormat="1"/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No.</a:t>
            </a:r>
            <a:r>
              <a:rPr lang="en-US" baseline="0"/>
              <a:t> 2 Ultra Low Sulfur Diesel </a:t>
            </a:r>
          </a:p>
          <a:p>
            <a:pPr>
              <a:defRPr/>
            </a:pPr>
            <a:r>
              <a:rPr lang="en-US" baseline="0"/>
              <a:t>Retail Price ($/Gallon)</a:t>
            </a:r>
            <a:endParaRPr lang="en-US"/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EIA!$B$1</c:f>
              <c:strCache>
                <c:ptCount val="1"/>
                <c:pt idx="0">
                  <c:v>East Coast</c:v>
                </c:pt>
              </c:strCache>
            </c:strRef>
          </c:tx>
          <c:marker>
            <c:symbol val="none"/>
          </c:marker>
          <c:cat>
            <c:numRef>
              <c:f>EIA!$A$2:$A$328</c:f>
              <c:numCache>
                <c:formatCode>m/d/yyyy</c:formatCode>
                <c:ptCount val="327"/>
                <c:pt idx="0">
                  <c:v>39118</c:v>
                </c:pt>
                <c:pt idx="1">
                  <c:v>39125</c:v>
                </c:pt>
                <c:pt idx="2">
                  <c:v>39132</c:v>
                </c:pt>
                <c:pt idx="3">
                  <c:v>39139</c:v>
                </c:pt>
                <c:pt idx="4">
                  <c:v>39146</c:v>
                </c:pt>
                <c:pt idx="5">
                  <c:v>39153</c:v>
                </c:pt>
                <c:pt idx="6">
                  <c:v>39160</c:v>
                </c:pt>
                <c:pt idx="7">
                  <c:v>39167</c:v>
                </c:pt>
                <c:pt idx="8">
                  <c:v>39174</c:v>
                </c:pt>
                <c:pt idx="9">
                  <c:v>39181</c:v>
                </c:pt>
                <c:pt idx="10">
                  <c:v>39188</c:v>
                </c:pt>
                <c:pt idx="11">
                  <c:v>39195</c:v>
                </c:pt>
                <c:pt idx="12">
                  <c:v>39202</c:v>
                </c:pt>
                <c:pt idx="13">
                  <c:v>39209</c:v>
                </c:pt>
                <c:pt idx="14">
                  <c:v>39216</c:v>
                </c:pt>
                <c:pt idx="15">
                  <c:v>39223</c:v>
                </c:pt>
                <c:pt idx="16">
                  <c:v>39230</c:v>
                </c:pt>
                <c:pt idx="17">
                  <c:v>39237</c:v>
                </c:pt>
                <c:pt idx="18">
                  <c:v>39244</c:v>
                </c:pt>
                <c:pt idx="19">
                  <c:v>39251</c:v>
                </c:pt>
                <c:pt idx="20">
                  <c:v>39258</c:v>
                </c:pt>
                <c:pt idx="21">
                  <c:v>39265</c:v>
                </c:pt>
                <c:pt idx="22">
                  <c:v>39272</c:v>
                </c:pt>
                <c:pt idx="23">
                  <c:v>39279</c:v>
                </c:pt>
                <c:pt idx="24">
                  <c:v>39286</c:v>
                </c:pt>
                <c:pt idx="25">
                  <c:v>39293</c:v>
                </c:pt>
                <c:pt idx="26">
                  <c:v>39300</c:v>
                </c:pt>
                <c:pt idx="27">
                  <c:v>39307</c:v>
                </c:pt>
                <c:pt idx="28">
                  <c:v>39314</c:v>
                </c:pt>
                <c:pt idx="29">
                  <c:v>39321</c:v>
                </c:pt>
                <c:pt idx="30">
                  <c:v>39328</c:v>
                </c:pt>
                <c:pt idx="31">
                  <c:v>39335</c:v>
                </c:pt>
                <c:pt idx="32">
                  <c:v>39342</c:v>
                </c:pt>
                <c:pt idx="33">
                  <c:v>39349</c:v>
                </c:pt>
                <c:pt idx="34">
                  <c:v>39356</c:v>
                </c:pt>
                <c:pt idx="35">
                  <c:v>39363</c:v>
                </c:pt>
                <c:pt idx="36">
                  <c:v>39370</c:v>
                </c:pt>
                <c:pt idx="37">
                  <c:v>39377</c:v>
                </c:pt>
                <c:pt idx="38">
                  <c:v>39384</c:v>
                </c:pt>
                <c:pt idx="39">
                  <c:v>39391</c:v>
                </c:pt>
                <c:pt idx="40">
                  <c:v>39398</c:v>
                </c:pt>
                <c:pt idx="41">
                  <c:v>39405</c:v>
                </c:pt>
                <c:pt idx="42">
                  <c:v>39412</c:v>
                </c:pt>
                <c:pt idx="43">
                  <c:v>39419</c:v>
                </c:pt>
                <c:pt idx="44">
                  <c:v>39426</c:v>
                </c:pt>
                <c:pt idx="45">
                  <c:v>39433</c:v>
                </c:pt>
                <c:pt idx="46">
                  <c:v>39440</c:v>
                </c:pt>
                <c:pt idx="47">
                  <c:v>39447</c:v>
                </c:pt>
                <c:pt idx="48">
                  <c:v>39454</c:v>
                </c:pt>
                <c:pt idx="49">
                  <c:v>39461</c:v>
                </c:pt>
                <c:pt idx="50">
                  <c:v>39468</c:v>
                </c:pt>
                <c:pt idx="51">
                  <c:v>39475</c:v>
                </c:pt>
                <c:pt idx="52">
                  <c:v>39482</c:v>
                </c:pt>
                <c:pt idx="53">
                  <c:v>39489</c:v>
                </c:pt>
                <c:pt idx="54">
                  <c:v>39496</c:v>
                </c:pt>
                <c:pt idx="55">
                  <c:v>39503</c:v>
                </c:pt>
                <c:pt idx="56">
                  <c:v>39510</c:v>
                </c:pt>
                <c:pt idx="57">
                  <c:v>39517</c:v>
                </c:pt>
                <c:pt idx="58">
                  <c:v>39524</c:v>
                </c:pt>
                <c:pt idx="59">
                  <c:v>39531</c:v>
                </c:pt>
                <c:pt idx="60">
                  <c:v>39538</c:v>
                </c:pt>
                <c:pt idx="61">
                  <c:v>39545</c:v>
                </c:pt>
                <c:pt idx="62">
                  <c:v>39552</c:v>
                </c:pt>
                <c:pt idx="63">
                  <c:v>39559</c:v>
                </c:pt>
                <c:pt idx="64">
                  <c:v>39566</c:v>
                </c:pt>
                <c:pt idx="65">
                  <c:v>39573</c:v>
                </c:pt>
                <c:pt idx="66">
                  <c:v>39580</c:v>
                </c:pt>
                <c:pt idx="67">
                  <c:v>39587</c:v>
                </c:pt>
                <c:pt idx="68">
                  <c:v>39594</c:v>
                </c:pt>
                <c:pt idx="69">
                  <c:v>39601</c:v>
                </c:pt>
                <c:pt idx="70">
                  <c:v>39608</c:v>
                </c:pt>
                <c:pt idx="71">
                  <c:v>39615</c:v>
                </c:pt>
                <c:pt idx="72">
                  <c:v>39622</c:v>
                </c:pt>
                <c:pt idx="73">
                  <c:v>39629</c:v>
                </c:pt>
                <c:pt idx="74">
                  <c:v>39636</c:v>
                </c:pt>
                <c:pt idx="75">
                  <c:v>39643</c:v>
                </c:pt>
                <c:pt idx="76">
                  <c:v>39650</c:v>
                </c:pt>
                <c:pt idx="77">
                  <c:v>39657</c:v>
                </c:pt>
                <c:pt idx="78">
                  <c:v>39664</c:v>
                </c:pt>
                <c:pt idx="79">
                  <c:v>39671</c:v>
                </c:pt>
                <c:pt idx="80">
                  <c:v>39678</c:v>
                </c:pt>
                <c:pt idx="81">
                  <c:v>39685</c:v>
                </c:pt>
                <c:pt idx="82">
                  <c:v>39692</c:v>
                </c:pt>
                <c:pt idx="83">
                  <c:v>39699</c:v>
                </c:pt>
                <c:pt idx="84">
                  <c:v>39706</c:v>
                </c:pt>
                <c:pt idx="85">
                  <c:v>39713</c:v>
                </c:pt>
                <c:pt idx="86">
                  <c:v>39720</c:v>
                </c:pt>
                <c:pt idx="87">
                  <c:v>39727</c:v>
                </c:pt>
                <c:pt idx="88">
                  <c:v>39734</c:v>
                </c:pt>
                <c:pt idx="89">
                  <c:v>39741</c:v>
                </c:pt>
                <c:pt idx="90">
                  <c:v>39748</c:v>
                </c:pt>
                <c:pt idx="91">
                  <c:v>39755</c:v>
                </c:pt>
                <c:pt idx="92">
                  <c:v>39762</c:v>
                </c:pt>
                <c:pt idx="93">
                  <c:v>39769</c:v>
                </c:pt>
                <c:pt idx="94">
                  <c:v>39776</c:v>
                </c:pt>
                <c:pt idx="95">
                  <c:v>39783</c:v>
                </c:pt>
                <c:pt idx="96">
                  <c:v>39790</c:v>
                </c:pt>
                <c:pt idx="97">
                  <c:v>39797</c:v>
                </c:pt>
                <c:pt idx="98">
                  <c:v>39804</c:v>
                </c:pt>
                <c:pt idx="99">
                  <c:v>39811</c:v>
                </c:pt>
                <c:pt idx="100">
                  <c:v>39818</c:v>
                </c:pt>
                <c:pt idx="101">
                  <c:v>39825</c:v>
                </c:pt>
                <c:pt idx="102">
                  <c:v>39832</c:v>
                </c:pt>
                <c:pt idx="103">
                  <c:v>39839</c:v>
                </c:pt>
                <c:pt idx="104">
                  <c:v>39846</c:v>
                </c:pt>
                <c:pt idx="105">
                  <c:v>39853</c:v>
                </c:pt>
                <c:pt idx="106">
                  <c:v>39860</c:v>
                </c:pt>
                <c:pt idx="107">
                  <c:v>39867</c:v>
                </c:pt>
                <c:pt idx="108">
                  <c:v>39874</c:v>
                </c:pt>
                <c:pt idx="109">
                  <c:v>39881</c:v>
                </c:pt>
                <c:pt idx="110">
                  <c:v>39888</c:v>
                </c:pt>
                <c:pt idx="111">
                  <c:v>39895</c:v>
                </c:pt>
                <c:pt idx="112">
                  <c:v>39902</c:v>
                </c:pt>
                <c:pt idx="113">
                  <c:v>39909</c:v>
                </c:pt>
                <c:pt idx="114">
                  <c:v>39916</c:v>
                </c:pt>
                <c:pt idx="115">
                  <c:v>39923</c:v>
                </c:pt>
                <c:pt idx="116">
                  <c:v>39930</c:v>
                </c:pt>
                <c:pt idx="117">
                  <c:v>39937</c:v>
                </c:pt>
                <c:pt idx="118">
                  <c:v>39944</c:v>
                </c:pt>
                <c:pt idx="119">
                  <c:v>39951</c:v>
                </c:pt>
                <c:pt idx="120">
                  <c:v>39958</c:v>
                </c:pt>
                <c:pt idx="121">
                  <c:v>39965</c:v>
                </c:pt>
                <c:pt idx="122">
                  <c:v>39972</c:v>
                </c:pt>
                <c:pt idx="123">
                  <c:v>39979</c:v>
                </c:pt>
                <c:pt idx="124">
                  <c:v>39986</c:v>
                </c:pt>
                <c:pt idx="125">
                  <c:v>39993</c:v>
                </c:pt>
                <c:pt idx="126">
                  <c:v>40000</c:v>
                </c:pt>
                <c:pt idx="127">
                  <c:v>40007</c:v>
                </c:pt>
                <c:pt idx="128">
                  <c:v>40014</c:v>
                </c:pt>
                <c:pt idx="129">
                  <c:v>40021</c:v>
                </c:pt>
                <c:pt idx="130">
                  <c:v>40028</c:v>
                </c:pt>
                <c:pt idx="131">
                  <c:v>40035</c:v>
                </c:pt>
                <c:pt idx="132">
                  <c:v>40042</c:v>
                </c:pt>
                <c:pt idx="133">
                  <c:v>40049</c:v>
                </c:pt>
                <c:pt idx="134">
                  <c:v>40056</c:v>
                </c:pt>
                <c:pt idx="135">
                  <c:v>40063</c:v>
                </c:pt>
                <c:pt idx="136">
                  <c:v>40070</c:v>
                </c:pt>
                <c:pt idx="137">
                  <c:v>40077</c:v>
                </c:pt>
                <c:pt idx="138">
                  <c:v>40084</c:v>
                </c:pt>
                <c:pt idx="139">
                  <c:v>40091</c:v>
                </c:pt>
                <c:pt idx="140">
                  <c:v>40098</c:v>
                </c:pt>
                <c:pt idx="141">
                  <c:v>40105</c:v>
                </c:pt>
                <c:pt idx="142">
                  <c:v>40112</c:v>
                </c:pt>
                <c:pt idx="143">
                  <c:v>40119</c:v>
                </c:pt>
                <c:pt idx="144">
                  <c:v>40126</c:v>
                </c:pt>
                <c:pt idx="145">
                  <c:v>40133</c:v>
                </c:pt>
                <c:pt idx="146">
                  <c:v>40140</c:v>
                </c:pt>
                <c:pt idx="147">
                  <c:v>40147</c:v>
                </c:pt>
                <c:pt idx="148">
                  <c:v>40154</c:v>
                </c:pt>
                <c:pt idx="149">
                  <c:v>40161</c:v>
                </c:pt>
                <c:pt idx="150">
                  <c:v>40168</c:v>
                </c:pt>
                <c:pt idx="151">
                  <c:v>40175</c:v>
                </c:pt>
                <c:pt idx="152">
                  <c:v>40182</c:v>
                </c:pt>
                <c:pt idx="153">
                  <c:v>40189</c:v>
                </c:pt>
                <c:pt idx="154">
                  <c:v>40196</c:v>
                </c:pt>
                <c:pt idx="155">
                  <c:v>40203</c:v>
                </c:pt>
                <c:pt idx="156">
                  <c:v>40210</c:v>
                </c:pt>
                <c:pt idx="157">
                  <c:v>40217</c:v>
                </c:pt>
                <c:pt idx="158">
                  <c:v>40224</c:v>
                </c:pt>
                <c:pt idx="159">
                  <c:v>40231</c:v>
                </c:pt>
                <c:pt idx="160">
                  <c:v>40238</c:v>
                </c:pt>
                <c:pt idx="161">
                  <c:v>40245</c:v>
                </c:pt>
                <c:pt idx="162">
                  <c:v>40252</c:v>
                </c:pt>
                <c:pt idx="163">
                  <c:v>40259</c:v>
                </c:pt>
                <c:pt idx="164">
                  <c:v>40266</c:v>
                </c:pt>
                <c:pt idx="165">
                  <c:v>40273</c:v>
                </c:pt>
                <c:pt idx="166">
                  <c:v>40280</c:v>
                </c:pt>
                <c:pt idx="167">
                  <c:v>40287</c:v>
                </c:pt>
                <c:pt idx="168">
                  <c:v>40294</c:v>
                </c:pt>
                <c:pt idx="169">
                  <c:v>40301</c:v>
                </c:pt>
                <c:pt idx="170">
                  <c:v>40308</c:v>
                </c:pt>
                <c:pt idx="171">
                  <c:v>40315</c:v>
                </c:pt>
                <c:pt idx="172">
                  <c:v>40322</c:v>
                </c:pt>
                <c:pt idx="173">
                  <c:v>40329</c:v>
                </c:pt>
                <c:pt idx="174">
                  <c:v>40336</c:v>
                </c:pt>
                <c:pt idx="175">
                  <c:v>40343</c:v>
                </c:pt>
                <c:pt idx="176">
                  <c:v>40350</c:v>
                </c:pt>
                <c:pt idx="177">
                  <c:v>40357</c:v>
                </c:pt>
                <c:pt idx="178">
                  <c:v>40364</c:v>
                </c:pt>
                <c:pt idx="179">
                  <c:v>40371</c:v>
                </c:pt>
                <c:pt idx="180">
                  <c:v>40378</c:v>
                </c:pt>
                <c:pt idx="181">
                  <c:v>40385</c:v>
                </c:pt>
                <c:pt idx="182">
                  <c:v>40392</c:v>
                </c:pt>
                <c:pt idx="183">
                  <c:v>40399</c:v>
                </c:pt>
                <c:pt idx="184">
                  <c:v>40406</c:v>
                </c:pt>
                <c:pt idx="185">
                  <c:v>40413</c:v>
                </c:pt>
                <c:pt idx="186">
                  <c:v>40420</c:v>
                </c:pt>
                <c:pt idx="187">
                  <c:v>40427</c:v>
                </c:pt>
                <c:pt idx="188">
                  <c:v>40434</c:v>
                </c:pt>
                <c:pt idx="189">
                  <c:v>40441</c:v>
                </c:pt>
                <c:pt idx="190">
                  <c:v>40448</c:v>
                </c:pt>
                <c:pt idx="191">
                  <c:v>40455</c:v>
                </c:pt>
                <c:pt idx="192">
                  <c:v>40462</c:v>
                </c:pt>
                <c:pt idx="193">
                  <c:v>40469</c:v>
                </c:pt>
                <c:pt idx="194">
                  <c:v>40476</c:v>
                </c:pt>
                <c:pt idx="195">
                  <c:v>40483</c:v>
                </c:pt>
                <c:pt idx="196">
                  <c:v>40490</c:v>
                </c:pt>
                <c:pt idx="197">
                  <c:v>40497</c:v>
                </c:pt>
                <c:pt idx="198">
                  <c:v>40504</c:v>
                </c:pt>
                <c:pt idx="199">
                  <c:v>40511</c:v>
                </c:pt>
                <c:pt idx="200">
                  <c:v>40518</c:v>
                </c:pt>
                <c:pt idx="201">
                  <c:v>40525</c:v>
                </c:pt>
                <c:pt idx="202">
                  <c:v>40532</c:v>
                </c:pt>
                <c:pt idx="203">
                  <c:v>40539</c:v>
                </c:pt>
                <c:pt idx="204">
                  <c:v>40546</c:v>
                </c:pt>
                <c:pt idx="205">
                  <c:v>40553</c:v>
                </c:pt>
                <c:pt idx="206">
                  <c:v>40560</c:v>
                </c:pt>
                <c:pt idx="207">
                  <c:v>40567</c:v>
                </c:pt>
                <c:pt idx="208">
                  <c:v>40574</c:v>
                </c:pt>
                <c:pt idx="209">
                  <c:v>40581</c:v>
                </c:pt>
                <c:pt idx="210">
                  <c:v>40588</c:v>
                </c:pt>
                <c:pt idx="211">
                  <c:v>40595</c:v>
                </c:pt>
                <c:pt idx="212">
                  <c:v>40602</c:v>
                </c:pt>
                <c:pt idx="213">
                  <c:v>40609</c:v>
                </c:pt>
                <c:pt idx="214">
                  <c:v>40616</c:v>
                </c:pt>
                <c:pt idx="215">
                  <c:v>40623</c:v>
                </c:pt>
                <c:pt idx="216">
                  <c:v>40630</c:v>
                </c:pt>
                <c:pt idx="217">
                  <c:v>40637</c:v>
                </c:pt>
                <c:pt idx="218">
                  <c:v>40644</c:v>
                </c:pt>
                <c:pt idx="219">
                  <c:v>40651</c:v>
                </c:pt>
                <c:pt idx="220">
                  <c:v>40658</c:v>
                </c:pt>
                <c:pt idx="221">
                  <c:v>40665</c:v>
                </c:pt>
                <c:pt idx="222">
                  <c:v>40672</c:v>
                </c:pt>
                <c:pt idx="223">
                  <c:v>40679</c:v>
                </c:pt>
                <c:pt idx="224">
                  <c:v>40686</c:v>
                </c:pt>
                <c:pt idx="225">
                  <c:v>40693</c:v>
                </c:pt>
                <c:pt idx="226">
                  <c:v>40700</c:v>
                </c:pt>
                <c:pt idx="227">
                  <c:v>40707</c:v>
                </c:pt>
                <c:pt idx="228">
                  <c:v>40714</c:v>
                </c:pt>
                <c:pt idx="229">
                  <c:v>40721</c:v>
                </c:pt>
                <c:pt idx="230">
                  <c:v>40728</c:v>
                </c:pt>
                <c:pt idx="231">
                  <c:v>40735</c:v>
                </c:pt>
                <c:pt idx="232">
                  <c:v>40742</c:v>
                </c:pt>
                <c:pt idx="233">
                  <c:v>40749</c:v>
                </c:pt>
                <c:pt idx="234">
                  <c:v>40756</c:v>
                </c:pt>
                <c:pt idx="235">
                  <c:v>40763</c:v>
                </c:pt>
                <c:pt idx="236">
                  <c:v>40770</c:v>
                </c:pt>
                <c:pt idx="237">
                  <c:v>40777</c:v>
                </c:pt>
                <c:pt idx="238">
                  <c:v>40784</c:v>
                </c:pt>
                <c:pt idx="239">
                  <c:v>40791</c:v>
                </c:pt>
                <c:pt idx="240">
                  <c:v>40798</c:v>
                </c:pt>
                <c:pt idx="241">
                  <c:v>40805</c:v>
                </c:pt>
                <c:pt idx="242">
                  <c:v>40812</c:v>
                </c:pt>
                <c:pt idx="243">
                  <c:v>40819</c:v>
                </c:pt>
                <c:pt idx="244">
                  <c:v>40826</c:v>
                </c:pt>
                <c:pt idx="245">
                  <c:v>40833</c:v>
                </c:pt>
                <c:pt idx="246">
                  <c:v>40840</c:v>
                </c:pt>
                <c:pt idx="247">
                  <c:v>40847</c:v>
                </c:pt>
                <c:pt idx="248">
                  <c:v>40854</c:v>
                </c:pt>
                <c:pt idx="249">
                  <c:v>40861</c:v>
                </c:pt>
                <c:pt idx="250">
                  <c:v>40868</c:v>
                </c:pt>
                <c:pt idx="251">
                  <c:v>40875</c:v>
                </c:pt>
                <c:pt idx="252">
                  <c:v>40882</c:v>
                </c:pt>
                <c:pt idx="253">
                  <c:v>40889</c:v>
                </c:pt>
                <c:pt idx="254">
                  <c:v>40896</c:v>
                </c:pt>
                <c:pt idx="255">
                  <c:v>40903</c:v>
                </c:pt>
                <c:pt idx="256">
                  <c:v>40910</c:v>
                </c:pt>
                <c:pt idx="257">
                  <c:v>40917</c:v>
                </c:pt>
                <c:pt idx="258">
                  <c:v>40924</c:v>
                </c:pt>
                <c:pt idx="259">
                  <c:v>40931</c:v>
                </c:pt>
                <c:pt idx="260">
                  <c:v>40938</c:v>
                </c:pt>
                <c:pt idx="261">
                  <c:v>40945</c:v>
                </c:pt>
                <c:pt idx="262">
                  <c:v>40952</c:v>
                </c:pt>
                <c:pt idx="263">
                  <c:v>40959</c:v>
                </c:pt>
                <c:pt idx="264">
                  <c:v>40966</c:v>
                </c:pt>
                <c:pt idx="265">
                  <c:v>40973</c:v>
                </c:pt>
                <c:pt idx="266">
                  <c:v>40980</c:v>
                </c:pt>
                <c:pt idx="267">
                  <c:v>40987</c:v>
                </c:pt>
                <c:pt idx="268">
                  <c:v>40994</c:v>
                </c:pt>
                <c:pt idx="269">
                  <c:v>41001</c:v>
                </c:pt>
                <c:pt idx="270">
                  <c:v>41008</c:v>
                </c:pt>
                <c:pt idx="271">
                  <c:v>41015</c:v>
                </c:pt>
                <c:pt idx="272">
                  <c:v>41022</c:v>
                </c:pt>
                <c:pt idx="273">
                  <c:v>41029</c:v>
                </c:pt>
                <c:pt idx="274">
                  <c:v>41036</c:v>
                </c:pt>
                <c:pt idx="275">
                  <c:v>41043</c:v>
                </c:pt>
                <c:pt idx="276">
                  <c:v>41050</c:v>
                </c:pt>
                <c:pt idx="277">
                  <c:v>41057</c:v>
                </c:pt>
                <c:pt idx="278">
                  <c:v>41064</c:v>
                </c:pt>
                <c:pt idx="279">
                  <c:v>41071</c:v>
                </c:pt>
                <c:pt idx="280">
                  <c:v>41078</c:v>
                </c:pt>
                <c:pt idx="281">
                  <c:v>41085</c:v>
                </c:pt>
                <c:pt idx="282">
                  <c:v>41092</c:v>
                </c:pt>
                <c:pt idx="283">
                  <c:v>41099</c:v>
                </c:pt>
                <c:pt idx="284">
                  <c:v>41106</c:v>
                </c:pt>
                <c:pt idx="285">
                  <c:v>41113</c:v>
                </c:pt>
                <c:pt idx="286">
                  <c:v>41120</c:v>
                </c:pt>
                <c:pt idx="287">
                  <c:v>41127</c:v>
                </c:pt>
                <c:pt idx="288">
                  <c:v>41134</c:v>
                </c:pt>
                <c:pt idx="289">
                  <c:v>41141</c:v>
                </c:pt>
                <c:pt idx="290">
                  <c:v>41148</c:v>
                </c:pt>
                <c:pt idx="291">
                  <c:v>41155</c:v>
                </c:pt>
                <c:pt idx="292">
                  <c:v>41162</c:v>
                </c:pt>
                <c:pt idx="293">
                  <c:v>41169</c:v>
                </c:pt>
                <c:pt idx="294">
                  <c:v>41176</c:v>
                </c:pt>
                <c:pt idx="295">
                  <c:v>41183</c:v>
                </c:pt>
                <c:pt idx="296">
                  <c:v>41190</c:v>
                </c:pt>
                <c:pt idx="297">
                  <c:v>41197</c:v>
                </c:pt>
                <c:pt idx="298">
                  <c:v>41204</c:v>
                </c:pt>
                <c:pt idx="299">
                  <c:v>41211</c:v>
                </c:pt>
                <c:pt idx="300">
                  <c:v>41218</c:v>
                </c:pt>
                <c:pt idx="301">
                  <c:v>41225</c:v>
                </c:pt>
                <c:pt idx="302">
                  <c:v>41232</c:v>
                </c:pt>
                <c:pt idx="303">
                  <c:v>41239</c:v>
                </c:pt>
                <c:pt idx="304">
                  <c:v>41246</c:v>
                </c:pt>
                <c:pt idx="305">
                  <c:v>41253</c:v>
                </c:pt>
                <c:pt idx="306">
                  <c:v>41260</c:v>
                </c:pt>
                <c:pt idx="307">
                  <c:v>41267</c:v>
                </c:pt>
                <c:pt idx="308">
                  <c:v>41274</c:v>
                </c:pt>
                <c:pt idx="309">
                  <c:v>41281</c:v>
                </c:pt>
                <c:pt idx="310">
                  <c:v>41288</c:v>
                </c:pt>
                <c:pt idx="311">
                  <c:v>41295</c:v>
                </c:pt>
                <c:pt idx="312">
                  <c:v>41302</c:v>
                </c:pt>
                <c:pt idx="313">
                  <c:v>41309</c:v>
                </c:pt>
                <c:pt idx="314">
                  <c:v>41316</c:v>
                </c:pt>
                <c:pt idx="315">
                  <c:v>41323</c:v>
                </c:pt>
                <c:pt idx="316">
                  <c:v>41330</c:v>
                </c:pt>
                <c:pt idx="317">
                  <c:v>41337</c:v>
                </c:pt>
                <c:pt idx="318">
                  <c:v>41344</c:v>
                </c:pt>
                <c:pt idx="319">
                  <c:v>41351</c:v>
                </c:pt>
                <c:pt idx="320">
                  <c:v>41358</c:v>
                </c:pt>
                <c:pt idx="321">
                  <c:v>41365</c:v>
                </c:pt>
                <c:pt idx="322">
                  <c:v>41372</c:v>
                </c:pt>
                <c:pt idx="323">
                  <c:v>41379</c:v>
                </c:pt>
                <c:pt idx="324">
                  <c:v>41386</c:v>
                </c:pt>
                <c:pt idx="325">
                  <c:v>41393</c:v>
                </c:pt>
                <c:pt idx="326">
                  <c:v>41400</c:v>
                </c:pt>
              </c:numCache>
            </c:numRef>
          </c:cat>
          <c:val>
            <c:numRef>
              <c:f>EIA!$B$2:$B$328</c:f>
              <c:numCache>
                <c:formatCode>_("$"* #,##0.000_);_("$"* \(#,##0.000\);_("$"* "-"??_);_(@_)</c:formatCode>
                <c:ptCount val="327"/>
                <c:pt idx="0">
                  <c:v>2.4510000000000001</c:v>
                </c:pt>
                <c:pt idx="1">
                  <c:v>2.4780000000000002</c:v>
                </c:pt>
                <c:pt idx="2">
                  <c:v>2.4940000000000002</c:v>
                </c:pt>
                <c:pt idx="3">
                  <c:v>2.5379999999999998</c:v>
                </c:pt>
                <c:pt idx="4">
                  <c:v>2.6190000000000002</c:v>
                </c:pt>
                <c:pt idx="5">
                  <c:v>2.681</c:v>
                </c:pt>
                <c:pt idx="6">
                  <c:v>2.6749999999999998</c:v>
                </c:pt>
                <c:pt idx="7">
                  <c:v>2.673</c:v>
                </c:pt>
                <c:pt idx="8">
                  <c:v>2.782</c:v>
                </c:pt>
                <c:pt idx="9">
                  <c:v>2.83</c:v>
                </c:pt>
                <c:pt idx="10">
                  <c:v>2.875</c:v>
                </c:pt>
                <c:pt idx="11">
                  <c:v>2.85</c:v>
                </c:pt>
                <c:pt idx="12">
                  <c:v>2.8290000000000002</c:v>
                </c:pt>
                <c:pt idx="13">
                  <c:v>2.8130000000000002</c:v>
                </c:pt>
                <c:pt idx="14">
                  <c:v>2.7869999999999999</c:v>
                </c:pt>
                <c:pt idx="15">
                  <c:v>2.82</c:v>
                </c:pt>
                <c:pt idx="16">
                  <c:v>2.8330000000000002</c:v>
                </c:pt>
                <c:pt idx="17">
                  <c:v>2.8149999999999999</c:v>
                </c:pt>
                <c:pt idx="18">
                  <c:v>2.8119999999999998</c:v>
                </c:pt>
                <c:pt idx="19">
                  <c:v>2.8180000000000001</c:v>
                </c:pt>
                <c:pt idx="20">
                  <c:v>2.8460000000000001</c:v>
                </c:pt>
                <c:pt idx="21">
                  <c:v>2.8410000000000002</c:v>
                </c:pt>
                <c:pt idx="22">
                  <c:v>2.8660000000000001</c:v>
                </c:pt>
                <c:pt idx="23">
                  <c:v>2.8879999999999999</c:v>
                </c:pt>
                <c:pt idx="24">
                  <c:v>2.8769999999999998</c:v>
                </c:pt>
                <c:pt idx="25">
                  <c:v>2.8620000000000001</c:v>
                </c:pt>
                <c:pt idx="26">
                  <c:v>2.8780000000000001</c:v>
                </c:pt>
                <c:pt idx="27">
                  <c:v>2.8340000000000001</c:v>
                </c:pt>
                <c:pt idx="28">
                  <c:v>2.851</c:v>
                </c:pt>
                <c:pt idx="29">
                  <c:v>2.8439999999999999</c:v>
                </c:pt>
                <c:pt idx="30">
                  <c:v>2.8759999999999999</c:v>
                </c:pt>
                <c:pt idx="31">
                  <c:v>2.9209999999999998</c:v>
                </c:pt>
                <c:pt idx="32">
                  <c:v>2.9729999999999999</c:v>
                </c:pt>
                <c:pt idx="33">
                  <c:v>3.0470000000000002</c:v>
                </c:pt>
                <c:pt idx="34">
                  <c:v>3.0619999999999998</c:v>
                </c:pt>
                <c:pt idx="35">
                  <c:v>3.0449999999999999</c:v>
                </c:pt>
                <c:pt idx="36">
                  <c:v>3.0390000000000001</c:v>
                </c:pt>
                <c:pt idx="37">
                  <c:v>3.0960000000000001</c:v>
                </c:pt>
                <c:pt idx="38">
                  <c:v>3.1629999999999998</c:v>
                </c:pt>
                <c:pt idx="39">
                  <c:v>3.2989999999999999</c:v>
                </c:pt>
                <c:pt idx="40">
                  <c:v>3.423</c:v>
                </c:pt>
                <c:pt idx="41">
                  <c:v>3.423</c:v>
                </c:pt>
                <c:pt idx="42">
                  <c:v>3.4670000000000001</c:v>
                </c:pt>
                <c:pt idx="43">
                  <c:v>3.4630000000000001</c:v>
                </c:pt>
                <c:pt idx="44">
                  <c:v>3.3980000000000001</c:v>
                </c:pt>
                <c:pt idx="45">
                  <c:v>3.387</c:v>
                </c:pt>
                <c:pt idx="46">
                  <c:v>3.3839999999999999</c:v>
                </c:pt>
                <c:pt idx="47">
                  <c:v>3.4209999999999998</c:v>
                </c:pt>
                <c:pt idx="48">
                  <c:v>3.4580000000000002</c:v>
                </c:pt>
                <c:pt idx="49">
                  <c:v>3.42</c:v>
                </c:pt>
                <c:pt idx="50">
                  <c:v>3.375</c:v>
                </c:pt>
                <c:pt idx="51">
                  <c:v>3.3530000000000002</c:v>
                </c:pt>
                <c:pt idx="52">
                  <c:v>3.3580000000000001</c:v>
                </c:pt>
                <c:pt idx="53">
                  <c:v>3.3439999999999999</c:v>
                </c:pt>
                <c:pt idx="54">
                  <c:v>3.4590000000000001</c:v>
                </c:pt>
                <c:pt idx="55">
                  <c:v>3.6190000000000002</c:v>
                </c:pt>
                <c:pt idx="56">
                  <c:v>3.7149999999999999</c:v>
                </c:pt>
                <c:pt idx="57">
                  <c:v>3.8860000000000001</c:v>
                </c:pt>
                <c:pt idx="58">
                  <c:v>4.0540000000000003</c:v>
                </c:pt>
                <c:pt idx="59">
                  <c:v>4.0620000000000003</c:v>
                </c:pt>
                <c:pt idx="60">
                  <c:v>4.0359999999999996</c:v>
                </c:pt>
                <c:pt idx="61">
                  <c:v>4.0270000000000001</c:v>
                </c:pt>
                <c:pt idx="62">
                  <c:v>4.1369999999999996</c:v>
                </c:pt>
                <c:pt idx="63">
                  <c:v>4.2290000000000001</c:v>
                </c:pt>
                <c:pt idx="64">
                  <c:v>4.25</c:v>
                </c:pt>
                <c:pt idx="65">
                  <c:v>4.218</c:v>
                </c:pt>
                <c:pt idx="66">
                  <c:v>4.3959999999999999</c:v>
                </c:pt>
                <c:pt idx="67">
                  <c:v>4.5579999999999998</c:v>
                </c:pt>
                <c:pt idx="68">
                  <c:v>4.7910000000000004</c:v>
                </c:pt>
                <c:pt idx="69">
                  <c:v>4.7720000000000002</c:v>
                </c:pt>
                <c:pt idx="70">
                  <c:v>4.758</c:v>
                </c:pt>
                <c:pt idx="71">
                  <c:v>4.7679999999999998</c:v>
                </c:pt>
                <c:pt idx="72">
                  <c:v>4.7249999999999996</c:v>
                </c:pt>
                <c:pt idx="73">
                  <c:v>4.7229999999999999</c:v>
                </c:pt>
                <c:pt idx="74">
                  <c:v>4.7990000000000004</c:v>
                </c:pt>
                <c:pt idx="75">
                  <c:v>4.8319999999999999</c:v>
                </c:pt>
                <c:pt idx="76">
                  <c:v>4.7869999999999999</c:v>
                </c:pt>
                <c:pt idx="77">
                  <c:v>4.6820000000000004</c:v>
                </c:pt>
                <c:pt idx="78">
                  <c:v>4.5839999999999996</c:v>
                </c:pt>
                <c:pt idx="79">
                  <c:v>4.444</c:v>
                </c:pt>
                <c:pt idx="80">
                  <c:v>4.2859999999999996</c:v>
                </c:pt>
                <c:pt idx="81">
                  <c:v>4.22</c:v>
                </c:pt>
                <c:pt idx="82">
                  <c:v>4.1890000000000001</c:v>
                </c:pt>
                <c:pt idx="83">
                  <c:v>4.1239999999999997</c:v>
                </c:pt>
                <c:pt idx="84">
                  <c:v>4.0949999999999998</c:v>
                </c:pt>
                <c:pt idx="85">
                  <c:v>4.0330000000000004</c:v>
                </c:pt>
                <c:pt idx="86">
                  <c:v>4.032</c:v>
                </c:pt>
                <c:pt idx="87">
                  <c:v>3.944</c:v>
                </c:pt>
                <c:pt idx="88">
                  <c:v>3.7269999999999999</c:v>
                </c:pt>
                <c:pt idx="89">
                  <c:v>3.569</c:v>
                </c:pt>
                <c:pt idx="90">
                  <c:v>3.4119999999999999</c:v>
                </c:pt>
                <c:pt idx="91">
                  <c:v>3.234</c:v>
                </c:pt>
                <c:pt idx="92">
                  <c:v>3.077</c:v>
                </c:pt>
                <c:pt idx="93">
                  <c:v>2.9390000000000001</c:v>
                </c:pt>
                <c:pt idx="94">
                  <c:v>2.8</c:v>
                </c:pt>
                <c:pt idx="95">
                  <c:v>2.7440000000000002</c:v>
                </c:pt>
                <c:pt idx="96">
                  <c:v>2.6379999999999999</c:v>
                </c:pt>
                <c:pt idx="97">
                  <c:v>2.5470000000000002</c:v>
                </c:pt>
                <c:pt idx="98">
                  <c:v>2.4820000000000002</c:v>
                </c:pt>
                <c:pt idx="99">
                  <c:v>2.4350000000000001</c:v>
                </c:pt>
                <c:pt idx="100">
                  <c:v>2.391</c:v>
                </c:pt>
                <c:pt idx="101">
                  <c:v>2.407</c:v>
                </c:pt>
                <c:pt idx="102">
                  <c:v>2.391</c:v>
                </c:pt>
                <c:pt idx="103">
                  <c:v>2.3580000000000001</c:v>
                </c:pt>
                <c:pt idx="104">
                  <c:v>2.3410000000000002</c:v>
                </c:pt>
                <c:pt idx="105">
                  <c:v>2.3149999999999999</c:v>
                </c:pt>
                <c:pt idx="106">
                  <c:v>2.2679999999999998</c:v>
                </c:pt>
                <c:pt idx="107">
                  <c:v>2.2160000000000002</c:v>
                </c:pt>
                <c:pt idx="108">
                  <c:v>2.17</c:v>
                </c:pt>
                <c:pt idx="109">
                  <c:v>2.1379999999999999</c:v>
                </c:pt>
                <c:pt idx="110">
                  <c:v>2.1070000000000002</c:v>
                </c:pt>
                <c:pt idx="111">
                  <c:v>2.173</c:v>
                </c:pt>
                <c:pt idx="112">
                  <c:v>2.2879999999999998</c:v>
                </c:pt>
                <c:pt idx="113">
                  <c:v>2.2850000000000001</c:v>
                </c:pt>
                <c:pt idx="114">
                  <c:v>2.2810000000000001</c:v>
                </c:pt>
                <c:pt idx="115">
                  <c:v>2.274</c:v>
                </c:pt>
                <c:pt idx="116">
                  <c:v>2.2519999999999998</c:v>
                </c:pt>
                <c:pt idx="117">
                  <c:v>2.238</c:v>
                </c:pt>
                <c:pt idx="118">
                  <c:v>2.2650000000000001</c:v>
                </c:pt>
                <c:pt idx="119">
                  <c:v>2.2829999999999999</c:v>
                </c:pt>
                <c:pt idx="120">
                  <c:v>2.3090000000000002</c:v>
                </c:pt>
                <c:pt idx="121">
                  <c:v>2.371</c:v>
                </c:pt>
                <c:pt idx="122">
                  <c:v>2.5190000000000001</c:v>
                </c:pt>
                <c:pt idx="123">
                  <c:v>2.605</c:v>
                </c:pt>
                <c:pt idx="124">
                  <c:v>2.6389999999999998</c:v>
                </c:pt>
                <c:pt idx="125">
                  <c:v>2.633</c:v>
                </c:pt>
                <c:pt idx="126">
                  <c:v>2.6139999999999999</c:v>
                </c:pt>
                <c:pt idx="127">
                  <c:v>2.5640000000000001</c:v>
                </c:pt>
                <c:pt idx="128">
                  <c:v>2.5179999999999998</c:v>
                </c:pt>
                <c:pt idx="129">
                  <c:v>2.5529999999999999</c:v>
                </c:pt>
                <c:pt idx="130">
                  <c:v>2.5819999999999999</c:v>
                </c:pt>
                <c:pt idx="131">
                  <c:v>2.6680000000000001</c:v>
                </c:pt>
                <c:pt idx="132">
                  <c:v>2.69</c:v>
                </c:pt>
                <c:pt idx="133">
                  <c:v>2.6949999999999998</c:v>
                </c:pt>
                <c:pt idx="134">
                  <c:v>2.6930000000000001</c:v>
                </c:pt>
                <c:pt idx="135">
                  <c:v>2.661</c:v>
                </c:pt>
                <c:pt idx="136">
                  <c:v>2.653</c:v>
                </c:pt>
                <c:pt idx="137">
                  <c:v>2.6349999999999998</c:v>
                </c:pt>
                <c:pt idx="138">
                  <c:v>2.6120000000000001</c:v>
                </c:pt>
                <c:pt idx="139">
                  <c:v>2.5910000000000002</c:v>
                </c:pt>
                <c:pt idx="140">
                  <c:v>2.6120000000000001</c:v>
                </c:pt>
                <c:pt idx="141">
                  <c:v>2.718</c:v>
                </c:pt>
                <c:pt idx="142">
                  <c:v>2.8220000000000001</c:v>
                </c:pt>
                <c:pt idx="143">
                  <c:v>2.8370000000000002</c:v>
                </c:pt>
                <c:pt idx="144">
                  <c:v>2.8239999999999998</c:v>
                </c:pt>
                <c:pt idx="145">
                  <c:v>2.8130000000000002</c:v>
                </c:pt>
                <c:pt idx="146">
                  <c:v>2.8069999999999999</c:v>
                </c:pt>
                <c:pt idx="147">
                  <c:v>2.7959999999999998</c:v>
                </c:pt>
                <c:pt idx="148">
                  <c:v>2.7959999999999998</c:v>
                </c:pt>
                <c:pt idx="149">
                  <c:v>2.774</c:v>
                </c:pt>
                <c:pt idx="150">
                  <c:v>2.746</c:v>
                </c:pt>
                <c:pt idx="151">
                  <c:v>2.754</c:v>
                </c:pt>
                <c:pt idx="152">
                  <c:v>2.831</c:v>
                </c:pt>
                <c:pt idx="153">
                  <c:v>2.9249999999999998</c:v>
                </c:pt>
                <c:pt idx="154">
                  <c:v>2.9279999999999999</c:v>
                </c:pt>
                <c:pt idx="155">
                  <c:v>2.8879999999999999</c:v>
                </c:pt>
                <c:pt idx="156">
                  <c:v>2.8380000000000001</c:v>
                </c:pt>
                <c:pt idx="157">
                  <c:v>2.8239999999999998</c:v>
                </c:pt>
                <c:pt idx="158">
                  <c:v>2.8149999999999999</c:v>
                </c:pt>
                <c:pt idx="159">
                  <c:v>2.879</c:v>
                </c:pt>
                <c:pt idx="160">
                  <c:v>2.907</c:v>
                </c:pt>
                <c:pt idx="161">
                  <c:v>2.9359999999999999</c:v>
                </c:pt>
                <c:pt idx="162">
                  <c:v>2.952</c:v>
                </c:pt>
                <c:pt idx="163">
                  <c:v>2.9769999999999999</c:v>
                </c:pt>
                <c:pt idx="164">
                  <c:v>2.97</c:v>
                </c:pt>
                <c:pt idx="165">
                  <c:v>3.0339999999999998</c:v>
                </c:pt>
                <c:pt idx="166">
                  <c:v>3.085</c:v>
                </c:pt>
                <c:pt idx="167">
                  <c:v>3.085</c:v>
                </c:pt>
                <c:pt idx="168">
                  <c:v>3.08</c:v>
                </c:pt>
                <c:pt idx="169">
                  <c:v>3.1309999999999998</c:v>
                </c:pt>
                <c:pt idx="170">
                  <c:v>3.141</c:v>
                </c:pt>
                <c:pt idx="171">
                  <c:v>3.1139999999999999</c:v>
                </c:pt>
                <c:pt idx="172">
                  <c:v>3.0449999999999999</c:v>
                </c:pt>
                <c:pt idx="173">
                  <c:v>3.01</c:v>
                </c:pt>
                <c:pt idx="174">
                  <c:v>2.9769999999999999</c:v>
                </c:pt>
                <c:pt idx="175">
                  <c:v>2.9529999999999998</c:v>
                </c:pt>
                <c:pt idx="176">
                  <c:v>2.976</c:v>
                </c:pt>
                <c:pt idx="177">
                  <c:v>2.9769999999999999</c:v>
                </c:pt>
                <c:pt idx="178">
                  <c:v>2.9460000000000002</c:v>
                </c:pt>
                <c:pt idx="179">
                  <c:v>2.923</c:v>
                </c:pt>
                <c:pt idx="180">
                  <c:v>2.9129999999999998</c:v>
                </c:pt>
                <c:pt idx="181">
                  <c:v>2.9279999999999999</c:v>
                </c:pt>
                <c:pt idx="182">
                  <c:v>2.9340000000000002</c:v>
                </c:pt>
                <c:pt idx="183">
                  <c:v>3</c:v>
                </c:pt>
                <c:pt idx="184">
                  <c:v>2.9769999999999999</c:v>
                </c:pt>
                <c:pt idx="185">
                  <c:v>2.952</c:v>
                </c:pt>
                <c:pt idx="186">
                  <c:v>2.93</c:v>
                </c:pt>
                <c:pt idx="187">
                  <c:v>2.923</c:v>
                </c:pt>
                <c:pt idx="188">
                  <c:v>2.9319999999999999</c:v>
                </c:pt>
                <c:pt idx="189">
                  <c:v>2.9489999999999998</c:v>
                </c:pt>
                <c:pt idx="190">
                  <c:v>2.9460000000000002</c:v>
                </c:pt>
                <c:pt idx="191">
                  <c:v>2.9969999999999999</c:v>
                </c:pt>
                <c:pt idx="192">
                  <c:v>3.0649999999999999</c:v>
                </c:pt>
                <c:pt idx="193">
                  <c:v>3.0720000000000001</c:v>
                </c:pt>
                <c:pt idx="194">
                  <c:v>3.0640000000000001</c:v>
                </c:pt>
                <c:pt idx="195">
                  <c:v>3.0630000000000002</c:v>
                </c:pt>
                <c:pt idx="196">
                  <c:v>3.1139999999999999</c:v>
                </c:pt>
                <c:pt idx="197">
                  <c:v>3.1869999999999998</c:v>
                </c:pt>
                <c:pt idx="198">
                  <c:v>3.1720000000000002</c:v>
                </c:pt>
                <c:pt idx="199">
                  <c:v>3.1659999999999999</c:v>
                </c:pt>
                <c:pt idx="200">
                  <c:v>3.206</c:v>
                </c:pt>
                <c:pt idx="201">
                  <c:v>3.2480000000000002</c:v>
                </c:pt>
                <c:pt idx="202">
                  <c:v>3.26</c:v>
                </c:pt>
                <c:pt idx="203">
                  <c:v>3.3130000000000002</c:v>
                </c:pt>
                <c:pt idx="204">
                  <c:v>3.3570000000000002</c:v>
                </c:pt>
                <c:pt idx="205">
                  <c:v>3.3639999999999999</c:v>
                </c:pt>
                <c:pt idx="206">
                  <c:v>3.448</c:v>
                </c:pt>
                <c:pt idx="207">
                  <c:v>3.48</c:v>
                </c:pt>
                <c:pt idx="208">
                  <c:v>3.4940000000000002</c:v>
                </c:pt>
                <c:pt idx="209">
                  <c:v>3.5649999999999999</c:v>
                </c:pt>
                <c:pt idx="210">
                  <c:v>3.5870000000000002</c:v>
                </c:pt>
                <c:pt idx="211">
                  <c:v>3.62</c:v>
                </c:pt>
                <c:pt idx="212">
                  <c:v>3.7639999999999998</c:v>
                </c:pt>
                <c:pt idx="213">
                  <c:v>3.9079999999999999</c:v>
                </c:pt>
                <c:pt idx="214">
                  <c:v>3.9460000000000002</c:v>
                </c:pt>
                <c:pt idx="215">
                  <c:v>3.9380000000000002</c:v>
                </c:pt>
                <c:pt idx="216">
                  <c:v>3.952</c:v>
                </c:pt>
                <c:pt idx="217">
                  <c:v>3.9820000000000002</c:v>
                </c:pt>
                <c:pt idx="218">
                  <c:v>4.0819999999999999</c:v>
                </c:pt>
                <c:pt idx="219">
                  <c:v>4.1109999999999998</c:v>
                </c:pt>
                <c:pt idx="220">
                  <c:v>4.1050000000000004</c:v>
                </c:pt>
                <c:pt idx="221">
                  <c:v>4.1280000000000001</c:v>
                </c:pt>
                <c:pt idx="222">
                  <c:v>4.117</c:v>
                </c:pt>
                <c:pt idx="223">
                  <c:v>4.0750000000000002</c:v>
                </c:pt>
                <c:pt idx="224">
                  <c:v>4.0110000000000001</c:v>
                </c:pt>
                <c:pt idx="225">
                  <c:v>3.9620000000000002</c:v>
                </c:pt>
                <c:pt idx="226">
                  <c:v>3.9550000000000001</c:v>
                </c:pt>
                <c:pt idx="227">
                  <c:v>3.968</c:v>
                </c:pt>
                <c:pt idx="228">
                  <c:v>3.9620000000000002</c:v>
                </c:pt>
                <c:pt idx="229">
                  <c:v>3.9140000000000001</c:v>
                </c:pt>
                <c:pt idx="230">
                  <c:v>3.87</c:v>
                </c:pt>
                <c:pt idx="231">
                  <c:v>3.9260000000000002</c:v>
                </c:pt>
                <c:pt idx="232">
                  <c:v>3.9630000000000001</c:v>
                </c:pt>
                <c:pt idx="233">
                  <c:v>3.988</c:v>
                </c:pt>
                <c:pt idx="234">
                  <c:v>3.9740000000000002</c:v>
                </c:pt>
                <c:pt idx="235">
                  <c:v>3.9359999999999999</c:v>
                </c:pt>
                <c:pt idx="236">
                  <c:v>3.871</c:v>
                </c:pt>
                <c:pt idx="237">
                  <c:v>3.8439999999999999</c:v>
                </c:pt>
                <c:pt idx="238">
                  <c:v>3.843</c:v>
                </c:pt>
                <c:pt idx="239">
                  <c:v>3.8860000000000001</c:v>
                </c:pt>
                <c:pt idx="240">
                  <c:v>3.879</c:v>
                </c:pt>
                <c:pt idx="241">
                  <c:v>3.8530000000000002</c:v>
                </c:pt>
                <c:pt idx="242">
                  <c:v>3.8039999999999998</c:v>
                </c:pt>
                <c:pt idx="243">
                  <c:v>3.7650000000000001</c:v>
                </c:pt>
                <c:pt idx="244">
                  <c:v>3.7410000000000001</c:v>
                </c:pt>
                <c:pt idx="245">
                  <c:v>3.8149999999999999</c:v>
                </c:pt>
                <c:pt idx="246">
                  <c:v>3.8319999999999999</c:v>
                </c:pt>
                <c:pt idx="247">
                  <c:v>3.8860000000000001</c:v>
                </c:pt>
                <c:pt idx="248">
                  <c:v>3.875</c:v>
                </c:pt>
                <c:pt idx="249">
                  <c:v>3.964</c:v>
                </c:pt>
                <c:pt idx="250">
                  <c:v>3.984</c:v>
                </c:pt>
                <c:pt idx="251">
                  <c:v>3.9529999999999998</c:v>
                </c:pt>
                <c:pt idx="252">
                  <c:v>3.9340000000000002</c:v>
                </c:pt>
                <c:pt idx="253">
                  <c:v>3.9169999999999998</c:v>
                </c:pt>
                <c:pt idx="254">
                  <c:v>3.8730000000000002</c:v>
                </c:pt>
                <c:pt idx="255">
                  <c:v>3.84</c:v>
                </c:pt>
                <c:pt idx="256">
                  <c:v>3.8439999999999999</c:v>
                </c:pt>
                <c:pt idx="257">
                  <c:v>3.9079999999999999</c:v>
                </c:pt>
                <c:pt idx="258">
                  <c:v>3.9430000000000001</c:v>
                </c:pt>
                <c:pt idx="259">
                  <c:v>3.9380000000000002</c:v>
                </c:pt>
                <c:pt idx="260">
                  <c:v>3.9449999999999998</c:v>
                </c:pt>
                <c:pt idx="261">
                  <c:v>3.948</c:v>
                </c:pt>
                <c:pt idx="262">
                  <c:v>4.0279999999999996</c:v>
                </c:pt>
                <c:pt idx="263">
                  <c:v>4.0529999999999999</c:v>
                </c:pt>
                <c:pt idx="264">
                  <c:v>4.1340000000000003</c:v>
                </c:pt>
                <c:pt idx="265">
                  <c:v>4.1669999999999998</c:v>
                </c:pt>
                <c:pt idx="266">
                  <c:v>4.1689999999999996</c:v>
                </c:pt>
                <c:pt idx="267">
                  <c:v>4.1840000000000002</c:v>
                </c:pt>
                <c:pt idx="268">
                  <c:v>4.1900000000000004</c:v>
                </c:pt>
                <c:pt idx="269">
                  <c:v>4.1900000000000004</c:v>
                </c:pt>
                <c:pt idx="270">
                  <c:v>4.1900000000000004</c:v>
                </c:pt>
                <c:pt idx="271">
                  <c:v>4.181</c:v>
                </c:pt>
                <c:pt idx="272">
                  <c:v>4.1459999999999999</c:v>
                </c:pt>
                <c:pt idx="273">
                  <c:v>4.13</c:v>
                </c:pt>
                <c:pt idx="274">
                  <c:v>4.1079999999999997</c:v>
                </c:pt>
                <c:pt idx="275">
                  <c:v>4.0540000000000003</c:v>
                </c:pt>
                <c:pt idx="276">
                  <c:v>3.9990000000000001</c:v>
                </c:pt>
                <c:pt idx="277">
                  <c:v>3.94</c:v>
                </c:pt>
                <c:pt idx="278">
                  <c:v>3.8860000000000001</c:v>
                </c:pt>
                <c:pt idx="279">
                  <c:v>3.8180000000000001</c:v>
                </c:pt>
                <c:pt idx="280">
                  <c:v>3.766</c:v>
                </c:pt>
                <c:pt idx="281">
                  <c:v>3.718</c:v>
                </c:pt>
                <c:pt idx="282">
                  <c:v>3.702</c:v>
                </c:pt>
                <c:pt idx="283">
                  <c:v>3.7309999999999999</c:v>
                </c:pt>
                <c:pt idx="284">
                  <c:v>3.7410000000000001</c:v>
                </c:pt>
                <c:pt idx="285">
                  <c:v>3.8260000000000001</c:v>
                </c:pt>
                <c:pt idx="286">
                  <c:v>3.8420000000000001</c:v>
                </c:pt>
                <c:pt idx="287">
                  <c:v>3.8690000000000002</c:v>
                </c:pt>
                <c:pt idx="288">
                  <c:v>3.952</c:v>
                </c:pt>
                <c:pt idx="289">
                  <c:v>4.0060000000000002</c:v>
                </c:pt>
                <c:pt idx="290">
                  <c:v>4.0720000000000001</c:v>
                </c:pt>
                <c:pt idx="291">
                  <c:v>4.1040000000000001</c:v>
                </c:pt>
                <c:pt idx="292">
                  <c:v>4.1130000000000004</c:v>
                </c:pt>
                <c:pt idx="293">
                  <c:v>4.125</c:v>
                </c:pt>
                <c:pt idx="294">
                  <c:v>4.0919999999999996</c:v>
                </c:pt>
                <c:pt idx="295">
                  <c:v>4.0810000000000004</c:v>
                </c:pt>
                <c:pt idx="296">
                  <c:v>4.0970000000000004</c:v>
                </c:pt>
                <c:pt idx="297">
                  <c:v>4.1280000000000001</c:v>
                </c:pt>
                <c:pt idx="298">
                  <c:v>4.1079999999999997</c:v>
                </c:pt>
                <c:pt idx="299">
                  <c:v>4.0359999999999996</c:v>
                </c:pt>
                <c:pt idx="300">
                  <c:v>4.0339999999999998</c:v>
                </c:pt>
                <c:pt idx="301">
                  <c:v>4.0369999999999999</c:v>
                </c:pt>
                <c:pt idx="302">
                  <c:v>4.0519999999999996</c:v>
                </c:pt>
                <c:pt idx="303">
                  <c:v>4.0919999999999996</c:v>
                </c:pt>
                <c:pt idx="304">
                  <c:v>4.0960000000000001</c:v>
                </c:pt>
                <c:pt idx="305">
                  <c:v>4.069</c:v>
                </c:pt>
                <c:pt idx="306">
                  <c:v>4.0270000000000001</c:v>
                </c:pt>
                <c:pt idx="307">
                  <c:v>4.0060000000000002</c:v>
                </c:pt>
                <c:pt idx="308">
                  <c:v>4.0060000000000002</c:v>
                </c:pt>
                <c:pt idx="309">
                  <c:v>4.0060000000000002</c:v>
                </c:pt>
                <c:pt idx="310">
                  <c:v>4.0019999999999998</c:v>
                </c:pt>
                <c:pt idx="311">
                  <c:v>4</c:v>
                </c:pt>
                <c:pt idx="312">
                  <c:v>4.0229999999999997</c:v>
                </c:pt>
                <c:pt idx="313">
                  <c:v>4.0880000000000001</c:v>
                </c:pt>
                <c:pt idx="314">
                  <c:v>4.1520000000000001</c:v>
                </c:pt>
                <c:pt idx="315">
                  <c:v>4.1989999999999998</c:v>
                </c:pt>
                <c:pt idx="316">
                  <c:v>4.2009999999999996</c:v>
                </c:pt>
                <c:pt idx="317">
                  <c:v>4.1669999999999998</c:v>
                </c:pt>
                <c:pt idx="318">
                  <c:v>4.12</c:v>
                </c:pt>
                <c:pt idx="319">
                  <c:v>4.0819999999999999</c:v>
                </c:pt>
                <c:pt idx="320">
                  <c:v>4.05</c:v>
                </c:pt>
                <c:pt idx="321">
                  <c:v>4.0250000000000004</c:v>
                </c:pt>
                <c:pt idx="322">
                  <c:v>4.0090000000000003</c:v>
                </c:pt>
                <c:pt idx="323">
                  <c:v>3.9769999999999999</c:v>
                </c:pt>
                <c:pt idx="324">
                  <c:v>3.9239999999999999</c:v>
                </c:pt>
                <c:pt idx="325">
                  <c:v>3.8860000000000001</c:v>
                </c:pt>
                <c:pt idx="326">
                  <c:v>3.863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EIA!$C$1</c:f>
              <c:strCache>
                <c:ptCount val="1"/>
                <c:pt idx="0">
                  <c:v>New England </c:v>
                </c:pt>
              </c:strCache>
            </c:strRef>
          </c:tx>
          <c:marker>
            <c:symbol val="none"/>
          </c:marker>
          <c:cat>
            <c:numRef>
              <c:f>EIA!$A$2:$A$328</c:f>
              <c:numCache>
                <c:formatCode>m/d/yyyy</c:formatCode>
                <c:ptCount val="327"/>
                <c:pt idx="0">
                  <c:v>39118</c:v>
                </c:pt>
                <c:pt idx="1">
                  <c:v>39125</c:v>
                </c:pt>
                <c:pt idx="2">
                  <c:v>39132</c:v>
                </c:pt>
                <c:pt idx="3">
                  <c:v>39139</c:v>
                </c:pt>
                <c:pt idx="4">
                  <c:v>39146</c:v>
                </c:pt>
                <c:pt idx="5">
                  <c:v>39153</c:v>
                </c:pt>
                <c:pt idx="6">
                  <c:v>39160</c:v>
                </c:pt>
                <c:pt idx="7">
                  <c:v>39167</c:v>
                </c:pt>
                <c:pt idx="8">
                  <c:v>39174</c:v>
                </c:pt>
                <c:pt idx="9">
                  <c:v>39181</c:v>
                </c:pt>
                <c:pt idx="10">
                  <c:v>39188</c:v>
                </c:pt>
                <c:pt idx="11">
                  <c:v>39195</c:v>
                </c:pt>
                <c:pt idx="12">
                  <c:v>39202</c:v>
                </c:pt>
                <c:pt idx="13">
                  <c:v>39209</c:v>
                </c:pt>
                <c:pt idx="14">
                  <c:v>39216</c:v>
                </c:pt>
                <c:pt idx="15">
                  <c:v>39223</c:v>
                </c:pt>
                <c:pt idx="16">
                  <c:v>39230</c:v>
                </c:pt>
                <c:pt idx="17">
                  <c:v>39237</c:v>
                </c:pt>
                <c:pt idx="18">
                  <c:v>39244</c:v>
                </c:pt>
                <c:pt idx="19">
                  <c:v>39251</c:v>
                </c:pt>
                <c:pt idx="20">
                  <c:v>39258</c:v>
                </c:pt>
                <c:pt idx="21">
                  <c:v>39265</c:v>
                </c:pt>
                <c:pt idx="22">
                  <c:v>39272</c:v>
                </c:pt>
                <c:pt idx="23">
                  <c:v>39279</c:v>
                </c:pt>
                <c:pt idx="24">
                  <c:v>39286</c:v>
                </c:pt>
                <c:pt idx="25">
                  <c:v>39293</c:v>
                </c:pt>
                <c:pt idx="26">
                  <c:v>39300</c:v>
                </c:pt>
                <c:pt idx="27">
                  <c:v>39307</c:v>
                </c:pt>
                <c:pt idx="28">
                  <c:v>39314</c:v>
                </c:pt>
                <c:pt idx="29">
                  <c:v>39321</c:v>
                </c:pt>
                <c:pt idx="30">
                  <c:v>39328</c:v>
                </c:pt>
                <c:pt idx="31">
                  <c:v>39335</c:v>
                </c:pt>
                <c:pt idx="32">
                  <c:v>39342</c:v>
                </c:pt>
                <c:pt idx="33">
                  <c:v>39349</c:v>
                </c:pt>
                <c:pt idx="34">
                  <c:v>39356</c:v>
                </c:pt>
                <c:pt idx="35">
                  <c:v>39363</c:v>
                </c:pt>
                <c:pt idx="36">
                  <c:v>39370</c:v>
                </c:pt>
                <c:pt idx="37">
                  <c:v>39377</c:v>
                </c:pt>
                <c:pt idx="38">
                  <c:v>39384</c:v>
                </c:pt>
                <c:pt idx="39">
                  <c:v>39391</c:v>
                </c:pt>
                <c:pt idx="40">
                  <c:v>39398</c:v>
                </c:pt>
                <c:pt idx="41">
                  <c:v>39405</c:v>
                </c:pt>
                <c:pt idx="42">
                  <c:v>39412</c:v>
                </c:pt>
                <c:pt idx="43">
                  <c:v>39419</c:v>
                </c:pt>
                <c:pt idx="44">
                  <c:v>39426</c:v>
                </c:pt>
                <c:pt idx="45">
                  <c:v>39433</c:v>
                </c:pt>
                <c:pt idx="46">
                  <c:v>39440</c:v>
                </c:pt>
                <c:pt idx="47">
                  <c:v>39447</c:v>
                </c:pt>
                <c:pt idx="48">
                  <c:v>39454</c:v>
                </c:pt>
                <c:pt idx="49">
                  <c:v>39461</c:v>
                </c:pt>
                <c:pt idx="50">
                  <c:v>39468</c:v>
                </c:pt>
                <c:pt idx="51">
                  <c:v>39475</c:v>
                </c:pt>
                <c:pt idx="52">
                  <c:v>39482</c:v>
                </c:pt>
                <c:pt idx="53">
                  <c:v>39489</c:v>
                </c:pt>
                <c:pt idx="54">
                  <c:v>39496</c:v>
                </c:pt>
                <c:pt idx="55">
                  <c:v>39503</c:v>
                </c:pt>
                <c:pt idx="56">
                  <c:v>39510</c:v>
                </c:pt>
                <c:pt idx="57">
                  <c:v>39517</c:v>
                </c:pt>
                <c:pt idx="58">
                  <c:v>39524</c:v>
                </c:pt>
                <c:pt idx="59">
                  <c:v>39531</c:v>
                </c:pt>
                <c:pt idx="60">
                  <c:v>39538</c:v>
                </c:pt>
                <c:pt idx="61">
                  <c:v>39545</c:v>
                </c:pt>
                <c:pt idx="62">
                  <c:v>39552</c:v>
                </c:pt>
                <c:pt idx="63">
                  <c:v>39559</c:v>
                </c:pt>
                <c:pt idx="64">
                  <c:v>39566</c:v>
                </c:pt>
                <c:pt idx="65">
                  <c:v>39573</c:v>
                </c:pt>
                <c:pt idx="66">
                  <c:v>39580</c:v>
                </c:pt>
                <c:pt idx="67">
                  <c:v>39587</c:v>
                </c:pt>
                <c:pt idx="68">
                  <c:v>39594</c:v>
                </c:pt>
                <c:pt idx="69">
                  <c:v>39601</c:v>
                </c:pt>
                <c:pt idx="70">
                  <c:v>39608</c:v>
                </c:pt>
                <c:pt idx="71">
                  <c:v>39615</c:v>
                </c:pt>
                <c:pt idx="72">
                  <c:v>39622</c:v>
                </c:pt>
                <c:pt idx="73">
                  <c:v>39629</c:v>
                </c:pt>
                <c:pt idx="74">
                  <c:v>39636</c:v>
                </c:pt>
                <c:pt idx="75">
                  <c:v>39643</c:v>
                </c:pt>
                <c:pt idx="76">
                  <c:v>39650</c:v>
                </c:pt>
                <c:pt idx="77">
                  <c:v>39657</c:v>
                </c:pt>
                <c:pt idx="78">
                  <c:v>39664</c:v>
                </c:pt>
                <c:pt idx="79">
                  <c:v>39671</c:v>
                </c:pt>
                <c:pt idx="80">
                  <c:v>39678</c:v>
                </c:pt>
                <c:pt idx="81">
                  <c:v>39685</c:v>
                </c:pt>
                <c:pt idx="82">
                  <c:v>39692</c:v>
                </c:pt>
                <c:pt idx="83">
                  <c:v>39699</c:v>
                </c:pt>
                <c:pt idx="84">
                  <c:v>39706</c:v>
                </c:pt>
                <c:pt idx="85">
                  <c:v>39713</c:v>
                </c:pt>
                <c:pt idx="86">
                  <c:v>39720</c:v>
                </c:pt>
                <c:pt idx="87">
                  <c:v>39727</c:v>
                </c:pt>
                <c:pt idx="88">
                  <c:v>39734</c:v>
                </c:pt>
                <c:pt idx="89">
                  <c:v>39741</c:v>
                </c:pt>
                <c:pt idx="90">
                  <c:v>39748</c:v>
                </c:pt>
                <c:pt idx="91">
                  <c:v>39755</c:v>
                </c:pt>
                <c:pt idx="92">
                  <c:v>39762</c:v>
                </c:pt>
                <c:pt idx="93">
                  <c:v>39769</c:v>
                </c:pt>
                <c:pt idx="94">
                  <c:v>39776</c:v>
                </c:pt>
                <c:pt idx="95">
                  <c:v>39783</c:v>
                </c:pt>
                <c:pt idx="96">
                  <c:v>39790</c:v>
                </c:pt>
                <c:pt idx="97">
                  <c:v>39797</c:v>
                </c:pt>
                <c:pt idx="98">
                  <c:v>39804</c:v>
                </c:pt>
                <c:pt idx="99">
                  <c:v>39811</c:v>
                </c:pt>
                <c:pt idx="100">
                  <c:v>39818</c:v>
                </c:pt>
                <c:pt idx="101">
                  <c:v>39825</c:v>
                </c:pt>
                <c:pt idx="102">
                  <c:v>39832</c:v>
                </c:pt>
                <c:pt idx="103">
                  <c:v>39839</c:v>
                </c:pt>
                <c:pt idx="104">
                  <c:v>39846</c:v>
                </c:pt>
                <c:pt idx="105">
                  <c:v>39853</c:v>
                </c:pt>
                <c:pt idx="106">
                  <c:v>39860</c:v>
                </c:pt>
                <c:pt idx="107">
                  <c:v>39867</c:v>
                </c:pt>
                <c:pt idx="108">
                  <c:v>39874</c:v>
                </c:pt>
                <c:pt idx="109">
                  <c:v>39881</c:v>
                </c:pt>
                <c:pt idx="110">
                  <c:v>39888</c:v>
                </c:pt>
                <c:pt idx="111">
                  <c:v>39895</c:v>
                </c:pt>
                <c:pt idx="112">
                  <c:v>39902</c:v>
                </c:pt>
                <c:pt idx="113">
                  <c:v>39909</c:v>
                </c:pt>
                <c:pt idx="114">
                  <c:v>39916</c:v>
                </c:pt>
                <c:pt idx="115">
                  <c:v>39923</c:v>
                </c:pt>
                <c:pt idx="116">
                  <c:v>39930</c:v>
                </c:pt>
                <c:pt idx="117">
                  <c:v>39937</c:v>
                </c:pt>
                <c:pt idx="118">
                  <c:v>39944</c:v>
                </c:pt>
                <c:pt idx="119">
                  <c:v>39951</c:v>
                </c:pt>
                <c:pt idx="120">
                  <c:v>39958</c:v>
                </c:pt>
                <c:pt idx="121">
                  <c:v>39965</c:v>
                </c:pt>
                <c:pt idx="122">
                  <c:v>39972</c:v>
                </c:pt>
                <c:pt idx="123">
                  <c:v>39979</c:v>
                </c:pt>
                <c:pt idx="124">
                  <c:v>39986</c:v>
                </c:pt>
                <c:pt idx="125">
                  <c:v>39993</c:v>
                </c:pt>
                <c:pt idx="126">
                  <c:v>40000</c:v>
                </c:pt>
                <c:pt idx="127">
                  <c:v>40007</c:v>
                </c:pt>
                <c:pt idx="128">
                  <c:v>40014</c:v>
                </c:pt>
                <c:pt idx="129">
                  <c:v>40021</c:v>
                </c:pt>
                <c:pt idx="130">
                  <c:v>40028</c:v>
                </c:pt>
                <c:pt idx="131">
                  <c:v>40035</c:v>
                </c:pt>
                <c:pt idx="132">
                  <c:v>40042</c:v>
                </c:pt>
                <c:pt idx="133">
                  <c:v>40049</c:v>
                </c:pt>
                <c:pt idx="134">
                  <c:v>40056</c:v>
                </c:pt>
                <c:pt idx="135">
                  <c:v>40063</c:v>
                </c:pt>
                <c:pt idx="136">
                  <c:v>40070</c:v>
                </c:pt>
                <c:pt idx="137">
                  <c:v>40077</c:v>
                </c:pt>
                <c:pt idx="138">
                  <c:v>40084</c:v>
                </c:pt>
                <c:pt idx="139">
                  <c:v>40091</c:v>
                </c:pt>
                <c:pt idx="140">
                  <c:v>40098</c:v>
                </c:pt>
                <c:pt idx="141">
                  <c:v>40105</c:v>
                </c:pt>
                <c:pt idx="142">
                  <c:v>40112</c:v>
                </c:pt>
                <c:pt idx="143">
                  <c:v>40119</c:v>
                </c:pt>
                <c:pt idx="144">
                  <c:v>40126</c:v>
                </c:pt>
                <c:pt idx="145">
                  <c:v>40133</c:v>
                </c:pt>
                <c:pt idx="146">
                  <c:v>40140</c:v>
                </c:pt>
                <c:pt idx="147">
                  <c:v>40147</c:v>
                </c:pt>
                <c:pt idx="148">
                  <c:v>40154</c:v>
                </c:pt>
                <c:pt idx="149">
                  <c:v>40161</c:v>
                </c:pt>
                <c:pt idx="150">
                  <c:v>40168</c:v>
                </c:pt>
                <c:pt idx="151">
                  <c:v>40175</c:v>
                </c:pt>
                <c:pt idx="152">
                  <c:v>40182</c:v>
                </c:pt>
                <c:pt idx="153">
                  <c:v>40189</c:v>
                </c:pt>
                <c:pt idx="154">
                  <c:v>40196</c:v>
                </c:pt>
                <c:pt idx="155">
                  <c:v>40203</c:v>
                </c:pt>
                <c:pt idx="156">
                  <c:v>40210</c:v>
                </c:pt>
                <c:pt idx="157">
                  <c:v>40217</c:v>
                </c:pt>
                <c:pt idx="158">
                  <c:v>40224</c:v>
                </c:pt>
                <c:pt idx="159">
                  <c:v>40231</c:v>
                </c:pt>
                <c:pt idx="160">
                  <c:v>40238</c:v>
                </c:pt>
                <c:pt idx="161">
                  <c:v>40245</c:v>
                </c:pt>
                <c:pt idx="162">
                  <c:v>40252</c:v>
                </c:pt>
                <c:pt idx="163">
                  <c:v>40259</c:v>
                </c:pt>
                <c:pt idx="164">
                  <c:v>40266</c:v>
                </c:pt>
                <c:pt idx="165">
                  <c:v>40273</c:v>
                </c:pt>
                <c:pt idx="166">
                  <c:v>40280</c:v>
                </c:pt>
                <c:pt idx="167">
                  <c:v>40287</c:v>
                </c:pt>
                <c:pt idx="168">
                  <c:v>40294</c:v>
                </c:pt>
                <c:pt idx="169">
                  <c:v>40301</c:v>
                </c:pt>
                <c:pt idx="170">
                  <c:v>40308</c:v>
                </c:pt>
                <c:pt idx="171">
                  <c:v>40315</c:v>
                </c:pt>
                <c:pt idx="172">
                  <c:v>40322</c:v>
                </c:pt>
                <c:pt idx="173">
                  <c:v>40329</c:v>
                </c:pt>
                <c:pt idx="174">
                  <c:v>40336</c:v>
                </c:pt>
                <c:pt idx="175">
                  <c:v>40343</c:v>
                </c:pt>
                <c:pt idx="176">
                  <c:v>40350</c:v>
                </c:pt>
                <c:pt idx="177">
                  <c:v>40357</c:v>
                </c:pt>
                <c:pt idx="178">
                  <c:v>40364</c:v>
                </c:pt>
                <c:pt idx="179">
                  <c:v>40371</c:v>
                </c:pt>
                <c:pt idx="180">
                  <c:v>40378</c:v>
                </c:pt>
                <c:pt idx="181">
                  <c:v>40385</c:v>
                </c:pt>
                <c:pt idx="182">
                  <c:v>40392</c:v>
                </c:pt>
                <c:pt idx="183">
                  <c:v>40399</c:v>
                </c:pt>
                <c:pt idx="184">
                  <c:v>40406</c:v>
                </c:pt>
                <c:pt idx="185">
                  <c:v>40413</c:v>
                </c:pt>
                <c:pt idx="186">
                  <c:v>40420</c:v>
                </c:pt>
                <c:pt idx="187">
                  <c:v>40427</c:v>
                </c:pt>
                <c:pt idx="188">
                  <c:v>40434</c:v>
                </c:pt>
                <c:pt idx="189">
                  <c:v>40441</c:v>
                </c:pt>
                <c:pt idx="190">
                  <c:v>40448</c:v>
                </c:pt>
                <c:pt idx="191">
                  <c:v>40455</c:v>
                </c:pt>
                <c:pt idx="192">
                  <c:v>40462</c:v>
                </c:pt>
                <c:pt idx="193">
                  <c:v>40469</c:v>
                </c:pt>
                <c:pt idx="194">
                  <c:v>40476</c:v>
                </c:pt>
                <c:pt idx="195">
                  <c:v>40483</c:v>
                </c:pt>
                <c:pt idx="196">
                  <c:v>40490</c:v>
                </c:pt>
                <c:pt idx="197">
                  <c:v>40497</c:v>
                </c:pt>
                <c:pt idx="198">
                  <c:v>40504</c:v>
                </c:pt>
                <c:pt idx="199">
                  <c:v>40511</c:v>
                </c:pt>
                <c:pt idx="200">
                  <c:v>40518</c:v>
                </c:pt>
                <c:pt idx="201">
                  <c:v>40525</c:v>
                </c:pt>
                <c:pt idx="202">
                  <c:v>40532</c:v>
                </c:pt>
                <c:pt idx="203">
                  <c:v>40539</c:v>
                </c:pt>
                <c:pt idx="204">
                  <c:v>40546</c:v>
                </c:pt>
                <c:pt idx="205">
                  <c:v>40553</c:v>
                </c:pt>
                <c:pt idx="206">
                  <c:v>40560</c:v>
                </c:pt>
                <c:pt idx="207">
                  <c:v>40567</c:v>
                </c:pt>
                <c:pt idx="208">
                  <c:v>40574</c:v>
                </c:pt>
                <c:pt idx="209">
                  <c:v>40581</c:v>
                </c:pt>
                <c:pt idx="210">
                  <c:v>40588</c:v>
                </c:pt>
                <c:pt idx="211">
                  <c:v>40595</c:v>
                </c:pt>
                <c:pt idx="212">
                  <c:v>40602</c:v>
                </c:pt>
                <c:pt idx="213">
                  <c:v>40609</c:v>
                </c:pt>
                <c:pt idx="214">
                  <c:v>40616</c:v>
                </c:pt>
                <c:pt idx="215">
                  <c:v>40623</c:v>
                </c:pt>
                <c:pt idx="216">
                  <c:v>40630</c:v>
                </c:pt>
                <c:pt idx="217">
                  <c:v>40637</c:v>
                </c:pt>
                <c:pt idx="218">
                  <c:v>40644</c:v>
                </c:pt>
                <c:pt idx="219">
                  <c:v>40651</c:v>
                </c:pt>
                <c:pt idx="220">
                  <c:v>40658</c:v>
                </c:pt>
                <c:pt idx="221">
                  <c:v>40665</c:v>
                </c:pt>
                <c:pt idx="222">
                  <c:v>40672</c:v>
                </c:pt>
                <c:pt idx="223">
                  <c:v>40679</c:v>
                </c:pt>
                <c:pt idx="224">
                  <c:v>40686</c:v>
                </c:pt>
                <c:pt idx="225">
                  <c:v>40693</c:v>
                </c:pt>
                <c:pt idx="226">
                  <c:v>40700</c:v>
                </c:pt>
                <c:pt idx="227">
                  <c:v>40707</c:v>
                </c:pt>
                <c:pt idx="228">
                  <c:v>40714</c:v>
                </c:pt>
                <c:pt idx="229">
                  <c:v>40721</c:v>
                </c:pt>
                <c:pt idx="230">
                  <c:v>40728</c:v>
                </c:pt>
                <c:pt idx="231">
                  <c:v>40735</c:v>
                </c:pt>
                <c:pt idx="232">
                  <c:v>40742</c:v>
                </c:pt>
                <c:pt idx="233">
                  <c:v>40749</c:v>
                </c:pt>
                <c:pt idx="234">
                  <c:v>40756</c:v>
                </c:pt>
                <c:pt idx="235">
                  <c:v>40763</c:v>
                </c:pt>
                <c:pt idx="236">
                  <c:v>40770</c:v>
                </c:pt>
                <c:pt idx="237">
                  <c:v>40777</c:v>
                </c:pt>
                <c:pt idx="238">
                  <c:v>40784</c:v>
                </c:pt>
                <c:pt idx="239">
                  <c:v>40791</c:v>
                </c:pt>
                <c:pt idx="240">
                  <c:v>40798</c:v>
                </c:pt>
                <c:pt idx="241">
                  <c:v>40805</c:v>
                </c:pt>
                <c:pt idx="242">
                  <c:v>40812</c:v>
                </c:pt>
                <c:pt idx="243">
                  <c:v>40819</c:v>
                </c:pt>
                <c:pt idx="244">
                  <c:v>40826</c:v>
                </c:pt>
                <c:pt idx="245">
                  <c:v>40833</c:v>
                </c:pt>
                <c:pt idx="246">
                  <c:v>40840</c:v>
                </c:pt>
                <c:pt idx="247">
                  <c:v>40847</c:v>
                </c:pt>
                <c:pt idx="248">
                  <c:v>40854</c:v>
                </c:pt>
                <c:pt idx="249">
                  <c:v>40861</c:v>
                </c:pt>
                <c:pt idx="250">
                  <c:v>40868</c:v>
                </c:pt>
                <c:pt idx="251">
                  <c:v>40875</c:v>
                </c:pt>
                <c:pt idx="252">
                  <c:v>40882</c:v>
                </c:pt>
                <c:pt idx="253">
                  <c:v>40889</c:v>
                </c:pt>
                <c:pt idx="254">
                  <c:v>40896</c:v>
                </c:pt>
                <c:pt idx="255">
                  <c:v>40903</c:v>
                </c:pt>
                <c:pt idx="256">
                  <c:v>40910</c:v>
                </c:pt>
                <c:pt idx="257">
                  <c:v>40917</c:v>
                </c:pt>
                <c:pt idx="258">
                  <c:v>40924</c:v>
                </c:pt>
                <c:pt idx="259">
                  <c:v>40931</c:v>
                </c:pt>
                <c:pt idx="260">
                  <c:v>40938</c:v>
                </c:pt>
                <c:pt idx="261">
                  <c:v>40945</c:v>
                </c:pt>
                <c:pt idx="262">
                  <c:v>40952</c:v>
                </c:pt>
                <c:pt idx="263">
                  <c:v>40959</c:v>
                </c:pt>
                <c:pt idx="264">
                  <c:v>40966</c:v>
                </c:pt>
                <c:pt idx="265">
                  <c:v>40973</c:v>
                </c:pt>
                <c:pt idx="266">
                  <c:v>40980</c:v>
                </c:pt>
                <c:pt idx="267">
                  <c:v>40987</c:v>
                </c:pt>
                <c:pt idx="268">
                  <c:v>40994</c:v>
                </c:pt>
                <c:pt idx="269">
                  <c:v>41001</c:v>
                </c:pt>
                <c:pt idx="270">
                  <c:v>41008</c:v>
                </c:pt>
                <c:pt idx="271">
                  <c:v>41015</c:v>
                </c:pt>
                <c:pt idx="272">
                  <c:v>41022</c:v>
                </c:pt>
                <c:pt idx="273">
                  <c:v>41029</c:v>
                </c:pt>
                <c:pt idx="274">
                  <c:v>41036</c:v>
                </c:pt>
                <c:pt idx="275">
                  <c:v>41043</c:v>
                </c:pt>
                <c:pt idx="276">
                  <c:v>41050</c:v>
                </c:pt>
                <c:pt idx="277">
                  <c:v>41057</c:v>
                </c:pt>
                <c:pt idx="278">
                  <c:v>41064</c:v>
                </c:pt>
                <c:pt idx="279">
                  <c:v>41071</c:v>
                </c:pt>
                <c:pt idx="280">
                  <c:v>41078</c:v>
                </c:pt>
                <c:pt idx="281">
                  <c:v>41085</c:v>
                </c:pt>
                <c:pt idx="282">
                  <c:v>41092</c:v>
                </c:pt>
                <c:pt idx="283">
                  <c:v>41099</c:v>
                </c:pt>
                <c:pt idx="284">
                  <c:v>41106</c:v>
                </c:pt>
                <c:pt idx="285">
                  <c:v>41113</c:v>
                </c:pt>
                <c:pt idx="286">
                  <c:v>41120</c:v>
                </c:pt>
                <c:pt idx="287">
                  <c:v>41127</c:v>
                </c:pt>
                <c:pt idx="288">
                  <c:v>41134</c:v>
                </c:pt>
                <c:pt idx="289">
                  <c:v>41141</c:v>
                </c:pt>
                <c:pt idx="290">
                  <c:v>41148</c:v>
                </c:pt>
                <c:pt idx="291">
                  <c:v>41155</c:v>
                </c:pt>
                <c:pt idx="292">
                  <c:v>41162</c:v>
                </c:pt>
                <c:pt idx="293">
                  <c:v>41169</c:v>
                </c:pt>
                <c:pt idx="294">
                  <c:v>41176</c:v>
                </c:pt>
                <c:pt idx="295">
                  <c:v>41183</c:v>
                </c:pt>
                <c:pt idx="296">
                  <c:v>41190</c:v>
                </c:pt>
                <c:pt idx="297">
                  <c:v>41197</c:v>
                </c:pt>
                <c:pt idx="298">
                  <c:v>41204</c:v>
                </c:pt>
                <c:pt idx="299">
                  <c:v>41211</c:v>
                </c:pt>
                <c:pt idx="300">
                  <c:v>41218</c:v>
                </c:pt>
                <c:pt idx="301">
                  <c:v>41225</c:v>
                </c:pt>
                <c:pt idx="302">
                  <c:v>41232</c:v>
                </c:pt>
                <c:pt idx="303">
                  <c:v>41239</c:v>
                </c:pt>
                <c:pt idx="304">
                  <c:v>41246</c:v>
                </c:pt>
                <c:pt idx="305">
                  <c:v>41253</c:v>
                </c:pt>
                <c:pt idx="306">
                  <c:v>41260</c:v>
                </c:pt>
                <c:pt idx="307">
                  <c:v>41267</c:v>
                </c:pt>
                <c:pt idx="308">
                  <c:v>41274</c:v>
                </c:pt>
                <c:pt idx="309">
                  <c:v>41281</c:v>
                </c:pt>
                <c:pt idx="310">
                  <c:v>41288</c:v>
                </c:pt>
                <c:pt idx="311">
                  <c:v>41295</c:v>
                </c:pt>
                <c:pt idx="312">
                  <c:v>41302</c:v>
                </c:pt>
                <c:pt idx="313">
                  <c:v>41309</c:v>
                </c:pt>
                <c:pt idx="314">
                  <c:v>41316</c:v>
                </c:pt>
                <c:pt idx="315">
                  <c:v>41323</c:v>
                </c:pt>
                <c:pt idx="316">
                  <c:v>41330</c:v>
                </c:pt>
                <c:pt idx="317">
                  <c:v>41337</c:v>
                </c:pt>
                <c:pt idx="318">
                  <c:v>41344</c:v>
                </c:pt>
                <c:pt idx="319">
                  <c:v>41351</c:v>
                </c:pt>
                <c:pt idx="320">
                  <c:v>41358</c:v>
                </c:pt>
                <c:pt idx="321">
                  <c:v>41365</c:v>
                </c:pt>
                <c:pt idx="322">
                  <c:v>41372</c:v>
                </c:pt>
                <c:pt idx="323">
                  <c:v>41379</c:v>
                </c:pt>
                <c:pt idx="324">
                  <c:v>41386</c:v>
                </c:pt>
                <c:pt idx="325">
                  <c:v>41393</c:v>
                </c:pt>
                <c:pt idx="326">
                  <c:v>41400</c:v>
                </c:pt>
              </c:numCache>
            </c:numRef>
          </c:cat>
          <c:val>
            <c:numRef>
              <c:f>EIA!$C$2:$C$328</c:f>
              <c:numCache>
                <c:formatCode>_("$"* #,##0.000_);_("$"* \(#,##0.000\);_("$"* "-"??_);_(@_)</c:formatCode>
                <c:ptCount val="327"/>
                <c:pt idx="0">
                  <c:v>2.5950000000000002</c:v>
                </c:pt>
                <c:pt idx="1">
                  <c:v>2.6269999999999998</c:v>
                </c:pt>
                <c:pt idx="2">
                  <c:v>2.637</c:v>
                </c:pt>
                <c:pt idx="3">
                  <c:v>2.6520000000000001</c:v>
                </c:pt>
                <c:pt idx="4">
                  <c:v>2.694</c:v>
                </c:pt>
                <c:pt idx="5">
                  <c:v>2.7320000000000002</c:v>
                </c:pt>
                <c:pt idx="6">
                  <c:v>2.7210000000000001</c:v>
                </c:pt>
                <c:pt idx="7">
                  <c:v>2.7120000000000002</c:v>
                </c:pt>
                <c:pt idx="8">
                  <c:v>2.7829999999999999</c:v>
                </c:pt>
                <c:pt idx="9">
                  <c:v>2.819</c:v>
                </c:pt>
                <c:pt idx="10">
                  <c:v>2.8679999999999999</c:v>
                </c:pt>
                <c:pt idx="11">
                  <c:v>2.8620000000000001</c:v>
                </c:pt>
                <c:pt idx="12">
                  <c:v>2.8679999999999999</c:v>
                </c:pt>
                <c:pt idx="13">
                  <c:v>2.8719999999999999</c:v>
                </c:pt>
                <c:pt idx="14">
                  <c:v>2.8639999999999999</c:v>
                </c:pt>
                <c:pt idx="15">
                  <c:v>2.8809999999999998</c:v>
                </c:pt>
                <c:pt idx="16">
                  <c:v>2.8849999999999998</c:v>
                </c:pt>
                <c:pt idx="17">
                  <c:v>2.88</c:v>
                </c:pt>
                <c:pt idx="18">
                  <c:v>2.88</c:v>
                </c:pt>
                <c:pt idx="19">
                  <c:v>2.8730000000000002</c:v>
                </c:pt>
                <c:pt idx="20">
                  <c:v>2.92</c:v>
                </c:pt>
                <c:pt idx="21">
                  <c:v>2.93</c:v>
                </c:pt>
                <c:pt idx="22">
                  <c:v>2.9420000000000002</c:v>
                </c:pt>
                <c:pt idx="23">
                  <c:v>2.9590000000000001</c:v>
                </c:pt>
                <c:pt idx="24">
                  <c:v>2.95</c:v>
                </c:pt>
                <c:pt idx="25">
                  <c:v>2.9460000000000002</c:v>
                </c:pt>
                <c:pt idx="26">
                  <c:v>2.9550000000000001</c:v>
                </c:pt>
                <c:pt idx="27">
                  <c:v>2.923</c:v>
                </c:pt>
                <c:pt idx="28">
                  <c:v>2.915</c:v>
                </c:pt>
                <c:pt idx="29">
                  <c:v>2.9060000000000001</c:v>
                </c:pt>
                <c:pt idx="30">
                  <c:v>2.915</c:v>
                </c:pt>
                <c:pt idx="31">
                  <c:v>2.968</c:v>
                </c:pt>
                <c:pt idx="32">
                  <c:v>3.0249999999999999</c:v>
                </c:pt>
                <c:pt idx="33">
                  <c:v>3.1</c:v>
                </c:pt>
                <c:pt idx="34">
                  <c:v>3.117</c:v>
                </c:pt>
                <c:pt idx="35">
                  <c:v>3.1230000000000002</c:v>
                </c:pt>
                <c:pt idx="36">
                  <c:v>3.1219999999999999</c:v>
                </c:pt>
                <c:pt idx="37">
                  <c:v>3.1819999999999999</c:v>
                </c:pt>
                <c:pt idx="38">
                  <c:v>3.25</c:v>
                </c:pt>
                <c:pt idx="39">
                  <c:v>3.375</c:v>
                </c:pt>
                <c:pt idx="40">
                  <c:v>3.484</c:v>
                </c:pt>
                <c:pt idx="41">
                  <c:v>3.488</c:v>
                </c:pt>
                <c:pt idx="42">
                  <c:v>3.59</c:v>
                </c:pt>
                <c:pt idx="43">
                  <c:v>3.5950000000000002</c:v>
                </c:pt>
                <c:pt idx="44">
                  <c:v>3.57</c:v>
                </c:pt>
                <c:pt idx="45">
                  <c:v>3.581</c:v>
                </c:pt>
                <c:pt idx="46">
                  <c:v>3.5840000000000001</c:v>
                </c:pt>
                <c:pt idx="47">
                  <c:v>3.6</c:v>
                </c:pt>
                <c:pt idx="48">
                  <c:v>3.6440000000000001</c:v>
                </c:pt>
                <c:pt idx="49">
                  <c:v>3.621</c:v>
                </c:pt>
                <c:pt idx="50">
                  <c:v>3.5939999999999999</c:v>
                </c:pt>
                <c:pt idx="51">
                  <c:v>3.5830000000000002</c:v>
                </c:pt>
                <c:pt idx="52">
                  <c:v>3.5659999999999998</c:v>
                </c:pt>
                <c:pt idx="53">
                  <c:v>3.5419999999999998</c:v>
                </c:pt>
                <c:pt idx="54">
                  <c:v>3.5880000000000001</c:v>
                </c:pt>
                <c:pt idx="55">
                  <c:v>3.71</c:v>
                </c:pt>
                <c:pt idx="56">
                  <c:v>3.8130000000000002</c:v>
                </c:pt>
                <c:pt idx="57">
                  <c:v>3.9380000000000002</c:v>
                </c:pt>
                <c:pt idx="58">
                  <c:v>4.1189999999999998</c:v>
                </c:pt>
                <c:pt idx="59">
                  <c:v>4.1420000000000003</c:v>
                </c:pt>
                <c:pt idx="60">
                  <c:v>4.13</c:v>
                </c:pt>
                <c:pt idx="61">
                  <c:v>4.1210000000000004</c:v>
                </c:pt>
                <c:pt idx="62">
                  <c:v>4.2389999999999999</c:v>
                </c:pt>
                <c:pt idx="63">
                  <c:v>4.3460000000000001</c:v>
                </c:pt>
                <c:pt idx="64">
                  <c:v>4.3460000000000001</c:v>
                </c:pt>
                <c:pt idx="65">
                  <c:v>4.3369999999999997</c:v>
                </c:pt>
                <c:pt idx="66">
                  <c:v>4.4630000000000001</c:v>
                </c:pt>
                <c:pt idx="67">
                  <c:v>4.6100000000000003</c:v>
                </c:pt>
                <c:pt idx="68">
                  <c:v>4.843</c:v>
                </c:pt>
                <c:pt idx="69">
                  <c:v>4.8460000000000001</c:v>
                </c:pt>
                <c:pt idx="70">
                  <c:v>4.8339999999999996</c:v>
                </c:pt>
                <c:pt idx="71">
                  <c:v>4.8529999999999998</c:v>
                </c:pt>
                <c:pt idx="72">
                  <c:v>4.8330000000000002</c:v>
                </c:pt>
                <c:pt idx="73">
                  <c:v>4.8220000000000001</c:v>
                </c:pt>
                <c:pt idx="74">
                  <c:v>4.8630000000000004</c:v>
                </c:pt>
                <c:pt idx="75">
                  <c:v>4.8890000000000002</c:v>
                </c:pt>
                <c:pt idx="76">
                  <c:v>4.8689999999999998</c:v>
                </c:pt>
                <c:pt idx="77">
                  <c:v>4.806</c:v>
                </c:pt>
                <c:pt idx="78">
                  <c:v>4.7350000000000003</c:v>
                </c:pt>
                <c:pt idx="79">
                  <c:v>4.5839999999999996</c:v>
                </c:pt>
                <c:pt idx="80">
                  <c:v>4.4219999999999997</c:v>
                </c:pt>
                <c:pt idx="81">
                  <c:v>4.3819999999999997</c:v>
                </c:pt>
                <c:pt idx="82">
                  <c:v>4.359</c:v>
                </c:pt>
                <c:pt idx="83">
                  <c:v>4.3120000000000003</c:v>
                </c:pt>
                <c:pt idx="84">
                  <c:v>4.2460000000000004</c:v>
                </c:pt>
                <c:pt idx="85">
                  <c:v>4.1100000000000003</c:v>
                </c:pt>
                <c:pt idx="86">
                  <c:v>4.077</c:v>
                </c:pt>
                <c:pt idx="87">
                  <c:v>4.0359999999999996</c:v>
                </c:pt>
                <c:pt idx="88">
                  <c:v>3.8919999999999999</c:v>
                </c:pt>
                <c:pt idx="89">
                  <c:v>3.7290000000000001</c:v>
                </c:pt>
                <c:pt idx="90">
                  <c:v>3.573</c:v>
                </c:pt>
                <c:pt idx="91">
                  <c:v>3.42</c:v>
                </c:pt>
                <c:pt idx="92">
                  <c:v>3.266</c:v>
                </c:pt>
                <c:pt idx="93">
                  <c:v>3.1480000000000001</c:v>
                </c:pt>
                <c:pt idx="94">
                  <c:v>2.9969999999999999</c:v>
                </c:pt>
                <c:pt idx="95">
                  <c:v>2.9540000000000002</c:v>
                </c:pt>
                <c:pt idx="96">
                  <c:v>2.8490000000000002</c:v>
                </c:pt>
                <c:pt idx="97">
                  <c:v>2.74</c:v>
                </c:pt>
                <c:pt idx="98">
                  <c:v>2.6890000000000001</c:v>
                </c:pt>
                <c:pt idx="99">
                  <c:v>2.6379999999999999</c:v>
                </c:pt>
                <c:pt idx="100">
                  <c:v>2.5960000000000001</c:v>
                </c:pt>
                <c:pt idx="101">
                  <c:v>2.621</c:v>
                </c:pt>
                <c:pt idx="102">
                  <c:v>2.613</c:v>
                </c:pt>
                <c:pt idx="103">
                  <c:v>2.5950000000000002</c:v>
                </c:pt>
                <c:pt idx="104">
                  <c:v>2.5830000000000002</c:v>
                </c:pt>
                <c:pt idx="105">
                  <c:v>2.5760000000000001</c:v>
                </c:pt>
                <c:pt idx="106">
                  <c:v>2.5590000000000002</c:v>
                </c:pt>
                <c:pt idx="107">
                  <c:v>2.5139999999999998</c:v>
                </c:pt>
                <c:pt idx="108">
                  <c:v>2.472</c:v>
                </c:pt>
                <c:pt idx="109">
                  <c:v>2.4340000000000002</c:v>
                </c:pt>
                <c:pt idx="110">
                  <c:v>2.403</c:v>
                </c:pt>
                <c:pt idx="111">
                  <c:v>2.403</c:v>
                </c:pt>
                <c:pt idx="112">
                  <c:v>2.4239999999999999</c:v>
                </c:pt>
                <c:pt idx="113">
                  <c:v>2.4289999999999998</c:v>
                </c:pt>
                <c:pt idx="114">
                  <c:v>2.42</c:v>
                </c:pt>
                <c:pt idx="115">
                  <c:v>2.403</c:v>
                </c:pt>
                <c:pt idx="116">
                  <c:v>2.395</c:v>
                </c:pt>
                <c:pt idx="117">
                  <c:v>2.3820000000000001</c:v>
                </c:pt>
                <c:pt idx="118">
                  <c:v>2.395</c:v>
                </c:pt>
                <c:pt idx="119">
                  <c:v>2.4009999999999998</c:v>
                </c:pt>
                <c:pt idx="120">
                  <c:v>2.4089999999999998</c:v>
                </c:pt>
                <c:pt idx="121">
                  <c:v>2.4380000000000002</c:v>
                </c:pt>
                <c:pt idx="122">
                  <c:v>2.5659999999999998</c:v>
                </c:pt>
                <c:pt idx="123">
                  <c:v>2.6509999999999998</c:v>
                </c:pt>
                <c:pt idx="124">
                  <c:v>2.67</c:v>
                </c:pt>
                <c:pt idx="125">
                  <c:v>2.6659999999999999</c:v>
                </c:pt>
                <c:pt idx="126">
                  <c:v>2.6560000000000001</c:v>
                </c:pt>
                <c:pt idx="127">
                  <c:v>2.6230000000000002</c:v>
                </c:pt>
                <c:pt idx="128">
                  <c:v>2.6</c:v>
                </c:pt>
                <c:pt idx="129">
                  <c:v>2.613</c:v>
                </c:pt>
                <c:pt idx="130">
                  <c:v>2.637</c:v>
                </c:pt>
                <c:pt idx="131">
                  <c:v>2.7010000000000001</c:v>
                </c:pt>
                <c:pt idx="132">
                  <c:v>2.7389999999999999</c:v>
                </c:pt>
                <c:pt idx="133">
                  <c:v>2.7410000000000001</c:v>
                </c:pt>
                <c:pt idx="134">
                  <c:v>2.742</c:v>
                </c:pt>
                <c:pt idx="135">
                  <c:v>2.7290000000000001</c:v>
                </c:pt>
                <c:pt idx="136">
                  <c:v>2.72</c:v>
                </c:pt>
                <c:pt idx="137">
                  <c:v>2.7080000000000002</c:v>
                </c:pt>
                <c:pt idx="138">
                  <c:v>2.7029999999999998</c:v>
                </c:pt>
                <c:pt idx="139">
                  <c:v>2.6859999999999999</c:v>
                </c:pt>
                <c:pt idx="140">
                  <c:v>2.69</c:v>
                </c:pt>
                <c:pt idx="141">
                  <c:v>2.7519999999999998</c:v>
                </c:pt>
                <c:pt idx="142">
                  <c:v>2.843</c:v>
                </c:pt>
                <c:pt idx="143">
                  <c:v>2.8780000000000001</c:v>
                </c:pt>
                <c:pt idx="144">
                  <c:v>2.8660000000000001</c:v>
                </c:pt>
                <c:pt idx="145">
                  <c:v>2.8679999999999999</c:v>
                </c:pt>
                <c:pt idx="146">
                  <c:v>2.8679999999999999</c:v>
                </c:pt>
                <c:pt idx="147">
                  <c:v>2.8690000000000002</c:v>
                </c:pt>
                <c:pt idx="148">
                  <c:v>2.8740000000000001</c:v>
                </c:pt>
                <c:pt idx="149">
                  <c:v>2.87</c:v>
                </c:pt>
                <c:pt idx="150">
                  <c:v>2.8530000000000002</c:v>
                </c:pt>
                <c:pt idx="151">
                  <c:v>2.8620000000000001</c:v>
                </c:pt>
                <c:pt idx="152">
                  <c:v>2.9350000000000001</c:v>
                </c:pt>
                <c:pt idx="153">
                  <c:v>3.0680000000000001</c:v>
                </c:pt>
                <c:pt idx="154">
                  <c:v>3.0649999999999999</c:v>
                </c:pt>
                <c:pt idx="155">
                  <c:v>3.0550000000000002</c:v>
                </c:pt>
                <c:pt idx="156">
                  <c:v>3.0169999999999999</c:v>
                </c:pt>
                <c:pt idx="157">
                  <c:v>3.0139999999999998</c:v>
                </c:pt>
                <c:pt idx="158">
                  <c:v>2.9910000000000001</c:v>
                </c:pt>
                <c:pt idx="159">
                  <c:v>3.0110000000000001</c:v>
                </c:pt>
                <c:pt idx="160">
                  <c:v>3.0179999999999998</c:v>
                </c:pt>
                <c:pt idx="161">
                  <c:v>3.0150000000000001</c:v>
                </c:pt>
                <c:pt idx="162">
                  <c:v>3.0179999999999998</c:v>
                </c:pt>
                <c:pt idx="163">
                  <c:v>3.032</c:v>
                </c:pt>
                <c:pt idx="164">
                  <c:v>3.0289999999999999</c:v>
                </c:pt>
                <c:pt idx="165">
                  <c:v>3.0539999999999998</c:v>
                </c:pt>
                <c:pt idx="166">
                  <c:v>3.0859999999999999</c:v>
                </c:pt>
                <c:pt idx="167">
                  <c:v>3.1030000000000002</c:v>
                </c:pt>
                <c:pt idx="168">
                  <c:v>3.105</c:v>
                </c:pt>
                <c:pt idx="169">
                  <c:v>3.1379999999999999</c:v>
                </c:pt>
                <c:pt idx="170">
                  <c:v>3.161</c:v>
                </c:pt>
                <c:pt idx="171">
                  <c:v>3.1419999999999999</c:v>
                </c:pt>
                <c:pt idx="172">
                  <c:v>3.0979999999999999</c:v>
                </c:pt>
                <c:pt idx="173">
                  <c:v>3.0640000000000001</c:v>
                </c:pt>
                <c:pt idx="174">
                  <c:v>3.0449999999999999</c:v>
                </c:pt>
                <c:pt idx="175">
                  <c:v>3.0249999999999999</c:v>
                </c:pt>
                <c:pt idx="176">
                  <c:v>3.0289999999999999</c:v>
                </c:pt>
                <c:pt idx="177">
                  <c:v>3.044</c:v>
                </c:pt>
                <c:pt idx="178">
                  <c:v>3.0329999999999999</c:v>
                </c:pt>
                <c:pt idx="179">
                  <c:v>3.0169999999999999</c:v>
                </c:pt>
                <c:pt idx="180">
                  <c:v>3.0150000000000001</c:v>
                </c:pt>
                <c:pt idx="181">
                  <c:v>3.0139999999999998</c:v>
                </c:pt>
                <c:pt idx="182">
                  <c:v>3.0089999999999999</c:v>
                </c:pt>
                <c:pt idx="183">
                  <c:v>3.0270000000000001</c:v>
                </c:pt>
                <c:pt idx="184">
                  <c:v>3.024</c:v>
                </c:pt>
                <c:pt idx="185">
                  <c:v>3.0089999999999999</c:v>
                </c:pt>
                <c:pt idx="186">
                  <c:v>2.996</c:v>
                </c:pt>
                <c:pt idx="187">
                  <c:v>2.9950000000000001</c:v>
                </c:pt>
                <c:pt idx="188">
                  <c:v>2.9870000000000001</c:v>
                </c:pt>
                <c:pt idx="189">
                  <c:v>2.9969999999999999</c:v>
                </c:pt>
                <c:pt idx="190">
                  <c:v>3.004</c:v>
                </c:pt>
                <c:pt idx="191">
                  <c:v>3.04</c:v>
                </c:pt>
                <c:pt idx="192">
                  <c:v>3.1179999999999999</c:v>
                </c:pt>
                <c:pt idx="193">
                  <c:v>3.14</c:v>
                </c:pt>
                <c:pt idx="194">
                  <c:v>3.1360000000000001</c:v>
                </c:pt>
                <c:pt idx="195">
                  <c:v>3.1469999999999998</c:v>
                </c:pt>
                <c:pt idx="196">
                  <c:v>3.17</c:v>
                </c:pt>
                <c:pt idx="197">
                  <c:v>3.23</c:v>
                </c:pt>
                <c:pt idx="198">
                  <c:v>3.2349999999999999</c:v>
                </c:pt>
                <c:pt idx="199">
                  <c:v>3.2370000000000001</c:v>
                </c:pt>
                <c:pt idx="200">
                  <c:v>3.3149999999999999</c:v>
                </c:pt>
                <c:pt idx="201">
                  <c:v>3.3730000000000002</c:v>
                </c:pt>
                <c:pt idx="202">
                  <c:v>3.375</c:v>
                </c:pt>
                <c:pt idx="203">
                  <c:v>3.4060000000000001</c:v>
                </c:pt>
                <c:pt idx="204">
                  <c:v>3.427</c:v>
                </c:pt>
                <c:pt idx="205">
                  <c:v>3.45</c:v>
                </c:pt>
                <c:pt idx="206">
                  <c:v>3.56</c:v>
                </c:pt>
                <c:pt idx="207">
                  <c:v>3.609</c:v>
                </c:pt>
                <c:pt idx="208">
                  <c:v>3.633</c:v>
                </c:pt>
                <c:pt idx="209">
                  <c:v>3.7170000000000001</c:v>
                </c:pt>
                <c:pt idx="210">
                  <c:v>3.7490000000000001</c:v>
                </c:pt>
                <c:pt idx="211">
                  <c:v>3.7690000000000001</c:v>
                </c:pt>
                <c:pt idx="212">
                  <c:v>3.903</c:v>
                </c:pt>
                <c:pt idx="213">
                  <c:v>4.0460000000000003</c:v>
                </c:pt>
                <c:pt idx="214">
                  <c:v>4.0810000000000004</c:v>
                </c:pt>
                <c:pt idx="215">
                  <c:v>4.0869999999999997</c:v>
                </c:pt>
                <c:pt idx="216">
                  <c:v>4.0949999999999998</c:v>
                </c:pt>
                <c:pt idx="217">
                  <c:v>4.109</c:v>
                </c:pt>
                <c:pt idx="218">
                  <c:v>4.1539999999999999</c:v>
                </c:pt>
                <c:pt idx="219">
                  <c:v>4.2119999999999997</c:v>
                </c:pt>
                <c:pt idx="220">
                  <c:v>4.2220000000000004</c:v>
                </c:pt>
                <c:pt idx="221">
                  <c:v>4.2309999999999999</c:v>
                </c:pt>
                <c:pt idx="222">
                  <c:v>4.218</c:v>
                </c:pt>
                <c:pt idx="223">
                  <c:v>4.2069999999999999</c:v>
                </c:pt>
                <c:pt idx="224">
                  <c:v>4.1609999999999996</c:v>
                </c:pt>
                <c:pt idx="225">
                  <c:v>4.1210000000000004</c:v>
                </c:pt>
                <c:pt idx="226">
                  <c:v>4.1050000000000004</c:v>
                </c:pt>
                <c:pt idx="227">
                  <c:v>4.0869999999999997</c:v>
                </c:pt>
                <c:pt idx="228">
                  <c:v>4.077</c:v>
                </c:pt>
                <c:pt idx="229">
                  <c:v>4.0380000000000003</c:v>
                </c:pt>
                <c:pt idx="230">
                  <c:v>4.0090000000000003</c:v>
                </c:pt>
                <c:pt idx="231">
                  <c:v>4.0119999999999996</c:v>
                </c:pt>
                <c:pt idx="232">
                  <c:v>4.0339999999999998</c:v>
                </c:pt>
                <c:pt idx="233">
                  <c:v>4.0369999999999999</c:v>
                </c:pt>
                <c:pt idx="234">
                  <c:v>4.0449999999999999</c:v>
                </c:pt>
                <c:pt idx="235">
                  <c:v>4.0309999999999997</c:v>
                </c:pt>
                <c:pt idx="236">
                  <c:v>4.0010000000000003</c:v>
                </c:pt>
                <c:pt idx="237">
                  <c:v>3.9940000000000002</c:v>
                </c:pt>
                <c:pt idx="238">
                  <c:v>3.9769999999999999</c:v>
                </c:pt>
                <c:pt idx="239">
                  <c:v>3.9940000000000002</c:v>
                </c:pt>
                <c:pt idx="240">
                  <c:v>3.9849999999999999</c:v>
                </c:pt>
                <c:pt idx="241">
                  <c:v>3.9830000000000001</c:v>
                </c:pt>
                <c:pt idx="242">
                  <c:v>3.9630000000000001</c:v>
                </c:pt>
                <c:pt idx="243">
                  <c:v>3.9409999999999998</c:v>
                </c:pt>
                <c:pt idx="244">
                  <c:v>3.9119999999999999</c:v>
                </c:pt>
                <c:pt idx="245">
                  <c:v>3.907</c:v>
                </c:pt>
                <c:pt idx="246">
                  <c:v>3.9249999999999998</c:v>
                </c:pt>
                <c:pt idx="247">
                  <c:v>3.9350000000000001</c:v>
                </c:pt>
                <c:pt idx="248">
                  <c:v>3.95</c:v>
                </c:pt>
                <c:pt idx="249">
                  <c:v>4.03</c:v>
                </c:pt>
                <c:pt idx="250">
                  <c:v>4.056</c:v>
                </c:pt>
                <c:pt idx="251">
                  <c:v>4.0449999999999999</c:v>
                </c:pt>
                <c:pt idx="252">
                  <c:v>4.0359999999999996</c:v>
                </c:pt>
                <c:pt idx="253">
                  <c:v>4.032</c:v>
                </c:pt>
                <c:pt idx="254">
                  <c:v>3.9950000000000001</c:v>
                </c:pt>
                <c:pt idx="255">
                  <c:v>3.9729999999999999</c:v>
                </c:pt>
                <c:pt idx="256">
                  <c:v>3.9729999999999999</c:v>
                </c:pt>
                <c:pt idx="257">
                  <c:v>4.0289999999999999</c:v>
                </c:pt>
                <c:pt idx="258">
                  <c:v>4.0759999999999996</c:v>
                </c:pt>
                <c:pt idx="259">
                  <c:v>4.077</c:v>
                </c:pt>
                <c:pt idx="260">
                  <c:v>4.0880000000000001</c:v>
                </c:pt>
                <c:pt idx="261">
                  <c:v>4.101</c:v>
                </c:pt>
                <c:pt idx="262">
                  <c:v>4.1500000000000004</c:v>
                </c:pt>
                <c:pt idx="263">
                  <c:v>4.1609999999999996</c:v>
                </c:pt>
                <c:pt idx="264">
                  <c:v>4.2210000000000001</c:v>
                </c:pt>
                <c:pt idx="265">
                  <c:v>4.2530000000000001</c:v>
                </c:pt>
                <c:pt idx="266">
                  <c:v>4.25</c:v>
                </c:pt>
                <c:pt idx="267">
                  <c:v>4.2590000000000003</c:v>
                </c:pt>
                <c:pt idx="268">
                  <c:v>4.2629999999999999</c:v>
                </c:pt>
                <c:pt idx="269">
                  <c:v>4.2619999999999996</c:v>
                </c:pt>
                <c:pt idx="270">
                  <c:v>4.2779999999999996</c:v>
                </c:pt>
                <c:pt idx="271">
                  <c:v>4.2690000000000001</c:v>
                </c:pt>
                <c:pt idx="272">
                  <c:v>4.2690000000000001</c:v>
                </c:pt>
                <c:pt idx="273">
                  <c:v>4.2549999999999999</c:v>
                </c:pt>
                <c:pt idx="274">
                  <c:v>4.2320000000000002</c:v>
                </c:pt>
                <c:pt idx="275">
                  <c:v>4.1920000000000002</c:v>
                </c:pt>
                <c:pt idx="276">
                  <c:v>4.13</c:v>
                </c:pt>
                <c:pt idx="277">
                  <c:v>4.0720000000000001</c:v>
                </c:pt>
                <c:pt idx="278">
                  <c:v>4.0359999999999996</c:v>
                </c:pt>
                <c:pt idx="279">
                  <c:v>3.9740000000000002</c:v>
                </c:pt>
                <c:pt idx="280">
                  <c:v>3.923</c:v>
                </c:pt>
                <c:pt idx="281">
                  <c:v>3.8730000000000002</c:v>
                </c:pt>
                <c:pt idx="282">
                  <c:v>3.843</c:v>
                </c:pt>
                <c:pt idx="283">
                  <c:v>3.84</c:v>
                </c:pt>
                <c:pt idx="284">
                  <c:v>3.8479999999999999</c:v>
                </c:pt>
                <c:pt idx="285">
                  <c:v>3.9159999999999999</c:v>
                </c:pt>
                <c:pt idx="286">
                  <c:v>3.931</c:v>
                </c:pt>
                <c:pt idx="287">
                  <c:v>3.9460000000000002</c:v>
                </c:pt>
                <c:pt idx="288">
                  <c:v>4.0110000000000001</c:v>
                </c:pt>
                <c:pt idx="289">
                  <c:v>4.0869999999999997</c:v>
                </c:pt>
                <c:pt idx="290">
                  <c:v>4.1319999999999997</c:v>
                </c:pt>
                <c:pt idx="291">
                  <c:v>4.194</c:v>
                </c:pt>
                <c:pt idx="292">
                  <c:v>4.2080000000000002</c:v>
                </c:pt>
                <c:pt idx="293">
                  <c:v>4.2149999999999999</c:v>
                </c:pt>
                <c:pt idx="294">
                  <c:v>4.1909999999999998</c:v>
                </c:pt>
                <c:pt idx="295">
                  <c:v>4.1950000000000003</c:v>
                </c:pt>
                <c:pt idx="296">
                  <c:v>4.2169999999999996</c:v>
                </c:pt>
                <c:pt idx="297">
                  <c:v>4.2380000000000004</c:v>
                </c:pt>
                <c:pt idx="298">
                  <c:v>4.2430000000000003</c:v>
                </c:pt>
                <c:pt idx="299">
                  <c:v>4.2050000000000001</c:v>
                </c:pt>
                <c:pt idx="300">
                  <c:v>4.2110000000000003</c:v>
                </c:pt>
                <c:pt idx="301">
                  <c:v>4.1980000000000004</c:v>
                </c:pt>
                <c:pt idx="302">
                  <c:v>4.1970000000000001</c:v>
                </c:pt>
                <c:pt idx="303">
                  <c:v>4.2030000000000003</c:v>
                </c:pt>
                <c:pt idx="304">
                  <c:v>4.2210000000000001</c:v>
                </c:pt>
                <c:pt idx="305">
                  <c:v>4.1749999999999998</c:v>
                </c:pt>
                <c:pt idx="306">
                  <c:v>4.1550000000000002</c:v>
                </c:pt>
                <c:pt idx="307">
                  <c:v>4.1529999999999996</c:v>
                </c:pt>
                <c:pt idx="308">
                  <c:v>4.1539999999999999</c:v>
                </c:pt>
                <c:pt idx="309">
                  <c:v>4.1529999999999996</c:v>
                </c:pt>
                <c:pt idx="310">
                  <c:v>4.1680000000000001</c:v>
                </c:pt>
                <c:pt idx="311">
                  <c:v>4.1580000000000004</c:v>
                </c:pt>
                <c:pt idx="312">
                  <c:v>4.181</c:v>
                </c:pt>
                <c:pt idx="313">
                  <c:v>4.2370000000000001</c:v>
                </c:pt>
                <c:pt idx="314">
                  <c:v>4.266</c:v>
                </c:pt>
                <c:pt idx="315">
                  <c:v>4.3339999999999996</c:v>
                </c:pt>
                <c:pt idx="316">
                  <c:v>4.3440000000000003</c:v>
                </c:pt>
                <c:pt idx="317">
                  <c:v>4.298</c:v>
                </c:pt>
                <c:pt idx="318">
                  <c:v>4.2430000000000003</c:v>
                </c:pt>
                <c:pt idx="319">
                  <c:v>4.2039999999999997</c:v>
                </c:pt>
                <c:pt idx="320">
                  <c:v>4.1710000000000003</c:v>
                </c:pt>
                <c:pt idx="321">
                  <c:v>4.1479999999999997</c:v>
                </c:pt>
                <c:pt idx="322">
                  <c:v>4.1340000000000003</c:v>
                </c:pt>
                <c:pt idx="323">
                  <c:v>4.1050000000000004</c:v>
                </c:pt>
                <c:pt idx="324">
                  <c:v>4.0270000000000001</c:v>
                </c:pt>
                <c:pt idx="325">
                  <c:v>3.9929999999999999</c:v>
                </c:pt>
                <c:pt idx="326">
                  <c:v>3.9860000000000002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EIA!$D$1</c:f>
              <c:strCache>
                <c:ptCount val="1"/>
                <c:pt idx="0">
                  <c:v>Central Atlantic </c:v>
                </c:pt>
              </c:strCache>
            </c:strRef>
          </c:tx>
          <c:marker>
            <c:symbol val="none"/>
          </c:marker>
          <c:cat>
            <c:numRef>
              <c:f>EIA!$A$2:$A$328</c:f>
              <c:numCache>
                <c:formatCode>m/d/yyyy</c:formatCode>
                <c:ptCount val="327"/>
                <c:pt idx="0">
                  <c:v>39118</c:v>
                </c:pt>
                <c:pt idx="1">
                  <c:v>39125</c:v>
                </c:pt>
                <c:pt idx="2">
                  <c:v>39132</c:v>
                </c:pt>
                <c:pt idx="3">
                  <c:v>39139</c:v>
                </c:pt>
                <c:pt idx="4">
                  <c:v>39146</c:v>
                </c:pt>
                <c:pt idx="5">
                  <c:v>39153</c:v>
                </c:pt>
                <c:pt idx="6">
                  <c:v>39160</c:v>
                </c:pt>
                <c:pt idx="7">
                  <c:v>39167</c:v>
                </c:pt>
                <c:pt idx="8">
                  <c:v>39174</c:v>
                </c:pt>
                <c:pt idx="9">
                  <c:v>39181</c:v>
                </c:pt>
                <c:pt idx="10">
                  <c:v>39188</c:v>
                </c:pt>
                <c:pt idx="11">
                  <c:v>39195</c:v>
                </c:pt>
                <c:pt idx="12">
                  <c:v>39202</c:v>
                </c:pt>
                <c:pt idx="13">
                  <c:v>39209</c:v>
                </c:pt>
                <c:pt idx="14">
                  <c:v>39216</c:v>
                </c:pt>
                <c:pt idx="15">
                  <c:v>39223</c:v>
                </c:pt>
                <c:pt idx="16">
                  <c:v>39230</c:v>
                </c:pt>
                <c:pt idx="17">
                  <c:v>39237</c:v>
                </c:pt>
                <c:pt idx="18">
                  <c:v>39244</c:v>
                </c:pt>
                <c:pt idx="19">
                  <c:v>39251</c:v>
                </c:pt>
                <c:pt idx="20">
                  <c:v>39258</c:v>
                </c:pt>
                <c:pt idx="21">
                  <c:v>39265</c:v>
                </c:pt>
                <c:pt idx="22">
                  <c:v>39272</c:v>
                </c:pt>
                <c:pt idx="23">
                  <c:v>39279</c:v>
                </c:pt>
                <c:pt idx="24">
                  <c:v>39286</c:v>
                </c:pt>
                <c:pt idx="25">
                  <c:v>39293</c:v>
                </c:pt>
                <c:pt idx="26">
                  <c:v>39300</c:v>
                </c:pt>
                <c:pt idx="27">
                  <c:v>39307</c:v>
                </c:pt>
                <c:pt idx="28">
                  <c:v>39314</c:v>
                </c:pt>
                <c:pt idx="29">
                  <c:v>39321</c:v>
                </c:pt>
                <c:pt idx="30">
                  <c:v>39328</c:v>
                </c:pt>
                <c:pt idx="31">
                  <c:v>39335</c:v>
                </c:pt>
                <c:pt idx="32">
                  <c:v>39342</c:v>
                </c:pt>
                <c:pt idx="33">
                  <c:v>39349</c:v>
                </c:pt>
                <c:pt idx="34">
                  <c:v>39356</c:v>
                </c:pt>
                <c:pt idx="35">
                  <c:v>39363</c:v>
                </c:pt>
                <c:pt idx="36">
                  <c:v>39370</c:v>
                </c:pt>
                <c:pt idx="37">
                  <c:v>39377</c:v>
                </c:pt>
                <c:pt idx="38">
                  <c:v>39384</c:v>
                </c:pt>
                <c:pt idx="39">
                  <c:v>39391</c:v>
                </c:pt>
                <c:pt idx="40">
                  <c:v>39398</c:v>
                </c:pt>
                <c:pt idx="41">
                  <c:v>39405</c:v>
                </c:pt>
                <c:pt idx="42">
                  <c:v>39412</c:v>
                </c:pt>
                <c:pt idx="43">
                  <c:v>39419</c:v>
                </c:pt>
                <c:pt idx="44">
                  <c:v>39426</c:v>
                </c:pt>
                <c:pt idx="45">
                  <c:v>39433</c:v>
                </c:pt>
                <c:pt idx="46">
                  <c:v>39440</c:v>
                </c:pt>
                <c:pt idx="47">
                  <c:v>39447</c:v>
                </c:pt>
                <c:pt idx="48">
                  <c:v>39454</c:v>
                </c:pt>
                <c:pt idx="49">
                  <c:v>39461</c:v>
                </c:pt>
                <c:pt idx="50">
                  <c:v>39468</c:v>
                </c:pt>
                <c:pt idx="51">
                  <c:v>39475</c:v>
                </c:pt>
                <c:pt idx="52">
                  <c:v>39482</c:v>
                </c:pt>
                <c:pt idx="53">
                  <c:v>39489</c:v>
                </c:pt>
                <c:pt idx="54">
                  <c:v>39496</c:v>
                </c:pt>
                <c:pt idx="55">
                  <c:v>39503</c:v>
                </c:pt>
                <c:pt idx="56">
                  <c:v>39510</c:v>
                </c:pt>
                <c:pt idx="57">
                  <c:v>39517</c:v>
                </c:pt>
                <c:pt idx="58">
                  <c:v>39524</c:v>
                </c:pt>
                <c:pt idx="59">
                  <c:v>39531</c:v>
                </c:pt>
                <c:pt idx="60">
                  <c:v>39538</c:v>
                </c:pt>
                <c:pt idx="61">
                  <c:v>39545</c:v>
                </c:pt>
                <c:pt idx="62">
                  <c:v>39552</c:v>
                </c:pt>
                <c:pt idx="63">
                  <c:v>39559</c:v>
                </c:pt>
                <c:pt idx="64">
                  <c:v>39566</c:v>
                </c:pt>
                <c:pt idx="65">
                  <c:v>39573</c:v>
                </c:pt>
                <c:pt idx="66">
                  <c:v>39580</c:v>
                </c:pt>
                <c:pt idx="67">
                  <c:v>39587</c:v>
                </c:pt>
                <c:pt idx="68">
                  <c:v>39594</c:v>
                </c:pt>
                <c:pt idx="69">
                  <c:v>39601</c:v>
                </c:pt>
                <c:pt idx="70">
                  <c:v>39608</c:v>
                </c:pt>
                <c:pt idx="71">
                  <c:v>39615</c:v>
                </c:pt>
                <c:pt idx="72">
                  <c:v>39622</c:v>
                </c:pt>
                <c:pt idx="73">
                  <c:v>39629</c:v>
                </c:pt>
                <c:pt idx="74">
                  <c:v>39636</c:v>
                </c:pt>
                <c:pt idx="75">
                  <c:v>39643</c:v>
                </c:pt>
                <c:pt idx="76">
                  <c:v>39650</c:v>
                </c:pt>
                <c:pt idx="77">
                  <c:v>39657</c:v>
                </c:pt>
                <c:pt idx="78">
                  <c:v>39664</c:v>
                </c:pt>
                <c:pt idx="79">
                  <c:v>39671</c:v>
                </c:pt>
                <c:pt idx="80">
                  <c:v>39678</c:v>
                </c:pt>
                <c:pt idx="81">
                  <c:v>39685</c:v>
                </c:pt>
                <c:pt idx="82">
                  <c:v>39692</c:v>
                </c:pt>
                <c:pt idx="83">
                  <c:v>39699</c:v>
                </c:pt>
                <c:pt idx="84">
                  <c:v>39706</c:v>
                </c:pt>
                <c:pt idx="85">
                  <c:v>39713</c:v>
                </c:pt>
                <c:pt idx="86">
                  <c:v>39720</c:v>
                </c:pt>
                <c:pt idx="87">
                  <c:v>39727</c:v>
                </c:pt>
                <c:pt idx="88">
                  <c:v>39734</c:v>
                </c:pt>
                <c:pt idx="89">
                  <c:v>39741</c:v>
                </c:pt>
                <c:pt idx="90">
                  <c:v>39748</c:v>
                </c:pt>
                <c:pt idx="91">
                  <c:v>39755</c:v>
                </c:pt>
                <c:pt idx="92">
                  <c:v>39762</c:v>
                </c:pt>
                <c:pt idx="93">
                  <c:v>39769</c:v>
                </c:pt>
                <c:pt idx="94">
                  <c:v>39776</c:v>
                </c:pt>
                <c:pt idx="95">
                  <c:v>39783</c:v>
                </c:pt>
                <c:pt idx="96">
                  <c:v>39790</c:v>
                </c:pt>
                <c:pt idx="97">
                  <c:v>39797</c:v>
                </c:pt>
                <c:pt idx="98">
                  <c:v>39804</c:v>
                </c:pt>
                <c:pt idx="99">
                  <c:v>39811</c:v>
                </c:pt>
                <c:pt idx="100">
                  <c:v>39818</c:v>
                </c:pt>
                <c:pt idx="101">
                  <c:v>39825</c:v>
                </c:pt>
                <c:pt idx="102">
                  <c:v>39832</c:v>
                </c:pt>
                <c:pt idx="103">
                  <c:v>39839</c:v>
                </c:pt>
                <c:pt idx="104">
                  <c:v>39846</c:v>
                </c:pt>
                <c:pt idx="105">
                  <c:v>39853</c:v>
                </c:pt>
                <c:pt idx="106">
                  <c:v>39860</c:v>
                </c:pt>
                <c:pt idx="107">
                  <c:v>39867</c:v>
                </c:pt>
                <c:pt idx="108">
                  <c:v>39874</c:v>
                </c:pt>
                <c:pt idx="109">
                  <c:v>39881</c:v>
                </c:pt>
                <c:pt idx="110">
                  <c:v>39888</c:v>
                </c:pt>
                <c:pt idx="111">
                  <c:v>39895</c:v>
                </c:pt>
                <c:pt idx="112">
                  <c:v>39902</c:v>
                </c:pt>
                <c:pt idx="113">
                  <c:v>39909</c:v>
                </c:pt>
                <c:pt idx="114">
                  <c:v>39916</c:v>
                </c:pt>
                <c:pt idx="115">
                  <c:v>39923</c:v>
                </c:pt>
                <c:pt idx="116">
                  <c:v>39930</c:v>
                </c:pt>
                <c:pt idx="117">
                  <c:v>39937</c:v>
                </c:pt>
                <c:pt idx="118">
                  <c:v>39944</c:v>
                </c:pt>
                <c:pt idx="119">
                  <c:v>39951</c:v>
                </c:pt>
                <c:pt idx="120">
                  <c:v>39958</c:v>
                </c:pt>
                <c:pt idx="121">
                  <c:v>39965</c:v>
                </c:pt>
                <c:pt idx="122">
                  <c:v>39972</c:v>
                </c:pt>
                <c:pt idx="123">
                  <c:v>39979</c:v>
                </c:pt>
                <c:pt idx="124">
                  <c:v>39986</c:v>
                </c:pt>
                <c:pt idx="125">
                  <c:v>39993</c:v>
                </c:pt>
                <c:pt idx="126">
                  <c:v>40000</c:v>
                </c:pt>
                <c:pt idx="127">
                  <c:v>40007</c:v>
                </c:pt>
                <c:pt idx="128">
                  <c:v>40014</c:v>
                </c:pt>
                <c:pt idx="129">
                  <c:v>40021</c:v>
                </c:pt>
                <c:pt idx="130">
                  <c:v>40028</c:v>
                </c:pt>
                <c:pt idx="131">
                  <c:v>40035</c:v>
                </c:pt>
                <c:pt idx="132">
                  <c:v>40042</c:v>
                </c:pt>
                <c:pt idx="133">
                  <c:v>40049</c:v>
                </c:pt>
                <c:pt idx="134">
                  <c:v>40056</c:v>
                </c:pt>
                <c:pt idx="135">
                  <c:v>40063</c:v>
                </c:pt>
                <c:pt idx="136">
                  <c:v>40070</c:v>
                </c:pt>
                <c:pt idx="137">
                  <c:v>40077</c:v>
                </c:pt>
                <c:pt idx="138">
                  <c:v>40084</c:v>
                </c:pt>
                <c:pt idx="139">
                  <c:v>40091</c:v>
                </c:pt>
                <c:pt idx="140">
                  <c:v>40098</c:v>
                </c:pt>
                <c:pt idx="141">
                  <c:v>40105</c:v>
                </c:pt>
                <c:pt idx="142">
                  <c:v>40112</c:v>
                </c:pt>
                <c:pt idx="143">
                  <c:v>40119</c:v>
                </c:pt>
                <c:pt idx="144">
                  <c:v>40126</c:v>
                </c:pt>
                <c:pt idx="145">
                  <c:v>40133</c:v>
                </c:pt>
                <c:pt idx="146">
                  <c:v>40140</c:v>
                </c:pt>
                <c:pt idx="147">
                  <c:v>40147</c:v>
                </c:pt>
                <c:pt idx="148">
                  <c:v>40154</c:v>
                </c:pt>
                <c:pt idx="149">
                  <c:v>40161</c:v>
                </c:pt>
                <c:pt idx="150">
                  <c:v>40168</c:v>
                </c:pt>
                <c:pt idx="151">
                  <c:v>40175</c:v>
                </c:pt>
                <c:pt idx="152">
                  <c:v>40182</c:v>
                </c:pt>
                <c:pt idx="153">
                  <c:v>40189</c:v>
                </c:pt>
                <c:pt idx="154">
                  <c:v>40196</c:v>
                </c:pt>
                <c:pt idx="155">
                  <c:v>40203</c:v>
                </c:pt>
                <c:pt idx="156">
                  <c:v>40210</c:v>
                </c:pt>
                <c:pt idx="157">
                  <c:v>40217</c:v>
                </c:pt>
                <c:pt idx="158">
                  <c:v>40224</c:v>
                </c:pt>
                <c:pt idx="159">
                  <c:v>40231</c:v>
                </c:pt>
                <c:pt idx="160">
                  <c:v>40238</c:v>
                </c:pt>
                <c:pt idx="161">
                  <c:v>40245</c:v>
                </c:pt>
                <c:pt idx="162">
                  <c:v>40252</c:v>
                </c:pt>
                <c:pt idx="163">
                  <c:v>40259</c:v>
                </c:pt>
                <c:pt idx="164">
                  <c:v>40266</c:v>
                </c:pt>
                <c:pt idx="165">
                  <c:v>40273</c:v>
                </c:pt>
                <c:pt idx="166">
                  <c:v>40280</c:v>
                </c:pt>
                <c:pt idx="167">
                  <c:v>40287</c:v>
                </c:pt>
                <c:pt idx="168">
                  <c:v>40294</c:v>
                </c:pt>
                <c:pt idx="169">
                  <c:v>40301</c:v>
                </c:pt>
                <c:pt idx="170">
                  <c:v>40308</c:v>
                </c:pt>
                <c:pt idx="171">
                  <c:v>40315</c:v>
                </c:pt>
                <c:pt idx="172">
                  <c:v>40322</c:v>
                </c:pt>
                <c:pt idx="173">
                  <c:v>40329</c:v>
                </c:pt>
                <c:pt idx="174">
                  <c:v>40336</c:v>
                </c:pt>
                <c:pt idx="175">
                  <c:v>40343</c:v>
                </c:pt>
                <c:pt idx="176">
                  <c:v>40350</c:v>
                </c:pt>
                <c:pt idx="177">
                  <c:v>40357</c:v>
                </c:pt>
                <c:pt idx="178">
                  <c:v>40364</c:v>
                </c:pt>
                <c:pt idx="179">
                  <c:v>40371</c:v>
                </c:pt>
                <c:pt idx="180">
                  <c:v>40378</c:v>
                </c:pt>
                <c:pt idx="181">
                  <c:v>40385</c:v>
                </c:pt>
                <c:pt idx="182">
                  <c:v>40392</c:v>
                </c:pt>
                <c:pt idx="183">
                  <c:v>40399</c:v>
                </c:pt>
                <c:pt idx="184">
                  <c:v>40406</c:v>
                </c:pt>
                <c:pt idx="185">
                  <c:v>40413</c:v>
                </c:pt>
                <c:pt idx="186">
                  <c:v>40420</c:v>
                </c:pt>
                <c:pt idx="187">
                  <c:v>40427</c:v>
                </c:pt>
                <c:pt idx="188">
                  <c:v>40434</c:v>
                </c:pt>
                <c:pt idx="189">
                  <c:v>40441</c:v>
                </c:pt>
                <c:pt idx="190">
                  <c:v>40448</c:v>
                </c:pt>
                <c:pt idx="191">
                  <c:v>40455</c:v>
                </c:pt>
                <c:pt idx="192">
                  <c:v>40462</c:v>
                </c:pt>
                <c:pt idx="193">
                  <c:v>40469</c:v>
                </c:pt>
                <c:pt idx="194">
                  <c:v>40476</c:v>
                </c:pt>
                <c:pt idx="195">
                  <c:v>40483</c:v>
                </c:pt>
                <c:pt idx="196">
                  <c:v>40490</c:v>
                </c:pt>
                <c:pt idx="197">
                  <c:v>40497</c:v>
                </c:pt>
                <c:pt idx="198">
                  <c:v>40504</c:v>
                </c:pt>
                <c:pt idx="199">
                  <c:v>40511</c:v>
                </c:pt>
                <c:pt idx="200">
                  <c:v>40518</c:v>
                </c:pt>
                <c:pt idx="201">
                  <c:v>40525</c:v>
                </c:pt>
                <c:pt idx="202">
                  <c:v>40532</c:v>
                </c:pt>
                <c:pt idx="203">
                  <c:v>40539</c:v>
                </c:pt>
                <c:pt idx="204">
                  <c:v>40546</c:v>
                </c:pt>
                <c:pt idx="205">
                  <c:v>40553</c:v>
                </c:pt>
                <c:pt idx="206">
                  <c:v>40560</c:v>
                </c:pt>
                <c:pt idx="207">
                  <c:v>40567</c:v>
                </c:pt>
                <c:pt idx="208">
                  <c:v>40574</c:v>
                </c:pt>
                <c:pt idx="209">
                  <c:v>40581</c:v>
                </c:pt>
                <c:pt idx="210">
                  <c:v>40588</c:v>
                </c:pt>
                <c:pt idx="211">
                  <c:v>40595</c:v>
                </c:pt>
                <c:pt idx="212">
                  <c:v>40602</c:v>
                </c:pt>
                <c:pt idx="213">
                  <c:v>40609</c:v>
                </c:pt>
                <c:pt idx="214">
                  <c:v>40616</c:v>
                </c:pt>
                <c:pt idx="215">
                  <c:v>40623</c:v>
                </c:pt>
                <c:pt idx="216">
                  <c:v>40630</c:v>
                </c:pt>
                <c:pt idx="217">
                  <c:v>40637</c:v>
                </c:pt>
                <c:pt idx="218">
                  <c:v>40644</c:v>
                </c:pt>
                <c:pt idx="219">
                  <c:v>40651</c:v>
                </c:pt>
                <c:pt idx="220">
                  <c:v>40658</c:v>
                </c:pt>
                <c:pt idx="221">
                  <c:v>40665</c:v>
                </c:pt>
                <c:pt idx="222">
                  <c:v>40672</c:v>
                </c:pt>
                <c:pt idx="223">
                  <c:v>40679</c:v>
                </c:pt>
                <c:pt idx="224">
                  <c:v>40686</c:v>
                </c:pt>
                <c:pt idx="225">
                  <c:v>40693</c:v>
                </c:pt>
                <c:pt idx="226">
                  <c:v>40700</c:v>
                </c:pt>
                <c:pt idx="227">
                  <c:v>40707</c:v>
                </c:pt>
                <c:pt idx="228">
                  <c:v>40714</c:v>
                </c:pt>
                <c:pt idx="229">
                  <c:v>40721</c:v>
                </c:pt>
                <c:pt idx="230">
                  <c:v>40728</c:v>
                </c:pt>
                <c:pt idx="231">
                  <c:v>40735</c:v>
                </c:pt>
                <c:pt idx="232">
                  <c:v>40742</c:v>
                </c:pt>
                <c:pt idx="233">
                  <c:v>40749</c:v>
                </c:pt>
                <c:pt idx="234">
                  <c:v>40756</c:v>
                </c:pt>
                <c:pt idx="235">
                  <c:v>40763</c:v>
                </c:pt>
                <c:pt idx="236">
                  <c:v>40770</c:v>
                </c:pt>
                <c:pt idx="237">
                  <c:v>40777</c:v>
                </c:pt>
                <c:pt idx="238">
                  <c:v>40784</c:v>
                </c:pt>
                <c:pt idx="239">
                  <c:v>40791</c:v>
                </c:pt>
                <c:pt idx="240">
                  <c:v>40798</c:v>
                </c:pt>
                <c:pt idx="241">
                  <c:v>40805</c:v>
                </c:pt>
                <c:pt idx="242">
                  <c:v>40812</c:v>
                </c:pt>
                <c:pt idx="243">
                  <c:v>40819</c:v>
                </c:pt>
                <c:pt idx="244">
                  <c:v>40826</c:v>
                </c:pt>
                <c:pt idx="245">
                  <c:v>40833</c:v>
                </c:pt>
                <c:pt idx="246">
                  <c:v>40840</c:v>
                </c:pt>
                <c:pt idx="247">
                  <c:v>40847</c:v>
                </c:pt>
                <c:pt idx="248">
                  <c:v>40854</c:v>
                </c:pt>
                <c:pt idx="249">
                  <c:v>40861</c:v>
                </c:pt>
                <c:pt idx="250">
                  <c:v>40868</c:v>
                </c:pt>
                <c:pt idx="251">
                  <c:v>40875</c:v>
                </c:pt>
                <c:pt idx="252">
                  <c:v>40882</c:v>
                </c:pt>
                <c:pt idx="253">
                  <c:v>40889</c:v>
                </c:pt>
                <c:pt idx="254">
                  <c:v>40896</c:v>
                </c:pt>
                <c:pt idx="255">
                  <c:v>40903</c:v>
                </c:pt>
                <c:pt idx="256">
                  <c:v>40910</c:v>
                </c:pt>
                <c:pt idx="257">
                  <c:v>40917</c:v>
                </c:pt>
                <c:pt idx="258">
                  <c:v>40924</c:v>
                </c:pt>
                <c:pt idx="259">
                  <c:v>40931</c:v>
                </c:pt>
                <c:pt idx="260">
                  <c:v>40938</c:v>
                </c:pt>
                <c:pt idx="261">
                  <c:v>40945</c:v>
                </c:pt>
                <c:pt idx="262">
                  <c:v>40952</c:v>
                </c:pt>
                <c:pt idx="263">
                  <c:v>40959</c:v>
                </c:pt>
                <c:pt idx="264">
                  <c:v>40966</c:v>
                </c:pt>
                <c:pt idx="265">
                  <c:v>40973</c:v>
                </c:pt>
                <c:pt idx="266">
                  <c:v>40980</c:v>
                </c:pt>
                <c:pt idx="267">
                  <c:v>40987</c:v>
                </c:pt>
                <c:pt idx="268">
                  <c:v>40994</c:v>
                </c:pt>
                <c:pt idx="269">
                  <c:v>41001</c:v>
                </c:pt>
                <c:pt idx="270">
                  <c:v>41008</c:v>
                </c:pt>
                <c:pt idx="271">
                  <c:v>41015</c:v>
                </c:pt>
                <c:pt idx="272">
                  <c:v>41022</c:v>
                </c:pt>
                <c:pt idx="273">
                  <c:v>41029</c:v>
                </c:pt>
                <c:pt idx="274">
                  <c:v>41036</c:v>
                </c:pt>
                <c:pt idx="275">
                  <c:v>41043</c:v>
                </c:pt>
                <c:pt idx="276">
                  <c:v>41050</c:v>
                </c:pt>
                <c:pt idx="277">
                  <c:v>41057</c:v>
                </c:pt>
                <c:pt idx="278">
                  <c:v>41064</c:v>
                </c:pt>
                <c:pt idx="279">
                  <c:v>41071</c:v>
                </c:pt>
                <c:pt idx="280">
                  <c:v>41078</c:v>
                </c:pt>
                <c:pt idx="281">
                  <c:v>41085</c:v>
                </c:pt>
                <c:pt idx="282">
                  <c:v>41092</c:v>
                </c:pt>
                <c:pt idx="283">
                  <c:v>41099</c:v>
                </c:pt>
                <c:pt idx="284">
                  <c:v>41106</c:v>
                </c:pt>
                <c:pt idx="285">
                  <c:v>41113</c:v>
                </c:pt>
                <c:pt idx="286">
                  <c:v>41120</c:v>
                </c:pt>
                <c:pt idx="287">
                  <c:v>41127</c:v>
                </c:pt>
                <c:pt idx="288">
                  <c:v>41134</c:v>
                </c:pt>
                <c:pt idx="289">
                  <c:v>41141</c:v>
                </c:pt>
                <c:pt idx="290">
                  <c:v>41148</c:v>
                </c:pt>
                <c:pt idx="291">
                  <c:v>41155</c:v>
                </c:pt>
                <c:pt idx="292">
                  <c:v>41162</c:v>
                </c:pt>
                <c:pt idx="293">
                  <c:v>41169</c:v>
                </c:pt>
                <c:pt idx="294">
                  <c:v>41176</c:v>
                </c:pt>
                <c:pt idx="295">
                  <c:v>41183</c:v>
                </c:pt>
                <c:pt idx="296">
                  <c:v>41190</c:v>
                </c:pt>
                <c:pt idx="297">
                  <c:v>41197</c:v>
                </c:pt>
                <c:pt idx="298">
                  <c:v>41204</c:v>
                </c:pt>
                <c:pt idx="299">
                  <c:v>41211</c:v>
                </c:pt>
                <c:pt idx="300">
                  <c:v>41218</c:v>
                </c:pt>
                <c:pt idx="301">
                  <c:v>41225</c:v>
                </c:pt>
                <c:pt idx="302">
                  <c:v>41232</c:v>
                </c:pt>
                <c:pt idx="303">
                  <c:v>41239</c:v>
                </c:pt>
                <c:pt idx="304">
                  <c:v>41246</c:v>
                </c:pt>
                <c:pt idx="305">
                  <c:v>41253</c:v>
                </c:pt>
                <c:pt idx="306">
                  <c:v>41260</c:v>
                </c:pt>
                <c:pt idx="307">
                  <c:v>41267</c:v>
                </c:pt>
                <c:pt idx="308">
                  <c:v>41274</c:v>
                </c:pt>
                <c:pt idx="309">
                  <c:v>41281</c:v>
                </c:pt>
                <c:pt idx="310">
                  <c:v>41288</c:v>
                </c:pt>
                <c:pt idx="311">
                  <c:v>41295</c:v>
                </c:pt>
                <c:pt idx="312">
                  <c:v>41302</c:v>
                </c:pt>
                <c:pt idx="313">
                  <c:v>41309</c:v>
                </c:pt>
                <c:pt idx="314">
                  <c:v>41316</c:v>
                </c:pt>
                <c:pt idx="315">
                  <c:v>41323</c:v>
                </c:pt>
                <c:pt idx="316">
                  <c:v>41330</c:v>
                </c:pt>
                <c:pt idx="317">
                  <c:v>41337</c:v>
                </c:pt>
                <c:pt idx="318">
                  <c:v>41344</c:v>
                </c:pt>
                <c:pt idx="319">
                  <c:v>41351</c:v>
                </c:pt>
                <c:pt idx="320">
                  <c:v>41358</c:v>
                </c:pt>
                <c:pt idx="321">
                  <c:v>41365</c:v>
                </c:pt>
                <c:pt idx="322">
                  <c:v>41372</c:v>
                </c:pt>
                <c:pt idx="323">
                  <c:v>41379</c:v>
                </c:pt>
                <c:pt idx="324">
                  <c:v>41386</c:v>
                </c:pt>
                <c:pt idx="325">
                  <c:v>41393</c:v>
                </c:pt>
                <c:pt idx="326">
                  <c:v>41400</c:v>
                </c:pt>
              </c:numCache>
            </c:numRef>
          </c:cat>
          <c:val>
            <c:numRef>
              <c:f>EIA!$D$2:$D$328</c:f>
              <c:numCache>
                <c:formatCode>_("$"* #,##0.000_);_("$"* \(#,##0.000\);_("$"* "-"??_);_(@_)</c:formatCode>
                <c:ptCount val="327"/>
                <c:pt idx="0">
                  <c:v>2.5179999999999998</c:v>
                </c:pt>
                <c:pt idx="1">
                  <c:v>2.5499999999999998</c:v>
                </c:pt>
                <c:pt idx="2">
                  <c:v>2.5670000000000002</c:v>
                </c:pt>
                <c:pt idx="3">
                  <c:v>2.5830000000000002</c:v>
                </c:pt>
                <c:pt idx="4">
                  <c:v>2.6669999999999998</c:v>
                </c:pt>
                <c:pt idx="5">
                  <c:v>2.7120000000000002</c:v>
                </c:pt>
                <c:pt idx="6">
                  <c:v>2.7149999999999999</c:v>
                </c:pt>
                <c:pt idx="7">
                  <c:v>2.706</c:v>
                </c:pt>
                <c:pt idx="8">
                  <c:v>2.8180000000000001</c:v>
                </c:pt>
                <c:pt idx="9">
                  <c:v>2.847</c:v>
                </c:pt>
                <c:pt idx="10">
                  <c:v>2.88</c:v>
                </c:pt>
                <c:pt idx="11">
                  <c:v>2.8740000000000001</c:v>
                </c:pt>
                <c:pt idx="12">
                  <c:v>2.871</c:v>
                </c:pt>
                <c:pt idx="13">
                  <c:v>2.8650000000000002</c:v>
                </c:pt>
                <c:pt idx="14">
                  <c:v>2.8410000000000002</c:v>
                </c:pt>
                <c:pt idx="15">
                  <c:v>2.8690000000000002</c:v>
                </c:pt>
                <c:pt idx="16">
                  <c:v>2.8780000000000001</c:v>
                </c:pt>
                <c:pt idx="17">
                  <c:v>2.867</c:v>
                </c:pt>
                <c:pt idx="18">
                  <c:v>2.8719999999999999</c:v>
                </c:pt>
                <c:pt idx="19">
                  <c:v>2.867</c:v>
                </c:pt>
                <c:pt idx="20">
                  <c:v>2.9129999999999998</c:v>
                </c:pt>
                <c:pt idx="21">
                  <c:v>2.9140000000000001</c:v>
                </c:pt>
                <c:pt idx="22">
                  <c:v>2.9329999999999998</c:v>
                </c:pt>
                <c:pt idx="23">
                  <c:v>2.9449999999999998</c:v>
                </c:pt>
                <c:pt idx="24">
                  <c:v>2.9409999999999998</c:v>
                </c:pt>
                <c:pt idx="25">
                  <c:v>2.919</c:v>
                </c:pt>
                <c:pt idx="26">
                  <c:v>2.9409999999999998</c:v>
                </c:pt>
                <c:pt idx="27">
                  <c:v>2.8980000000000001</c:v>
                </c:pt>
                <c:pt idx="28">
                  <c:v>2.899</c:v>
                </c:pt>
                <c:pt idx="29">
                  <c:v>2.895</c:v>
                </c:pt>
                <c:pt idx="30">
                  <c:v>2.931</c:v>
                </c:pt>
                <c:pt idx="31">
                  <c:v>2.9889999999999999</c:v>
                </c:pt>
                <c:pt idx="32">
                  <c:v>3.0510000000000002</c:v>
                </c:pt>
                <c:pt idx="33">
                  <c:v>3.1230000000000002</c:v>
                </c:pt>
                <c:pt idx="34">
                  <c:v>3.1379999999999999</c:v>
                </c:pt>
                <c:pt idx="35">
                  <c:v>3.1339999999999999</c:v>
                </c:pt>
                <c:pt idx="36">
                  <c:v>3.1230000000000002</c:v>
                </c:pt>
                <c:pt idx="37">
                  <c:v>3.1920000000000002</c:v>
                </c:pt>
                <c:pt idx="38">
                  <c:v>3.2519999999999998</c:v>
                </c:pt>
                <c:pt idx="39">
                  <c:v>3.3839999999999999</c:v>
                </c:pt>
                <c:pt idx="40">
                  <c:v>3.5219999999999998</c:v>
                </c:pt>
                <c:pt idx="41">
                  <c:v>3.524</c:v>
                </c:pt>
                <c:pt idx="42">
                  <c:v>3.573</c:v>
                </c:pt>
                <c:pt idx="43">
                  <c:v>3.57</c:v>
                </c:pt>
                <c:pt idx="44">
                  <c:v>3.5129999999999999</c:v>
                </c:pt>
                <c:pt idx="45">
                  <c:v>3.5139999999999998</c:v>
                </c:pt>
                <c:pt idx="46">
                  <c:v>3.5</c:v>
                </c:pt>
                <c:pt idx="47">
                  <c:v>3.5249999999999999</c:v>
                </c:pt>
                <c:pt idx="48">
                  <c:v>3.56</c:v>
                </c:pt>
                <c:pt idx="49">
                  <c:v>3.5169999999999999</c:v>
                </c:pt>
                <c:pt idx="50">
                  <c:v>3.4790000000000001</c:v>
                </c:pt>
                <c:pt idx="51">
                  <c:v>3.4380000000000002</c:v>
                </c:pt>
                <c:pt idx="52">
                  <c:v>3.444</c:v>
                </c:pt>
                <c:pt idx="53">
                  <c:v>3.4180000000000001</c:v>
                </c:pt>
                <c:pt idx="54">
                  <c:v>3.5339999999999998</c:v>
                </c:pt>
                <c:pt idx="55">
                  <c:v>3.694</c:v>
                </c:pt>
                <c:pt idx="56">
                  <c:v>3.8290000000000002</c:v>
                </c:pt>
                <c:pt idx="57">
                  <c:v>3.9929999999999999</c:v>
                </c:pt>
                <c:pt idx="58">
                  <c:v>4.1820000000000004</c:v>
                </c:pt>
                <c:pt idx="59">
                  <c:v>4.1890000000000001</c:v>
                </c:pt>
                <c:pt idx="60">
                  <c:v>4.1639999999999997</c:v>
                </c:pt>
                <c:pt idx="61">
                  <c:v>4.1459999999999999</c:v>
                </c:pt>
                <c:pt idx="62">
                  <c:v>4.2720000000000002</c:v>
                </c:pt>
                <c:pt idx="63">
                  <c:v>4.375</c:v>
                </c:pt>
                <c:pt idx="64">
                  <c:v>4.3810000000000002</c:v>
                </c:pt>
                <c:pt idx="65">
                  <c:v>4.351</c:v>
                </c:pt>
                <c:pt idx="66">
                  <c:v>4.5209999999999999</c:v>
                </c:pt>
                <c:pt idx="67">
                  <c:v>4.6849999999999996</c:v>
                </c:pt>
                <c:pt idx="68">
                  <c:v>4.9160000000000004</c:v>
                </c:pt>
                <c:pt idx="69">
                  <c:v>4.9109999999999996</c:v>
                </c:pt>
                <c:pt idx="70">
                  <c:v>4.8840000000000003</c:v>
                </c:pt>
                <c:pt idx="71">
                  <c:v>4.8780000000000001</c:v>
                </c:pt>
                <c:pt idx="72">
                  <c:v>4.8360000000000003</c:v>
                </c:pt>
                <c:pt idx="73">
                  <c:v>4.8250000000000002</c:v>
                </c:pt>
                <c:pt idx="74">
                  <c:v>4.8899999999999997</c:v>
                </c:pt>
                <c:pt idx="75">
                  <c:v>4.915</c:v>
                </c:pt>
                <c:pt idx="76">
                  <c:v>4.8719999999999999</c:v>
                </c:pt>
                <c:pt idx="77">
                  <c:v>4.7759999999999998</c:v>
                </c:pt>
                <c:pt idx="78">
                  <c:v>4.6760000000000002</c:v>
                </c:pt>
                <c:pt idx="79">
                  <c:v>4.57</c:v>
                </c:pt>
                <c:pt idx="80">
                  <c:v>4.423</c:v>
                </c:pt>
                <c:pt idx="81">
                  <c:v>4.37</c:v>
                </c:pt>
                <c:pt idx="82">
                  <c:v>4.3150000000000004</c:v>
                </c:pt>
                <c:pt idx="83">
                  <c:v>4.2549999999999999</c:v>
                </c:pt>
                <c:pt idx="84">
                  <c:v>4.1779999999999999</c:v>
                </c:pt>
                <c:pt idx="85">
                  <c:v>4.09</c:v>
                </c:pt>
                <c:pt idx="86">
                  <c:v>4.0810000000000004</c:v>
                </c:pt>
                <c:pt idx="87">
                  <c:v>3.9849999999999999</c:v>
                </c:pt>
                <c:pt idx="88">
                  <c:v>3.802</c:v>
                </c:pt>
                <c:pt idx="89">
                  <c:v>3.64</c:v>
                </c:pt>
                <c:pt idx="90">
                  <c:v>3.5139999999999998</c:v>
                </c:pt>
                <c:pt idx="91">
                  <c:v>3.3780000000000001</c:v>
                </c:pt>
                <c:pt idx="92">
                  <c:v>3.214</c:v>
                </c:pt>
                <c:pt idx="93">
                  <c:v>3.081</c:v>
                </c:pt>
                <c:pt idx="94">
                  <c:v>2.9340000000000002</c:v>
                </c:pt>
                <c:pt idx="95">
                  <c:v>2.8820000000000001</c:v>
                </c:pt>
                <c:pt idx="96">
                  <c:v>2.7509999999999999</c:v>
                </c:pt>
                <c:pt idx="97">
                  <c:v>2.65</c:v>
                </c:pt>
                <c:pt idx="98">
                  <c:v>2.5760000000000001</c:v>
                </c:pt>
                <c:pt idx="99">
                  <c:v>2.5449999999999999</c:v>
                </c:pt>
                <c:pt idx="100">
                  <c:v>2.5049999999999999</c:v>
                </c:pt>
                <c:pt idx="101">
                  <c:v>2.5219999999999998</c:v>
                </c:pt>
                <c:pt idx="102">
                  <c:v>2.5209999999999999</c:v>
                </c:pt>
                <c:pt idx="103">
                  <c:v>2.4980000000000002</c:v>
                </c:pt>
                <c:pt idx="104">
                  <c:v>2.492</c:v>
                </c:pt>
                <c:pt idx="105">
                  <c:v>2.4590000000000001</c:v>
                </c:pt>
                <c:pt idx="106">
                  <c:v>2.4289999999999998</c:v>
                </c:pt>
                <c:pt idx="107">
                  <c:v>2.3769999999999998</c:v>
                </c:pt>
                <c:pt idx="108">
                  <c:v>2.3220000000000001</c:v>
                </c:pt>
                <c:pt idx="109">
                  <c:v>2.2959999999999998</c:v>
                </c:pt>
                <c:pt idx="110">
                  <c:v>2.2610000000000001</c:v>
                </c:pt>
                <c:pt idx="111">
                  <c:v>2.319</c:v>
                </c:pt>
                <c:pt idx="112">
                  <c:v>2.4020000000000001</c:v>
                </c:pt>
                <c:pt idx="113">
                  <c:v>2.4209999999999998</c:v>
                </c:pt>
                <c:pt idx="114">
                  <c:v>2.4020000000000001</c:v>
                </c:pt>
                <c:pt idx="115">
                  <c:v>2.3919999999999999</c:v>
                </c:pt>
                <c:pt idx="116">
                  <c:v>2.3740000000000001</c:v>
                </c:pt>
                <c:pt idx="117">
                  <c:v>2.3639999999999999</c:v>
                </c:pt>
                <c:pt idx="118">
                  <c:v>2.3849999999999998</c:v>
                </c:pt>
                <c:pt idx="119">
                  <c:v>2.3959999999999999</c:v>
                </c:pt>
                <c:pt idx="120">
                  <c:v>2.4089999999999998</c:v>
                </c:pt>
                <c:pt idx="121">
                  <c:v>2.4550000000000001</c:v>
                </c:pt>
                <c:pt idx="122">
                  <c:v>2.617</c:v>
                </c:pt>
                <c:pt idx="123">
                  <c:v>2.6949999999999998</c:v>
                </c:pt>
                <c:pt idx="124">
                  <c:v>2.7290000000000001</c:v>
                </c:pt>
                <c:pt idx="125">
                  <c:v>2.7250000000000001</c:v>
                </c:pt>
                <c:pt idx="126">
                  <c:v>2.7130000000000001</c:v>
                </c:pt>
                <c:pt idx="127">
                  <c:v>2.6619999999999999</c:v>
                </c:pt>
                <c:pt idx="128">
                  <c:v>2.6280000000000001</c:v>
                </c:pt>
                <c:pt idx="129">
                  <c:v>2.64</c:v>
                </c:pt>
                <c:pt idx="130">
                  <c:v>2.6680000000000001</c:v>
                </c:pt>
                <c:pt idx="131">
                  <c:v>2.7530000000000001</c:v>
                </c:pt>
                <c:pt idx="132">
                  <c:v>2.77</c:v>
                </c:pt>
                <c:pt idx="133">
                  <c:v>2.78</c:v>
                </c:pt>
                <c:pt idx="134">
                  <c:v>2.7770000000000001</c:v>
                </c:pt>
                <c:pt idx="135">
                  <c:v>2.7669999999999999</c:v>
                </c:pt>
                <c:pt idx="136">
                  <c:v>2.7530000000000001</c:v>
                </c:pt>
                <c:pt idx="137">
                  <c:v>2.7370000000000001</c:v>
                </c:pt>
                <c:pt idx="138">
                  <c:v>2.7120000000000002</c:v>
                </c:pt>
                <c:pt idx="139">
                  <c:v>2.6949999999999998</c:v>
                </c:pt>
                <c:pt idx="140">
                  <c:v>2.72</c:v>
                </c:pt>
                <c:pt idx="141">
                  <c:v>2.8290000000000002</c:v>
                </c:pt>
                <c:pt idx="142">
                  <c:v>2.9220000000000002</c:v>
                </c:pt>
                <c:pt idx="143">
                  <c:v>2.9390000000000001</c:v>
                </c:pt>
                <c:pt idx="144">
                  <c:v>2.9249999999999998</c:v>
                </c:pt>
                <c:pt idx="145">
                  <c:v>2.911</c:v>
                </c:pt>
                <c:pt idx="146">
                  <c:v>2.9049999999999998</c:v>
                </c:pt>
                <c:pt idx="147">
                  <c:v>2.899</c:v>
                </c:pt>
                <c:pt idx="148">
                  <c:v>2.895</c:v>
                </c:pt>
                <c:pt idx="149">
                  <c:v>2.8679999999999999</c:v>
                </c:pt>
                <c:pt idx="150">
                  <c:v>2.84</c:v>
                </c:pt>
                <c:pt idx="151">
                  <c:v>2.8559999999999999</c:v>
                </c:pt>
                <c:pt idx="152">
                  <c:v>2.931</c:v>
                </c:pt>
                <c:pt idx="153">
                  <c:v>3.0249999999999999</c:v>
                </c:pt>
                <c:pt idx="154">
                  <c:v>3.0230000000000001</c:v>
                </c:pt>
                <c:pt idx="155">
                  <c:v>2.9860000000000002</c:v>
                </c:pt>
                <c:pt idx="156">
                  <c:v>2.927</c:v>
                </c:pt>
                <c:pt idx="157">
                  <c:v>2.9209999999999998</c:v>
                </c:pt>
                <c:pt idx="158">
                  <c:v>2.9049999999999998</c:v>
                </c:pt>
                <c:pt idx="159">
                  <c:v>2.9670000000000001</c:v>
                </c:pt>
                <c:pt idx="160">
                  <c:v>3.0129999999999999</c:v>
                </c:pt>
                <c:pt idx="161">
                  <c:v>3.0369999999999999</c:v>
                </c:pt>
                <c:pt idx="162">
                  <c:v>3.0550000000000002</c:v>
                </c:pt>
                <c:pt idx="163">
                  <c:v>3.0790000000000002</c:v>
                </c:pt>
                <c:pt idx="164">
                  <c:v>3.0750000000000002</c:v>
                </c:pt>
                <c:pt idx="165">
                  <c:v>3.1360000000000001</c:v>
                </c:pt>
                <c:pt idx="166">
                  <c:v>3.1859999999999999</c:v>
                </c:pt>
                <c:pt idx="167">
                  <c:v>3.1890000000000001</c:v>
                </c:pt>
                <c:pt idx="168">
                  <c:v>3.1859999999999999</c:v>
                </c:pt>
                <c:pt idx="169">
                  <c:v>3.238</c:v>
                </c:pt>
                <c:pt idx="170">
                  <c:v>3.246</c:v>
                </c:pt>
                <c:pt idx="171">
                  <c:v>3.2320000000000002</c:v>
                </c:pt>
                <c:pt idx="172">
                  <c:v>3.165</c:v>
                </c:pt>
                <c:pt idx="173">
                  <c:v>3.121</c:v>
                </c:pt>
                <c:pt idx="174">
                  <c:v>3.09</c:v>
                </c:pt>
                <c:pt idx="175">
                  <c:v>3.0670000000000002</c:v>
                </c:pt>
                <c:pt idx="176">
                  <c:v>3.0880000000000001</c:v>
                </c:pt>
                <c:pt idx="177">
                  <c:v>3.0910000000000002</c:v>
                </c:pt>
                <c:pt idx="178">
                  <c:v>3.0550000000000002</c:v>
                </c:pt>
                <c:pt idx="179">
                  <c:v>3.0219999999999998</c:v>
                </c:pt>
                <c:pt idx="180">
                  <c:v>3.012</c:v>
                </c:pt>
                <c:pt idx="181">
                  <c:v>3.02</c:v>
                </c:pt>
                <c:pt idx="182">
                  <c:v>3.02</c:v>
                </c:pt>
                <c:pt idx="183">
                  <c:v>3.0859999999999999</c:v>
                </c:pt>
                <c:pt idx="184">
                  <c:v>3.0550000000000002</c:v>
                </c:pt>
                <c:pt idx="185">
                  <c:v>3.0379999999999998</c:v>
                </c:pt>
                <c:pt idx="186">
                  <c:v>3.02</c:v>
                </c:pt>
                <c:pt idx="187">
                  <c:v>3.0070000000000001</c:v>
                </c:pt>
                <c:pt idx="188">
                  <c:v>3.0190000000000001</c:v>
                </c:pt>
                <c:pt idx="189">
                  <c:v>3.0409999999999999</c:v>
                </c:pt>
                <c:pt idx="190">
                  <c:v>3.0339999999999998</c:v>
                </c:pt>
                <c:pt idx="191">
                  <c:v>3.0950000000000002</c:v>
                </c:pt>
                <c:pt idx="192">
                  <c:v>3.1779999999999999</c:v>
                </c:pt>
                <c:pt idx="193">
                  <c:v>3.1880000000000002</c:v>
                </c:pt>
                <c:pt idx="194">
                  <c:v>3.18</c:v>
                </c:pt>
                <c:pt idx="195">
                  <c:v>3.181</c:v>
                </c:pt>
                <c:pt idx="196">
                  <c:v>3.2250000000000001</c:v>
                </c:pt>
                <c:pt idx="197">
                  <c:v>3.3029999999999999</c:v>
                </c:pt>
                <c:pt idx="198">
                  <c:v>3.2930000000000001</c:v>
                </c:pt>
                <c:pt idx="199">
                  <c:v>3.2879999999999998</c:v>
                </c:pt>
                <c:pt idx="200">
                  <c:v>3.3279999999999998</c:v>
                </c:pt>
                <c:pt idx="201">
                  <c:v>3.3639999999999999</c:v>
                </c:pt>
                <c:pt idx="202">
                  <c:v>3.3809999999999998</c:v>
                </c:pt>
                <c:pt idx="203">
                  <c:v>3.4279999999999999</c:v>
                </c:pt>
                <c:pt idx="204">
                  <c:v>3.47</c:v>
                </c:pt>
                <c:pt idx="205">
                  <c:v>3.4780000000000002</c:v>
                </c:pt>
                <c:pt idx="206">
                  <c:v>3.556</c:v>
                </c:pt>
                <c:pt idx="207">
                  <c:v>3.59</c:v>
                </c:pt>
                <c:pt idx="208">
                  <c:v>3.6110000000000002</c:v>
                </c:pt>
                <c:pt idx="209">
                  <c:v>3.6819999999999999</c:v>
                </c:pt>
                <c:pt idx="210">
                  <c:v>3.7</c:v>
                </c:pt>
                <c:pt idx="211">
                  <c:v>3.734</c:v>
                </c:pt>
                <c:pt idx="212">
                  <c:v>3.875</c:v>
                </c:pt>
                <c:pt idx="213">
                  <c:v>4.0140000000000002</c:v>
                </c:pt>
                <c:pt idx="214">
                  <c:v>4.0609999999999999</c:v>
                </c:pt>
                <c:pt idx="215">
                  <c:v>4.0460000000000003</c:v>
                </c:pt>
                <c:pt idx="216">
                  <c:v>4.0609999999999999</c:v>
                </c:pt>
                <c:pt idx="217">
                  <c:v>4.0919999999999996</c:v>
                </c:pt>
                <c:pt idx="218">
                  <c:v>4.2039999999999997</c:v>
                </c:pt>
                <c:pt idx="219">
                  <c:v>4.2290000000000001</c:v>
                </c:pt>
                <c:pt idx="220">
                  <c:v>4.2380000000000004</c:v>
                </c:pt>
                <c:pt idx="221">
                  <c:v>4.2690000000000001</c:v>
                </c:pt>
                <c:pt idx="222">
                  <c:v>4.2480000000000002</c:v>
                </c:pt>
                <c:pt idx="223">
                  <c:v>4.21</c:v>
                </c:pt>
                <c:pt idx="224">
                  <c:v>4.1379999999999999</c:v>
                </c:pt>
                <c:pt idx="225">
                  <c:v>4.0819999999999999</c:v>
                </c:pt>
                <c:pt idx="226">
                  <c:v>4.0739999999999998</c:v>
                </c:pt>
                <c:pt idx="227">
                  <c:v>4.0880000000000001</c:v>
                </c:pt>
                <c:pt idx="228">
                  <c:v>4.0739999999999998</c:v>
                </c:pt>
                <c:pt idx="229">
                  <c:v>4.0140000000000002</c:v>
                </c:pt>
                <c:pt idx="230">
                  <c:v>3.9780000000000002</c:v>
                </c:pt>
                <c:pt idx="231">
                  <c:v>4.0339999999999998</c:v>
                </c:pt>
                <c:pt idx="232">
                  <c:v>4.0659999999999998</c:v>
                </c:pt>
                <c:pt idx="233">
                  <c:v>4.09</c:v>
                </c:pt>
                <c:pt idx="234">
                  <c:v>4.09</c:v>
                </c:pt>
                <c:pt idx="235">
                  <c:v>4.0529999999999999</c:v>
                </c:pt>
                <c:pt idx="236">
                  <c:v>3.9830000000000001</c:v>
                </c:pt>
                <c:pt idx="237">
                  <c:v>3.944</c:v>
                </c:pt>
                <c:pt idx="238">
                  <c:v>3.93</c:v>
                </c:pt>
                <c:pt idx="239">
                  <c:v>3.9870000000000001</c:v>
                </c:pt>
                <c:pt idx="240">
                  <c:v>3.9849999999999999</c:v>
                </c:pt>
                <c:pt idx="241">
                  <c:v>3.968</c:v>
                </c:pt>
                <c:pt idx="242">
                  <c:v>3.9220000000000002</c:v>
                </c:pt>
                <c:pt idx="243">
                  <c:v>3.8809999999999998</c:v>
                </c:pt>
                <c:pt idx="244">
                  <c:v>3.86</c:v>
                </c:pt>
                <c:pt idx="245">
                  <c:v>3.9220000000000002</c:v>
                </c:pt>
                <c:pt idx="246">
                  <c:v>3.9460000000000002</c:v>
                </c:pt>
                <c:pt idx="247">
                  <c:v>3.9940000000000002</c:v>
                </c:pt>
                <c:pt idx="248">
                  <c:v>3.9969999999999999</c:v>
                </c:pt>
                <c:pt idx="249">
                  <c:v>4.085</c:v>
                </c:pt>
                <c:pt idx="250">
                  <c:v>4.0999999999999996</c:v>
                </c:pt>
                <c:pt idx="251">
                  <c:v>4.0570000000000004</c:v>
                </c:pt>
                <c:pt idx="252">
                  <c:v>4.0179999999999998</c:v>
                </c:pt>
                <c:pt idx="253">
                  <c:v>4.0030000000000001</c:v>
                </c:pt>
                <c:pt idx="254">
                  <c:v>3.9630000000000001</c:v>
                </c:pt>
                <c:pt idx="255">
                  <c:v>3.9249999999999998</c:v>
                </c:pt>
                <c:pt idx="256">
                  <c:v>3.9319999999999999</c:v>
                </c:pt>
                <c:pt idx="257">
                  <c:v>3.996</c:v>
                </c:pt>
                <c:pt idx="258">
                  <c:v>4.0309999999999997</c:v>
                </c:pt>
                <c:pt idx="259">
                  <c:v>4.03</c:v>
                </c:pt>
                <c:pt idx="260">
                  <c:v>4.04</c:v>
                </c:pt>
                <c:pt idx="261">
                  <c:v>4.0460000000000003</c:v>
                </c:pt>
                <c:pt idx="262">
                  <c:v>4.1280000000000001</c:v>
                </c:pt>
                <c:pt idx="263">
                  <c:v>4.1420000000000003</c:v>
                </c:pt>
                <c:pt idx="264">
                  <c:v>4.2080000000000002</c:v>
                </c:pt>
                <c:pt idx="265">
                  <c:v>4.2430000000000003</c:v>
                </c:pt>
                <c:pt idx="266">
                  <c:v>4.2469999999999999</c:v>
                </c:pt>
                <c:pt idx="267">
                  <c:v>4.2690000000000001</c:v>
                </c:pt>
                <c:pt idx="268">
                  <c:v>4.2789999999999999</c:v>
                </c:pt>
                <c:pt idx="269">
                  <c:v>4.28</c:v>
                </c:pt>
                <c:pt idx="270">
                  <c:v>4.282</c:v>
                </c:pt>
                <c:pt idx="271">
                  <c:v>4.28</c:v>
                </c:pt>
                <c:pt idx="272">
                  <c:v>4.2450000000000001</c:v>
                </c:pt>
                <c:pt idx="273">
                  <c:v>4.22</c:v>
                </c:pt>
                <c:pt idx="274">
                  <c:v>4.194</c:v>
                </c:pt>
                <c:pt idx="275">
                  <c:v>4.1349999999999998</c:v>
                </c:pt>
                <c:pt idx="276">
                  <c:v>4.0789999999999997</c:v>
                </c:pt>
                <c:pt idx="277">
                  <c:v>4.0229999999999997</c:v>
                </c:pt>
                <c:pt idx="278">
                  <c:v>3.968</c:v>
                </c:pt>
                <c:pt idx="279">
                  <c:v>3.9089999999999998</c:v>
                </c:pt>
                <c:pt idx="280">
                  <c:v>3.8679999999999999</c:v>
                </c:pt>
                <c:pt idx="281">
                  <c:v>3.8170000000000002</c:v>
                </c:pt>
                <c:pt idx="282">
                  <c:v>3.7930000000000001</c:v>
                </c:pt>
                <c:pt idx="283">
                  <c:v>3.8180000000000001</c:v>
                </c:pt>
                <c:pt idx="284">
                  <c:v>3.8380000000000001</c:v>
                </c:pt>
                <c:pt idx="285">
                  <c:v>3.9</c:v>
                </c:pt>
                <c:pt idx="286">
                  <c:v>3.9079999999999999</c:v>
                </c:pt>
                <c:pt idx="287">
                  <c:v>3.9340000000000002</c:v>
                </c:pt>
                <c:pt idx="288">
                  <c:v>4.0039999999999996</c:v>
                </c:pt>
                <c:pt idx="289">
                  <c:v>4.069</c:v>
                </c:pt>
                <c:pt idx="290">
                  <c:v>4.1289999999999996</c:v>
                </c:pt>
                <c:pt idx="291">
                  <c:v>4.1529999999999996</c:v>
                </c:pt>
                <c:pt idx="292">
                  <c:v>4.1749999999999998</c:v>
                </c:pt>
                <c:pt idx="293">
                  <c:v>4.1959999999999997</c:v>
                </c:pt>
                <c:pt idx="294">
                  <c:v>4.17</c:v>
                </c:pt>
                <c:pt idx="295">
                  <c:v>4.1680000000000001</c:v>
                </c:pt>
                <c:pt idx="296">
                  <c:v>4.1849999999999996</c:v>
                </c:pt>
                <c:pt idx="297">
                  <c:v>4.2080000000000002</c:v>
                </c:pt>
                <c:pt idx="298">
                  <c:v>4.2030000000000003</c:v>
                </c:pt>
                <c:pt idx="299">
                  <c:v>4.149</c:v>
                </c:pt>
                <c:pt idx="300">
                  <c:v>4.1550000000000002</c:v>
                </c:pt>
                <c:pt idx="301">
                  <c:v>4.165</c:v>
                </c:pt>
                <c:pt idx="302">
                  <c:v>4.1710000000000003</c:v>
                </c:pt>
                <c:pt idx="303">
                  <c:v>4.2030000000000003</c:v>
                </c:pt>
                <c:pt idx="304">
                  <c:v>4.202</c:v>
                </c:pt>
                <c:pt idx="305">
                  <c:v>4.1740000000000004</c:v>
                </c:pt>
                <c:pt idx="306">
                  <c:v>4.1340000000000003</c:v>
                </c:pt>
                <c:pt idx="307">
                  <c:v>4.1120000000000001</c:v>
                </c:pt>
                <c:pt idx="308">
                  <c:v>4.1050000000000004</c:v>
                </c:pt>
                <c:pt idx="309">
                  <c:v>4.1070000000000002</c:v>
                </c:pt>
                <c:pt idx="310">
                  <c:v>4.0940000000000003</c:v>
                </c:pt>
                <c:pt idx="311">
                  <c:v>4.0890000000000004</c:v>
                </c:pt>
                <c:pt idx="312">
                  <c:v>4.1059999999999999</c:v>
                </c:pt>
                <c:pt idx="313">
                  <c:v>4.165</c:v>
                </c:pt>
                <c:pt idx="314">
                  <c:v>4.2160000000000002</c:v>
                </c:pt>
                <c:pt idx="315">
                  <c:v>4.2539999999999996</c:v>
                </c:pt>
                <c:pt idx="316">
                  <c:v>4.2619999999999996</c:v>
                </c:pt>
                <c:pt idx="317">
                  <c:v>4.2350000000000003</c:v>
                </c:pt>
                <c:pt idx="318">
                  <c:v>4.1710000000000003</c:v>
                </c:pt>
                <c:pt idx="319">
                  <c:v>4.1399999999999997</c:v>
                </c:pt>
                <c:pt idx="320">
                  <c:v>4.109</c:v>
                </c:pt>
                <c:pt idx="321">
                  <c:v>4.0830000000000002</c:v>
                </c:pt>
                <c:pt idx="322">
                  <c:v>4.0620000000000003</c:v>
                </c:pt>
                <c:pt idx="323">
                  <c:v>4.032</c:v>
                </c:pt>
                <c:pt idx="324">
                  <c:v>3.9820000000000002</c:v>
                </c:pt>
                <c:pt idx="325">
                  <c:v>3.9340000000000002</c:v>
                </c:pt>
                <c:pt idx="326">
                  <c:v>3.911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EIA!$E$1</c:f>
              <c:strCache>
                <c:ptCount val="1"/>
                <c:pt idx="0">
                  <c:v>Lower Atlantic </c:v>
                </c:pt>
              </c:strCache>
            </c:strRef>
          </c:tx>
          <c:marker>
            <c:symbol val="none"/>
          </c:marker>
          <c:cat>
            <c:numRef>
              <c:f>EIA!$A$2:$A$328</c:f>
              <c:numCache>
                <c:formatCode>m/d/yyyy</c:formatCode>
                <c:ptCount val="327"/>
                <c:pt idx="0">
                  <c:v>39118</c:v>
                </c:pt>
                <c:pt idx="1">
                  <c:v>39125</c:v>
                </c:pt>
                <c:pt idx="2">
                  <c:v>39132</c:v>
                </c:pt>
                <c:pt idx="3">
                  <c:v>39139</c:v>
                </c:pt>
                <c:pt idx="4">
                  <c:v>39146</c:v>
                </c:pt>
                <c:pt idx="5">
                  <c:v>39153</c:v>
                </c:pt>
                <c:pt idx="6">
                  <c:v>39160</c:v>
                </c:pt>
                <c:pt idx="7">
                  <c:v>39167</c:v>
                </c:pt>
                <c:pt idx="8">
                  <c:v>39174</c:v>
                </c:pt>
                <c:pt idx="9">
                  <c:v>39181</c:v>
                </c:pt>
                <c:pt idx="10">
                  <c:v>39188</c:v>
                </c:pt>
                <c:pt idx="11">
                  <c:v>39195</c:v>
                </c:pt>
                <c:pt idx="12">
                  <c:v>39202</c:v>
                </c:pt>
                <c:pt idx="13">
                  <c:v>39209</c:v>
                </c:pt>
                <c:pt idx="14">
                  <c:v>39216</c:v>
                </c:pt>
                <c:pt idx="15">
                  <c:v>39223</c:v>
                </c:pt>
                <c:pt idx="16">
                  <c:v>39230</c:v>
                </c:pt>
                <c:pt idx="17">
                  <c:v>39237</c:v>
                </c:pt>
                <c:pt idx="18">
                  <c:v>39244</c:v>
                </c:pt>
                <c:pt idx="19">
                  <c:v>39251</c:v>
                </c:pt>
                <c:pt idx="20">
                  <c:v>39258</c:v>
                </c:pt>
                <c:pt idx="21">
                  <c:v>39265</c:v>
                </c:pt>
                <c:pt idx="22">
                  <c:v>39272</c:v>
                </c:pt>
                <c:pt idx="23">
                  <c:v>39279</c:v>
                </c:pt>
                <c:pt idx="24">
                  <c:v>39286</c:v>
                </c:pt>
                <c:pt idx="25">
                  <c:v>39293</c:v>
                </c:pt>
                <c:pt idx="26">
                  <c:v>39300</c:v>
                </c:pt>
                <c:pt idx="27">
                  <c:v>39307</c:v>
                </c:pt>
                <c:pt idx="28">
                  <c:v>39314</c:v>
                </c:pt>
                <c:pt idx="29">
                  <c:v>39321</c:v>
                </c:pt>
                <c:pt idx="30">
                  <c:v>39328</c:v>
                </c:pt>
                <c:pt idx="31">
                  <c:v>39335</c:v>
                </c:pt>
                <c:pt idx="32">
                  <c:v>39342</c:v>
                </c:pt>
                <c:pt idx="33">
                  <c:v>39349</c:v>
                </c:pt>
                <c:pt idx="34">
                  <c:v>39356</c:v>
                </c:pt>
                <c:pt idx="35">
                  <c:v>39363</c:v>
                </c:pt>
                <c:pt idx="36">
                  <c:v>39370</c:v>
                </c:pt>
                <c:pt idx="37">
                  <c:v>39377</c:v>
                </c:pt>
                <c:pt idx="38">
                  <c:v>39384</c:v>
                </c:pt>
                <c:pt idx="39">
                  <c:v>39391</c:v>
                </c:pt>
                <c:pt idx="40">
                  <c:v>39398</c:v>
                </c:pt>
                <c:pt idx="41">
                  <c:v>39405</c:v>
                </c:pt>
                <c:pt idx="42">
                  <c:v>39412</c:v>
                </c:pt>
                <c:pt idx="43">
                  <c:v>39419</c:v>
                </c:pt>
                <c:pt idx="44">
                  <c:v>39426</c:v>
                </c:pt>
                <c:pt idx="45">
                  <c:v>39433</c:v>
                </c:pt>
                <c:pt idx="46">
                  <c:v>39440</c:v>
                </c:pt>
                <c:pt idx="47">
                  <c:v>39447</c:v>
                </c:pt>
                <c:pt idx="48">
                  <c:v>39454</c:v>
                </c:pt>
                <c:pt idx="49">
                  <c:v>39461</c:v>
                </c:pt>
                <c:pt idx="50">
                  <c:v>39468</c:v>
                </c:pt>
                <c:pt idx="51">
                  <c:v>39475</c:v>
                </c:pt>
                <c:pt idx="52">
                  <c:v>39482</c:v>
                </c:pt>
                <c:pt idx="53">
                  <c:v>39489</c:v>
                </c:pt>
                <c:pt idx="54">
                  <c:v>39496</c:v>
                </c:pt>
                <c:pt idx="55">
                  <c:v>39503</c:v>
                </c:pt>
                <c:pt idx="56">
                  <c:v>39510</c:v>
                </c:pt>
                <c:pt idx="57">
                  <c:v>39517</c:v>
                </c:pt>
                <c:pt idx="58">
                  <c:v>39524</c:v>
                </c:pt>
                <c:pt idx="59">
                  <c:v>39531</c:v>
                </c:pt>
                <c:pt idx="60">
                  <c:v>39538</c:v>
                </c:pt>
                <c:pt idx="61">
                  <c:v>39545</c:v>
                </c:pt>
                <c:pt idx="62">
                  <c:v>39552</c:v>
                </c:pt>
                <c:pt idx="63">
                  <c:v>39559</c:v>
                </c:pt>
                <c:pt idx="64">
                  <c:v>39566</c:v>
                </c:pt>
                <c:pt idx="65">
                  <c:v>39573</c:v>
                </c:pt>
                <c:pt idx="66">
                  <c:v>39580</c:v>
                </c:pt>
                <c:pt idx="67">
                  <c:v>39587</c:v>
                </c:pt>
                <c:pt idx="68">
                  <c:v>39594</c:v>
                </c:pt>
                <c:pt idx="69">
                  <c:v>39601</c:v>
                </c:pt>
                <c:pt idx="70">
                  <c:v>39608</c:v>
                </c:pt>
                <c:pt idx="71">
                  <c:v>39615</c:v>
                </c:pt>
                <c:pt idx="72">
                  <c:v>39622</c:v>
                </c:pt>
                <c:pt idx="73">
                  <c:v>39629</c:v>
                </c:pt>
                <c:pt idx="74">
                  <c:v>39636</c:v>
                </c:pt>
                <c:pt idx="75">
                  <c:v>39643</c:v>
                </c:pt>
                <c:pt idx="76">
                  <c:v>39650</c:v>
                </c:pt>
                <c:pt idx="77">
                  <c:v>39657</c:v>
                </c:pt>
                <c:pt idx="78">
                  <c:v>39664</c:v>
                </c:pt>
                <c:pt idx="79">
                  <c:v>39671</c:v>
                </c:pt>
                <c:pt idx="80">
                  <c:v>39678</c:v>
                </c:pt>
                <c:pt idx="81">
                  <c:v>39685</c:v>
                </c:pt>
                <c:pt idx="82">
                  <c:v>39692</c:v>
                </c:pt>
                <c:pt idx="83">
                  <c:v>39699</c:v>
                </c:pt>
                <c:pt idx="84">
                  <c:v>39706</c:v>
                </c:pt>
                <c:pt idx="85">
                  <c:v>39713</c:v>
                </c:pt>
                <c:pt idx="86">
                  <c:v>39720</c:v>
                </c:pt>
                <c:pt idx="87">
                  <c:v>39727</c:v>
                </c:pt>
                <c:pt idx="88">
                  <c:v>39734</c:v>
                </c:pt>
                <c:pt idx="89">
                  <c:v>39741</c:v>
                </c:pt>
                <c:pt idx="90">
                  <c:v>39748</c:v>
                </c:pt>
                <c:pt idx="91">
                  <c:v>39755</c:v>
                </c:pt>
                <c:pt idx="92">
                  <c:v>39762</c:v>
                </c:pt>
                <c:pt idx="93">
                  <c:v>39769</c:v>
                </c:pt>
                <c:pt idx="94">
                  <c:v>39776</c:v>
                </c:pt>
                <c:pt idx="95">
                  <c:v>39783</c:v>
                </c:pt>
                <c:pt idx="96">
                  <c:v>39790</c:v>
                </c:pt>
                <c:pt idx="97">
                  <c:v>39797</c:v>
                </c:pt>
                <c:pt idx="98">
                  <c:v>39804</c:v>
                </c:pt>
                <c:pt idx="99">
                  <c:v>39811</c:v>
                </c:pt>
                <c:pt idx="100">
                  <c:v>39818</c:v>
                </c:pt>
                <c:pt idx="101">
                  <c:v>39825</c:v>
                </c:pt>
                <c:pt idx="102">
                  <c:v>39832</c:v>
                </c:pt>
                <c:pt idx="103">
                  <c:v>39839</c:v>
                </c:pt>
                <c:pt idx="104">
                  <c:v>39846</c:v>
                </c:pt>
                <c:pt idx="105">
                  <c:v>39853</c:v>
                </c:pt>
                <c:pt idx="106">
                  <c:v>39860</c:v>
                </c:pt>
                <c:pt idx="107">
                  <c:v>39867</c:v>
                </c:pt>
                <c:pt idx="108">
                  <c:v>39874</c:v>
                </c:pt>
                <c:pt idx="109">
                  <c:v>39881</c:v>
                </c:pt>
                <c:pt idx="110">
                  <c:v>39888</c:v>
                </c:pt>
                <c:pt idx="111">
                  <c:v>39895</c:v>
                </c:pt>
                <c:pt idx="112">
                  <c:v>39902</c:v>
                </c:pt>
                <c:pt idx="113">
                  <c:v>39909</c:v>
                </c:pt>
                <c:pt idx="114">
                  <c:v>39916</c:v>
                </c:pt>
                <c:pt idx="115">
                  <c:v>39923</c:v>
                </c:pt>
                <c:pt idx="116">
                  <c:v>39930</c:v>
                </c:pt>
                <c:pt idx="117">
                  <c:v>39937</c:v>
                </c:pt>
                <c:pt idx="118">
                  <c:v>39944</c:v>
                </c:pt>
                <c:pt idx="119">
                  <c:v>39951</c:v>
                </c:pt>
                <c:pt idx="120">
                  <c:v>39958</c:v>
                </c:pt>
                <c:pt idx="121">
                  <c:v>39965</c:v>
                </c:pt>
                <c:pt idx="122">
                  <c:v>39972</c:v>
                </c:pt>
                <c:pt idx="123">
                  <c:v>39979</c:v>
                </c:pt>
                <c:pt idx="124">
                  <c:v>39986</c:v>
                </c:pt>
                <c:pt idx="125">
                  <c:v>39993</c:v>
                </c:pt>
                <c:pt idx="126">
                  <c:v>40000</c:v>
                </c:pt>
                <c:pt idx="127">
                  <c:v>40007</c:v>
                </c:pt>
                <c:pt idx="128">
                  <c:v>40014</c:v>
                </c:pt>
                <c:pt idx="129">
                  <c:v>40021</c:v>
                </c:pt>
                <c:pt idx="130">
                  <c:v>40028</c:v>
                </c:pt>
                <c:pt idx="131">
                  <c:v>40035</c:v>
                </c:pt>
                <c:pt idx="132">
                  <c:v>40042</c:v>
                </c:pt>
                <c:pt idx="133">
                  <c:v>40049</c:v>
                </c:pt>
                <c:pt idx="134">
                  <c:v>40056</c:v>
                </c:pt>
                <c:pt idx="135">
                  <c:v>40063</c:v>
                </c:pt>
                <c:pt idx="136">
                  <c:v>40070</c:v>
                </c:pt>
                <c:pt idx="137">
                  <c:v>40077</c:v>
                </c:pt>
                <c:pt idx="138">
                  <c:v>40084</c:v>
                </c:pt>
                <c:pt idx="139">
                  <c:v>40091</c:v>
                </c:pt>
                <c:pt idx="140">
                  <c:v>40098</c:v>
                </c:pt>
                <c:pt idx="141">
                  <c:v>40105</c:v>
                </c:pt>
                <c:pt idx="142">
                  <c:v>40112</c:v>
                </c:pt>
                <c:pt idx="143">
                  <c:v>40119</c:v>
                </c:pt>
                <c:pt idx="144">
                  <c:v>40126</c:v>
                </c:pt>
                <c:pt idx="145">
                  <c:v>40133</c:v>
                </c:pt>
                <c:pt idx="146">
                  <c:v>40140</c:v>
                </c:pt>
                <c:pt idx="147">
                  <c:v>40147</c:v>
                </c:pt>
                <c:pt idx="148">
                  <c:v>40154</c:v>
                </c:pt>
                <c:pt idx="149">
                  <c:v>40161</c:v>
                </c:pt>
                <c:pt idx="150">
                  <c:v>40168</c:v>
                </c:pt>
                <c:pt idx="151">
                  <c:v>40175</c:v>
                </c:pt>
                <c:pt idx="152">
                  <c:v>40182</c:v>
                </c:pt>
                <c:pt idx="153">
                  <c:v>40189</c:v>
                </c:pt>
                <c:pt idx="154">
                  <c:v>40196</c:v>
                </c:pt>
                <c:pt idx="155">
                  <c:v>40203</c:v>
                </c:pt>
                <c:pt idx="156">
                  <c:v>40210</c:v>
                </c:pt>
                <c:pt idx="157">
                  <c:v>40217</c:v>
                </c:pt>
                <c:pt idx="158">
                  <c:v>40224</c:v>
                </c:pt>
                <c:pt idx="159">
                  <c:v>40231</c:v>
                </c:pt>
                <c:pt idx="160">
                  <c:v>40238</c:v>
                </c:pt>
                <c:pt idx="161">
                  <c:v>40245</c:v>
                </c:pt>
                <c:pt idx="162">
                  <c:v>40252</c:v>
                </c:pt>
                <c:pt idx="163">
                  <c:v>40259</c:v>
                </c:pt>
                <c:pt idx="164">
                  <c:v>40266</c:v>
                </c:pt>
                <c:pt idx="165">
                  <c:v>40273</c:v>
                </c:pt>
                <c:pt idx="166">
                  <c:v>40280</c:v>
                </c:pt>
                <c:pt idx="167">
                  <c:v>40287</c:v>
                </c:pt>
                <c:pt idx="168">
                  <c:v>40294</c:v>
                </c:pt>
                <c:pt idx="169">
                  <c:v>40301</c:v>
                </c:pt>
                <c:pt idx="170">
                  <c:v>40308</c:v>
                </c:pt>
                <c:pt idx="171">
                  <c:v>40315</c:v>
                </c:pt>
                <c:pt idx="172">
                  <c:v>40322</c:v>
                </c:pt>
                <c:pt idx="173">
                  <c:v>40329</c:v>
                </c:pt>
                <c:pt idx="174">
                  <c:v>40336</c:v>
                </c:pt>
                <c:pt idx="175">
                  <c:v>40343</c:v>
                </c:pt>
                <c:pt idx="176">
                  <c:v>40350</c:v>
                </c:pt>
                <c:pt idx="177">
                  <c:v>40357</c:v>
                </c:pt>
                <c:pt idx="178">
                  <c:v>40364</c:v>
                </c:pt>
                <c:pt idx="179">
                  <c:v>40371</c:v>
                </c:pt>
                <c:pt idx="180">
                  <c:v>40378</c:v>
                </c:pt>
                <c:pt idx="181">
                  <c:v>40385</c:v>
                </c:pt>
                <c:pt idx="182">
                  <c:v>40392</c:v>
                </c:pt>
                <c:pt idx="183">
                  <c:v>40399</c:v>
                </c:pt>
                <c:pt idx="184">
                  <c:v>40406</c:v>
                </c:pt>
                <c:pt idx="185">
                  <c:v>40413</c:v>
                </c:pt>
                <c:pt idx="186">
                  <c:v>40420</c:v>
                </c:pt>
                <c:pt idx="187">
                  <c:v>40427</c:v>
                </c:pt>
                <c:pt idx="188">
                  <c:v>40434</c:v>
                </c:pt>
                <c:pt idx="189">
                  <c:v>40441</c:v>
                </c:pt>
                <c:pt idx="190">
                  <c:v>40448</c:v>
                </c:pt>
                <c:pt idx="191">
                  <c:v>40455</c:v>
                </c:pt>
                <c:pt idx="192">
                  <c:v>40462</c:v>
                </c:pt>
                <c:pt idx="193">
                  <c:v>40469</c:v>
                </c:pt>
                <c:pt idx="194">
                  <c:v>40476</c:v>
                </c:pt>
                <c:pt idx="195">
                  <c:v>40483</c:v>
                </c:pt>
                <c:pt idx="196">
                  <c:v>40490</c:v>
                </c:pt>
                <c:pt idx="197">
                  <c:v>40497</c:v>
                </c:pt>
                <c:pt idx="198">
                  <c:v>40504</c:v>
                </c:pt>
                <c:pt idx="199">
                  <c:v>40511</c:v>
                </c:pt>
                <c:pt idx="200">
                  <c:v>40518</c:v>
                </c:pt>
                <c:pt idx="201">
                  <c:v>40525</c:v>
                </c:pt>
                <c:pt idx="202">
                  <c:v>40532</c:v>
                </c:pt>
                <c:pt idx="203">
                  <c:v>40539</c:v>
                </c:pt>
                <c:pt idx="204">
                  <c:v>40546</c:v>
                </c:pt>
                <c:pt idx="205">
                  <c:v>40553</c:v>
                </c:pt>
                <c:pt idx="206">
                  <c:v>40560</c:v>
                </c:pt>
                <c:pt idx="207">
                  <c:v>40567</c:v>
                </c:pt>
                <c:pt idx="208">
                  <c:v>40574</c:v>
                </c:pt>
                <c:pt idx="209">
                  <c:v>40581</c:v>
                </c:pt>
                <c:pt idx="210">
                  <c:v>40588</c:v>
                </c:pt>
                <c:pt idx="211">
                  <c:v>40595</c:v>
                </c:pt>
                <c:pt idx="212">
                  <c:v>40602</c:v>
                </c:pt>
                <c:pt idx="213">
                  <c:v>40609</c:v>
                </c:pt>
                <c:pt idx="214">
                  <c:v>40616</c:v>
                </c:pt>
                <c:pt idx="215">
                  <c:v>40623</c:v>
                </c:pt>
                <c:pt idx="216">
                  <c:v>40630</c:v>
                </c:pt>
                <c:pt idx="217">
                  <c:v>40637</c:v>
                </c:pt>
                <c:pt idx="218">
                  <c:v>40644</c:v>
                </c:pt>
                <c:pt idx="219">
                  <c:v>40651</c:v>
                </c:pt>
                <c:pt idx="220">
                  <c:v>40658</c:v>
                </c:pt>
                <c:pt idx="221">
                  <c:v>40665</c:v>
                </c:pt>
                <c:pt idx="222">
                  <c:v>40672</c:v>
                </c:pt>
                <c:pt idx="223">
                  <c:v>40679</c:v>
                </c:pt>
                <c:pt idx="224">
                  <c:v>40686</c:v>
                </c:pt>
                <c:pt idx="225">
                  <c:v>40693</c:v>
                </c:pt>
                <c:pt idx="226">
                  <c:v>40700</c:v>
                </c:pt>
                <c:pt idx="227">
                  <c:v>40707</c:v>
                </c:pt>
                <c:pt idx="228">
                  <c:v>40714</c:v>
                </c:pt>
                <c:pt idx="229">
                  <c:v>40721</c:v>
                </c:pt>
                <c:pt idx="230">
                  <c:v>40728</c:v>
                </c:pt>
                <c:pt idx="231">
                  <c:v>40735</c:v>
                </c:pt>
                <c:pt idx="232">
                  <c:v>40742</c:v>
                </c:pt>
                <c:pt idx="233">
                  <c:v>40749</c:v>
                </c:pt>
                <c:pt idx="234">
                  <c:v>40756</c:v>
                </c:pt>
                <c:pt idx="235">
                  <c:v>40763</c:v>
                </c:pt>
                <c:pt idx="236">
                  <c:v>40770</c:v>
                </c:pt>
                <c:pt idx="237">
                  <c:v>40777</c:v>
                </c:pt>
                <c:pt idx="238">
                  <c:v>40784</c:v>
                </c:pt>
                <c:pt idx="239">
                  <c:v>40791</c:v>
                </c:pt>
                <c:pt idx="240">
                  <c:v>40798</c:v>
                </c:pt>
                <c:pt idx="241">
                  <c:v>40805</c:v>
                </c:pt>
                <c:pt idx="242">
                  <c:v>40812</c:v>
                </c:pt>
                <c:pt idx="243">
                  <c:v>40819</c:v>
                </c:pt>
                <c:pt idx="244">
                  <c:v>40826</c:v>
                </c:pt>
                <c:pt idx="245">
                  <c:v>40833</c:v>
                </c:pt>
                <c:pt idx="246">
                  <c:v>40840</c:v>
                </c:pt>
                <c:pt idx="247">
                  <c:v>40847</c:v>
                </c:pt>
                <c:pt idx="248">
                  <c:v>40854</c:v>
                </c:pt>
                <c:pt idx="249">
                  <c:v>40861</c:v>
                </c:pt>
                <c:pt idx="250">
                  <c:v>40868</c:v>
                </c:pt>
                <c:pt idx="251">
                  <c:v>40875</c:v>
                </c:pt>
                <c:pt idx="252">
                  <c:v>40882</c:v>
                </c:pt>
                <c:pt idx="253">
                  <c:v>40889</c:v>
                </c:pt>
                <c:pt idx="254">
                  <c:v>40896</c:v>
                </c:pt>
                <c:pt idx="255">
                  <c:v>40903</c:v>
                </c:pt>
                <c:pt idx="256">
                  <c:v>40910</c:v>
                </c:pt>
                <c:pt idx="257">
                  <c:v>40917</c:v>
                </c:pt>
                <c:pt idx="258">
                  <c:v>40924</c:v>
                </c:pt>
                <c:pt idx="259">
                  <c:v>40931</c:v>
                </c:pt>
                <c:pt idx="260">
                  <c:v>40938</c:v>
                </c:pt>
                <c:pt idx="261">
                  <c:v>40945</c:v>
                </c:pt>
                <c:pt idx="262">
                  <c:v>40952</c:v>
                </c:pt>
                <c:pt idx="263">
                  <c:v>40959</c:v>
                </c:pt>
                <c:pt idx="264">
                  <c:v>40966</c:v>
                </c:pt>
                <c:pt idx="265">
                  <c:v>40973</c:v>
                </c:pt>
                <c:pt idx="266">
                  <c:v>40980</c:v>
                </c:pt>
                <c:pt idx="267">
                  <c:v>40987</c:v>
                </c:pt>
                <c:pt idx="268">
                  <c:v>40994</c:v>
                </c:pt>
                <c:pt idx="269">
                  <c:v>41001</c:v>
                </c:pt>
                <c:pt idx="270">
                  <c:v>41008</c:v>
                </c:pt>
                <c:pt idx="271">
                  <c:v>41015</c:v>
                </c:pt>
                <c:pt idx="272">
                  <c:v>41022</c:v>
                </c:pt>
                <c:pt idx="273">
                  <c:v>41029</c:v>
                </c:pt>
                <c:pt idx="274">
                  <c:v>41036</c:v>
                </c:pt>
                <c:pt idx="275">
                  <c:v>41043</c:v>
                </c:pt>
                <c:pt idx="276">
                  <c:v>41050</c:v>
                </c:pt>
                <c:pt idx="277">
                  <c:v>41057</c:v>
                </c:pt>
                <c:pt idx="278">
                  <c:v>41064</c:v>
                </c:pt>
                <c:pt idx="279">
                  <c:v>41071</c:v>
                </c:pt>
                <c:pt idx="280">
                  <c:v>41078</c:v>
                </c:pt>
                <c:pt idx="281">
                  <c:v>41085</c:v>
                </c:pt>
                <c:pt idx="282">
                  <c:v>41092</c:v>
                </c:pt>
                <c:pt idx="283">
                  <c:v>41099</c:v>
                </c:pt>
                <c:pt idx="284">
                  <c:v>41106</c:v>
                </c:pt>
                <c:pt idx="285">
                  <c:v>41113</c:v>
                </c:pt>
                <c:pt idx="286">
                  <c:v>41120</c:v>
                </c:pt>
                <c:pt idx="287">
                  <c:v>41127</c:v>
                </c:pt>
                <c:pt idx="288">
                  <c:v>41134</c:v>
                </c:pt>
                <c:pt idx="289">
                  <c:v>41141</c:v>
                </c:pt>
                <c:pt idx="290">
                  <c:v>41148</c:v>
                </c:pt>
                <c:pt idx="291">
                  <c:v>41155</c:v>
                </c:pt>
                <c:pt idx="292">
                  <c:v>41162</c:v>
                </c:pt>
                <c:pt idx="293">
                  <c:v>41169</c:v>
                </c:pt>
                <c:pt idx="294">
                  <c:v>41176</c:v>
                </c:pt>
                <c:pt idx="295">
                  <c:v>41183</c:v>
                </c:pt>
                <c:pt idx="296">
                  <c:v>41190</c:v>
                </c:pt>
                <c:pt idx="297">
                  <c:v>41197</c:v>
                </c:pt>
                <c:pt idx="298">
                  <c:v>41204</c:v>
                </c:pt>
                <c:pt idx="299">
                  <c:v>41211</c:v>
                </c:pt>
                <c:pt idx="300">
                  <c:v>41218</c:v>
                </c:pt>
                <c:pt idx="301">
                  <c:v>41225</c:v>
                </c:pt>
                <c:pt idx="302">
                  <c:v>41232</c:v>
                </c:pt>
                <c:pt idx="303">
                  <c:v>41239</c:v>
                </c:pt>
                <c:pt idx="304">
                  <c:v>41246</c:v>
                </c:pt>
                <c:pt idx="305">
                  <c:v>41253</c:v>
                </c:pt>
                <c:pt idx="306">
                  <c:v>41260</c:v>
                </c:pt>
                <c:pt idx="307">
                  <c:v>41267</c:v>
                </c:pt>
                <c:pt idx="308">
                  <c:v>41274</c:v>
                </c:pt>
                <c:pt idx="309">
                  <c:v>41281</c:v>
                </c:pt>
                <c:pt idx="310">
                  <c:v>41288</c:v>
                </c:pt>
                <c:pt idx="311">
                  <c:v>41295</c:v>
                </c:pt>
                <c:pt idx="312">
                  <c:v>41302</c:v>
                </c:pt>
                <c:pt idx="313">
                  <c:v>41309</c:v>
                </c:pt>
                <c:pt idx="314">
                  <c:v>41316</c:v>
                </c:pt>
                <c:pt idx="315">
                  <c:v>41323</c:v>
                </c:pt>
                <c:pt idx="316">
                  <c:v>41330</c:v>
                </c:pt>
                <c:pt idx="317">
                  <c:v>41337</c:v>
                </c:pt>
                <c:pt idx="318">
                  <c:v>41344</c:v>
                </c:pt>
                <c:pt idx="319">
                  <c:v>41351</c:v>
                </c:pt>
                <c:pt idx="320">
                  <c:v>41358</c:v>
                </c:pt>
                <c:pt idx="321">
                  <c:v>41365</c:v>
                </c:pt>
                <c:pt idx="322">
                  <c:v>41372</c:v>
                </c:pt>
                <c:pt idx="323">
                  <c:v>41379</c:v>
                </c:pt>
                <c:pt idx="324">
                  <c:v>41386</c:v>
                </c:pt>
                <c:pt idx="325">
                  <c:v>41393</c:v>
                </c:pt>
                <c:pt idx="326">
                  <c:v>41400</c:v>
                </c:pt>
              </c:numCache>
            </c:numRef>
          </c:cat>
          <c:val>
            <c:numRef>
              <c:f>EIA!$E$2:$E$328</c:f>
              <c:numCache>
                <c:formatCode>_("$"* #,##0.000_);_("$"* \(#,##0.000\);_("$"* "-"??_);_(@_)</c:formatCode>
                <c:ptCount val="327"/>
                <c:pt idx="0">
                  <c:v>2.3929999999999998</c:v>
                </c:pt>
                <c:pt idx="1">
                  <c:v>2.4169999999999998</c:v>
                </c:pt>
                <c:pt idx="2">
                  <c:v>2.4329999999999998</c:v>
                </c:pt>
                <c:pt idx="3">
                  <c:v>2.4940000000000002</c:v>
                </c:pt>
                <c:pt idx="4">
                  <c:v>2.581</c:v>
                </c:pt>
                <c:pt idx="5">
                  <c:v>2.6560000000000001</c:v>
                </c:pt>
                <c:pt idx="6">
                  <c:v>2.6429999999999998</c:v>
                </c:pt>
                <c:pt idx="7">
                  <c:v>2.6469999999999998</c:v>
                </c:pt>
                <c:pt idx="8">
                  <c:v>2.76</c:v>
                </c:pt>
                <c:pt idx="9">
                  <c:v>2.8210000000000002</c:v>
                </c:pt>
                <c:pt idx="10">
                  <c:v>2.8740000000000001</c:v>
                </c:pt>
                <c:pt idx="11">
                  <c:v>2.8330000000000002</c:v>
                </c:pt>
                <c:pt idx="12">
                  <c:v>2.798</c:v>
                </c:pt>
                <c:pt idx="13">
                  <c:v>2.7730000000000001</c:v>
                </c:pt>
                <c:pt idx="14">
                  <c:v>2.7440000000000002</c:v>
                </c:pt>
                <c:pt idx="15">
                  <c:v>2.782</c:v>
                </c:pt>
                <c:pt idx="16">
                  <c:v>2.7989999999999999</c:v>
                </c:pt>
                <c:pt idx="17">
                  <c:v>2.774</c:v>
                </c:pt>
                <c:pt idx="18">
                  <c:v>2.7650000000000001</c:v>
                </c:pt>
                <c:pt idx="19">
                  <c:v>2.78</c:v>
                </c:pt>
                <c:pt idx="20">
                  <c:v>2.7970000000000002</c:v>
                </c:pt>
                <c:pt idx="21">
                  <c:v>2.786</c:v>
                </c:pt>
                <c:pt idx="22">
                  <c:v>2.8149999999999999</c:v>
                </c:pt>
                <c:pt idx="23">
                  <c:v>2.8460000000000001</c:v>
                </c:pt>
                <c:pt idx="24">
                  <c:v>2.83</c:v>
                </c:pt>
                <c:pt idx="25">
                  <c:v>2.8170000000000002</c:v>
                </c:pt>
                <c:pt idx="26">
                  <c:v>2.831</c:v>
                </c:pt>
                <c:pt idx="27">
                  <c:v>2.7850000000000001</c:v>
                </c:pt>
                <c:pt idx="28">
                  <c:v>2.8140000000000001</c:v>
                </c:pt>
                <c:pt idx="29">
                  <c:v>2.806</c:v>
                </c:pt>
                <c:pt idx="30">
                  <c:v>2.84</c:v>
                </c:pt>
                <c:pt idx="31">
                  <c:v>2.8769999999999998</c:v>
                </c:pt>
                <c:pt idx="32">
                  <c:v>2.9239999999999999</c:v>
                </c:pt>
                <c:pt idx="33">
                  <c:v>2.9980000000000002</c:v>
                </c:pt>
                <c:pt idx="34">
                  <c:v>3.012</c:v>
                </c:pt>
                <c:pt idx="35">
                  <c:v>2.9849999999999999</c:v>
                </c:pt>
                <c:pt idx="36">
                  <c:v>2.9809999999999999</c:v>
                </c:pt>
                <c:pt idx="37">
                  <c:v>3.0310000000000001</c:v>
                </c:pt>
                <c:pt idx="38">
                  <c:v>3.1030000000000002</c:v>
                </c:pt>
                <c:pt idx="39">
                  <c:v>3.2429999999999999</c:v>
                </c:pt>
                <c:pt idx="40">
                  <c:v>3.3620000000000001</c:v>
                </c:pt>
                <c:pt idx="41">
                  <c:v>3.3620000000000001</c:v>
                </c:pt>
                <c:pt idx="42">
                  <c:v>3.395</c:v>
                </c:pt>
                <c:pt idx="43">
                  <c:v>3.3919999999999999</c:v>
                </c:pt>
                <c:pt idx="44">
                  <c:v>3.3159999999999998</c:v>
                </c:pt>
                <c:pt idx="45">
                  <c:v>3.2949999999999999</c:v>
                </c:pt>
                <c:pt idx="46">
                  <c:v>3.2890000000000001</c:v>
                </c:pt>
                <c:pt idx="47">
                  <c:v>3.3359999999999999</c:v>
                </c:pt>
                <c:pt idx="48">
                  <c:v>3.3769999999999998</c:v>
                </c:pt>
                <c:pt idx="49">
                  <c:v>3.339</c:v>
                </c:pt>
                <c:pt idx="50">
                  <c:v>3.2869999999999999</c:v>
                </c:pt>
                <c:pt idx="51">
                  <c:v>3.2759999999999998</c:v>
                </c:pt>
                <c:pt idx="52">
                  <c:v>3.2839999999999998</c:v>
                </c:pt>
                <c:pt idx="53">
                  <c:v>3.278</c:v>
                </c:pt>
                <c:pt idx="54">
                  <c:v>3.403</c:v>
                </c:pt>
                <c:pt idx="55">
                  <c:v>3.5680000000000001</c:v>
                </c:pt>
                <c:pt idx="56">
                  <c:v>3.641</c:v>
                </c:pt>
                <c:pt idx="57">
                  <c:v>3.8220000000000001</c:v>
                </c:pt>
                <c:pt idx="58">
                  <c:v>3.9769999999999999</c:v>
                </c:pt>
                <c:pt idx="59">
                  <c:v>3.9830000000000001</c:v>
                </c:pt>
                <c:pt idx="60">
                  <c:v>3.9550000000000001</c:v>
                </c:pt>
                <c:pt idx="61">
                  <c:v>3.95</c:v>
                </c:pt>
                <c:pt idx="62">
                  <c:v>4.0519999999999996</c:v>
                </c:pt>
                <c:pt idx="63">
                  <c:v>4.1360000000000001</c:v>
                </c:pt>
                <c:pt idx="64">
                  <c:v>4.1689999999999996</c:v>
                </c:pt>
                <c:pt idx="65">
                  <c:v>4.133</c:v>
                </c:pt>
                <c:pt idx="66">
                  <c:v>4.3220000000000001</c:v>
                </c:pt>
                <c:pt idx="67">
                  <c:v>4.4850000000000003</c:v>
                </c:pt>
                <c:pt idx="68">
                  <c:v>4.7190000000000003</c:v>
                </c:pt>
                <c:pt idx="69">
                  <c:v>4.6920000000000002</c:v>
                </c:pt>
                <c:pt idx="70">
                  <c:v>4.6849999999999996</c:v>
                </c:pt>
                <c:pt idx="71">
                  <c:v>4.7009999999999996</c:v>
                </c:pt>
                <c:pt idx="72">
                  <c:v>4.6580000000000004</c:v>
                </c:pt>
                <c:pt idx="73">
                  <c:v>4.6589999999999998</c:v>
                </c:pt>
                <c:pt idx="74">
                  <c:v>4.7450000000000001</c:v>
                </c:pt>
                <c:pt idx="75">
                  <c:v>4.782</c:v>
                </c:pt>
                <c:pt idx="76">
                  <c:v>4.734</c:v>
                </c:pt>
                <c:pt idx="77">
                  <c:v>4.6189999999999998</c:v>
                </c:pt>
                <c:pt idx="78">
                  <c:v>4.5199999999999996</c:v>
                </c:pt>
                <c:pt idx="79">
                  <c:v>4.3630000000000004</c:v>
                </c:pt>
                <c:pt idx="80">
                  <c:v>4.202</c:v>
                </c:pt>
                <c:pt idx="81">
                  <c:v>4.1269999999999998</c:v>
                </c:pt>
                <c:pt idx="82">
                  <c:v>4.1070000000000002</c:v>
                </c:pt>
                <c:pt idx="83">
                  <c:v>4.0369999999999999</c:v>
                </c:pt>
                <c:pt idx="84">
                  <c:v>4.0359999999999996</c:v>
                </c:pt>
                <c:pt idx="85">
                  <c:v>3.996</c:v>
                </c:pt>
                <c:pt idx="86">
                  <c:v>4.0019999999999998</c:v>
                </c:pt>
                <c:pt idx="87">
                  <c:v>3.9119999999999999</c:v>
                </c:pt>
                <c:pt idx="88">
                  <c:v>3.6720000000000002</c:v>
                </c:pt>
                <c:pt idx="89">
                  <c:v>3.5169999999999999</c:v>
                </c:pt>
                <c:pt idx="90">
                  <c:v>3.3439999999999999</c:v>
                </c:pt>
                <c:pt idx="91">
                  <c:v>3.1440000000000001</c:v>
                </c:pt>
                <c:pt idx="92">
                  <c:v>2.9889999999999999</c:v>
                </c:pt>
                <c:pt idx="93">
                  <c:v>2.847</c:v>
                </c:pt>
                <c:pt idx="94">
                  <c:v>2.7130000000000001</c:v>
                </c:pt>
                <c:pt idx="95">
                  <c:v>2.6539999999999999</c:v>
                </c:pt>
                <c:pt idx="96">
                  <c:v>2.56</c:v>
                </c:pt>
                <c:pt idx="97">
                  <c:v>2.476</c:v>
                </c:pt>
                <c:pt idx="98">
                  <c:v>2.415</c:v>
                </c:pt>
                <c:pt idx="99">
                  <c:v>2.3620000000000001</c:v>
                </c:pt>
                <c:pt idx="100">
                  <c:v>2.3149999999999999</c:v>
                </c:pt>
                <c:pt idx="101">
                  <c:v>2.331</c:v>
                </c:pt>
                <c:pt idx="102">
                  <c:v>2.306</c:v>
                </c:pt>
                <c:pt idx="103">
                  <c:v>2.2679999999999998</c:v>
                </c:pt>
                <c:pt idx="104">
                  <c:v>2.2450000000000001</c:v>
                </c:pt>
                <c:pt idx="105">
                  <c:v>2.2189999999999999</c:v>
                </c:pt>
                <c:pt idx="106">
                  <c:v>2.161</c:v>
                </c:pt>
                <c:pt idx="107">
                  <c:v>2.1080000000000001</c:v>
                </c:pt>
                <c:pt idx="108">
                  <c:v>2.0670000000000002</c:v>
                </c:pt>
                <c:pt idx="109">
                  <c:v>2.0329999999999999</c:v>
                </c:pt>
                <c:pt idx="110">
                  <c:v>2.004</c:v>
                </c:pt>
                <c:pt idx="111">
                  <c:v>2.0830000000000002</c:v>
                </c:pt>
                <c:pt idx="112">
                  <c:v>2.222</c:v>
                </c:pt>
                <c:pt idx="113">
                  <c:v>2.2080000000000002</c:v>
                </c:pt>
                <c:pt idx="114">
                  <c:v>2.2090000000000001</c:v>
                </c:pt>
                <c:pt idx="115">
                  <c:v>2.2050000000000001</c:v>
                </c:pt>
                <c:pt idx="116">
                  <c:v>2.1800000000000002</c:v>
                </c:pt>
                <c:pt idx="117">
                  <c:v>2.1629999999999998</c:v>
                </c:pt>
                <c:pt idx="118">
                  <c:v>2.1930000000000001</c:v>
                </c:pt>
                <c:pt idx="119">
                  <c:v>2.218</c:v>
                </c:pt>
                <c:pt idx="120">
                  <c:v>2.2519999999999998</c:v>
                </c:pt>
                <c:pt idx="121">
                  <c:v>2.3260000000000001</c:v>
                </c:pt>
                <c:pt idx="122">
                  <c:v>2.4689999999999999</c:v>
                </c:pt>
                <c:pt idx="123">
                  <c:v>2.5590000000000002</c:v>
                </c:pt>
                <c:pt idx="124">
                  <c:v>2.5939999999999999</c:v>
                </c:pt>
                <c:pt idx="125">
                  <c:v>2.5859999999999999</c:v>
                </c:pt>
                <c:pt idx="126">
                  <c:v>2.5640000000000001</c:v>
                </c:pt>
                <c:pt idx="127">
                  <c:v>2.512</c:v>
                </c:pt>
                <c:pt idx="128">
                  <c:v>2.46</c:v>
                </c:pt>
                <c:pt idx="129">
                  <c:v>2.508</c:v>
                </c:pt>
                <c:pt idx="130">
                  <c:v>2.5369999999999999</c:v>
                </c:pt>
                <c:pt idx="131">
                  <c:v>2.6259999999999999</c:v>
                </c:pt>
                <c:pt idx="132">
                  <c:v>2.649</c:v>
                </c:pt>
                <c:pt idx="133">
                  <c:v>2.6520000000000001</c:v>
                </c:pt>
                <c:pt idx="134">
                  <c:v>2.6509999999999998</c:v>
                </c:pt>
                <c:pt idx="135">
                  <c:v>2.6059999999999999</c:v>
                </c:pt>
                <c:pt idx="136">
                  <c:v>2.601</c:v>
                </c:pt>
                <c:pt idx="137">
                  <c:v>2.5819999999999999</c:v>
                </c:pt>
                <c:pt idx="138">
                  <c:v>2.5569999999999999</c:v>
                </c:pt>
                <c:pt idx="139">
                  <c:v>2.5350000000000001</c:v>
                </c:pt>
                <c:pt idx="140">
                  <c:v>2.556</c:v>
                </c:pt>
                <c:pt idx="141">
                  <c:v>2.665</c:v>
                </c:pt>
                <c:pt idx="142">
                  <c:v>2.774</c:v>
                </c:pt>
                <c:pt idx="143">
                  <c:v>2.786</c:v>
                </c:pt>
                <c:pt idx="144">
                  <c:v>2.774</c:v>
                </c:pt>
                <c:pt idx="145">
                  <c:v>2.7629999999999999</c:v>
                </c:pt>
                <c:pt idx="146">
                  <c:v>2.7570000000000001</c:v>
                </c:pt>
                <c:pt idx="147">
                  <c:v>2.7429999999999999</c:v>
                </c:pt>
                <c:pt idx="148">
                  <c:v>2.7440000000000002</c:v>
                </c:pt>
                <c:pt idx="149">
                  <c:v>2.7229999999999999</c:v>
                </c:pt>
                <c:pt idx="150">
                  <c:v>2.694</c:v>
                </c:pt>
                <c:pt idx="151">
                  <c:v>2.6989999999999998</c:v>
                </c:pt>
                <c:pt idx="152">
                  <c:v>2.7770000000000001</c:v>
                </c:pt>
                <c:pt idx="153">
                  <c:v>2.867</c:v>
                </c:pt>
                <c:pt idx="154">
                  <c:v>2.8719999999999999</c:v>
                </c:pt>
                <c:pt idx="155">
                  <c:v>2.8279999999999998</c:v>
                </c:pt>
                <c:pt idx="156">
                  <c:v>2.7810000000000001</c:v>
                </c:pt>
                <c:pt idx="157">
                  <c:v>2.7629999999999999</c:v>
                </c:pt>
                <c:pt idx="158">
                  <c:v>2.7559999999999998</c:v>
                </c:pt>
                <c:pt idx="159">
                  <c:v>2.827</c:v>
                </c:pt>
                <c:pt idx="160">
                  <c:v>2.8479999999999999</c:v>
                </c:pt>
                <c:pt idx="161">
                  <c:v>2.8820000000000001</c:v>
                </c:pt>
                <c:pt idx="162">
                  <c:v>2.8980000000000001</c:v>
                </c:pt>
                <c:pt idx="163">
                  <c:v>2.9249999999999998</c:v>
                </c:pt>
                <c:pt idx="164">
                  <c:v>2.9159999999999999</c:v>
                </c:pt>
                <c:pt idx="165">
                  <c:v>2.9870000000000001</c:v>
                </c:pt>
                <c:pt idx="166">
                  <c:v>3.04</c:v>
                </c:pt>
                <c:pt idx="167">
                  <c:v>3.0369999999999999</c:v>
                </c:pt>
                <c:pt idx="168">
                  <c:v>3.03</c:v>
                </c:pt>
                <c:pt idx="169">
                  <c:v>3.081</c:v>
                </c:pt>
                <c:pt idx="170">
                  <c:v>3.0920000000000001</c:v>
                </c:pt>
                <c:pt idx="171">
                  <c:v>3.0590000000000002</c:v>
                </c:pt>
                <c:pt idx="172">
                  <c:v>2.9860000000000002</c:v>
                </c:pt>
                <c:pt idx="173">
                  <c:v>2.9550000000000001</c:v>
                </c:pt>
                <c:pt idx="174">
                  <c:v>2.92</c:v>
                </c:pt>
                <c:pt idx="175">
                  <c:v>2.895</c:v>
                </c:pt>
                <c:pt idx="176">
                  <c:v>2.9209999999999998</c:v>
                </c:pt>
                <c:pt idx="177">
                  <c:v>2.92</c:v>
                </c:pt>
                <c:pt idx="178">
                  <c:v>2.8889999999999998</c:v>
                </c:pt>
                <c:pt idx="179">
                  <c:v>2.871</c:v>
                </c:pt>
                <c:pt idx="180">
                  <c:v>2.8610000000000002</c:v>
                </c:pt>
                <c:pt idx="181">
                  <c:v>2.88</c:v>
                </c:pt>
                <c:pt idx="182">
                  <c:v>2.89</c:v>
                </c:pt>
                <c:pt idx="183">
                  <c:v>2.9620000000000002</c:v>
                </c:pt>
                <c:pt idx="184">
                  <c:v>2.94</c:v>
                </c:pt>
                <c:pt idx="185">
                  <c:v>2.91</c:v>
                </c:pt>
                <c:pt idx="186">
                  <c:v>2.8860000000000001</c:v>
                </c:pt>
                <c:pt idx="187">
                  <c:v>2.88</c:v>
                </c:pt>
                <c:pt idx="188">
                  <c:v>2.89</c:v>
                </c:pt>
                <c:pt idx="189">
                  <c:v>2.9049999999999998</c:v>
                </c:pt>
                <c:pt idx="190">
                  <c:v>2.9039999999999999</c:v>
                </c:pt>
                <c:pt idx="191">
                  <c:v>2.952</c:v>
                </c:pt>
                <c:pt idx="192">
                  <c:v>3.0110000000000001</c:v>
                </c:pt>
                <c:pt idx="193">
                  <c:v>3.016</c:v>
                </c:pt>
                <c:pt idx="194">
                  <c:v>3.008</c:v>
                </c:pt>
                <c:pt idx="195">
                  <c:v>3.0049999999999999</c:v>
                </c:pt>
                <c:pt idx="196">
                  <c:v>3.0609999999999999</c:v>
                </c:pt>
                <c:pt idx="197">
                  <c:v>3.133</c:v>
                </c:pt>
                <c:pt idx="198">
                  <c:v>3.1150000000000002</c:v>
                </c:pt>
                <c:pt idx="199">
                  <c:v>3.1080000000000001</c:v>
                </c:pt>
                <c:pt idx="200">
                  <c:v>3.1440000000000001</c:v>
                </c:pt>
                <c:pt idx="201">
                  <c:v>3.1869999999999998</c:v>
                </c:pt>
                <c:pt idx="202">
                  <c:v>3.1970000000000001</c:v>
                </c:pt>
                <c:pt idx="203">
                  <c:v>3.2559999999999998</c:v>
                </c:pt>
                <c:pt idx="204">
                  <c:v>3.3029999999999999</c:v>
                </c:pt>
                <c:pt idx="205">
                  <c:v>3.3079999999999998</c:v>
                </c:pt>
                <c:pt idx="206">
                  <c:v>3.3919999999999999</c:v>
                </c:pt>
                <c:pt idx="207">
                  <c:v>3.4209999999999998</c:v>
                </c:pt>
                <c:pt idx="208">
                  <c:v>3.4319999999999999</c:v>
                </c:pt>
                <c:pt idx="209">
                  <c:v>3.5009999999999999</c:v>
                </c:pt>
                <c:pt idx="210">
                  <c:v>3.524</c:v>
                </c:pt>
                <c:pt idx="211">
                  <c:v>3.5569999999999999</c:v>
                </c:pt>
                <c:pt idx="212">
                  <c:v>3.7029999999999998</c:v>
                </c:pt>
                <c:pt idx="213">
                  <c:v>3.85</c:v>
                </c:pt>
                <c:pt idx="214">
                  <c:v>3.8849999999999998</c:v>
                </c:pt>
                <c:pt idx="215">
                  <c:v>3.8780000000000001</c:v>
                </c:pt>
                <c:pt idx="216">
                  <c:v>3.8919999999999999</c:v>
                </c:pt>
                <c:pt idx="217">
                  <c:v>3.923</c:v>
                </c:pt>
                <c:pt idx="218">
                  <c:v>4.024</c:v>
                </c:pt>
                <c:pt idx="219">
                  <c:v>4.0510000000000002</c:v>
                </c:pt>
                <c:pt idx="220">
                  <c:v>4.0380000000000003</c:v>
                </c:pt>
                <c:pt idx="221">
                  <c:v>4.0590000000000002</c:v>
                </c:pt>
                <c:pt idx="222">
                  <c:v>4.0519999999999996</c:v>
                </c:pt>
                <c:pt idx="223">
                  <c:v>4.0049999999999999</c:v>
                </c:pt>
                <c:pt idx="224">
                  <c:v>3.9430000000000001</c:v>
                </c:pt>
                <c:pt idx="225">
                  <c:v>3.8969999999999998</c:v>
                </c:pt>
                <c:pt idx="226">
                  <c:v>3.891</c:v>
                </c:pt>
                <c:pt idx="227">
                  <c:v>3.9049999999999998</c:v>
                </c:pt>
                <c:pt idx="228">
                  <c:v>3.9039999999999999</c:v>
                </c:pt>
                <c:pt idx="229">
                  <c:v>3.86</c:v>
                </c:pt>
                <c:pt idx="230">
                  <c:v>3.8119999999999998</c:v>
                </c:pt>
                <c:pt idx="231">
                  <c:v>3.8719999999999999</c:v>
                </c:pt>
                <c:pt idx="232">
                  <c:v>3.9119999999999999</c:v>
                </c:pt>
                <c:pt idx="233">
                  <c:v>3.94</c:v>
                </c:pt>
                <c:pt idx="234">
                  <c:v>3.9180000000000001</c:v>
                </c:pt>
                <c:pt idx="235">
                  <c:v>3.8769999999999998</c:v>
                </c:pt>
                <c:pt idx="236">
                  <c:v>3.8109999999999999</c:v>
                </c:pt>
                <c:pt idx="237">
                  <c:v>3.7879999999999998</c:v>
                </c:pt>
                <c:pt idx="238">
                  <c:v>3.7930000000000001</c:v>
                </c:pt>
                <c:pt idx="239">
                  <c:v>3.8330000000000002</c:v>
                </c:pt>
                <c:pt idx="240">
                  <c:v>3.8250000000000002</c:v>
                </c:pt>
                <c:pt idx="241">
                  <c:v>3.7919999999999998</c:v>
                </c:pt>
                <c:pt idx="242">
                  <c:v>3.7389999999999999</c:v>
                </c:pt>
                <c:pt idx="243">
                  <c:v>3.6989999999999998</c:v>
                </c:pt>
                <c:pt idx="244">
                  <c:v>3.6739999999999999</c:v>
                </c:pt>
                <c:pt idx="245">
                  <c:v>3.7610000000000001</c:v>
                </c:pt>
                <c:pt idx="246">
                  <c:v>3.7749999999999999</c:v>
                </c:pt>
                <c:pt idx="247">
                  <c:v>3.8359999999999999</c:v>
                </c:pt>
                <c:pt idx="248">
                  <c:v>3.8159999999999998</c:v>
                </c:pt>
                <c:pt idx="249">
                  <c:v>3.9060000000000001</c:v>
                </c:pt>
                <c:pt idx="250">
                  <c:v>3.9180000000000001</c:v>
                </c:pt>
                <c:pt idx="251">
                  <c:v>3.8820000000000001</c:v>
                </c:pt>
                <c:pt idx="252">
                  <c:v>3.8620000000000001</c:v>
                </c:pt>
                <c:pt idx="253">
                  <c:v>3.83</c:v>
                </c:pt>
                <c:pt idx="254">
                  <c:v>3.7829999999999999</c:v>
                </c:pt>
                <c:pt idx="255">
                  <c:v>3.7519999999999998</c:v>
                </c:pt>
                <c:pt idx="256">
                  <c:v>3.754</c:v>
                </c:pt>
                <c:pt idx="257">
                  <c:v>3.82</c:v>
                </c:pt>
                <c:pt idx="258">
                  <c:v>3.8530000000000002</c:v>
                </c:pt>
                <c:pt idx="259">
                  <c:v>3.843</c:v>
                </c:pt>
                <c:pt idx="260">
                  <c:v>3.8479999999999999</c:v>
                </c:pt>
                <c:pt idx="261">
                  <c:v>3.8460000000000001</c:v>
                </c:pt>
                <c:pt idx="262">
                  <c:v>3.93</c:v>
                </c:pt>
                <c:pt idx="263">
                  <c:v>3.9660000000000002</c:v>
                </c:pt>
                <c:pt idx="264">
                  <c:v>4.0629999999999997</c:v>
                </c:pt>
                <c:pt idx="265">
                  <c:v>4.0940000000000003</c:v>
                </c:pt>
                <c:pt idx="266">
                  <c:v>4.0960000000000001</c:v>
                </c:pt>
                <c:pt idx="267">
                  <c:v>4.1059999999999999</c:v>
                </c:pt>
                <c:pt idx="268">
                  <c:v>4.1100000000000003</c:v>
                </c:pt>
                <c:pt idx="269">
                  <c:v>4.109</c:v>
                </c:pt>
                <c:pt idx="270">
                  <c:v>4.1059999999999999</c:v>
                </c:pt>
                <c:pt idx="271">
                  <c:v>4.0910000000000002</c:v>
                </c:pt>
                <c:pt idx="272">
                  <c:v>4.05</c:v>
                </c:pt>
                <c:pt idx="273">
                  <c:v>4.0389999999999997</c:v>
                </c:pt>
                <c:pt idx="274">
                  <c:v>4.0209999999999999</c:v>
                </c:pt>
                <c:pt idx="275">
                  <c:v>3.9689999999999999</c:v>
                </c:pt>
                <c:pt idx="276">
                  <c:v>3.9159999999999999</c:v>
                </c:pt>
                <c:pt idx="277">
                  <c:v>3.8540000000000001</c:v>
                </c:pt>
                <c:pt idx="278">
                  <c:v>3.7970000000000002</c:v>
                </c:pt>
                <c:pt idx="279">
                  <c:v>3.7210000000000001</c:v>
                </c:pt>
                <c:pt idx="280">
                  <c:v>3.66</c:v>
                </c:pt>
                <c:pt idx="281">
                  <c:v>3.6160000000000001</c:v>
                </c:pt>
                <c:pt idx="282">
                  <c:v>3.6070000000000002</c:v>
                </c:pt>
                <c:pt idx="283">
                  <c:v>3.6459999999999999</c:v>
                </c:pt>
                <c:pt idx="284">
                  <c:v>3.6480000000000001</c:v>
                </c:pt>
                <c:pt idx="285">
                  <c:v>3.7530000000000001</c:v>
                </c:pt>
                <c:pt idx="286">
                  <c:v>3.7749999999999999</c:v>
                </c:pt>
                <c:pt idx="287">
                  <c:v>3.806</c:v>
                </c:pt>
                <c:pt idx="288">
                  <c:v>3.9009999999999998</c:v>
                </c:pt>
                <c:pt idx="289">
                  <c:v>3.944</c:v>
                </c:pt>
                <c:pt idx="290">
                  <c:v>4.0190000000000001</c:v>
                </c:pt>
                <c:pt idx="291">
                  <c:v>4.0510000000000002</c:v>
                </c:pt>
                <c:pt idx="292">
                  <c:v>4.0490000000000004</c:v>
                </c:pt>
                <c:pt idx="293">
                  <c:v>4.056</c:v>
                </c:pt>
                <c:pt idx="294">
                  <c:v>4.0149999999999997</c:v>
                </c:pt>
                <c:pt idx="295">
                  <c:v>3.9950000000000001</c:v>
                </c:pt>
                <c:pt idx="296">
                  <c:v>4.0090000000000003</c:v>
                </c:pt>
                <c:pt idx="297">
                  <c:v>4.0469999999999997</c:v>
                </c:pt>
                <c:pt idx="298">
                  <c:v>4.0110000000000001</c:v>
                </c:pt>
                <c:pt idx="299">
                  <c:v>3.9209999999999998</c:v>
                </c:pt>
                <c:pt idx="300">
                  <c:v>3.91</c:v>
                </c:pt>
                <c:pt idx="301">
                  <c:v>3.9119999999999999</c:v>
                </c:pt>
                <c:pt idx="302">
                  <c:v>3.9350000000000001</c:v>
                </c:pt>
                <c:pt idx="303">
                  <c:v>3.99</c:v>
                </c:pt>
                <c:pt idx="304">
                  <c:v>3.9940000000000002</c:v>
                </c:pt>
                <c:pt idx="305">
                  <c:v>3.97</c:v>
                </c:pt>
                <c:pt idx="306">
                  <c:v>3.923</c:v>
                </c:pt>
                <c:pt idx="307">
                  <c:v>3.899</c:v>
                </c:pt>
                <c:pt idx="308">
                  <c:v>3.9039999999999999</c:v>
                </c:pt>
                <c:pt idx="309">
                  <c:v>3.9020000000000001</c:v>
                </c:pt>
                <c:pt idx="310">
                  <c:v>3.9009999999999998</c:v>
                </c:pt>
                <c:pt idx="311">
                  <c:v>3.9039999999999999</c:v>
                </c:pt>
                <c:pt idx="312">
                  <c:v>3.931</c:v>
                </c:pt>
                <c:pt idx="313">
                  <c:v>4.0010000000000003</c:v>
                </c:pt>
                <c:pt idx="314">
                  <c:v>4.0830000000000002</c:v>
                </c:pt>
                <c:pt idx="315">
                  <c:v>4.133</c:v>
                </c:pt>
                <c:pt idx="316">
                  <c:v>4.1289999999999996</c:v>
                </c:pt>
                <c:pt idx="317">
                  <c:v>4.0919999999999996</c:v>
                </c:pt>
                <c:pt idx="318">
                  <c:v>4.0579999999999998</c:v>
                </c:pt>
                <c:pt idx="319">
                  <c:v>4.016</c:v>
                </c:pt>
                <c:pt idx="320">
                  <c:v>3.9830000000000001</c:v>
                </c:pt>
                <c:pt idx="321">
                  <c:v>3.9580000000000002</c:v>
                </c:pt>
                <c:pt idx="322">
                  <c:v>3.9460000000000002</c:v>
                </c:pt>
                <c:pt idx="323">
                  <c:v>3.911</c:v>
                </c:pt>
                <c:pt idx="324">
                  <c:v>3.8620000000000001</c:v>
                </c:pt>
                <c:pt idx="325">
                  <c:v>3.831</c:v>
                </c:pt>
                <c:pt idx="326">
                  <c:v>3.8039999999999998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EIA!$F$1</c:f>
              <c:strCache>
                <c:ptCount val="1"/>
                <c:pt idx="0">
                  <c:v>Midwest</c:v>
                </c:pt>
              </c:strCache>
            </c:strRef>
          </c:tx>
          <c:marker>
            <c:symbol val="none"/>
          </c:marker>
          <c:cat>
            <c:numRef>
              <c:f>EIA!$A$2:$A$328</c:f>
              <c:numCache>
                <c:formatCode>m/d/yyyy</c:formatCode>
                <c:ptCount val="327"/>
                <c:pt idx="0">
                  <c:v>39118</c:v>
                </c:pt>
                <c:pt idx="1">
                  <c:v>39125</c:v>
                </c:pt>
                <c:pt idx="2">
                  <c:v>39132</c:v>
                </c:pt>
                <c:pt idx="3">
                  <c:v>39139</c:v>
                </c:pt>
                <c:pt idx="4">
                  <c:v>39146</c:v>
                </c:pt>
                <c:pt idx="5">
                  <c:v>39153</c:v>
                </c:pt>
                <c:pt idx="6">
                  <c:v>39160</c:v>
                </c:pt>
                <c:pt idx="7">
                  <c:v>39167</c:v>
                </c:pt>
                <c:pt idx="8">
                  <c:v>39174</c:v>
                </c:pt>
                <c:pt idx="9">
                  <c:v>39181</c:v>
                </c:pt>
                <c:pt idx="10">
                  <c:v>39188</c:v>
                </c:pt>
                <c:pt idx="11">
                  <c:v>39195</c:v>
                </c:pt>
                <c:pt idx="12">
                  <c:v>39202</c:v>
                </c:pt>
                <c:pt idx="13">
                  <c:v>39209</c:v>
                </c:pt>
                <c:pt idx="14">
                  <c:v>39216</c:v>
                </c:pt>
                <c:pt idx="15">
                  <c:v>39223</c:v>
                </c:pt>
                <c:pt idx="16">
                  <c:v>39230</c:v>
                </c:pt>
                <c:pt idx="17">
                  <c:v>39237</c:v>
                </c:pt>
                <c:pt idx="18">
                  <c:v>39244</c:v>
                </c:pt>
                <c:pt idx="19">
                  <c:v>39251</c:v>
                </c:pt>
                <c:pt idx="20">
                  <c:v>39258</c:v>
                </c:pt>
                <c:pt idx="21">
                  <c:v>39265</c:v>
                </c:pt>
                <c:pt idx="22">
                  <c:v>39272</c:v>
                </c:pt>
                <c:pt idx="23">
                  <c:v>39279</c:v>
                </c:pt>
                <c:pt idx="24">
                  <c:v>39286</c:v>
                </c:pt>
                <c:pt idx="25">
                  <c:v>39293</c:v>
                </c:pt>
                <c:pt idx="26">
                  <c:v>39300</c:v>
                </c:pt>
                <c:pt idx="27">
                  <c:v>39307</c:v>
                </c:pt>
                <c:pt idx="28">
                  <c:v>39314</c:v>
                </c:pt>
                <c:pt idx="29">
                  <c:v>39321</c:v>
                </c:pt>
                <c:pt idx="30">
                  <c:v>39328</c:v>
                </c:pt>
                <c:pt idx="31">
                  <c:v>39335</c:v>
                </c:pt>
                <c:pt idx="32">
                  <c:v>39342</c:v>
                </c:pt>
                <c:pt idx="33">
                  <c:v>39349</c:v>
                </c:pt>
                <c:pt idx="34">
                  <c:v>39356</c:v>
                </c:pt>
                <c:pt idx="35">
                  <c:v>39363</c:v>
                </c:pt>
                <c:pt idx="36">
                  <c:v>39370</c:v>
                </c:pt>
                <c:pt idx="37">
                  <c:v>39377</c:v>
                </c:pt>
                <c:pt idx="38">
                  <c:v>39384</c:v>
                </c:pt>
                <c:pt idx="39">
                  <c:v>39391</c:v>
                </c:pt>
                <c:pt idx="40">
                  <c:v>39398</c:v>
                </c:pt>
                <c:pt idx="41">
                  <c:v>39405</c:v>
                </c:pt>
                <c:pt idx="42">
                  <c:v>39412</c:v>
                </c:pt>
                <c:pt idx="43">
                  <c:v>39419</c:v>
                </c:pt>
                <c:pt idx="44">
                  <c:v>39426</c:v>
                </c:pt>
                <c:pt idx="45">
                  <c:v>39433</c:v>
                </c:pt>
                <c:pt idx="46">
                  <c:v>39440</c:v>
                </c:pt>
                <c:pt idx="47">
                  <c:v>39447</c:v>
                </c:pt>
                <c:pt idx="48">
                  <c:v>39454</c:v>
                </c:pt>
                <c:pt idx="49">
                  <c:v>39461</c:v>
                </c:pt>
                <c:pt idx="50">
                  <c:v>39468</c:v>
                </c:pt>
                <c:pt idx="51">
                  <c:v>39475</c:v>
                </c:pt>
                <c:pt idx="52">
                  <c:v>39482</c:v>
                </c:pt>
                <c:pt idx="53">
                  <c:v>39489</c:v>
                </c:pt>
                <c:pt idx="54">
                  <c:v>39496</c:v>
                </c:pt>
                <c:pt idx="55">
                  <c:v>39503</c:v>
                </c:pt>
                <c:pt idx="56">
                  <c:v>39510</c:v>
                </c:pt>
                <c:pt idx="57">
                  <c:v>39517</c:v>
                </c:pt>
                <c:pt idx="58">
                  <c:v>39524</c:v>
                </c:pt>
                <c:pt idx="59">
                  <c:v>39531</c:v>
                </c:pt>
                <c:pt idx="60">
                  <c:v>39538</c:v>
                </c:pt>
                <c:pt idx="61">
                  <c:v>39545</c:v>
                </c:pt>
                <c:pt idx="62">
                  <c:v>39552</c:v>
                </c:pt>
                <c:pt idx="63">
                  <c:v>39559</c:v>
                </c:pt>
                <c:pt idx="64">
                  <c:v>39566</c:v>
                </c:pt>
                <c:pt idx="65">
                  <c:v>39573</c:v>
                </c:pt>
                <c:pt idx="66">
                  <c:v>39580</c:v>
                </c:pt>
                <c:pt idx="67">
                  <c:v>39587</c:v>
                </c:pt>
                <c:pt idx="68">
                  <c:v>39594</c:v>
                </c:pt>
                <c:pt idx="69">
                  <c:v>39601</c:v>
                </c:pt>
                <c:pt idx="70">
                  <c:v>39608</c:v>
                </c:pt>
                <c:pt idx="71">
                  <c:v>39615</c:v>
                </c:pt>
                <c:pt idx="72">
                  <c:v>39622</c:v>
                </c:pt>
                <c:pt idx="73">
                  <c:v>39629</c:v>
                </c:pt>
                <c:pt idx="74">
                  <c:v>39636</c:v>
                </c:pt>
                <c:pt idx="75">
                  <c:v>39643</c:v>
                </c:pt>
                <c:pt idx="76">
                  <c:v>39650</c:v>
                </c:pt>
                <c:pt idx="77">
                  <c:v>39657</c:v>
                </c:pt>
                <c:pt idx="78">
                  <c:v>39664</c:v>
                </c:pt>
                <c:pt idx="79">
                  <c:v>39671</c:v>
                </c:pt>
                <c:pt idx="80">
                  <c:v>39678</c:v>
                </c:pt>
                <c:pt idx="81">
                  <c:v>39685</c:v>
                </c:pt>
                <c:pt idx="82">
                  <c:v>39692</c:v>
                </c:pt>
                <c:pt idx="83">
                  <c:v>39699</c:v>
                </c:pt>
                <c:pt idx="84">
                  <c:v>39706</c:v>
                </c:pt>
                <c:pt idx="85">
                  <c:v>39713</c:v>
                </c:pt>
                <c:pt idx="86">
                  <c:v>39720</c:v>
                </c:pt>
                <c:pt idx="87">
                  <c:v>39727</c:v>
                </c:pt>
                <c:pt idx="88">
                  <c:v>39734</c:v>
                </c:pt>
                <c:pt idx="89">
                  <c:v>39741</c:v>
                </c:pt>
                <c:pt idx="90">
                  <c:v>39748</c:v>
                </c:pt>
                <c:pt idx="91">
                  <c:v>39755</c:v>
                </c:pt>
                <c:pt idx="92">
                  <c:v>39762</c:v>
                </c:pt>
                <c:pt idx="93">
                  <c:v>39769</c:v>
                </c:pt>
                <c:pt idx="94">
                  <c:v>39776</c:v>
                </c:pt>
                <c:pt idx="95">
                  <c:v>39783</c:v>
                </c:pt>
                <c:pt idx="96">
                  <c:v>39790</c:v>
                </c:pt>
                <c:pt idx="97">
                  <c:v>39797</c:v>
                </c:pt>
                <c:pt idx="98">
                  <c:v>39804</c:v>
                </c:pt>
                <c:pt idx="99">
                  <c:v>39811</c:v>
                </c:pt>
                <c:pt idx="100">
                  <c:v>39818</c:v>
                </c:pt>
                <c:pt idx="101">
                  <c:v>39825</c:v>
                </c:pt>
                <c:pt idx="102">
                  <c:v>39832</c:v>
                </c:pt>
                <c:pt idx="103">
                  <c:v>39839</c:v>
                </c:pt>
                <c:pt idx="104">
                  <c:v>39846</c:v>
                </c:pt>
                <c:pt idx="105">
                  <c:v>39853</c:v>
                </c:pt>
                <c:pt idx="106">
                  <c:v>39860</c:v>
                </c:pt>
                <c:pt idx="107">
                  <c:v>39867</c:v>
                </c:pt>
                <c:pt idx="108">
                  <c:v>39874</c:v>
                </c:pt>
                <c:pt idx="109">
                  <c:v>39881</c:v>
                </c:pt>
                <c:pt idx="110">
                  <c:v>39888</c:v>
                </c:pt>
                <c:pt idx="111">
                  <c:v>39895</c:v>
                </c:pt>
                <c:pt idx="112">
                  <c:v>39902</c:v>
                </c:pt>
                <c:pt idx="113">
                  <c:v>39909</c:v>
                </c:pt>
                <c:pt idx="114">
                  <c:v>39916</c:v>
                </c:pt>
                <c:pt idx="115">
                  <c:v>39923</c:v>
                </c:pt>
                <c:pt idx="116">
                  <c:v>39930</c:v>
                </c:pt>
                <c:pt idx="117">
                  <c:v>39937</c:v>
                </c:pt>
                <c:pt idx="118">
                  <c:v>39944</c:v>
                </c:pt>
                <c:pt idx="119">
                  <c:v>39951</c:v>
                </c:pt>
                <c:pt idx="120">
                  <c:v>39958</c:v>
                </c:pt>
                <c:pt idx="121">
                  <c:v>39965</c:v>
                </c:pt>
                <c:pt idx="122">
                  <c:v>39972</c:v>
                </c:pt>
                <c:pt idx="123">
                  <c:v>39979</c:v>
                </c:pt>
                <c:pt idx="124">
                  <c:v>39986</c:v>
                </c:pt>
                <c:pt idx="125">
                  <c:v>39993</c:v>
                </c:pt>
                <c:pt idx="126">
                  <c:v>40000</c:v>
                </c:pt>
                <c:pt idx="127">
                  <c:v>40007</c:v>
                </c:pt>
                <c:pt idx="128">
                  <c:v>40014</c:v>
                </c:pt>
                <c:pt idx="129">
                  <c:v>40021</c:v>
                </c:pt>
                <c:pt idx="130">
                  <c:v>40028</c:v>
                </c:pt>
                <c:pt idx="131">
                  <c:v>40035</c:v>
                </c:pt>
                <c:pt idx="132">
                  <c:v>40042</c:v>
                </c:pt>
                <c:pt idx="133">
                  <c:v>40049</c:v>
                </c:pt>
                <c:pt idx="134">
                  <c:v>40056</c:v>
                </c:pt>
                <c:pt idx="135">
                  <c:v>40063</c:v>
                </c:pt>
                <c:pt idx="136">
                  <c:v>40070</c:v>
                </c:pt>
                <c:pt idx="137">
                  <c:v>40077</c:v>
                </c:pt>
                <c:pt idx="138">
                  <c:v>40084</c:v>
                </c:pt>
                <c:pt idx="139">
                  <c:v>40091</c:v>
                </c:pt>
                <c:pt idx="140">
                  <c:v>40098</c:v>
                </c:pt>
                <c:pt idx="141">
                  <c:v>40105</c:v>
                </c:pt>
                <c:pt idx="142">
                  <c:v>40112</c:v>
                </c:pt>
                <c:pt idx="143">
                  <c:v>40119</c:v>
                </c:pt>
                <c:pt idx="144">
                  <c:v>40126</c:v>
                </c:pt>
                <c:pt idx="145">
                  <c:v>40133</c:v>
                </c:pt>
                <c:pt idx="146">
                  <c:v>40140</c:v>
                </c:pt>
                <c:pt idx="147">
                  <c:v>40147</c:v>
                </c:pt>
                <c:pt idx="148">
                  <c:v>40154</c:v>
                </c:pt>
                <c:pt idx="149">
                  <c:v>40161</c:v>
                </c:pt>
                <c:pt idx="150">
                  <c:v>40168</c:v>
                </c:pt>
                <c:pt idx="151">
                  <c:v>40175</c:v>
                </c:pt>
                <c:pt idx="152">
                  <c:v>40182</c:v>
                </c:pt>
                <c:pt idx="153">
                  <c:v>40189</c:v>
                </c:pt>
                <c:pt idx="154">
                  <c:v>40196</c:v>
                </c:pt>
                <c:pt idx="155">
                  <c:v>40203</c:v>
                </c:pt>
                <c:pt idx="156">
                  <c:v>40210</c:v>
                </c:pt>
                <c:pt idx="157">
                  <c:v>40217</c:v>
                </c:pt>
                <c:pt idx="158">
                  <c:v>40224</c:v>
                </c:pt>
                <c:pt idx="159">
                  <c:v>40231</c:v>
                </c:pt>
                <c:pt idx="160">
                  <c:v>40238</c:v>
                </c:pt>
                <c:pt idx="161">
                  <c:v>40245</c:v>
                </c:pt>
                <c:pt idx="162">
                  <c:v>40252</c:v>
                </c:pt>
                <c:pt idx="163">
                  <c:v>40259</c:v>
                </c:pt>
                <c:pt idx="164">
                  <c:v>40266</c:v>
                </c:pt>
                <c:pt idx="165">
                  <c:v>40273</c:v>
                </c:pt>
                <c:pt idx="166">
                  <c:v>40280</c:v>
                </c:pt>
                <c:pt idx="167">
                  <c:v>40287</c:v>
                </c:pt>
                <c:pt idx="168">
                  <c:v>40294</c:v>
                </c:pt>
                <c:pt idx="169">
                  <c:v>40301</c:v>
                </c:pt>
                <c:pt idx="170">
                  <c:v>40308</c:v>
                </c:pt>
                <c:pt idx="171">
                  <c:v>40315</c:v>
                </c:pt>
                <c:pt idx="172">
                  <c:v>40322</c:v>
                </c:pt>
                <c:pt idx="173">
                  <c:v>40329</c:v>
                </c:pt>
                <c:pt idx="174">
                  <c:v>40336</c:v>
                </c:pt>
                <c:pt idx="175">
                  <c:v>40343</c:v>
                </c:pt>
                <c:pt idx="176">
                  <c:v>40350</c:v>
                </c:pt>
                <c:pt idx="177">
                  <c:v>40357</c:v>
                </c:pt>
                <c:pt idx="178">
                  <c:v>40364</c:v>
                </c:pt>
                <c:pt idx="179">
                  <c:v>40371</c:v>
                </c:pt>
                <c:pt idx="180">
                  <c:v>40378</c:v>
                </c:pt>
                <c:pt idx="181">
                  <c:v>40385</c:v>
                </c:pt>
                <c:pt idx="182">
                  <c:v>40392</c:v>
                </c:pt>
                <c:pt idx="183">
                  <c:v>40399</c:v>
                </c:pt>
                <c:pt idx="184">
                  <c:v>40406</c:v>
                </c:pt>
                <c:pt idx="185">
                  <c:v>40413</c:v>
                </c:pt>
                <c:pt idx="186">
                  <c:v>40420</c:v>
                </c:pt>
                <c:pt idx="187">
                  <c:v>40427</c:v>
                </c:pt>
                <c:pt idx="188">
                  <c:v>40434</c:v>
                </c:pt>
                <c:pt idx="189">
                  <c:v>40441</c:v>
                </c:pt>
                <c:pt idx="190">
                  <c:v>40448</c:v>
                </c:pt>
                <c:pt idx="191">
                  <c:v>40455</c:v>
                </c:pt>
                <c:pt idx="192">
                  <c:v>40462</c:v>
                </c:pt>
                <c:pt idx="193">
                  <c:v>40469</c:v>
                </c:pt>
                <c:pt idx="194">
                  <c:v>40476</c:v>
                </c:pt>
                <c:pt idx="195">
                  <c:v>40483</c:v>
                </c:pt>
                <c:pt idx="196">
                  <c:v>40490</c:v>
                </c:pt>
                <c:pt idx="197">
                  <c:v>40497</c:v>
                </c:pt>
                <c:pt idx="198">
                  <c:v>40504</c:v>
                </c:pt>
                <c:pt idx="199">
                  <c:v>40511</c:v>
                </c:pt>
                <c:pt idx="200">
                  <c:v>40518</c:v>
                </c:pt>
                <c:pt idx="201">
                  <c:v>40525</c:v>
                </c:pt>
                <c:pt idx="202">
                  <c:v>40532</c:v>
                </c:pt>
                <c:pt idx="203">
                  <c:v>40539</c:v>
                </c:pt>
                <c:pt idx="204">
                  <c:v>40546</c:v>
                </c:pt>
                <c:pt idx="205">
                  <c:v>40553</c:v>
                </c:pt>
                <c:pt idx="206">
                  <c:v>40560</c:v>
                </c:pt>
                <c:pt idx="207">
                  <c:v>40567</c:v>
                </c:pt>
                <c:pt idx="208">
                  <c:v>40574</c:v>
                </c:pt>
                <c:pt idx="209">
                  <c:v>40581</c:v>
                </c:pt>
                <c:pt idx="210">
                  <c:v>40588</c:v>
                </c:pt>
                <c:pt idx="211">
                  <c:v>40595</c:v>
                </c:pt>
                <c:pt idx="212">
                  <c:v>40602</c:v>
                </c:pt>
                <c:pt idx="213">
                  <c:v>40609</c:v>
                </c:pt>
                <c:pt idx="214">
                  <c:v>40616</c:v>
                </c:pt>
                <c:pt idx="215">
                  <c:v>40623</c:v>
                </c:pt>
                <c:pt idx="216">
                  <c:v>40630</c:v>
                </c:pt>
                <c:pt idx="217">
                  <c:v>40637</c:v>
                </c:pt>
                <c:pt idx="218">
                  <c:v>40644</c:v>
                </c:pt>
                <c:pt idx="219">
                  <c:v>40651</c:v>
                </c:pt>
                <c:pt idx="220">
                  <c:v>40658</c:v>
                </c:pt>
                <c:pt idx="221">
                  <c:v>40665</c:v>
                </c:pt>
                <c:pt idx="222">
                  <c:v>40672</c:v>
                </c:pt>
                <c:pt idx="223">
                  <c:v>40679</c:v>
                </c:pt>
                <c:pt idx="224">
                  <c:v>40686</c:v>
                </c:pt>
                <c:pt idx="225">
                  <c:v>40693</c:v>
                </c:pt>
                <c:pt idx="226">
                  <c:v>40700</c:v>
                </c:pt>
                <c:pt idx="227">
                  <c:v>40707</c:v>
                </c:pt>
                <c:pt idx="228">
                  <c:v>40714</c:v>
                </c:pt>
                <c:pt idx="229">
                  <c:v>40721</c:v>
                </c:pt>
                <c:pt idx="230">
                  <c:v>40728</c:v>
                </c:pt>
                <c:pt idx="231">
                  <c:v>40735</c:v>
                </c:pt>
                <c:pt idx="232">
                  <c:v>40742</c:v>
                </c:pt>
                <c:pt idx="233">
                  <c:v>40749</c:v>
                </c:pt>
                <c:pt idx="234">
                  <c:v>40756</c:v>
                </c:pt>
                <c:pt idx="235">
                  <c:v>40763</c:v>
                </c:pt>
                <c:pt idx="236">
                  <c:v>40770</c:v>
                </c:pt>
                <c:pt idx="237">
                  <c:v>40777</c:v>
                </c:pt>
                <c:pt idx="238">
                  <c:v>40784</c:v>
                </c:pt>
                <c:pt idx="239">
                  <c:v>40791</c:v>
                </c:pt>
                <c:pt idx="240">
                  <c:v>40798</c:v>
                </c:pt>
                <c:pt idx="241">
                  <c:v>40805</c:v>
                </c:pt>
                <c:pt idx="242">
                  <c:v>40812</c:v>
                </c:pt>
                <c:pt idx="243">
                  <c:v>40819</c:v>
                </c:pt>
                <c:pt idx="244">
                  <c:v>40826</c:v>
                </c:pt>
                <c:pt idx="245">
                  <c:v>40833</c:v>
                </c:pt>
                <c:pt idx="246">
                  <c:v>40840</c:v>
                </c:pt>
                <c:pt idx="247">
                  <c:v>40847</c:v>
                </c:pt>
                <c:pt idx="248">
                  <c:v>40854</c:v>
                </c:pt>
                <c:pt idx="249">
                  <c:v>40861</c:v>
                </c:pt>
                <c:pt idx="250">
                  <c:v>40868</c:v>
                </c:pt>
                <c:pt idx="251">
                  <c:v>40875</c:v>
                </c:pt>
                <c:pt idx="252">
                  <c:v>40882</c:v>
                </c:pt>
                <c:pt idx="253">
                  <c:v>40889</c:v>
                </c:pt>
                <c:pt idx="254">
                  <c:v>40896</c:v>
                </c:pt>
                <c:pt idx="255">
                  <c:v>40903</c:v>
                </c:pt>
                <c:pt idx="256">
                  <c:v>40910</c:v>
                </c:pt>
                <c:pt idx="257">
                  <c:v>40917</c:v>
                </c:pt>
                <c:pt idx="258">
                  <c:v>40924</c:v>
                </c:pt>
                <c:pt idx="259">
                  <c:v>40931</c:v>
                </c:pt>
                <c:pt idx="260">
                  <c:v>40938</c:v>
                </c:pt>
                <c:pt idx="261">
                  <c:v>40945</c:v>
                </c:pt>
                <c:pt idx="262">
                  <c:v>40952</c:v>
                </c:pt>
                <c:pt idx="263">
                  <c:v>40959</c:v>
                </c:pt>
                <c:pt idx="264">
                  <c:v>40966</c:v>
                </c:pt>
                <c:pt idx="265">
                  <c:v>40973</c:v>
                </c:pt>
                <c:pt idx="266">
                  <c:v>40980</c:v>
                </c:pt>
                <c:pt idx="267">
                  <c:v>40987</c:v>
                </c:pt>
                <c:pt idx="268">
                  <c:v>40994</c:v>
                </c:pt>
                <c:pt idx="269">
                  <c:v>41001</c:v>
                </c:pt>
                <c:pt idx="270">
                  <c:v>41008</c:v>
                </c:pt>
                <c:pt idx="271">
                  <c:v>41015</c:v>
                </c:pt>
                <c:pt idx="272">
                  <c:v>41022</c:v>
                </c:pt>
                <c:pt idx="273">
                  <c:v>41029</c:v>
                </c:pt>
                <c:pt idx="274">
                  <c:v>41036</c:v>
                </c:pt>
                <c:pt idx="275">
                  <c:v>41043</c:v>
                </c:pt>
                <c:pt idx="276">
                  <c:v>41050</c:v>
                </c:pt>
                <c:pt idx="277">
                  <c:v>41057</c:v>
                </c:pt>
                <c:pt idx="278">
                  <c:v>41064</c:v>
                </c:pt>
                <c:pt idx="279">
                  <c:v>41071</c:v>
                </c:pt>
                <c:pt idx="280">
                  <c:v>41078</c:v>
                </c:pt>
                <c:pt idx="281">
                  <c:v>41085</c:v>
                </c:pt>
                <c:pt idx="282">
                  <c:v>41092</c:v>
                </c:pt>
                <c:pt idx="283">
                  <c:v>41099</c:v>
                </c:pt>
                <c:pt idx="284">
                  <c:v>41106</c:v>
                </c:pt>
                <c:pt idx="285">
                  <c:v>41113</c:v>
                </c:pt>
                <c:pt idx="286">
                  <c:v>41120</c:v>
                </c:pt>
                <c:pt idx="287">
                  <c:v>41127</c:v>
                </c:pt>
                <c:pt idx="288">
                  <c:v>41134</c:v>
                </c:pt>
                <c:pt idx="289">
                  <c:v>41141</c:v>
                </c:pt>
                <c:pt idx="290">
                  <c:v>41148</c:v>
                </c:pt>
                <c:pt idx="291">
                  <c:v>41155</c:v>
                </c:pt>
                <c:pt idx="292">
                  <c:v>41162</c:v>
                </c:pt>
                <c:pt idx="293">
                  <c:v>41169</c:v>
                </c:pt>
                <c:pt idx="294">
                  <c:v>41176</c:v>
                </c:pt>
                <c:pt idx="295">
                  <c:v>41183</c:v>
                </c:pt>
                <c:pt idx="296">
                  <c:v>41190</c:v>
                </c:pt>
                <c:pt idx="297">
                  <c:v>41197</c:v>
                </c:pt>
                <c:pt idx="298">
                  <c:v>41204</c:v>
                </c:pt>
                <c:pt idx="299">
                  <c:v>41211</c:v>
                </c:pt>
                <c:pt idx="300">
                  <c:v>41218</c:v>
                </c:pt>
                <c:pt idx="301">
                  <c:v>41225</c:v>
                </c:pt>
                <c:pt idx="302">
                  <c:v>41232</c:v>
                </c:pt>
                <c:pt idx="303">
                  <c:v>41239</c:v>
                </c:pt>
                <c:pt idx="304">
                  <c:v>41246</c:v>
                </c:pt>
                <c:pt idx="305">
                  <c:v>41253</c:v>
                </c:pt>
                <c:pt idx="306">
                  <c:v>41260</c:v>
                </c:pt>
                <c:pt idx="307">
                  <c:v>41267</c:v>
                </c:pt>
                <c:pt idx="308">
                  <c:v>41274</c:v>
                </c:pt>
                <c:pt idx="309">
                  <c:v>41281</c:v>
                </c:pt>
                <c:pt idx="310">
                  <c:v>41288</c:v>
                </c:pt>
                <c:pt idx="311">
                  <c:v>41295</c:v>
                </c:pt>
                <c:pt idx="312">
                  <c:v>41302</c:v>
                </c:pt>
                <c:pt idx="313">
                  <c:v>41309</c:v>
                </c:pt>
                <c:pt idx="314">
                  <c:v>41316</c:v>
                </c:pt>
                <c:pt idx="315">
                  <c:v>41323</c:v>
                </c:pt>
                <c:pt idx="316">
                  <c:v>41330</c:v>
                </c:pt>
                <c:pt idx="317">
                  <c:v>41337</c:v>
                </c:pt>
                <c:pt idx="318">
                  <c:v>41344</c:v>
                </c:pt>
                <c:pt idx="319">
                  <c:v>41351</c:v>
                </c:pt>
                <c:pt idx="320">
                  <c:v>41358</c:v>
                </c:pt>
                <c:pt idx="321">
                  <c:v>41365</c:v>
                </c:pt>
                <c:pt idx="322">
                  <c:v>41372</c:v>
                </c:pt>
                <c:pt idx="323">
                  <c:v>41379</c:v>
                </c:pt>
                <c:pt idx="324">
                  <c:v>41386</c:v>
                </c:pt>
                <c:pt idx="325">
                  <c:v>41393</c:v>
                </c:pt>
                <c:pt idx="326">
                  <c:v>41400</c:v>
                </c:pt>
              </c:numCache>
            </c:numRef>
          </c:cat>
          <c:val>
            <c:numRef>
              <c:f>EIA!$F$2:$F$328</c:f>
              <c:numCache>
                <c:formatCode>_("$"* #,##0.000_);_("$"* \(#,##0.000\);_("$"* "-"??_);_(@_)</c:formatCode>
                <c:ptCount val="327"/>
                <c:pt idx="0">
                  <c:v>2.3980000000000001</c:v>
                </c:pt>
                <c:pt idx="1">
                  <c:v>2.4540000000000002</c:v>
                </c:pt>
                <c:pt idx="2">
                  <c:v>2.4609999999999999</c:v>
                </c:pt>
                <c:pt idx="3">
                  <c:v>2.5419999999999998</c:v>
                </c:pt>
                <c:pt idx="4">
                  <c:v>2.617</c:v>
                </c:pt>
                <c:pt idx="5">
                  <c:v>2.681</c:v>
                </c:pt>
                <c:pt idx="6">
                  <c:v>2.677</c:v>
                </c:pt>
                <c:pt idx="7">
                  <c:v>2.6680000000000001</c:v>
                </c:pt>
                <c:pt idx="8">
                  <c:v>2.7909999999999999</c:v>
                </c:pt>
                <c:pt idx="9">
                  <c:v>2.85</c:v>
                </c:pt>
                <c:pt idx="10">
                  <c:v>2.8740000000000001</c:v>
                </c:pt>
                <c:pt idx="11">
                  <c:v>2.847</c:v>
                </c:pt>
                <c:pt idx="12">
                  <c:v>2.794</c:v>
                </c:pt>
                <c:pt idx="13">
                  <c:v>2.7789999999999999</c:v>
                </c:pt>
                <c:pt idx="14">
                  <c:v>2.762</c:v>
                </c:pt>
                <c:pt idx="15">
                  <c:v>2.7919999999999998</c:v>
                </c:pt>
                <c:pt idx="16">
                  <c:v>2.802</c:v>
                </c:pt>
                <c:pt idx="17">
                  <c:v>2.7869999999999999</c:v>
                </c:pt>
                <c:pt idx="18">
                  <c:v>2.7789999999999999</c:v>
                </c:pt>
                <c:pt idx="19">
                  <c:v>2.7919999999999998</c:v>
                </c:pt>
                <c:pt idx="20">
                  <c:v>2.82</c:v>
                </c:pt>
                <c:pt idx="21">
                  <c:v>2.819</c:v>
                </c:pt>
                <c:pt idx="22">
                  <c:v>2.8319999999999999</c:v>
                </c:pt>
                <c:pt idx="23">
                  <c:v>2.8959999999999999</c:v>
                </c:pt>
                <c:pt idx="24">
                  <c:v>2.899</c:v>
                </c:pt>
                <c:pt idx="25">
                  <c:v>2.9020000000000001</c:v>
                </c:pt>
                <c:pt idx="26">
                  <c:v>2.9039999999999999</c:v>
                </c:pt>
                <c:pt idx="27">
                  <c:v>2.855</c:v>
                </c:pt>
                <c:pt idx="28">
                  <c:v>2.8780000000000001</c:v>
                </c:pt>
                <c:pt idx="29">
                  <c:v>2.8849999999999998</c:v>
                </c:pt>
                <c:pt idx="30">
                  <c:v>2.9249999999999998</c:v>
                </c:pt>
                <c:pt idx="31">
                  <c:v>2.9569999999999999</c:v>
                </c:pt>
                <c:pt idx="32">
                  <c:v>2.996</c:v>
                </c:pt>
                <c:pt idx="33">
                  <c:v>3.0649999999999999</c:v>
                </c:pt>
                <c:pt idx="34">
                  <c:v>3.0750000000000002</c:v>
                </c:pt>
                <c:pt idx="35">
                  <c:v>3.0449999999999999</c:v>
                </c:pt>
                <c:pt idx="36">
                  <c:v>3.044</c:v>
                </c:pt>
                <c:pt idx="37">
                  <c:v>3.085</c:v>
                </c:pt>
                <c:pt idx="38">
                  <c:v>3.137</c:v>
                </c:pt>
                <c:pt idx="39">
                  <c:v>3.2909999999999999</c:v>
                </c:pt>
                <c:pt idx="40">
                  <c:v>3.4249999999999998</c:v>
                </c:pt>
                <c:pt idx="41">
                  <c:v>3.4159999999999999</c:v>
                </c:pt>
                <c:pt idx="42">
                  <c:v>3.444</c:v>
                </c:pt>
                <c:pt idx="43">
                  <c:v>3.4129999999999998</c:v>
                </c:pt>
                <c:pt idx="44">
                  <c:v>3.306</c:v>
                </c:pt>
                <c:pt idx="45">
                  <c:v>3.2919999999999998</c:v>
                </c:pt>
                <c:pt idx="46">
                  <c:v>3.2949999999999999</c:v>
                </c:pt>
                <c:pt idx="47">
                  <c:v>3.3250000000000002</c:v>
                </c:pt>
                <c:pt idx="48">
                  <c:v>3.3610000000000002</c:v>
                </c:pt>
                <c:pt idx="49">
                  <c:v>3.3090000000000002</c:v>
                </c:pt>
                <c:pt idx="50">
                  <c:v>3.2490000000000001</c:v>
                </c:pt>
                <c:pt idx="51">
                  <c:v>3.2360000000000002</c:v>
                </c:pt>
                <c:pt idx="52">
                  <c:v>3.258</c:v>
                </c:pt>
                <c:pt idx="53">
                  <c:v>3.2639999999999998</c:v>
                </c:pt>
                <c:pt idx="54">
                  <c:v>3.3769999999999998</c:v>
                </c:pt>
                <c:pt idx="55">
                  <c:v>3.5339999999999998</c:v>
                </c:pt>
                <c:pt idx="56">
                  <c:v>3.6520000000000001</c:v>
                </c:pt>
                <c:pt idx="57">
                  <c:v>3.7890000000000001</c:v>
                </c:pt>
                <c:pt idx="58">
                  <c:v>3.9660000000000002</c:v>
                </c:pt>
                <c:pt idx="59">
                  <c:v>3.9750000000000001</c:v>
                </c:pt>
                <c:pt idx="60">
                  <c:v>3.944</c:v>
                </c:pt>
                <c:pt idx="61">
                  <c:v>3.931</c:v>
                </c:pt>
                <c:pt idx="62">
                  <c:v>4.0250000000000004</c:v>
                </c:pt>
                <c:pt idx="63">
                  <c:v>4.1100000000000003</c:v>
                </c:pt>
                <c:pt idx="64">
                  <c:v>4.1440000000000001</c:v>
                </c:pt>
                <c:pt idx="65">
                  <c:v>4.1159999999999997</c:v>
                </c:pt>
                <c:pt idx="66">
                  <c:v>4.3049999999999997</c:v>
                </c:pt>
                <c:pt idx="67">
                  <c:v>4.4690000000000003</c:v>
                </c:pt>
                <c:pt idx="68">
                  <c:v>4.6769999999999996</c:v>
                </c:pt>
                <c:pt idx="69">
                  <c:v>4.6529999999999996</c:v>
                </c:pt>
                <c:pt idx="70">
                  <c:v>4.625</c:v>
                </c:pt>
                <c:pt idx="71">
                  <c:v>4.6289999999999996</c:v>
                </c:pt>
                <c:pt idx="72">
                  <c:v>4.5860000000000003</c:v>
                </c:pt>
                <c:pt idx="73">
                  <c:v>4.5830000000000002</c:v>
                </c:pt>
                <c:pt idx="74">
                  <c:v>4.66</c:v>
                </c:pt>
                <c:pt idx="75">
                  <c:v>4.7050000000000001</c:v>
                </c:pt>
                <c:pt idx="76">
                  <c:v>4.6609999999999996</c:v>
                </c:pt>
                <c:pt idx="77">
                  <c:v>4.5270000000000001</c:v>
                </c:pt>
                <c:pt idx="78">
                  <c:v>4.4320000000000004</c:v>
                </c:pt>
                <c:pt idx="79">
                  <c:v>4.2809999999999997</c:v>
                </c:pt>
                <c:pt idx="80">
                  <c:v>4.1420000000000003</c:v>
                </c:pt>
                <c:pt idx="81">
                  <c:v>4.0880000000000001</c:v>
                </c:pt>
                <c:pt idx="82">
                  <c:v>4.0819999999999999</c:v>
                </c:pt>
                <c:pt idx="83">
                  <c:v>4.0359999999999996</c:v>
                </c:pt>
                <c:pt idx="84">
                  <c:v>3.9910000000000001</c:v>
                </c:pt>
                <c:pt idx="85">
                  <c:v>3.9460000000000002</c:v>
                </c:pt>
                <c:pt idx="86">
                  <c:v>3.952</c:v>
                </c:pt>
                <c:pt idx="87">
                  <c:v>3.879</c:v>
                </c:pt>
                <c:pt idx="88">
                  <c:v>3.661</c:v>
                </c:pt>
                <c:pt idx="89">
                  <c:v>3.4740000000000002</c:v>
                </c:pt>
                <c:pt idx="90">
                  <c:v>3.2650000000000001</c:v>
                </c:pt>
                <c:pt idx="91">
                  <c:v>3.0339999999999998</c:v>
                </c:pt>
                <c:pt idx="92">
                  <c:v>2.91</c:v>
                </c:pt>
                <c:pt idx="93">
                  <c:v>2.7879999999999998</c:v>
                </c:pt>
                <c:pt idx="94">
                  <c:v>2.6440000000000001</c:v>
                </c:pt>
                <c:pt idx="95">
                  <c:v>2.5920000000000001</c:v>
                </c:pt>
                <c:pt idx="96">
                  <c:v>2.504</c:v>
                </c:pt>
                <c:pt idx="97">
                  <c:v>2.415</c:v>
                </c:pt>
                <c:pt idx="98">
                  <c:v>2.3690000000000002</c:v>
                </c:pt>
                <c:pt idx="99">
                  <c:v>2.3250000000000002</c:v>
                </c:pt>
                <c:pt idx="100">
                  <c:v>2.282</c:v>
                </c:pt>
                <c:pt idx="101">
                  <c:v>2.3039999999999998</c:v>
                </c:pt>
                <c:pt idx="102">
                  <c:v>2.2810000000000001</c:v>
                </c:pt>
                <c:pt idx="103">
                  <c:v>2.2450000000000001</c:v>
                </c:pt>
                <c:pt idx="104">
                  <c:v>2.2120000000000002</c:v>
                </c:pt>
                <c:pt idx="105">
                  <c:v>2.1829999999999998</c:v>
                </c:pt>
                <c:pt idx="106">
                  <c:v>2.1440000000000001</c:v>
                </c:pt>
                <c:pt idx="107">
                  <c:v>2.0760000000000001</c:v>
                </c:pt>
                <c:pt idx="108">
                  <c:v>2.0339999999999998</c:v>
                </c:pt>
                <c:pt idx="109">
                  <c:v>1.988</c:v>
                </c:pt>
                <c:pt idx="110">
                  <c:v>1.964</c:v>
                </c:pt>
                <c:pt idx="111">
                  <c:v>2.0369999999999999</c:v>
                </c:pt>
                <c:pt idx="112">
                  <c:v>2.1800000000000002</c:v>
                </c:pt>
                <c:pt idx="113">
                  <c:v>2.1819999999999999</c:v>
                </c:pt>
                <c:pt idx="114">
                  <c:v>2.1789999999999998</c:v>
                </c:pt>
                <c:pt idx="115">
                  <c:v>2.169</c:v>
                </c:pt>
                <c:pt idx="116">
                  <c:v>2.145</c:v>
                </c:pt>
                <c:pt idx="117">
                  <c:v>2.1269999999999998</c:v>
                </c:pt>
                <c:pt idx="118">
                  <c:v>2.16</c:v>
                </c:pt>
                <c:pt idx="119">
                  <c:v>2.1760000000000002</c:v>
                </c:pt>
                <c:pt idx="120">
                  <c:v>2.2360000000000002</c:v>
                </c:pt>
                <c:pt idx="121">
                  <c:v>2.3250000000000002</c:v>
                </c:pt>
                <c:pt idx="122">
                  <c:v>2.4780000000000002</c:v>
                </c:pt>
                <c:pt idx="123">
                  <c:v>2.5499999999999998</c:v>
                </c:pt>
                <c:pt idx="124">
                  <c:v>2.5910000000000002</c:v>
                </c:pt>
                <c:pt idx="125">
                  <c:v>2.5830000000000002</c:v>
                </c:pt>
                <c:pt idx="126">
                  <c:v>2.569</c:v>
                </c:pt>
                <c:pt idx="127">
                  <c:v>2.5179999999999998</c:v>
                </c:pt>
                <c:pt idx="128">
                  <c:v>2.4750000000000001</c:v>
                </c:pt>
                <c:pt idx="129">
                  <c:v>2.504</c:v>
                </c:pt>
                <c:pt idx="130">
                  <c:v>2.5259999999999998</c:v>
                </c:pt>
                <c:pt idx="131">
                  <c:v>2.6070000000000002</c:v>
                </c:pt>
                <c:pt idx="132">
                  <c:v>2.629</c:v>
                </c:pt>
                <c:pt idx="133">
                  <c:v>2.641</c:v>
                </c:pt>
                <c:pt idx="134">
                  <c:v>2.6560000000000001</c:v>
                </c:pt>
                <c:pt idx="135">
                  <c:v>2.6320000000000001</c:v>
                </c:pt>
                <c:pt idx="136">
                  <c:v>2.6110000000000002</c:v>
                </c:pt>
                <c:pt idx="137">
                  <c:v>2.6019999999999999</c:v>
                </c:pt>
                <c:pt idx="138">
                  <c:v>2.589</c:v>
                </c:pt>
                <c:pt idx="139">
                  <c:v>2.5680000000000001</c:v>
                </c:pt>
                <c:pt idx="140">
                  <c:v>2.5859999999999999</c:v>
                </c:pt>
                <c:pt idx="141">
                  <c:v>2.6970000000000001</c:v>
                </c:pt>
                <c:pt idx="142">
                  <c:v>2.798</c:v>
                </c:pt>
                <c:pt idx="143">
                  <c:v>2.7919999999999998</c:v>
                </c:pt>
                <c:pt idx="144">
                  <c:v>2.7839999999999998</c:v>
                </c:pt>
                <c:pt idx="145">
                  <c:v>2.7759999999999998</c:v>
                </c:pt>
                <c:pt idx="146">
                  <c:v>2.77</c:v>
                </c:pt>
                <c:pt idx="147">
                  <c:v>2.7559999999999998</c:v>
                </c:pt>
                <c:pt idx="148">
                  <c:v>2.75</c:v>
                </c:pt>
                <c:pt idx="149">
                  <c:v>2.7269999999999999</c:v>
                </c:pt>
                <c:pt idx="150">
                  <c:v>2.7160000000000002</c:v>
                </c:pt>
                <c:pt idx="151">
                  <c:v>2.714</c:v>
                </c:pt>
                <c:pt idx="152">
                  <c:v>2.7759999999999998</c:v>
                </c:pt>
                <c:pt idx="153">
                  <c:v>2.8479999999999999</c:v>
                </c:pt>
                <c:pt idx="154">
                  <c:v>2.839</c:v>
                </c:pt>
                <c:pt idx="155">
                  <c:v>2.7959999999999998</c:v>
                </c:pt>
                <c:pt idx="156">
                  <c:v>2.7389999999999999</c:v>
                </c:pt>
                <c:pt idx="157">
                  <c:v>2.7320000000000002</c:v>
                </c:pt>
                <c:pt idx="158">
                  <c:v>2.71</c:v>
                </c:pt>
                <c:pt idx="159">
                  <c:v>2.7930000000000001</c:v>
                </c:pt>
                <c:pt idx="160">
                  <c:v>2.8279999999999998</c:v>
                </c:pt>
                <c:pt idx="161">
                  <c:v>2.87</c:v>
                </c:pt>
                <c:pt idx="162">
                  <c:v>2.8959999999999999</c:v>
                </c:pt>
                <c:pt idx="163">
                  <c:v>2.923</c:v>
                </c:pt>
                <c:pt idx="164">
                  <c:v>2.911</c:v>
                </c:pt>
                <c:pt idx="165">
                  <c:v>2.9889999999999999</c:v>
                </c:pt>
                <c:pt idx="166">
                  <c:v>3.05</c:v>
                </c:pt>
                <c:pt idx="167">
                  <c:v>3.05</c:v>
                </c:pt>
                <c:pt idx="168">
                  <c:v>3.0569999999999999</c:v>
                </c:pt>
                <c:pt idx="169">
                  <c:v>3.1</c:v>
                </c:pt>
                <c:pt idx="170">
                  <c:v>3.1059999999999999</c:v>
                </c:pt>
                <c:pt idx="171">
                  <c:v>3.07</c:v>
                </c:pt>
                <c:pt idx="172">
                  <c:v>2.988</c:v>
                </c:pt>
                <c:pt idx="173">
                  <c:v>2.9420000000000002</c:v>
                </c:pt>
                <c:pt idx="174">
                  <c:v>2.9060000000000001</c:v>
                </c:pt>
                <c:pt idx="175">
                  <c:v>2.8929999999999998</c:v>
                </c:pt>
                <c:pt idx="176">
                  <c:v>2.9350000000000001</c:v>
                </c:pt>
                <c:pt idx="177">
                  <c:v>2.931</c:v>
                </c:pt>
                <c:pt idx="178">
                  <c:v>2.8929999999999998</c:v>
                </c:pt>
                <c:pt idx="179">
                  <c:v>2.8660000000000001</c:v>
                </c:pt>
                <c:pt idx="180">
                  <c:v>2.8660000000000001</c:v>
                </c:pt>
                <c:pt idx="181">
                  <c:v>2.891</c:v>
                </c:pt>
                <c:pt idx="182">
                  <c:v>2.9</c:v>
                </c:pt>
                <c:pt idx="183">
                  <c:v>2.9660000000000002</c:v>
                </c:pt>
                <c:pt idx="184">
                  <c:v>2.9529999999999998</c:v>
                </c:pt>
                <c:pt idx="185">
                  <c:v>2.927</c:v>
                </c:pt>
                <c:pt idx="186">
                  <c:v>2.9089999999999998</c:v>
                </c:pt>
                <c:pt idx="187">
                  <c:v>2.9</c:v>
                </c:pt>
                <c:pt idx="188">
                  <c:v>2.92</c:v>
                </c:pt>
                <c:pt idx="189">
                  <c:v>2.944</c:v>
                </c:pt>
                <c:pt idx="190">
                  <c:v>2.9279999999999999</c:v>
                </c:pt>
                <c:pt idx="191">
                  <c:v>2.99</c:v>
                </c:pt>
                <c:pt idx="192">
                  <c:v>3.0550000000000002</c:v>
                </c:pt>
                <c:pt idx="193">
                  <c:v>3.0630000000000002</c:v>
                </c:pt>
                <c:pt idx="194">
                  <c:v>3.048</c:v>
                </c:pt>
                <c:pt idx="195">
                  <c:v>3.0489999999999999</c:v>
                </c:pt>
                <c:pt idx="196">
                  <c:v>3.1019999999999999</c:v>
                </c:pt>
                <c:pt idx="197">
                  <c:v>3.1669999999999998</c:v>
                </c:pt>
                <c:pt idx="198">
                  <c:v>3.1560000000000001</c:v>
                </c:pt>
                <c:pt idx="199">
                  <c:v>3.1440000000000001</c:v>
                </c:pt>
                <c:pt idx="200">
                  <c:v>3.1749999999999998</c:v>
                </c:pt>
                <c:pt idx="201">
                  <c:v>3.2050000000000001</c:v>
                </c:pt>
                <c:pt idx="202">
                  <c:v>3.2290000000000001</c:v>
                </c:pt>
                <c:pt idx="203">
                  <c:v>3.278</c:v>
                </c:pt>
                <c:pt idx="204">
                  <c:v>3.3029999999999999</c:v>
                </c:pt>
                <c:pt idx="205">
                  <c:v>3.302</c:v>
                </c:pt>
                <c:pt idx="206">
                  <c:v>3.371</c:v>
                </c:pt>
                <c:pt idx="207">
                  <c:v>3.3919999999999999</c:v>
                </c:pt>
                <c:pt idx="208">
                  <c:v>3.399</c:v>
                </c:pt>
                <c:pt idx="209">
                  <c:v>3.4750000000000001</c:v>
                </c:pt>
                <c:pt idx="210">
                  <c:v>3.4790000000000001</c:v>
                </c:pt>
                <c:pt idx="211">
                  <c:v>3.5169999999999999</c:v>
                </c:pt>
                <c:pt idx="212">
                  <c:v>3.661</c:v>
                </c:pt>
                <c:pt idx="213">
                  <c:v>3.823</c:v>
                </c:pt>
                <c:pt idx="214">
                  <c:v>3.859</c:v>
                </c:pt>
                <c:pt idx="215">
                  <c:v>3.855</c:v>
                </c:pt>
                <c:pt idx="216">
                  <c:v>3.883</c:v>
                </c:pt>
                <c:pt idx="217">
                  <c:v>3.9319999999999999</c:v>
                </c:pt>
                <c:pt idx="218">
                  <c:v>4.04</c:v>
                </c:pt>
                <c:pt idx="219">
                  <c:v>4.0679999999999996</c:v>
                </c:pt>
                <c:pt idx="220">
                  <c:v>4.0609999999999999</c:v>
                </c:pt>
                <c:pt idx="221">
                  <c:v>4.0860000000000003</c:v>
                </c:pt>
                <c:pt idx="222">
                  <c:v>4.0659999999999998</c:v>
                </c:pt>
                <c:pt idx="223">
                  <c:v>4.0149999999999997</c:v>
                </c:pt>
                <c:pt idx="224">
                  <c:v>3.9420000000000002</c:v>
                </c:pt>
                <c:pt idx="225">
                  <c:v>3.8959999999999999</c:v>
                </c:pt>
                <c:pt idx="226">
                  <c:v>3.8889999999999998</c:v>
                </c:pt>
                <c:pt idx="227">
                  <c:v>3.9049999999999998</c:v>
                </c:pt>
                <c:pt idx="228">
                  <c:v>3.9039999999999999</c:v>
                </c:pt>
                <c:pt idx="229">
                  <c:v>3.8420000000000001</c:v>
                </c:pt>
                <c:pt idx="230">
                  <c:v>3.8180000000000001</c:v>
                </c:pt>
                <c:pt idx="231">
                  <c:v>3.875</c:v>
                </c:pt>
                <c:pt idx="232">
                  <c:v>3.903</c:v>
                </c:pt>
                <c:pt idx="233">
                  <c:v>3.9249999999999998</c:v>
                </c:pt>
                <c:pt idx="234">
                  <c:v>3.9180000000000001</c:v>
                </c:pt>
                <c:pt idx="235">
                  <c:v>3.875</c:v>
                </c:pt>
                <c:pt idx="236">
                  <c:v>3.8149999999999999</c:v>
                </c:pt>
                <c:pt idx="237">
                  <c:v>3.7890000000000001</c:v>
                </c:pt>
                <c:pt idx="238">
                  <c:v>3.8029999999999999</c:v>
                </c:pt>
                <c:pt idx="239">
                  <c:v>3.8519999999999999</c:v>
                </c:pt>
                <c:pt idx="240">
                  <c:v>3.8410000000000002</c:v>
                </c:pt>
                <c:pt idx="241">
                  <c:v>3.7989999999999999</c:v>
                </c:pt>
                <c:pt idx="242">
                  <c:v>3.738</c:v>
                </c:pt>
                <c:pt idx="243">
                  <c:v>3.6989999999999998</c:v>
                </c:pt>
                <c:pt idx="244">
                  <c:v>3.6709999999999998</c:v>
                </c:pt>
                <c:pt idx="245">
                  <c:v>3.754</c:v>
                </c:pt>
                <c:pt idx="246">
                  <c:v>3.782</c:v>
                </c:pt>
                <c:pt idx="247">
                  <c:v>3.8660000000000001</c:v>
                </c:pt>
                <c:pt idx="248">
                  <c:v>3.863</c:v>
                </c:pt>
                <c:pt idx="249">
                  <c:v>3.9870000000000001</c:v>
                </c:pt>
                <c:pt idx="250">
                  <c:v>4.01</c:v>
                </c:pt>
                <c:pt idx="251">
                  <c:v>3.9489999999999998</c:v>
                </c:pt>
                <c:pt idx="252">
                  <c:v>3.907</c:v>
                </c:pt>
                <c:pt idx="253">
                  <c:v>3.8479999999999999</c:v>
                </c:pt>
                <c:pt idx="254">
                  <c:v>3.7650000000000001</c:v>
                </c:pt>
                <c:pt idx="255">
                  <c:v>3.706</c:v>
                </c:pt>
                <c:pt idx="256">
                  <c:v>3.6829999999999998</c:v>
                </c:pt>
                <c:pt idx="257">
                  <c:v>3.7170000000000001</c:v>
                </c:pt>
                <c:pt idx="258">
                  <c:v>3.746</c:v>
                </c:pt>
                <c:pt idx="259">
                  <c:v>3.7360000000000002</c:v>
                </c:pt>
                <c:pt idx="260">
                  <c:v>3.734</c:v>
                </c:pt>
                <c:pt idx="261">
                  <c:v>3.7509999999999999</c:v>
                </c:pt>
                <c:pt idx="262">
                  <c:v>3.8570000000000002</c:v>
                </c:pt>
                <c:pt idx="263">
                  <c:v>3.8479999999999999</c:v>
                </c:pt>
                <c:pt idx="264">
                  <c:v>3.9140000000000001</c:v>
                </c:pt>
                <c:pt idx="265">
                  <c:v>3.9740000000000002</c:v>
                </c:pt>
                <c:pt idx="266">
                  <c:v>4.016</c:v>
                </c:pt>
                <c:pt idx="267">
                  <c:v>4.04</c:v>
                </c:pt>
                <c:pt idx="268">
                  <c:v>4.0460000000000003</c:v>
                </c:pt>
                <c:pt idx="269">
                  <c:v>4.0419999999999998</c:v>
                </c:pt>
                <c:pt idx="270">
                  <c:v>4.0549999999999997</c:v>
                </c:pt>
                <c:pt idx="271">
                  <c:v>4.0209999999999999</c:v>
                </c:pt>
                <c:pt idx="272">
                  <c:v>3.9740000000000002</c:v>
                </c:pt>
                <c:pt idx="273">
                  <c:v>3.9710000000000001</c:v>
                </c:pt>
                <c:pt idx="274">
                  <c:v>3.9620000000000002</c:v>
                </c:pt>
                <c:pt idx="275">
                  <c:v>3.8969999999999998</c:v>
                </c:pt>
                <c:pt idx="276">
                  <c:v>3.8540000000000001</c:v>
                </c:pt>
                <c:pt idx="277">
                  <c:v>3.7949999999999999</c:v>
                </c:pt>
                <c:pt idx="278">
                  <c:v>3.746</c:v>
                </c:pt>
                <c:pt idx="279">
                  <c:v>3.6960000000000002</c:v>
                </c:pt>
                <c:pt idx="280">
                  <c:v>3.6549999999999998</c:v>
                </c:pt>
                <c:pt idx="281">
                  <c:v>3.6059999999999999</c:v>
                </c:pt>
                <c:pt idx="282">
                  <c:v>3.58</c:v>
                </c:pt>
                <c:pt idx="283">
                  <c:v>3.6379999999999999</c:v>
                </c:pt>
                <c:pt idx="284">
                  <c:v>3.6589999999999998</c:v>
                </c:pt>
                <c:pt idx="285">
                  <c:v>3.7490000000000001</c:v>
                </c:pt>
                <c:pt idx="286">
                  <c:v>3.782</c:v>
                </c:pt>
                <c:pt idx="287">
                  <c:v>3.851</c:v>
                </c:pt>
                <c:pt idx="288">
                  <c:v>3.968</c:v>
                </c:pt>
                <c:pt idx="289">
                  <c:v>4.0149999999999997</c:v>
                </c:pt>
                <c:pt idx="290">
                  <c:v>4.05</c:v>
                </c:pt>
                <c:pt idx="291">
                  <c:v>4.0720000000000001</c:v>
                </c:pt>
                <c:pt idx="292">
                  <c:v>4.0789999999999997</c:v>
                </c:pt>
                <c:pt idx="293">
                  <c:v>4.08</c:v>
                </c:pt>
                <c:pt idx="294">
                  <c:v>4.0170000000000003</c:v>
                </c:pt>
                <c:pt idx="295">
                  <c:v>4.0129999999999999</c:v>
                </c:pt>
                <c:pt idx="296">
                  <c:v>4.04</c:v>
                </c:pt>
                <c:pt idx="297">
                  <c:v>4.1500000000000004</c:v>
                </c:pt>
                <c:pt idx="298">
                  <c:v>4.101</c:v>
                </c:pt>
                <c:pt idx="299">
                  <c:v>3.984</c:v>
                </c:pt>
                <c:pt idx="300">
                  <c:v>3.9590000000000001</c:v>
                </c:pt>
                <c:pt idx="301">
                  <c:v>3.9079999999999999</c:v>
                </c:pt>
                <c:pt idx="302">
                  <c:v>3.9089999999999998</c:v>
                </c:pt>
                <c:pt idx="303">
                  <c:v>4.0229999999999997</c:v>
                </c:pt>
                <c:pt idx="304">
                  <c:v>4.0140000000000002</c:v>
                </c:pt>
                <c:pt idx="305">
                  <c:v>3.9769999999999999</c:v>
                </c:pt>
                <c:pt idx="306">
                  <c:v>3.9180000000000001</c:v>
                </c:pt>
                <c:pt idx="307">
                  <c:v>3.8929999999999998</c:v>
                </c:pt>
                <c:pt idx="308">
                  <c:v>3.8849999999999998</c:v>
                </c:pt>
                <c:pt idx="309">
                  <c:v>3.87</c:v>
                </c:pt>
                <c:pt idx="310">
                  <c:v>3.8340000000000001</c:v>
                </c:pt>
                <c:pt idx="311">
                  <c:v>3.8450000000000002</c:v>
                </c:pt>
                <c:pt idx="312">
                  <c:v>3.8660000000000001</c:v>
                </c:pt>
                <c:pt idx="313">
                  <c:v>3.9780000000000002</c:v>
                </c:pt>
                <c:pt idx="314">
                  <c:v>4.08</c:v>
                </c:pt>
                <c:pt idx="315">
                  <c:v>4.1319999999999997</c:v>
                </c:pt>
                <c:pt idx="316">
                  <c:v>4.1210000000000004</c:v>
                </c:pt>
                <c:pt idx="317">
                  <c:v>4.085</c:v>
                </c:pt>
                <c:pt idx="318">
                  <c:v>4.0430000000000001</c:v>
                </c:pt>
                <c:pt idx="319">
                  <c:v>4.0149999999999997</c:v>
                </c:pt>
                <c:pt idx="320">
                  <c:v>3.9790000000000001</c:v>
                </c:pt>
                <c:pt idx="321">
                  <c:v>3.97</c:v>
                </c:pt>
                <c:pt idx="322">
                  <c:v>3.956</c:v>
                </c:pt>
                <c:pt idx="323">
                  <c:v>3.923</c:v>
                </c:pt>
                <c:pt idx="324">
                  <c:v>3.8679999999999999</c:v>
                </c:pt>
                <c:pt idx="325">
                  <c:v>3.839</c:v>
                </c:pt>
                <c:pt idx="326">
                  <c:v>3.8679999999999999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EIA!$G$1</c:f>
              <c:strCache>
                <c:ptCount val="1"/>
                <c:pt idx="0">
                  <c:v>Gulf Coast</c:v>
                </c:pt>
              </c:strCache>
            </c:strRef>
          </c:tx>
          <c:marker>
            <c:symbol val="none"/>
          </c:marker>
          <c:cat>
            <c:numRef>
              <c:f>EIA!$A$2:$A$328</c:f>
              <c:numCache>
                <c:formatCode>m/d/yyyy</c:formatCode>
                <c:ptCount val="327"/>
                <c:pt idx="0">
                  <c:v>39118</c:v>
                </c:pt>
                <c:pt idx="1">
                  <c:v>39125</c:v>
                </c:pt>
                <c:pt idx="2">
                  <c:v>39132</c:v>
                </c:pt>
                <c:pt idx="3">
                  <c:v>39139</c:v>
                </c:pt>
                <c:pt idx="4">
                  <c:v>39146</c:v>
                </c:pt>
                <c:pt idx="5">
                  <c:v>39153</c:v>
                </c:pt>
                <c:pt idx="6">
                  <c:v>39160</c:v>
                </c:pt>
                <c:pt idx="7">
                  <c:v>39167</c:v>
                </c:pt>
                <c:pt idx="8">
                  <c:v>39174</c:v>
                </c:pt>
                <c:pt idx="9">
                  <c:v>39181</c:v>
                </c:pt>
                <c:pt idx="10">
                  <c:v>39188</c:v>
                </c:pt>
                <c:pt idx="11">
                  <c:v>39195</c:v>
                </c:pt>
                <c:pt idx="12">
                  <c:v>39202</c:v>
                </c:pt>
                <c:pt idx="13">
                  <c:v>39209</c:v>
                </c:pt>
                <c:pt idx="14">
                  <c:v>39216</c:v>
                </c:pt>
                <c:pt idx="15">
                  <c:v>39223</c:v>
                </c:pt>
                <c:pt idx="16">
                  <c:v>39230</c:v>
                </c:pt>
                <c:pt idx="17">
                  <c:v>39237</c:v>
                </c:pt>
                <c:pt idx="18">
                  <c:v>39244</c:v>
                </c:pt>
                <c:pt idx="19">
                  <c:v>39251</c:v>
                </c:pt>
                <c:pt idx="20">
                  <c:v>39258</c:v>
                </c:pt>
                <c:pt idx="21">
                  <c:v>39265</c:v>
                </c:pt>
                <c:pt idx="22">
                  <c:v>39272</c:v>
                </c:pt>
                <c:pt idx="23">
                  <c:v>39279</c:v>
                </c:pt>
                <c:pt idx="24">
                  <c:v>39286</c:v>
                </c:pt>
                <c:pt idx="25">
                  <c:v>39293</c:v>
                </c:pt>
                <c:pt idx="26">
                  <c:v>39300</c:v>
                </c:pt>
                <c:pt idx="27">
                  <c:v>39307</c:v>
                </c:pt>
                <c:pt idx="28">
                  <c:v>39314</c:v>
                </c:pt>
                <c:pt idx="29">
                  <c:v>39321</c:v>
                </c:pt>
                <c:pt idx="30">
                  <c:v>39328</c:v>
                </c:pt>
                <c:pt idx="31">
                  <c:v>39335</c:v>
                </c:pt>
                <c:pt idx="32">
                  <c:v>39342</c:v>
                </c:pt>
                <c:pt idx="33">
                  <c:v>39349</c:v>
                </c:pt>
                <c:pt idx="34">
                  <c:v>39356</c:v>
                </c:pt>
                <c:pt idx="35">
                  <c:v>39363</c:v>
                </c:pt>
                <c:pt idx="36">
                  <c:v>39370</c:v>
                </c:pt>
                <c:pt idx="37">
                  <c:v>39377</c:v>
                </c:pt>
                <c:pt idx="38">
                  <c:v>39384</c:v>
                </c:pt>
                <c:pt idx="39">
                  <c:v>39391</c:v>
                </c:pt>
                <c:pt idx="40">
                  <c:v>39398</c:v>
                </c:pt>
                <c:pt idx="41">
                  <c:v>39405</c:v>
                </c:pt>
                <c:pt idx="42">
                  <c:v>39412</c:v>
                </c:pt>
                <c:pt idx="43">
                  <c:v>39419</c:v>
                </c:pt>
                <c:pt idx="44">
                  <c:v>39426</c:v>
                </c:pt>
                <c:pt idx="45">
                  <c:v>39433</c:v>
                </c:pt>
                <c:pt idx="46">
                  <c:v>39440</c:v>
                </c:pt>
                <c:pt idx="47">
                  <c:v>39447</c:v>
                </c:pt>
                <c:pt idx="48">
                  <c:v>39454</c:v>
                </c:pt>
                <c:pt idx="49">
                  <c:v>39461</c:v>
                </c:pt>
                <c:pt idx="50">
                  <c:v>39468</c:v>
                </c:pt>
                <c:pt idx="51">
                  <c:v>39475</c:v>
                </c:pt>
                <c:pt idx="52">
                  <c:v>39482</c:v>
                </c:pt>
                <c:pt idx="53">
                  <c:v>39489</c:v>
                </c:pt>
                <c:pt idx="54">
                  <c:v>39496</c:v>
                </c:pt>
                <c:pt idx="55">
                  <c:v>39503</c:v>
                </c:pt>
                <c:pt idx="56">
                  <c:v>39510</c:v>
                </c:pt>
                <c:pt idx="57">
                  <c:v>39517</c:v>
                </c:pt>
                <c:pt idx="58">
                  <c:v>39524</c:v>
                </c:pt>
                <c:pt idx="59">
                  <c:v>39531</c:v>
                </c:pt>
                <c:pt idx="60">
                  <c:v>39538</c:v>
                </c:pt>
                <c:pt idx="61">
                  <c:v>39545</c:v>
                </c:pt>
                <c:pt idx="62">
                  <c:v>39552</c:v>
                </c:pt>
                <c:pt idx="63">
                  <c:v>39559</c:v>
                </c:pt>
                <c:pt idx="64">
                  <c:v>39566</c:v>
                </c:pt>
                <c:pt idx="65">
                  <c:v>39573</c:v>
                </c:pt>
                <c:pt idx="66">
                  <c:v>39580</c:v>
                </c:pt>
                <c:pt idx="67">
                  <c:v>39587</c:v>
                </c:pt>
                <c:pt idx="68">
                  <c:v>39594</c:v>
                </c:pt>
                <c:pt idx="69">
                  <c:v>39601</c:v>
                </c:pt>
                <c:pt idx="70">
                  <c:v>39608</c:v>
                </c:pt>
                <c:pt idx="71">
                  <c:v>39615</c:v>
                </c:pt>
                <c:pt idx="72">
                  <c:v>39622</c:v>
                </c:pt>
                <c:pt idx="73">
                  <c:v>39629</c:v>
                </c:pt>
                <c:pt idx="74">
                  <c:v>39636</c:v>
                </c:pt>
                <c:pt idx="75">
                  <c:v>39643</c:v>
                </c:pt>
                <c:pt idx="76">
                  <c:v>39650</c:v>
                </c:pt>
                <c:pt idx="77">
                  <c:v>39657</c:v>
                </c:pt>
                <c:pt idx="78">
                  <c:v>39664</c:v>
                </c:pt>
                <c:pt idx="79">
                  <c:v>39671</c:v>
                </c:pt>
                <c:pt idx="80">
                  <c:v>39678</c:v>
                </c:pt>
                <c:pt idx="81">
                  <c:v>39685</c:v>
                </c:pt>
                <c:pt idx="82">
                  <c:v>39692</c:v>
                </c:pt>
                <c:pt idx="83">
                  <c:v>39699</c:v>
                </c:pt>
                <c:pt idx="84">
                  <c:v>39706</c:v>
                </c:pt>
                <c:pt idx="85">
                  <c:v>39713</c:v>
                </c:pt>
                <c:pt idx="86">
                  <c:v>39720</c:v>
                </c:pt>
                <c:pt idx="87">
                  <c:v>39727</c:v>
                </c:pt>
                <c:pt idx="88">
                  <c:v>39734</c:v>
                </c:pt>
                <c:pt idx="89">
                  <c:v>39741</c:v>
                </c:pt>
                <c:pt idx="90">
                  <c:v>39748</c:v>
                </c:pt>
                <c:pt idx="91">
                  <c:v>39755</c:v>
                </c:pt>
                <c:pt idx="92">
                  <c:v>39762</c:v>
                </c:pt>
                <c:pt idx="93">
                  <c:v>39769</c:v>
                </c:pt>
                <c:pt idx="94">
                  <c:v>39776</c:v>
                </c:pt>
                <c:pt idx="95">
                  <c:v>39783</c:v>
                </c:pt>
                <c:pt idx="96">
                  <c:v>39790</c:v>
                </c:pt>
                <c:pt idx="97">
                  <c:v>39797</c:v>
                </c:pt>
                <c:pt idx="98">
                  <c:v>39804</c:v>
                </c:pt>
                <c:pt idx="99">
                  <c:v>39811</c:v>
                </c:pt>
                <c:pt idx="100">
                  <c:v>39818</c:v>
                </c:pt>
                <c:pt idx="101">
                  <c:v>39825</c:v>
                </c:pt>
                <c:pt idx="102">
                  <c:v>39832</c:v>
                </c:pt>
                <c:pt idx="103">
                  <c:v>39839</c:v>
                </c:pt>
                <c:pt idx="104">
                  <c:v>39846</c:v>
                </c:pt>
                <c:pt idx="105">
                  <c:v>39853</c:v>
                </c:pt>
                <c:pt idx="106">
                  <c:v>39860</c:v>
                </c:pt>
                <c:pt idx="107">
                  <c:v>39867</c:v>
                </c:pt>
                <c:pt idx="108">
                  <c:v>39874</c:v>
                </c:pt>
                <c:pt idx="109">
                  <c:v>39881</c:v>
                </c:pt>
                <c:pt idx="110">
                  <c:v>39888</c:v>
                </c:pt>
                <c:pt idx="111">
                  <c:v>39895</c:v>
                </c:pt>
                <c:pt idx="112">
                  <c:v>39902</c:v>
                </c:pt>
                <c:pt idx="113">
                  <c:v>39909</c:v>
                </c:pt>
                <c:pt idx="114">
                  <c:v>39916</c:v>
                </c:pt>
                <c:pt idx="115">
                  <c:v>39923</c:v>
                </c:pt>
                <c:pt idx="116">
                  <c:v>39930</c:v>
                </c:pt>
                <c:pt idx="117">
                  <c:v>39937</c:v>
                </c:pt>
                <c:pt idx="118">
                  <c:v>39944</c:v>
                </c:pt>
                <c:pt idx="119">
                  <c:v>39951</c:v>
                </c:pt>
                <c:pt idx="120">
                  <c:v>39958</c:v>
                </c:pt>
                <c:pt idx="121">
                  <c:v>39965</c:v>
                </c:pt>
                <c:pt idx="122">
                  <c:v>39972</c:v>
                </c:pt>
                <c:pt idx="123">
                  <c:v>39979</c:v>
                </c:pt>
                <c:pt idx="124">
                  <c:v>39986</c:v>
                </c:pt>
                <c:pt idx="125">
                  <c:v>39993</c:v>
                </c:pt>
                <c:pt idx="126">
                  <c:v>40000</c:v>
                </c:pt>
                <c:pt idx="127">
                  <c:v>40007</c:v>
                </c:pt>
                <c:pt idx="128">
                  <c:v>40014</c:v>
                </c:pt>
                <c:pt idx="129">
                  <c:v>40021</c:v>
                </c:pt>
                <c:pt idx="130">
                  <c:v>40028</c:v>
                </c:pt>
                <c:pt idx="131">
                  <c:v>40035</c:v>
                </c:pt>
                <c:pt idx="132">
                  <c:v>40042</c:v>
                </c:pt>
                <c:pt idx="133">
                  <c:v>40049</c:v>
                </c:pt>
                <c:pt idx="134">
                  <c:v>40056</c:v>
                </c:pt>
                <c:pt idx="135">
                  <c:v>40063</c:v>
                </c:pt>
                <c:pt idx="136">
                  <c:v>40070</c:v>
                </c:pt>
                <c:pt idx="137">
                  <c:v>40077</c:v>
                </c:pt>
                <c:pt idx="138">
                  <c:v>40084</c:v>
                </c:pt>
                <c:pt idx="139">
                  <c:v>40091</c:v>
                </c:pt>
                <c:pt idx="140">
                  <c:v>40098</c:v>
                </c:pt>
                <c:pt idx="141">
                  <c:v>40105</c:v>
                </c:pt>
                <c:pt idx="142">
                  <c:v>40112</c:v>
                </c:pt>
                <c:pt idx="143">
                  <c:v>40119</c:v>
                </c:pt>
                <c:pt idx="144">
                  <c:v>40126</c:v>
                </c:pt>
                <c:pt idx="145">
                  <c:v>40133</c:v>
                </c:pt>
                <c:pt idx="146">
                  <c:v>40140</c:v>
                </c:pt>
                <c:pt idx="147">
                  <c:v>40147</c:v>
                </c:pt>
                <c:pt idx="148">
                  <c:v>40154</c:v>
                </c:pt>
                <c:pt idx="149">
                  <c:v>40161</c:v>
                </c:pt>
                <c:pt idx="150">
                  <c:v>40168</c:v>
                </c:pt>
                <c:pt idx="151">
                  <c:v>40175</c:v>
                </c:pt>
                <c:pt idx="152">
                  <c:v>40182</c:v>
                </c:pt>
                <c:pt idx="153">
                  <c:v>40189</c:v>
                </c:pt>
                <c:pt idx="154">
                  <c:v>40196</c:v>
                </c:pt>
                <c:pt idx="155">
                  <c:v>40203</c:v>
                </c:pt>
                <c:pt idx="156">
                  <c:v>40210</c:v>
                </c:pt>
                <c:pt idx="157">
                  <c:v>40217</c:v>
                </c:pt>
                <c:pt idx="158">
                  <c:v>40224</c:v>
                </c:pt>
                <c:pt idx="159">
                  <c:v>40231</c:v>
                </c:pt>
                <c:pt idx="160">
                  <c:v>40238</c:v>
                </c:pt>
                <c:pt idx="161">
                  <c:v>40245</c:v>
                </c:pt>
                <c:pt idx="162">
                  <c:v>40252</c:v>
                </c:pt>
                <c:pt idx="163">
                  <c:v>40259</c:v>
                </c:pt>
                <c:pt idx="164">
                  <c:v>40266</c:v>
                </c:pt>
                <c:pt idx="165">
                  <c:v>40273</c:v>
                </c:pt>
                <c:pt idx="166">
                  <c:v>40280</c:v>
                </c:pt>
                <c:pt idx="167">
                  <c:v>40287</c:v>
                </c:pt>
                <c:pt idx="168">
                  <c:v>40294</c:v>
                </c:pt>
                <c:pt idx="169">
                  <c:v>40301</c:v>
                </c:pt>
                <c:pt idx="170">
                  <c:v>40308</c:v>
                </c:pt>
                <c:pt idx="171">
                  <c:v>40315</c:v>
                </c:pt>
                <c:pt idx="172">
                  <c:v>40322</c:v>
                </c:pt>
                <c:pt idx="173">
                  <c:v>40329</c:v>
                </c:pt>
                <c:pt idx="174">
                  <c:v>40336</c:v>
                </c:pt>
                <c:pt idx="175">
                  <c:v>40343</c:v>
                </c:pt>
                <c:pt idx="176">
                  <c:v>40350</c:v>
                </c:pt>
                <c:pt idx="177">
                  <c:v>40357</c:v>
                </c:pt>
                <c:pt idx="178">
                  <c:v>40364</c:v>
                </c:pt>
                <c:pt idx="179">
                  <c:v>40371</c:v>
                </c:pt>
                <c:pt idx="180">
                  <c:v>40378</c:v>
                </c:pt>
                <c:pt idx="181">
                  <c:v>40385</c:v>
                </c:pt>
                <c:pt idx="182">
                  <c:v>40392</c:v>
                </c:pt>
                <c:pt idx="183">
                  <c:v>40399</c:v>
                </c:pt>
                <c:pt idx="184">
                  <c:v>40406</c:v>
                </c:pt>
                <c:pt idx="185">
                  <c:v>40413</c:v>
                </c:pt>
                <c:pt idx="186">
                  <c:v>40420</c:v>
                </c:pt>
                <c:pt idx="187">
                  <c:v>40427</c:v>
                </c:pt>
                <c:pt idx="188">
                  <c:v>40434</c:v>
                </c:pt>
                <c:pt idx="189">
                  <c:v>40441</c:v>
                </c:pt>
                <c:pt idx="190">
                  <c:v>40448</c:v>
                </c:pt>
                <c:pt idx="191">
                  <c:v>40455</c:v>
                </c:pt>
                <c:pt idx="192">
                  <c:v>40462</c:v>
                </c:pt>
                <c:pt idx="193">
                  <c:v>40469</c:v>
                </c:pt>
                <c:pt idx="194">
                  <c:v>40476</c:v>
                </c:pt>
                <c:pt idx="195">
                  <c:v>40483</c:v>
                </c:pt>
                <c:pt idx="196">
                  <c:v>40490</c:v>
                </c:pt>
                <c:pt idx="197">
                  <c:v>40497</c:v>
                </c:pt>
                <c:pt idx="198">
                  <c:v>40504</c:v>
                </c:pt>
                <c:pt idx="199">
                  <c:v>40511</c:v>
                </c:pt>
                <c:pt idx="200">
                  <c:v>40518</c:v>
                </c:pt>
                <c:pt idx="201">
                  <c:v>40525</c:v>
                </c:pt>
                <c:pt idx="202">
                  <c:v>40532</c:v>
                </c:pt>
                <c:pt idx="203">
                  <c:v>40539</c:v>
                </c:pt>
                <c:pt idx="204">
                  <c:v>40546</c:v>
                </c:pt>
                <c:pt idx="205">
                  <c:v>40553</c:v>
                </c:pt>
                <c:pt idx="206">
                  <c:v>40560</c:v>
                </c:pt>
                <c:pt idx="207">
                  <c:v>40567</c:v>
                </c:pt>
                <c:pt idx="208">
                  <c:v>40574</c:v>
                </c:pt>
                <c:pt idx="209">
                  <c:v>40581</c:v>
                </c:pt>
                <c:pt idx="210">
                  <c:v>40588</c:v>
                </c:pt>
                <c:pt idx="211">
                  <c:v>40595</c:v>
                </c:pt>
                <c:pt idx="212">
                  <c:v>40602</c:v>
                </c:pt>
                <c:pt idx="213">
                  <c:v>40609</c:v>
                </c:pt>
                <c:pt idx="214">
                  <c:v>40616</c:v>
                </c:pt>
                <c:pt idx="215">
                  <c:v>40623</c:v>
                </c:pt>
                <c:pt idx="216">
                  <c:v>40630</c:v>
                </c:pt>
                <c:pt idx="217">
                  <c:v>40637</c:v>
                </c:pt>
                <c:pt idx="218">
                  <c:v>40644</c:v>
                </c:pt>
                <c:pt idx="219">
                  <c:v>40651</c:v>
                </c:pt>
                <c:pt idx="220">
                  <c:v>40658</c:v>
                </c:pt>
                <c:pt idx="221">
                  <c:v>40665</c:v>
                </c:pt>
                <c:pt idx="222">
                  <c:v>40672</c:v>
                </c:pt>
                <c:pt idx="223">
                  <c:v>40679</c:v>
                </c:pt>
                <c:pt idx="224">
                  <c:v>40686</c:v>
                </c:pt>
                <c:pt idx="225">
                  <c:v>40693</c:v>
                </c:pt>
                <c:pt idx="226">
                  <c:v>40700</c:v>
                </c:pt>
                <c:pt idx="227">
                  <c:v>40707</c:v>
                </c:pt>
                <c:pt idx="228">
                  <c:v>40714</c:v>
                </c:pt>
                <c:pt idx="229">
                  <c:v>40721</c:v>
                </c:pt>
                <c:pt idx="230">
                  <c:v>40728</c:v>
                </c:pt>
                <c:pt idx="231">
                  <c:v>40735</c:v>
                </c:pt>
                <c:pt idx="232">
                  <c:v>40742</c:v>
                </c:pt>
                <c:pt idx="233">
                  <c:v>40749</c:v>
                </c:pt>
                <c:pt idx="234">
                  <c:v>40756</c:v>
                </c:pt>
                <c:pt idx="235">
                  <c:v>40763</c:v>
                </c:pt>
                <c:pt idx="236">
                  <c:v>40770</c:v>
                </c:pt>
                <c:pt idx="237">
                  <c:v>40777</c:v>
                </c:pt>
                <c:pt idx="238">
                  <c:v>40784</c:v>
                </c:pt>
                <c:pt idx="239">
                  <c:v>40791</c:v>
                </c:pt>
                <c:pt idx="240">
                  <c:v>40798</c:v>
                </c:pt>
                <c:pt idx="241">
                  <c:v>40805</c:v>
                </c:pt>
                <c:pt idx="242">
                  <c:v>40812</c:v>
                </c:pt>
                <c:pt idx="243">
                  <c:v>40819</c:v>
                </c:pt>
                <c:pt idx="244">
                  <c:v>40826</c:v>
                </c:pt>
                <c:pt idx="245">
                  <c:v>40833</c:v>
                </c:pt>
                <c:pt idx="246">
                  <c:v>40840</c:v>
                </c:pt>
                <c:pt idx="247">
                  <c:v>40847</c:v>
                </c:pt>
                <c:pt idx="248">
                  <c:v>40854</c:v>
                </c:pt>
                <c:pt idx="249">
                  <c:v>40861</c:v>
                </c:pt>
                <c:pt idx="250">
                  <c:v>40868</c:v>
                </c:pt>
                <c:pt idx="251">
                  <c:v>40875</c:v>
                </c:pt>
                <c:pt idx="252">
                  <c:v>40882</c:v>
                </c:pt>
                <c:pt idx="253">
                  <c:v>40889</c:v>
                </c:pt>
                <c:pt idx="254">
                  <c:v>40896</c:v>
                </c:pt>
                <c:pt idx="255">
                  <c:v>40903</c:v>
                </c:pt>
                <c:pt idx="256">
                  <c:v>40910</c:v>
                </c:pt>
                <c:pt idx="257">
                  <c:v>40917</c:v>
                </c:pt>
                <c:pt idx="258">
                  <c:v>40924</c:v>
                </c:pt>
                <c:pt idx="259">
                  <c:v>40931</c:v>
                </c:pt>
                <c:pt idx="260">
                  <c:v>40938</c:v>
                </c:pt>
                <c:pt idx="261">
                  <c:v>40945</c:v>
                </c:pt>
                <c:pt idx="262">
                  <c:v>40952</c:v>
                </c:pt>
                <c:pt idx="263">
                  <c:v>40959</c:v>
                </c:pt>
                <c:pt idx="264">
                  <c:v>40966</c:v>
                </c:pt>
                <c:pt idx="265">
                  <c:v>40973</c:v>
                </c:pt>
                <c:pt idx="266">
                  <c:v>40980</c:v>
                </c:pt>
                <c:pt idx="267">
                  <c:v>40987</c:v>
                </c:pt>
                <c:pt idx="268">
                  <c:v>40994</c:v>
                </c:pt>
                <c:pt idx="269">
                  <c:v>41001</c:v>
                </c:pt>
                <c:pt idx="270">
                  <c:v>41008</c:v>
                </c:pt>
                <c:pt idx="271">
                  <c:v>41015</c:v>
                </c:pt>
                <c:pt idx="272">
                  <c:v>41022</c:v>
                </c:pt>
                <c:pt idx="273">
                  <c:v>41029</c:v>
                </c:pt>
                <c:pt idx="274">
                  <c:v>41036</c:v>
                </c:pt>
                <c:pt idx="275">
                  <c:v>41043</c:v>
                </c:pt>
                <c:pt idx="276">
                  <c:v>41050</c:v>
                </c:pt>
                <c:pt idx="277">
                  <c:v>41057</c:v>
                </c:pt>
                <c:pt idx="278">
                  <c:v>41064</c:v>
                </c:pt>
                <c:pt idx="279">
                  <c:v>41071</c:v>
                </c:pt>
                <c:pt idx="280">
                  <c:v>41078</c:v>
                </c:pt>
                <c:pt idx="281">
                  <c:v>41085</c:v>
                </c:pt>
                <c:pt idx="282">
                  <c:v>41092</c:v>
                </c:pt>
                <c:pt idx="283">
                  <c:v>41099</c:v>
                </c:pt>
                <c:pt idx="284">
                  <c:v>41106</c:v>
                </c:pt>
                <c:pt idx="285">
                  <c:v>41113</c:v>
                </c:pt>
                <c:pt idx="286">
                  <c:v>41120</c:v>
                </c:pt>
                <c:pt idx="287">
                  <c:v>41127</c:v>
                </c:pt>
                <c:pt idx="288">
                  <c:v>41134</c:v>
                </c:pt>
                <c:pt idx="289">
                  <c:v>41141</c:v>
                </c:pt>
                <c:pt idx="290">
                  <c:v>41148</c:v>
                </c:pt>
                <c:pt idx="291">
                  <c:v>41155</c:v>
                </c:pt>
                <c:pt idx="292">
                  <c:v>41162</c:v>
                </c:pt>
                <c:pt idx="293">
                  <c:v>41169</c:v>
                </c:pt>
                <c:pt idx="294">
                  <c:v>41176</c:v>
                </c:pt>
                <c:pt idx="295">
                  <c:v>41183</c:v>
                </c:pt>
                <c:pt idx="296">
                  <c:v>41190</c:v>
                </c:pt>
                <c:pt idx="297">
                  <c:v>41197</c:v>
                </c:pt>
                <c:pt idx="298">
                  <c:v>41204</c:v>
                </c:pt>
                <c:pt idx="299">
                  <c:v>41211</c:v>
                </c:pt>
                <c:pt idx="300">
                  <c:v>41218</c:v>
                </c:pt>
                <c:pt idx="301">
                  <c:v>41225</c:v>
                </c:pt>
                <c:pt idx="302">
                  <c:v>41232</c:v>
                </c:pt>
                <c:pt idx="303">
                  <c:v>41239</c:v>
                </c:pt>
                <c:pt idx="304">
                  <c:v>41246</c:v>
                </c:pt>
                <c:pt idx="305">
                  <c:v>41253</c:v>
                </c:pt>
                <c:pt idx="306">
                  <c:v>41260</c:v>
                </c:pt>
                <c:pt idx="307">
                  <c:v>41267</c:v>
                </c:pt>
                <c:pt idx="308">
                  <c:v>41274</c:v>
                </c:pt>
                <c:pt idx="309">
                  <c:v>41281</c:v>
                </c:pt>
                <c:pt idx="310">
                  <c:v>41288</c:v>
                </c:pt>
                <c:pt idx="311">
                  <c:v>41295</c:v>
                </c:pt>
                <c:pt idx="312">
                  <c:v>41302</c:v>
                </c:pt>
                <c:pt idx="313">
                  <c:v>41309</c:v>
                </c:pt>
                <c:pt idx="314">
                  <c:v>41316</c:v>
                </c:pt>
                <c:pt idx="315">
                  <c:v>41323</c:v>
                </c:pt>
                <c:pt idx="316">
                  <c:v>41330</c:v>
                </c:pt>
                <c:pt idx="317">
                  <c:v>41337</c:v>
                </c:pt>
                <c:pt idx="318">
                  <c:v>41344</c:v>
                </c:pt>
                <c:pt idx="319">
                  <c:v>41351</c:v>
                </c:pt>
                <c:pt idx="320">
                  <c:v>41358</c:v>
                </c:pt>
                <c:pt idx="321">
                  <c:v>41365</c:v>
                </c:pt>
                <c:pt idx="322">
                  <c:v>41372</c:v>
                </c:pt>
                <c:pt idx="323">
                  <c:v>41379</c:v>
                </c:pt>
                <c:pt idx="324">
                  <c:v>41386</c:v>
                </c:pt>
                <c:pt idx="325">
                  <c:v>41393</c:v>
                </c:pt>
                <c:pt idx="326">
                  <c:v>41400</c:v>
                </c:pt>
              </c:numCache>
            </c:numRef>
          </c:cat>
          <c:val>
            <c:numRef>
              <c:f>EIA!$G$2:$G$328</c:f>
              <c:numCache>
                <c:formatCode>_("$"* #,##0.000_);_("$"* \(#,##0.000\);_("$"* "-"??_);_(@_)</c:formatCode>
                <c:ptCount val="327"/>
                <c:pt idx="0">
                  <c:v>2.3570000000000002</c:v>
                </c:pt>
                <c:pt idx="1">
                  <c:v>2.391</c:v>
                </c:pt>
                <c:pt idx="2">
                  <c:v>2.42</c:v>
                </c:pt>
                <c:pt idx="3">
                  <c:v>2.4929999999999999</c:v>
                </c:pt>
                <c:pt idx="4">
                  <c:v>2.5880000000000001</c:v>
                </c:pt>
                <c:pt idx="5">
                  <c:v>2.6360000000000001</c:v>
                </c:pt>
                <c:pt idx="6">
                  <c:v>2.637</c:v>
                </c:pt>
                <c:pt idx="7">
                  <c:v>2.6389999999999998</c:v>
                </c:pt>
                <c:pt idx="8">
                  <c:v>2.762</c:v>
                </c:pt>
                <c:pt idx="9">
                  <c:v>2.8050000000000002</c:v>
                </c:pt>
                <c:pt idx="10">
                  <c:v>2.8420000000000001</c:v>
                </c:pt>
                <c:pt idx="11">
                  <c:v>2.8090000000000002</c:v>
                </c:pt>
                <c:pt idx="12">
                  <c:v>2.762</c:v>
                </c:pt>
                <c:pt idx="13">
                  <c:v>2.7429999999999999</c:v>
                </c:pt>
                <c:pt idx="14">
                  <c:v>2.722</c:v>
                </c:pt>
                <c:pt idx="15">
                  <c:v>2.754</c:v>
                </c:pt>
                <c:pt idx="16">
                  <c:v>2.782</c:v>
                </c:pt>
                <c:pt idx="17">
                  <c:v>2.7570000000000001</c:v>
                </c:pt>
                <c:pt idx="18">
                  <c:v>2.7519999999999998</c:v>
                </c:pt>
                <c:pt idx="19">
                  <c:v>2.7589999999999999</c:v>
                </c:pt>
                <c:pt idx="20">
                  <c:v>2.782</c:v>
                </c:pt>
                <c:pt idx="21">
                  <c:v>2.77</c:v>
                </c:pt>
                <c:pt idx="22">
                  <c:v>2.7869999999999999</c:v>
                </c:pt>
                <c:pt idx="23">
                  <c:v>2.8250000000000002</c:v>
                </c:pt>
                <c:pt idx="24">
                  <c:v>2.819</c:v>
                </c:pt>
                <c:pt idx="25">
                  <c:v>2.8109999999999999</c:v>
                </c:pt>
                <c:pt idx="26">
                  <c:v>2.8279999999999998</c:v>
                </c:pt>
                <c:pt idx="27">
                  <c:v>2.7730000000000001</c:v>
                </c:pt>
                <c:pt idx="28">
                  <c:v>2.81</c:v>
                </c:pt>
                <c:pt idx="29">
                  <c:v>2.81</c:v>
                </c:pt>
                <c:pt idx="30">
                  <c:v>2.8380000000000001</c:v>
                </c:pt>
                <c:pt idx="31">
                  <c:v>2.8660000000000001</c:v>
                </c:pt>
                <c:pt idx="32">
                  <c:v>2.9039999999999999</c:v>
                </c:pt>
                <c:pt idx="33">
                  <c:v>2.9729999999999999</c:v>
                </c:pt>
                <c:pt idx="34">
                  <c:v>2.9769999999999999</c:v>
                </c:pt>
                <c:pt idx="35">
                  <c:v>2.948</c:v>
                </c:pt>
                <c:pt idx="36">
                  <c:v>2.944</c:v>
                </c:pt>
                <c:pt idx="37">
                  <c:v>3.0019999999999998</c:v>
                </c:pt>
                <c:pt idx="38">
                  <c:v>3.069</c:v>
                </c:pt>
                <c:pt idx="39">
                  <c:v>3.2240000000000002</c:v>
                </c:pt>
                <c:pt idx="40">
                  <c:v>3.35</c:v>
                </c:pt>
                <c:pt idx="41">
                  <c:v>3.327</c:v>
                </c:pt>
                <c:pt idx="42">
                  <c:v>3.3620000000000001</c:v>
                </c:pt>
                <c:pt idx="43">
                  <c:v>3.347</c:v>
                </c:pt>
                <c:pt idx="44">
                  <c:v>3.2679999999999998</c:v>
                </c:pt>
                <c:pt idx="45">
                  <c:v>3.2480000000000002</c:v>
                </c:pt>
                <c:pt idx="46">
                  <c:v>3.25</c:v>
                </c:pt>
                <c:pt idx="47">
                  <c:v>3.2970000000000002</c:v>
                </c:pt>
                <c:pt idx="48">
                  <c:v>3.3220000000000001</c:v>
                </c:pt>
                <c:pt idx="49">
                  <c:v>3.2709999999999999</c:v>
                </c:pt>
                <c:pt idx="50">
                  <c:v>3.226</c:v>
                </c:pt>
                <c:pt idx="51">
                  <c:v>3.2210000000000001</c:v>
                </c:pt>
                <c:pt idx="52">
                  <c:v>3.2490000000000001</c:v>
                </c:pt>
                <c:pt idx="53">
                  <c:v>3.2410000000000001</c:v>
                </c:pt>
                <c:pt idx="54">
                  <c:v>3.37</c:v>
                </c:pt>
                <c:pt idx="55">
                  <c:v>3.5129999999999999</c:v>
                </c:pt>
                <c:pt idx="56">
                  <c:v>3.6110000000000002</c:v>
                </c:pt>
                <c:pt idx="57">
                  <c:v>3.8</c:v>
                </c:pt>
                <c:pt idx="58">
                  <c:v>3.9159999999999999</c:v>
                </c:pt>
                <c:pt idx="59">
                  <c:v>3.93</c:v>
                </c:pt>
                <c:pt idx="60">
                  <c:v>3.9089999999999998</c:v>
                </c:pt>
                <c:pt idx="61">
                  <c:v>3.8959999999999999</c:v>
                </c:pt>
                <c:pt idx="62">
                  <c:v>4.0019999999999998</c:v>
                </c:pt>
                <c:pt idx="63">
                  <c:v>4.08</c:v>
                </c:pt>
                <c:pt idx="64">
                  <c:v>4.1159999999999997</c:v>
                </c:pt>
                <c:pt idx="65">
                  <c:v>4.0880000000000001</c:v>
                </c:pt>
                <c:pt idx="66">
                  <c:v>4.2699999999999996</c:v>
                </c:pt>
                <c:pt idx="67">
                  <c:v>4.4450000000000003</c:v>
                </c:pt>
                <c:pt idx="68">
                  <c:v>4.6760000000000002</c:v>
                </c:pt>
                <c:pt idx="69">
                  <c:v>4.6660000000000004</c:v>
                </c:pt>
                <c:pt idx="70">
                  <c:v>4.6609999999999996</c:v>
                </c:pt>
                <c:pt idx="71">
                  <c:v>4.66</c:v>
                </c:pt>
                <c:pt idx="72">
                  <c:v>4.6050000000000004</c:v>
                </c:pt>
                <c:pt idx="73">
                  <c:v>4.6079999999999997</c:v>
                </c:pt>
                <c:pt idx="74">
                  <c:v>4.6989999999999998</c:v>
                </c:pt>
                <c:pt idx="75">
                  <c:v>4.7389999999999999</c:v>
                </c:pt>
                <c:pt idx="76">
                  <c:v>4.7069999999999999</c:v>
                </c:pt>
                <c:pt idx="77">
                  <c:v>4.5750000000000002</c:v>
                </c:pt>
                <c:pt idx="78">
                  <c:v>4.4539999999999997</c:v>
                </c:pt>
                <c:pt idx="79">
                  <c:v>4.3010000000000002</c:v>
                </c:pt>
                <c:pt idx="80">
                  <c:v>4.1550000000000002</c:v>
                </c:pt>
                <c:pt idx="81">
                  <c:v>4.101</c:v>
                </c:pt>
                <c:pt idx="82">
                  <c:v>4.07</c:v>
                </c:pt>
                <c:pt idx="83">
                  <c:v>4.0179999999999998</c:v>
                </c:pt>
                <c:pt idx="84">
                  <c:v>4.0149999999999997</c:v>
                </c:pt>
                <c:pt idx="85">
                  <c:v>3.927</c:v>
                </c:pt>
                <c:pt idx="86">
                  <c:v>3.9329999999999998</c:v>
                </c:pt>
                <c:pt idx="87">
                  <c:v>3.8460000000000001</c:v>
                </c:pt>
                <c:pt idx="88">
                  <c:v>3.6360000000000001</c:v>
                </c:pt>
                <c:pt idx="89">
                  <c:v>3.4569999999999999</c:v>
                </c:pt>
                <c:pt idx="90">
                  <c:v>3.222</c:v>
                </c:pt>
                <c:pt idx="91">
                  <c:v>3.036</c:v>
                </c:pt>
                <c:pt idx="92">
                  <c:v>2.9</c:v>
                </c:pt>
                <c:pt idx="93">
                  <c:v>2.75</c:v>
                </c:pt>
                <c:pt idx="94">
                  <c:v>2.605</c:v>
                </c:pt>
                <c:pt idx="95">
                  <c:v>2.5630000000000002</c:v>
                </c:pt>
                <c:pt idx="96">
                  <c:v>2.472</c:v>
                </c:pt>
                <c:pt idx="97">
                  <c:v>2.3839999999999999</c:v>
                </c:pt>
                <c:pt idx="98">
                  <c:v>2.3109999999999999</c:v>
                </c:pt>
                <c:pt idx="99">
                  <c:v>2.2679999999999998</c:v>
                </c:pt>
                <c:pt idx="100">
                  <c:v>2.2320000000000002</c:v>
                </c:pt>
                <c:pt idx="101">
                  <c:v>2.246</c:v>
                </c:pt>
                <c:pt idx="102">
                  <c:v>2.2280000000000002</c:v>
                </c:pt>
                <c:pt idx="103">
                  <c:v>2.2040000000000002</c:v>
                </c:pt>
                <c:pt idx="104">
                  <c:v>2.1909999999999998</c:v>
                </c:pt>
                <c:pt idx="105">
                  <c:v>2.157</c:v>
                </c:pt>
                <c:pt idx="106">
                  <c:v>2.1349999999999998</c:v>
                </c:pt>
                <c:pt idx="107">
                  <c:v>2.0750000000000002</c:v>
                </c:pt>
                <c:pt idx="108">
                  <c:v>2.0430000000000001</c:v>
                </c:pt>
                <c:pt idx="109">
                  <c:v>2.0070000000000001</c:v>
                </c:pt>
                <c:pt idx="110">
                  <c:v>1.974</c:v>
                </c:pt>
                <c:pt idx="111">
                  <c:v>2.06</c:v>
                </c:pt>
                <c:pt idx="112">
                  <c:v>2.2040000000000002</c:v>
                </c:pt>
                <c:pt idx="113">
                  <c:v>2.2109999999999999</c:v>
                </c:pt>
                <c:pt idx="114">
                  <c:v>2.202</c:v>
                </c:pt>
                <c:pt idx="115">
                  <c:v>2.1859999999999999</c:v>
                </c:pt>
                <c:pt idx="116">
                  <c:v>2.1720000000000002</c:v>
                </c:pt>
                <c:pt idx="117">
                  <c:v>2.1539999999999999</c:v>
                </c:pt>
                <c:pt idx="118">
                  <c:v>2.1989999999999998</c:v>
                </c:pt>
                <c:pt idx="119">
                  <c:v>2.21</c:v>
                </c:pt>
                <c:pt idx="120">
                  <c:v>2.242</c:v>
                </c:pt>
                <c:pt idx="121">
                  <c:v>2.3220000000000001</c:v>
                </c:pt>
                <c:pt idx="122">
                  <c:v>2.4729999999999999</c:v>
                </c:pt>
                <c:pt idx="123">
                  <c:v>2.544</c:v>
                </c:pt>
                <c:pt idx="124">
                  <c:v>2.5830000000000002</c:v>
                </c:pt>
                <c:pt idx="125">
                  <c:v>2.569</c:v>
                </c:pt>
                <c:pt idx="126">
                  <c:v>2.548</c:v>
                </c:pt>
                <c:pt idx="127">
                  <c:v>2.4950000000000001</c:v>
                </c:pt>
                <c:pt idx="128">
                  <c:v>2.4449999999999998</c:v>
                </c:pt>
                <c:pt idx="129">
                  <c:v>2.4950000000000001</c:v>
                </c:pt>
                <c:pt idx="130">
                  <c:v>2.5139999999999998</c:v>
                </c:pt>
                <c:pt idx="131">
                  <c:v>2.581</c:v>
                </c:pt>
                <c:pt idx="132">
                  <c:v>2.6080000000000001</c:v>
                </c:pt>
                <c:pt idx="133">
                  <c:v>2.6240000000000001</c:v>
                </c:pt>
                <c:pt idx="134">
                  <c:v>2.6190000000000002</c:v>
                </c:pt>
                <c:pt idx="135">
                  <c:v>2.5760000000000001</c:v>
                </c:pt>
                <c:pt idx="136">
                  <c:v>2.5569999999999999</c:v>
                </c:pt>
                <c:pt idx="137">
                  <c:v>2.5449999999999999</c:v>
                </c:pt>
                <c:pt idx="138">
                  <c:v>2.5259999999999998</c:v>
                </c:pt>
                <c:pt idx="139">
                  <c:v>2.52</c:v>
                </c:pt>
                <c:pt idx="140">
                  <c:v>2.532</c:v>
                </c:pt>
                <c:pt idx="141">
                  <c:v>2.6459999999999999</c:v>
                </c:pt>
                <c:pt idx="142">
                  <c:v>2.7410000000000001</c:v>
                </c:pt>
                <c:pt idx="143">
                  <c:v>2.7490000000000001</c:v>
                </c:pt>
                <c:pt idx="144">
                  <c:v>2.7469999999999999</c:v>
                </c:pt>
                <c:pt idx="145">
                  <c:v>2.734</c:v>
                </c:pt>
                <c:pt idx="146">
                  <c:v>2.738</c:v>
                </c:pt>
                <c:pt idx="147">
                  <c:v>2.7250000000000001</c:v>
                </c:pt>
                <c:pt idx="148">
                  <c:v>2.7269999999999999</c:v>
                </c:pt>
                <c:pt idx="149">
                  <c:v>2.6989999999999998</c:v>
                </c:pt>
                <c:pt idx="150">
                  <c:v>2.681</c:v>
                </c:pt>
                <c:pt idx="151">
                  <c:v>2.6890000000000001</c:v>
                </c:pt>
                <c:pt idx="152">
                  <c:v>2.7509999999999999</c:v>
                </c:pt>
                <c:pt idx="153">
                  <c:v>2.847</c:v>
                </c:pt>
                <c:pt idx="154">
                  <c:v>2.831</c:v>
                </c:pt>
                <c:pt idx="155">
                  <c:v>2.8</c:v>
                </c:pt>
                <c:pt idx="156">
                  <c:v>2.7440000000000002</c:v>
                </c:pt>
                <c:pt idx="157">
                  <c:v>2.7290000000000001</c:v>
                </c:pt>
                <c:pt idx="158">
                  <c:v>2.7189999999999999</c:v>
                </c:pt>
                <c:pt idx="159">
                  <c:v>2.7930000000000001</c:v>
                </c:pt>
                <c:pt idx="160">
                  <c:v>2.82</c:v>
                </c:pt>
                <c:pt idx="161">
                  <c:v>2.8730000000000002</c:v>
                </c:pt>
                <c:pt idx="162">
                  <c:v>2.8969999999999998</c:v>
                </c:pt>
                <c:pt idx="163">
                  <c:v>2.9039999999999999</c:v>
                </c:pt>
                <c:pt idx="164">
                  <c:v>2.899</c:v>
                </c:pt>
                <c:pt idx="165">
                  <c:v>2.9780000000000002</c:v>
                </c:pt>
                <c:pt idx="166">
                  <c:v>3.0230000000000001</c:v>
                </c:pt>
                <c:pt idx="167">
                  <c:v>3.0350000000000001</c:v>
                </c:pt>
                <c:pt idx="168">
                  <c:v>3.0379999999999998</c:v>
                </c:pt>
                <c:pt idx="169">
                  <c:v>3.0830000000000002</c:v>
                </c:pt>
                <c:pt idx="170">
                  <c:v>3.0870000000000002</c:v>
                </c:pt>
                <c:pt idx="171">
                  <c:v>3.0430000000000001</c:v>
                </c:pt>
                <c:pt idx="172">
                  <c:v>2.9780000000000002</c:v>
                </c:pt>
                <c:pt idx="173">
                  <c:v>2.9350000000000001</c:v>
                </c:pt>
                <c:pt idx="174">
                  <c:v>2.9</c:v>
                </c:pt>
                <c:pt idx="175">
                  <c:v>2.875</c:v>
                </c:pt>
                <c:pt idx="176">
                  <c:v>2.9079999999999999</c:v>
                </c:pt>
                <c:pt idx="177">
                  <c:v>2.8929999999999998</c:v>
                </c:pt>
                <c:pt idx="178">
                  <c:v>2.8660000000000001</c:v>
                </c:pt>
                <c:pt idx="179">
                  <c:v>2.8570000000000002</c:v>
                </c:pt>
                <c:pt idx="180">
                  <c:v>2.859</c:v>
                </c:pt>
                <c:pt idx="181">
                  <c:v>2.875</c:v>
                </c:pt>
                <c:pt idx="182">
                  <c:v>2.887</c:v>
                </c:pt>
                <c:pt idx="183">
                  <c:v>2.9470000000000001</c:v>
                </c:pt>
                <c:pt idx="184">
                  <c:v>2.9329999999999998</c:v>
                </c:pt>
                <c:pt idx="185">
                  <c:v>2.9159999999999999</c:v>
                </c:pt>
                <c:pt idx="186">
                  <c:v>2.8879999999999999</c:v>
                </c:pt>
                <c:pt idx="187">
                  <c:v>2.8759999999999999</c:v>
                </c:pt>
                <c:pt idx="188">
                  <c:v>2.887</c:v>
                </c:pt>
                <c:pt idx="189">
                  <c:v>2.89</c:v>
                </c:pt>
                <c:pt idx="190">
                  <c:v>2.883</c:v>
                </c:pt>
                <c:pt idx="191">
                  <c:v>2.92</c:v>
                </c:pt>
                <c:pt idx="192">
                  <c:v>2.9820000000000002</c:v>
                </c:pt>
                <c:pt idx="193">
                  <c:v>2.9790000000000001</c:v>
                </c:pt>
                <c:pt idx="194">
                  <c:v>2.9849999999999999</c:v>
                </c:pt>
                <c:pt idx="195">
                  <c:v>2.9820000000000002</c:v>
                </c:pt>
                <c:pt idx="196">
                  <c:v>3.03</c:v>
                </c:pt>
                <c:pt idx="197">
                  <c:v>3.1</c:v>
                </c:pt>
                <c:pt idx="198">
                  <c:v>3.0870000000000002</c:v>
                </c:pt>
                <c:pt idx="199">
                  <c:v>3.0779999999999998</c:v>
                </c:pt>
                <c:pt idx="200">
                  <c:v>3.1320000000000001</c:v>
                </c:pt>
                <c:pt idx="201">
                  <c:v>3.1629999999999998</c:v>
                </c:pt>
                <c:pt idx="202">
                  <c:v>3.1829999999999998</c:v>
                </c:pt>
                <c:pt idx="203">
                  <c:v>3.226</c:v>
                </c:pt>
                <c:pt idx="204">
                  <c:v>3.2789999999999999</c:v>
                </c:pt>
                <c:pt idx="205">
                  <c:v>3.2839999999999998</c:v>
                </c:pt>
                <c:pt idx="206">
                  <c:v>3.3660000000000001</c:v>
                </c:pt>
                <c:pt idx="207">
                  <c:v>3.3820000000000001</c:v>
                </c:pt>
                <c:pt idx="208">
                  <c:v>3.3839999999999999</c:v>
                </c:pt>
                <c:pt idx="209">
                  <c:v>3.4550000000000001</c:v>
                </c:pt>
                <c:pt idx="210">
                  <c:v>3.4889999999999999</c:v>
                </c:pt>
                <c:pt idx="211">
                  <c:v>3.5219999999999998</c:v>
                </c:pt>
                <c:pt idx="212">
                  <c:v>3.6560000000000001</c:v>
                </c:pt>
                <c:pt idx="213">
                  <c:v>3.8119999999999998</c:v>
                </c:pt>
                <c:pt idx="214">
                  <c:v>3.8420000000000001</c:v>
                </c:pt>
                <c:pt idx="215">
                  <c:v>3.8410000000000002</c:v>
                </c:pt>
                <c:pt idx="216">
                  <c:v>3.8570000000000002</c:v>
                </c:pt>
                <c:pt idx="217">
                  <c:v>3.9049999999999998</c:v>
                </c:pt>
                <c:pt idx="218">
                  <c:v>4.0010000000000003</c:v>
                </c:pt>
                <c:pt idx="219">
                  <c:v>4.0330000000000004</c:v>
                </c:pt>
                <c:pt idx="220">
                  <c:v>4.024</c:v>
                </c:pt>
                <c:pt idx="221">
                  <c:v>4.0599999999999996</c:v>
                </c:pt>
                <c:pt idx="222">
                  <c:v>4.0220000000000002</c:v>
                </c:pt>
                <c:pt idx="223">
                  <c:v>3.996</c:v>
                </c:pt>
                <c:pt idx="224">
                  <c:v>3.9350000000000001</c:v>
                </c:pt>
                <c:pt idx="225">
                  <c:v>3.8839999999999999</c:v>
                </c:pt>
                <c:pt idx="226">
                  <c:v>3.8769999999999998</c:v>
                </c:pt>
                <c:pt idx="227">
                  <c:v>3.8959999999999999</c:v>
                </c:pt>
                <c:pt idx="228">
                  <c:v>3.8959999999999999</c:v>
                </c:pt>
                <c:pt idx="229">
                  <c:v>3.8340000000000001</c:v>
                </c:pt>
                <c:pt idx="230">
                  <c:v>3.798</c:v>
                </c:pt>
                <c:pt idx="231">
                  <c:v>3.8559999999999999</c:v>
                </c:pt>
                <c:pt idx="232">
                  <c:v>3.8820000000000001</c:v>
                </c:pt>
                <c:pt idx="233">
                  <c:v>3.9129999999999998</c:v>
                </c:pt>
                <c:pt idx="234">
                  <c:v>3.9039999999999999</c:v>
                </c:pt>
                <c:pt idx="235">
                  <c:v>3.8679999999999999</c:v>
                </c:pt>
                <c:pt idx="236">
                  <c:v>3.806</c:v>
                </c:pt>
                <c:pt idx="237">
                  <c:v>3.7719999999999998</c:v>
                </c:pt>
                <c:pt idx="238">
                  <c:v>3.7629999999999999</c:v>
                </c:pt>
                <c:pt idx="239">
                  <c:v>3.8</c:v>
                </c:pt>
                <c:pt idx="240">
                  <c:v>3.79</c:v>
                </c:pt>
                <c:pt idx="241">
                  <c:v>3.7650000000000001</c:v>
                </c:pt>
                <c:pt idx="242">
                  <c:v>3.73</c:v>
                </c:pt>
                <c:pt idx="243">
                  <c:v>3.6930000000000001</c:v>
                </c:pt>
                <c:pt idx="244">
                  <c:v>3.6509999999999998</c:v>
                </c:pt>
                <c:pt idx="245">
                  <c:v>3.726</c:v>
                </c:pt>
                <c:pt idx="246">
                  <c:v>3.7450000000000001</c:v>
                </c:pt>
                <c:pt idx="247">
                  <c:v>3.8079999999999998</c:v>
                </c:pt>
                <c:pt idx="248">
                  <c:v>3.7959999999999998</c:v>
                </c:pt>
                <c:pt idx="249">
                  <c:v>3.8820000000000001</c:v>
                </c:pt>
                <c:pt idx="250">
                  <c:v>3.903</c:v>
                </c:pt>
                <c:pt idx="251">
                  <c:v>3.859</c:v>
                </c:pt>
                <c:pt idx="252">
                  <c:v>3.8279999999999998</c:v>
                </c:pt>
                <c:pt idx="253">
                  <c:v>3.794</c:v>
                </c:pt>
                <c:pt idx="254">
                  <c:v>3.7269999999999999</c:v>
                </c:pt>
                <c:pt idx="255">
                  <c:v>3.7080000000000002</c:v>
                </c:pt>
                <c:pt idx="256">
                  <c:v>3.7090000000000001</c:v>
                </c:pt>
                <c:pt idx="257">
                  <c:v>3.75</c:v>
                </c:pt>
                <c:pt idx="258">
                  <c:v>3.7770000000000001</c:v>
                </c:pt>
                <c:pt idx="259">
                  <c:v>3.774</c:v>
                </c:pt>
                <c:pt idx="260">
                  <c:v>3.7759999999999998</c:v>
                </c:pt>
                <c:pt idx="261">
                  <c:v>3.7749999999999999</c:v>
                </c:pt>
                <c:pt idx="262">
                  <c:v>3.86</c:v>
                </c:pt>
                <c:pt idx="263">
                  <c:v>3.8860000000000001</c:v>
                </c:pt>
                <c:pt idx="264">
                  <c:v>3.992</c:v>
                </c:pt>
                <c:pt idx="265">
                  <c:v>4.0199999999999996</c:v>
                </c:pt>
                <c:pt idx="266">
                  <c:v>4.0359999999999996</c:v>
                </c:pt>
                <c:pt idx="267">
                  <c:v>4.0529999999999999</c:v>
                </c:pt>
                <c:pt idx="268">
                  <c:v>4.0549999999999997</c:v>
                </c:pt>
                <c:pt idx="269">
                  <c:v>4.0490000000000004</c:v>
                </c:pt>
                <c:pt idx="270">
                  <c:v>4.0629999999999997</c:v>
                </c:pt>
                <c:pt idx="271">
                  <c:v>4.0380000000000003</c:v>
                </c:pt>
                <c:pt idx="272">
                  <c:v>3.9929999999999999</c:v>
                </c:pt>
                <c:pt idx="273">
                  <c:v>3.98</c:v>
                </c:pt>
                <c:pt idx="274">
                  <c:v>3.9620000000000002</c:v>
                </c:pt>
                <c:pt idx="275">
                  <c:v>3.915</c:v>
                </c:pt>
                <c:pt idx="276">
                  <c:v>3.8610000000000002</c:v>
                </c:pt>
                <c:pt idx="277">
                  <c:v>3.802</c:v>
                </c:pt>
                <c:pt idx="278">
                  <c:v>3.7570000000000001</c:v>
                </c:pt>
                <c:pt idx="279">
                  <c:v>3.698</c:v>
                </c:pt>
                <c:pt idx="280">
                  <c:v>3.6539999999999999</c:v>
                </c:pt>
                <c:pt idx="281">
                  <c:v>3.601</c:v>
                </c:pt>
                <c:pt idx="282">
                  <c:v>3.5680000000000001</c:v>
                </c:pt>
                <c:pt idx="283">
                  <c:v>3.605</c:v>
                </c:pt>
                <c:pt idx="284">
                  <c:v>3.617</c:v>
                </c:pt>
                <c:pt idx="285">
                  <c:v>3.7109999999999999</c:v>
                </c:pt>
                <c:pt idx="286">
                  <c:v>3.6960000000000002</c:v>
                </c:pt>
                <c:pt idx="287">
                  <c:v>3.7519999999999998</c:v>
                </c:pt>
                <c:pt idx="288">
                  <c:v>3.8559999999999999</c:v>
                </c:pt>
                <c:pt idx="289">
                  <c:v>3.911</c:v>
                </c:pt>
                <c:pt idx="290">
                  <c:v>3.9809999999999999</c:v>
                </c:pt>
                <c:pt idx="291">
                  <c:v>4.0259999999999998</c:v>
                </c:pt>
                <c:pt idx="292">
                  <c:v>4.0209999999999999</c:v>
                </c:pt>
                <c:pt idx="293">
                  <c:v>4.0279999999999996</c:v>
                </c:pt>
                <c:pt idx="294">
                  <c:v>3.9950000000000001</c:v>
                </c:pt>
                <c:pt idx="295">
                  <c:v>3.9990000000000001</c:v>
                </c:pt>
                <c:pt idx="296">
                  <c:v>3.9990000000000001</c:v>
                </c:pt>
                <c:pt idx="297">
                  <c:v>4.0220000000000002</c:v>
                </c:pt>
                <c:pt idx="298">
                  <c:v>3.9990000000000001</c:v>
                </c:pt>
                <c:pt idx="299">
                  <c:v>3.9449999999999998</c:v>
                </c:pt>
                <c:pt idx="300">
                  <c:v>3.92</c:v>
                </c:pt>
                <c:pt idx="301">
                  <c:v>3.875</c:v>
                </c:pt>
                <c:pt idx="302">
                  <c:v>3.8650000000000002</c:v>
                </c:pt>
                <c:pt idx="303">
                  <c:v>3.9020000000000001</c:v>
                </c:pt>
                <c:pt idx="304">
                  <c:v>3.9009999999999998</c:v>
                </c:pt>
                <c:pt idx="305">
                  <c:v>3.8740000000000001</c:v>
                </c:pt>
                <c:pt idx="306">
                  <c:v>3.847</c:v>
                </c:pt>
                <c:pt idx="307">
                  <c:v>3.8330000000000002</c:v>
                </c:pt>
                <c:pt idx="308">
                  <c:v>3.83</c:v>
                </c:pt>
                <c:pt idx="309">
                  <c:v>3.8370000000000002</c:v>
                </c:pt>
                <c:pt idx="310">
                  <c:v>3.8239999999999998</c:v>
                </c:pt>
                <c:pt idx="311">
                  <c:v>3.831</c:v>
                </c:pt>
                <c:pt idx="312">
                  <c:v>3.8450000000000002</c:v>
                </c:pt>
                <c:pt idx="313">
                  <c:v>3.9409999999999998</c:v>
                </c:pt>
                <c:pt idx="314">
                  <c:v>3.9969999999999999</c:v>
                </c:pt>
                <c:pt idx="315">
                  <c:v>4.0679999999999996</c:v>
                </c:pt>
                <c:pt idx="316">
                  <c:v>4.0890000000000004</c:v>
                </c:pt>
                <c:pt idx="317">
                  <c:v>4.0650000000000004</c:v>
                </c:pt>
                <c:pt idx="318">
                  <c:v>4.0359999999999996</c:v>
                </c:pt>
                <c:pt idx="319">
                  <c:v>3.9889999999999999</c:v>
                </c:pt>
                <c:pt idx="320">
                  <c:v>3.9350000000000001</c:v>
                </c:pt>
                <c:pt idx="321">
                  <c:v>3.915</c:v>
                </c:pt>
                <c:pt idx="322">
                  <c:v>3.8879999999999999</c:v>
                </c:pt>
                <c:pt idx="323">
                  <c:v>3.8519999999999999</c:v>
                </c:pt>
                <c:pt idx="324">
                  <c:v>3.802</c:v>
                </c:pt>
                <c:pt idx="325">
                  <c:v>3.7570000000000001</c:v>
                </c:pt>
                <c:pt idx="326">
                  <c:v>3.7349999999999999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EIA!$H$1</c:f>
              <c:strCache>
                <c:ptCount val="1"/>
                <c:pt idx="0">
                  <c:v>Rocky Mountain</c:v>
                </c:pt>
              </c:strCache>
            </c:strRef>
          </c:tx>
          <c:marker>
            <c:symbol val="none"/>
          </c:marker>
          <c:cat>
            <c:numRef>
              <c:f>EIA!$A$2:$A$328</c:f>
              <c:numCache>
                <c:formatCode>m/d/yyyy</c:formatCode>
                <c:ptCount val="327"/>
                <c:pt idx="0">
                  <c:v>39118</c:v>
                </c:pt>
                <c:pt idx="1">
                  <c:v>39125</c:v>
                </c:pt>
                <c:pt idx="2">
                  <c:v>39132</c:v>
                </c:pt>
                <c:pt idx="3">
                  <c:v>39139</c:v>
                </c:pt>
                <c:pt idx="4">
                  <c:v>39146</c:v>
                </c:pt>
                <c:pt idx="5">
                  <c:v>39153</c:v>
                </c:pt>
                <c:pt idx="6">
                  <c:v>39160</c:v>
                </c:pt>
                <c:pt idx="7">
                  <c:v>39167</c:v>
                </c:pt>
                <c:pt idx="8">
                  <c:v>39174</c:v>
                </c:pt>
                <c:pt idx="9">
                  <c:v>39181</c:v>
                </c:pt>
                <c:pt idx="10">
                  <c:v>39188</c:v>
                </c:pt>
                <c:pt idx="11">
                  <c:v>39195</c:v>
                </c:pt>
                <c:pt idx="12">
                  <c:v>39202</c:v>
                </c:pt>
                <c:pt idx="13">
                  <c:v>39209</c:v>
                </c:pt>
                <c:pt idx="14">
                  <c:v>39216</c:v>
                </c:pt>
                <c:pt idx="15">
                  <c:v>39223</c:v>
                </c:pt>
                <c:pt idx="16">
                  <c:v>39230</c:v>
                </c:pt>
                <c:pt idx="17">
                  <c:v>39237</c:v>
                </c:pt>
                <c:pt idx="18">
                  <c:v>39244</c:v>
                </c:pt>
                <c:pt idx="19">
                  <c:v>39251</c:v>
                </c:pt>
                <c:pt idx="20">
                  <c:v>39258</c:v>
                </c:pt>
                <c:pt idx="21">
                  <c:v>39265</c:v>
                </c:pt>
                <c:pt idx="22">
                  <c:v>39272</c:v>
                </c:pt>
                <c:pt idx="23">
                  <c:v>39279</c:v>
                </c:pt>
                <c:pt idx="24">
                  <c:v>39286</c:v>
                </c:pt>
                <c:pt idx="25">
                  <c:v>39293</c:v>
                </c:pt>
                <c:pt idx="26">
                  <c:v>39300</c:v>
                </c:pt>
                <c:pt idx="27">
                  <c:v>39307</c:v>
                </c:pt>
                <c:pt idx="28">
                  <c:v>39314</c:v>
                </c:pt>
                <c:pt idx="29">
                  <c:v>39321</c:v>
                </c:pt>
                <c:pt idx="30">
                  <c:v>39328</c:v>
                </c:pt>
                <c:pt idx="31">
                  <c:v>39335</c:v>
                </c:pt>
                <c:pt idx="32">
                  <c:v>39342</c:v>
                </c:pt>
                <c:pt idx="33">
                  <c:v>39349</c:v>
                </c:pt>
                <c:pt idx="34">
                  <c:v>39356</c:v>
                </c:pt>
                <c:pt idx="35">
                  <c:v>39363</c:v>
                </c:pt>
                <c:pt idx="36">
                  <c:v>39370</c:v>
                </c:pt>
                <c:pt idx="37">
                  <c:v>39377</c:v>
                </c:pt>
                <c:pt idx="38">
                  <c:v>39384</c:v>
                </c:pt>
                <c:pt idx="39">
                  <c:v>39391</c:v>
                </c:pt>
                <c:pt idx="40">
                  <c:v>39398</c:v>
                </c:pt>
                <c:pt idx="41">
                  <c:v>39405</c:v>
                </c:pt>
                <c:pt idx="42">
                  <c:v>39412</c:v>
                </c:pt>
                <c:pt idx="43">
                  <c:v>39419</c:v>
                </c:pt>
                <c:pt idx="44">
                  <c:v>39426</c:v>
                </c:pt>
                <c:pt idx="45">
                  <c:v>39433</c:v>
                </c:pt>
                <c:pt idx="46">
                  <c:v>39440</c:v>
                </c:pt>
                <c:pt idx="47">
                  <c:v>39447</c:v>
                </c:pt>
                <c:pt idx="48">
                  <c:v>39454</c:v>
                </c:pt>
                <c:pt idx="49">
                  <c:v>39461</c:v>
                </c:pt>
                <c:pt idx="50">
                  <c:v>39468</c:v>
                </c:pt>
                <c:pt idx="51">
                  <c:v>39475</c:v>
                </c:pt>
                <c:pt idx="52">
                  <c:v>39482</c:v>
                </c:pt>
                <c:pt idx="53">
                  <c:v>39489</c:v>
                </c:pt>
                <c:pt idx="54">
                  <c:v>39496</c:v>
                </c:pt>
                <c:pt idx="55">
                  <c:v>39503</c:v>
                </c:pt>
                <c:pt idx="56">
                  <c:v>39510</c:v>
                </c:pt>
                <c:pt idx="57">
                  <c:v>39517</c:v>
                </c:pt>
                <c:pt idx="58">
                  <c:v>39524</c:v>
                </c:pt>
                <c:pt idx="59">
                  <c:v>39531</c:v>
                </c:pt>
                <c:pt idx="60">
                  <c:v>39538</c:v>
                </c:pt>
                <c:pt idx="61">
                  <c:v>39545</c:v>
                </c:pt>
                <c:pt idx="62">
                  <c:v>39552</c:v>
                </c:pt>
                <c:pt idx="63">
                  <c:v>39559</c:v>
                </c:pt>
                <c:pt idx="64">
                  <c:v>39566</c:v>
                </c:pt>
                <c:pt idx="65">
                  <c:v>39573</c:v>
                </c:pt>
                <c:pt idx="66">
                  <c:v>39580</c:v>
                </c:pt>
                <c:pt idx="67">
                  <c:v>39587</c:v>
                </c:pt>
                <c:pt idx="68">
                  <c:v>39594</c:v>
                </c:pt>
                <c:pt idx="69">
                  <c:v>39601</c:v>
                </c:pt>
                <c:pt idx="70">
                  <c:v>39608</c:v>
                </c:pt>
                <c:pt idx="71">
                  <c:v>39615</c:v>
                </c:pt>
                <c:pt idx="72">
                  <c:v>39622</c:v>
                </c:pt>
                <c:pt idx="73">
                  <c:v>39629</c:v>
                </c:pt>
                <c:pt idx="74">
                  <c:v>39636</c:v>
                </c:pt>
                <c:pt idx="75">
                  <c:v>39643</c:v>
                </c:pt>
                <c:pt idx="76">
                  <c:v>39650</c:v>
                </c:pt>
                <c:pt idx="77">
                  <c:v>39657</c:v>
                </c:pt>
                <c:pt idx="78">
                  <c:v>39664</c:v>
                </c:pt>
                <c:pt idx="79">
                  <c:v>39671</c:v>
                </c:pt>
                <c:pt idx="80">
                  <c:v>39678</c:v>
                </c:pt>
                <c:pt idx="81">
                  <c:v>39685</c:v>
                </c:pt>
                <c:pt idx="82">
                  <c:v>39692</c:v>
                </c:pt>
                <c:pt idx="83">
                  <c:v>39699</c:v>
                </c:pt>
                <c:pt idx="84">
                  <c:v>39706</c:v>
                </c:pt>
                <c:pt idx="85">
                  <c:v>39713</c:v>
                </c:pt>
                <c:pt idx="86">
                  <c:v>39720</c:v>
                </c:pt>
                <c:pt idx="87">
                  <c:v>39727</c:v>
                </c:pt>
                <c:pt idx="88">
                  <c:v>39734</c:v>
                </c:pt>
                <c:pt idx="89">
                  <c:v>39741</c:v>
                </c:pt>
                <c:pt idx="90">
                  <c:v>39748</c:v>
                </c:pt>
                <c:pt idx="91">
                  <c:v>39755</c:v>
                </c:pt>
                <c:pt idx="92">
                  <c:v>39762</c:v>
                </c:pt>
                <c:pt idx="93">
                  <c:v>39769</c:v>
                </c:pt>
                <c:pt idx="94">
                  <c:v>39776</c:v>
                </c:pt>
                <c:pt idx="95">
                  <c:v>39783</c:v>
                </c:pt>
                <c:pt idx="96">
                  <c:v>39790</c:v>
                </c:pt>
                <c:pt idx="97">
                  <c:v>39797</c:v>
                </c:pt>
                <c:pt idx="98">
                  <c:v>39804</c:v>
                </c:pt>
                <c:pt idx="99">
                  <c:v>39811</c:v>
                </c:pt>
                <c:pt idx="100">
                  <c:v>39818</c:v>
                </c:pt>
                <c:pt idx="101">
                  <c:v>39825</c:v>
                </c:pt>
                <c:pt idx="102">
                  <c:v>39832</c:v>
                </c:pt>
                <c:pt idx="103">
                  <c:v>39839</c:v>
                </c:pt>
                <c:pt idx="104">
                  <c:v>39846</c:v>
                </c:pt>
                <c:pt idx="105">
                  <c:v>39853</c:v>
                </c:pt>
                <c:pt idx="106">
                  <c:v>39860</c:v>
                </c:pt>
                <c:pt idx="107">
                  <c:v>39867</c:v>
                </c:pt>
                <c:pt idx="108">
                  <c:v>39874</c:v>
                </c:pt>
                <c:pt idx="109">
                  <c:v>39881</c:v>
                </c:pt>
                <c:pt idx="110">
                  <c:v>39888</c:v>
                </c:pt>
                <c:pt idx="111">
                  <c:v>39895</c:v>
                </c:pt>
                <c:pt idx="112">
                  <c:v>39902</c:v>
                </c:pt>
                <c:pt idx="113">
                  <c:v>39909</c:v>
                </c:pt>
                <c:pt idx="114">
                  <c:v>39916</c:v>
                </c:pt>
                <c:pt idx="115">
                  <c:v>39923</c:v>
                </c:pt>
                <c:pt idx="116">
                  <c:v>39930</c:v>
                </c:pt>
                <c:pt idx="117">
                  <c:v>39937</c:v>
                </c:pt>
                <c:pt idx="118">
                  <c:v>39944</c:v>
                </c:pt>
                <c:pt idx="119">
                  <c:v>39951</c:v>
                </c:pt>
                <c:pt idx="120">
                  <c:v>39958</c:v>
                </c:pt>
                <c:pt idx="121">
                  <c:v>39965</c:v>
                </c:pt>
                <c:pt idx="122">
                  <c:v>39972</c:v>
                </c:pt>
                <c:pt idx="123">
                  <c:v>39979</c:v>
                </c:pt>
                <c:pt idx="124">
                  <c:v>39986</c:v>
                </c:pt>
                <c:pt idx="125">
                  <c:v>39993</c:v>
                </c:pt>
                <c:pt idx="126">
                  <c:v>40000</c:v>
                </c:pt>
                <c:pt idx="127">
                  <c:v>40007</c:v>
                </c:pt>
                <c:pt idx="128">
                  <c:v>40014</c:v>
                </c:pt>
                <c:pt idx="129">
                  <c:v>40021</c:v>
                </c:pt>
                <c:pt idx="130">
                  <c:v>40028</c:v>
                </c:pt>
                <c:pt idx="131">
                  <c:v>40035</c:v>
                </c:pt>
                <c:pt idx="132">
                  <c:v>40042</c:v>
                </c:pt>
                <c:pt idx="133">
                  <c:v>40049</c:v>
                </c:pt>
                <c:pt idx="134">
                  <c:v>40056</c:v>
                </c:pt>
                <c:pt idx="135">
                  <c:v>40063</c:v>
                </c:pt>
                <c:pt idx="136">
                  <c:v>40070</c:v>
                </c:pt>
                <c:pt idx="137">
                  <c:v>40077</c:v>
                </c:pt>
                <c:pt idx="138">
                  <c:v>40084</c:v>
                </c:pt>
                <c:pt idx="139">
                  <c:v>40091</c:v>
                </c:pt>
                <c:pt idx="140">
                  <c:v>40098</c:v>
                </c:pt>
                <c:pt idx="141">
                  <c:v>40105</c:v>
                </c:pt>
                <c:pt idx="142">
                  <c:v>40112</c:v>
                </c:pt>
                <c:pt idx="143">
                  <c:v>40119</c:v>
                </c:pt>
                <c:pt idx="144">
                  <c:v>40126</c:v>
                </c:pt>
                <c:pt idx="145">
                  <c:v>40133</c:v>
                </c:pt>
                <c:pt idx="146">
                  <c:v>40140</c:v>
                </c:pt>
                <c:pt idx="147">
                  <c:v>40147</c:v>
                </c:pt>
                <c:pt idx="148">
                  <c:v>40154</c:v>
                </c:pt>
                <c:pt idx="149">
                  <c:v>40161</c:v>
                </c:pt>
                <c:pt idx="150">
                  <c:v>40168</c:v>
                </c:pt>
                <c:pt idx="151">
                  <c:v>40175</c:v>
                </c:pt>
                <c:pt idx="152">
                  <c:v>40182</c:v>
                </c:pt>
                <c:pt idx="153">
                  <c:v>40189</c:v>
                </c:pt>
                <c:pt idx="154">
                  <c:v>40196</c:v>
                </c:pt>
                <c:pt idx="155">
                  <c:v>40203</c:v>
                </c:pt>
                <c:pt idx="156">
                  <c:v>40210</c:v>
                </c:pt>
                <c:pt idx="157">
                  <c:v>40217</c:v>
                </c:pt>
                <c:pt idx="158">
                  <c:v>40224</c:v>
                </c:pt>
                <c:pt idx="159">
                  <c:v>40231</c:v>
                </c:pt>
                <c:pt idx="160">
                  <c:v>40238</c:v>
                </c:pt>
                <c:pt idx="161">
                  <c:v>40245</c:v>
                </c:pt>
                <c:pt idx="162">
                  <c:v>40252</c:v>
                </c:pt>
                <c:pt idx="163">
                  <c:v>40259</c:v>
                </c:pt>
                <c:pt idx="164">
                  <c:v>40266</c:v>
                </c:pt>
                <c:pt idx="165">
                  <c:v>40273</c:v>
                </c:pt>
                <c:pt idx="166">
                  <c:v>40280</c:v>
                </c:pt>
                <c:pt idx="167">
                  <c:v>40287</c:v>
                </c:pt>
                <c:pt idx="168">
                  <c:v>40294</c:v>
                </c:pt>
                <c:pt idx="169">
                  <c:v>40301</c:v>
                </c:pt>
                <c:pt idx="170">
                  <c:v>40308</c:v>
                </c:pt>
                <c:pt idx="171">
                  <c:v>40315</c:v>
                </c:pt>
                <c:pt idx="172">
                  <c:v>40322</c:v>
                </c:pt>
                <c:pt idx="173">
                  <c:v>40329</c:v>
                </c:pt>
                <c:pt idx="174">
                  <c:v>40336</c:v>
                </c:pt>
                <c:pt idx="175">
                  <c:v>40343</c:v>
                </c:pt>
                <c:pt idx="176">
                  <c:v>40350</c:v>
                </c:pt>
                <c:pt idx="177">
                  <c:v>40357</c:v>
                </c:pt>
                <c:pt idx="178">
                  <c:v>40364</c:v>
                </c:pt>
                <c:pt idx="179">
                  <c:v>40371</c:v>
                </c:pt>
                <c:pt idx="180">
                  <c:v>40378</c:v>
                </c:pt>
                <c:pt idx="181">
                  <c:v>40385</c:v>
                </c:pt>
                <c:pt idx="182">
                  <c:v>40392</c:v>
                </c:pt>
                <c:pt idx="183">
                  <c:v>40399</c:v>
                </c:pt>
                <c:pt idx="184">
                  <c:v>40406</c:v>
                </c:pt>
                <c:pt idx="185">
                  <c:v>40413</c:v>
                </c:pt>
                <c:pt idx="186">
                  <c:v>40420</c:v>
                </c:pt>
                <c:pt idx="187">
                  <c:v>40427</c:v>
                </c:pt>
                <c:pt idx="188">
                  <c:v>40434</c:v>
                </c:pt>
                <c:pt idx="189">
                  <c:v>40441</c:v>
                </c:pt>
                <c:pt idx="190">
                  <c:v>40448</c:v>
                </c:pt>
                <c:pt idx="191">
                  <c:v>40455</c:v>
                </c:pt>
                <c:pt idx="192">
                  <c:v>40462</c:v>
                </c:pt>
                <c:pt idx="193">
                  <c:v>40469</c:v>
                </c:pt>
                <c:pt idx="194">
                  <c:v>40476</c:v>
                </c:pt>
                <c:pt idx="195">
                  <c:v>40483</c:v>
                </c:pt>
                <c:pt idx="196">
                  <c:v>40490</c:v>
                </c:pt>
                <c:pt idx="197">
                  <c:v>40497</c:v>
                </c:pt>
                <c:pt idx="198">
                  <c:v>40504</c:v>
                </c:pt>
                <c:pt idx="199">
                  <c:v>40511</c:v>
                </c:pt>
                <c:pt idx="200">
                  <c:v>40518</c:v>
                </c:pt>
                <c:pt idx="201">
                  <c:v>40525</c:v>
                </c:pt>
                <c:pt idx="202">
                  <c:v>40532</c:v>
                </c:pt>
                <c:pt idx="203">
                  <c:v>40539</c:v>
                </c:pt>
                <c:pt idx="204">
                  <c:v>40546</c:v>
                </c:pt>
                <c:pt idx="205">
                  <c:v>40553</c:v>
                </c:pt>
                <c:pt idx="206">
                  <c:v>40560</c:v>
                </c:pt>
                <c:pt idx="207">
                  <c:v>40567</c:v>
                </c:pt>
                <c:pt idx="208">
                  <c:v>40574</c:v>
                </c:pt>
                <c:pt idx="209">
                  <c:v>40581</c:v>
                </c:pt>
                <c:pt idx="210">
                  <c:v>40588</c:v>
                </c:pt>
                <c:pt idx="211">
                  <c:v>40595</c:v>
                </c:pt>
                <c:pt idx="212">
                  <c:v>40602</c:v>
                </c:pt>
                <c:pt idx="213">
                  <c:v>40609</c:v>
                </c:pt>
                <c:pt idx="214">
                  <c:v>40616</c:v>
                </c:pt>
                <c:pt idx="215">
                  <c:v>40623</c:v>
                </c:pt>
                <c:pt idx="216">
                  <c:v>40630</c:v>
                </c:pt>
                <c:pt idx="217">
                  <c:v>40637</c:v>
                </c:pt>
                <c:pt idx="218">
                  <c:v>40644</c:v>
                </c:pt>
                <c:pt idx="219">
                  <c:v>40651</c:v>
                </c:pt>
                <c:pt idx="220">
                  <c:v>40658</c:v>
                </c:pt>
                <c:pt idx="221">
                  <c:v>40665</c:v>
                </c:pt>
                <c:pt idx="222">
                  <c:v>40672</c:v>
                </c:pt>
                <c:pt idx="223">
                  <c:v>40679</c:v>
                </c:pt>
                <c:pt idx="224">
                  <c:v>40686</c:v>
                </c:pt>
                <c:pt idx="225">
                  <c:v>40693</c:v>
                </c:pt>
                <c:pt idx="226">
                  <c:v>40700</c:v>
                </c:pt>
                <c:pt idx="227">
                  <c:v>40707</c:v>
                </c:pt>
                <c:pt idx="228">
                  <c:v>40714</c:v>
                </c:pt>
                <c:pt idx="229">
                  <c:v>40721</c:v>
                </c:pt>
                <c:pt idx="230">
                  <c:v>40728</c:v>
                </c:pt>
                <c:pt idx="231">
                  <c:v>40735</c:v>
                </c:pt>
                <c:pt idx="232">
                  <c:v>40742</c:v>
                </c:pt>
                <c:pt idx="233">
                  <c:v>40749</c:v>
                </c:pt>
                <c:pt idx="234">
                  <c:v>40756</c:v>
                </c:pt>
                <c:pt idx="235">
                  <c:v>40763</c:v>
                </c:pt>
                <c:pt idx="236">
                  <c:v>40770</c:v>
                </c:pt>
                <c:pt idx="237">
                  <c:v>40777</c:v>
                </c:pt>
                <c:pt idx="238">
                  <c:v>40784</c:v>
                </c:pt>
                <c:pt idx="239">
                  <c:v>40791</c:v>
                </c:pt>
                <c:pt idx="240">
                  <c:v>40798</c:v>
                </c:pt>
                <c:pt idx="241">
                  <c:v>40805</c:v>
                </c:pt>
                <c:pt idx="242">
                  <c:v>40812</c:v>
                </c:pt>
                <c:pt idx="243">
                  <c:v>40819</c:v>
                </c:pt>
                <c:pt idx="244">
                  <c:v>40826</c:v>
                </c:pt>
                <c:pt idx="245">
                  <c:v>40833</c:v>
                </c:pt>
                <c:pt idx="246">
                  <c:v>40840</c:v>
                </c:pt>
                <c:pt idx="247">
                  <c:v>40847</c:v>
                </c:pt>
                <c:pt idx="248">
                  <c:v>40854</c:v>
                </c:pt>
                <c:pt idx="249">
                  <c:v>40861</c:v>
                </c:pt>
                <c:pt idx="250">
                  <c:v>40868</c:v>
                </c:pt>
                <c:pt idx="251">
                  <c:v>40875</c:v>
                </c:pt>
                <c:pt idx="252">
                  <c:v>40882</c:v>
                </c:pt>
                <c:pt idx="253">
                  <c:v>40889</c:v>
                </c:pt>
                <c:pt idx="254">
                  <c:v>40896</c:v>
                </c:pt>
                <c:pt idx="255">
                  <c:v>40903</c:v>
                </c:pt>
                <c:pt idx="256">
                  <c:v>40910</c:v>
                </c:pt>
                <c:pt idx="257">
                  <c:v>40917</c:v>
                </c:pt>
                <c:pt idx="258">
                  <c:v>40924</c:v>
                </c:pt>
                <c:pt idx="259">
                  <c:v>40931</c:v>
                </c:pt>
                <c:pt idx="260">
                  <c:v>40938</c:v>
                </c:pt>
                <c:pt idx="261">
                  <c:v>40945</c:v>
                </c:pt>
                <c:pt idx="262">
                  <c:v>40952</c:v>
                </c:pt>
                <c:pt idx="263">
                  <c:v>40959</c:v>
                </c:pt>
                <c:pt idx="264">
                  <c:v>40966</c:v>
                </c:pt>
                <c:pt idx="265">
                  <c:v>40973</c:v>
                </c:pt>
                <c:pt idx="266">
                  <c:v>40980</c:v>
                </c:pt>
                <c:pt idx="267">
                  <c:v>40987</c:v>
                </c:pt>
                <c:pt idx="268">
                  <c:v>40994</c:v>
                </c:pt>
                <c:pt idx="269">
                  <c:v>41001</c:v>
                </c:pt>
                <c:pt idx="270">
                  <c:v>41008</c:v>
                </c:pt>
                <c:pt idx="271">
                  <c:v>41015</c:v>
                </c:pt>
                <c:pt idx="272">
                  <c:v>41022</c:v>
                </c:pt>
                <c:pt idx="273">
                  <c:v>41029</c:v>
                </c:pt>
                <c:pt idx="274">
                  <c:v>41036</c:v>
                </c:pt>
                <c:pt idx="275">
                  <c:v>41043</c:v>
                </c:pt>
                <c:pt idx="276">
                  <c:v>41050</c:v>
                </c:pt>
                <c:pt idx="277">
                  <c:v>41057</c:v>
                </c:pt>
                <c:pt idx="278">
                  <c:v>41064</c:v>
                </c:pt>
                <c:pt idx="279">
                  <c:v>41071</c:v>
                </c:pt>
                <c:pt idx="280">
                  <c:v>41078</c:v>
                </c:pt>
                <c:pt idx="281">
                  <c:v>41085</c:v>
                </c:pt>
                <c:pt idx="282">
                  <c:v>41092</c:v>
                </c:pt>
                <c:pt idx="283">
                  <c:v>41099</c:v>
                </c:pt>
                <c:pt idx="284">
                  <c:v>41106</c:v>
                </c:pt>
                <c:pt idx="285">
                  <c:v>41113</c:v>
                </c:pt>
                <c:pt idx="286">
                  <c:v>41120</c:v>
                </c:pt>
                <c:pt idx="287">
                  <c:v>41127</c:v>
                </c:pt>
                <c:pt idx="288">
                  <c:v>41134</c:v>
                </c:pt>
                <c:pt idx="289">
                  <c:v>41141</c:v>
                </c:pt>
                <c:pt idx="290">
                  <c:v>41148</c:v>
                </c:pt>
                <c:pt idx="291">
                  <c:v>41155</c:v>
                </c:pt>
                <c:pt idx="292">
                  <c:v>41162</c:v>
                </c:pt>
                <c:pt idx="293">
                  <c:v>41169</c:v>
                </c:pt>
                <c:pt idx="294">
                  <c:v>41176</c:v>
                </c:pt>
                <c:pt idx="295">
                  <c:v>41183</c:v>
                </c:pt>
                <c:pt idx="296">
                  <c:v>41190</c:v>
                </c:pt>
                <c:pt idx="297">
                  <c:v>41197</c:v>
                </c:pt>
                <c:pt idx="298">
                  <c:v>41204</c:v>
                </c:pt>
                <c:pt idx="299">
                  <c:v>41211</c:v>
                </c:pt>
                <c:pt idx="300">
                  <c:v>41218</c:v>
                </c:pt>
                <c:pt idx="301">
                  <c:v>41225</c:v>
                </c:pt>
                <c:pt idx="302">
                  <c:v>41232</c:v>
                </c:pt>
                <c:pt idx="303">
                  <c:v>41239</c:v>
                </c:pt>
                <c:pt idx="304">
                  <c:v>41246</c:v>
                </c:pt>
                <c:pt idx="305">
                  <c:v>41253</c:v>
                </c:pt>
                <c:pt idx="306">
                  <c:v>41260</c:v>
                </c:pt>
                <c:pt idx="307">
                  <c:v>41267</c:v>
                </c:pt>
                <c:pt idx="308">
                  <c:v>41274</c:v>
                </c:pt>
                <c:pt idx="309">
                  <c:v>41281</c:v>
                </c:pt>
                <c:pt idx="310">
                  <c:v>41288</c:v>
                </c:pt>
                <c:pt idx="311">
                  <c:v>41295</c:v>
                </c:pt>
                <c:pt idx="312">
                  <c:v>41302</c:v>
                </c:pt>
                <c:pt idx="313">
                  <c:v>41309</c:v>
                </c:pt>
                <c:pt idx="314">
                  <c:v>41316</c:v>
                </c:pt>
                <c:pt idx="315">
                  <c:v>41323</c:v>
                </c:pt>
                <c:pt idx="316">
                  <c:v>41330</c:v>
                </c:pt>
                <c:pt idx="317">
                  <c:v>41337</c:v>
                </c:pt>
                <c:pt idx="318">
                  <c:v>41344</c:v>
                </c:pt>
                <c:pt idx="319">
                  <c:v>41351</c:v>
                </c:pt>
                <c:pt idx="320">
                  <c:v>41358</c:v>
                </c:pt>
                <c:pt idx="321">
                  <c:v>41365</c:v>
                </c:pt>
                <c:pt idx="322">
                  <c:v>41372</c:v>
                </c:pt>
                <c:pt idx="323">
                  <c:v>41379</c:v>
                </c:pt>
                <c:pt idx="324">
                  <c:v>41386</c:v>
                </c:pt>
                <c:pt idx="325">
                  <c:v>41393</c:v>
                </c:pt>
                <c:pt idx="326">
                  <c:v>41400</c:v>
                </c:pt>
              </c:numCache>
            </c:numRef>
          </c:cat>
          <c:val>
            <c:numRef>
              <c:f>EIA!$H$2:$H$328</c:f>
              <c:numCache>
                <c:formatCode>_("$"* #,##0.000_);_("$"* \(#,##0.000\);_("$"* "-"??_);_(@_)</c:formatCode>
                <c:ptCount val="327"/>
                <c:pt idx="0">
                  <c:v>2.536</c:v>
                </c:pt>
                <c:pt idx="1">
                  <c:v>2.5289999999999999</c:v>
                </c:pt>
                <c:pt idx="2">
                  <c:v>2.5289999999999999</c:v>
                </c:pt>
                <c:pt idx="3">
                  <c:v>2.581</c:v>
                </c:pt>
                <c:pt idx="4">
                  <c:v>2.6629999999999998</c:v>
                </c:pt>
                <c:pt idx="5">
                  <c:v>2.7410000000000001</c:v>
                </c:pt>
                <c:pt idx="6">
                  <c:v>2.7749999999999999</c:v>
                </c:pt>
                <c:pt idx="7">
                  <c:v>2.7879999999999998</c:v>
                </c:pt>
                <c:pt idx="8">
                  <c:v>2.89</c:v>
                </c:pt>
                <c:pt idx="9">
                  <c:v>2.956</c:v>
                </c:pt>
                <c:pt idx="10">
                  <c:v>2.9860000000000002</c:v>
                </c:pt>
                <c:pt idx="11">
                  <c:v>2.984</c:v>
                </c:pt>
                <c:pt idx="12">
                  <c:v>2.9940000000000002</c:v>
                </c:pt>
                <c:pt idx="13">
                  <c:v>3.0019999999999998</c:v>
                </c:pt>
                <c:pt idx="14">
                  <c:v>3.004</c:v>
                </c:pt>
                <c:pt idx="15">
                  <c:v>3</c:v>
                </c:pt>
                <c:pt idx="16">
                  <c:v>2.9860000000000002</c:v>
                </c:pt>
                <c:pt idx="17">
                  <c:v>2.9649999999999999</c:v>
                </c:pt>
                <c:pt idx="18">
                  <c:v>2.944</c:v>
                </c:pt>
                <c:pt idx="19">
                  <c:v>2.9129999999999998</c:v>
                </c:pt>
                <c:pt idx="20">
                  <c:v>2.9409999999999998</c:v>
                </c:pt>
                <c:pt idx="21">
                  <c:v>2.9420000000000002</c:v>
                </c:pt>
                <c:pt idx="22">
                  <c:v>2.9620000000000002</c:v>
                </c:pt>
                <c:pt idx="23">
                  <c:v>2.9830000000000001</c:v>
                </c:pt>
                <c:pt idx="24">
                  <c:v>2.9940000000000002</c:v>
                </c:pt>
                <c:pt idx="25">
                  <c:v>3.0089999999999999</c:v>
                </c:pt>
                <c:pt idx="26">
                  <c:v>3.0179999999999998</c:v>
                </c:pt>
                <c:pt idx="27">
                  <c:v>2.9889999999999999</c:v>
                </c:pt>
                <c:pt idx="28">
                  <c:v>2.984</c:v>
                </c:pt>
                <c:pt idx="29">
                  <c:v>2.9540000000000002</c:v>
                </c:pt>
                <c:pt idx="30">
                  <c:v>2.9460000000000002</c:v>
                </c:pt>
                <c:pt idx="31">
                  <c:v>2.9609999999999999</c:v>
                </c:pt>
                <c:pt idx="32">
                  <c:v>2.976</c:v>
                </c:pt>
                <c:pt idx="33">
                  <c:v>3.032</c:v>
                </c:pt>
                <c:pt idx="34">
                  <c:v>3.105</c:v>
                </c:pt>
                <c:pt idx="35">
                  <c:v>3.145</c:v>
                </c:pt>
                <c:pt idx="36">
                  <c:v>3.1739999999999999</c:v>
                </c:pt>
                <c:pt idx="37">
                  <c:v>3.2360000000000002</c:v>
                </c:pt>
                <c:pt idx="38">
                  <c:v>3.2829999999999999</c:v>
                </c:pt>
                <c:pt idx="39">
                  <c:v>3.4129999999999998</c:v>
                </c:pt>
                <c:pt idx="40">
                  <c:v>3.5350000000000001</c:v>
                </c:pt>
                <c:pt idx="41">
                  <c:v>3.5110000000000001</c:v>
                </c:pt>
                <c:pt idx="42">
                  <c:v>3.53</c:v>
                </c:pt>
                <c:pt idx="43">
                  <c:v>3.492</c:v>
                </c:pt>
                <c:pt idx="44">
                  <c:v>3.403</c:v>
                </c:pt>
                <c:pt idx="45">
                  <c:v>3.3250000000000002</c:v>
                </c:pt>
                <c:pt idx="46">
                  <c:v>3.2719999999999998</c:v>
                </c:pt>
                <c:pt idx="47">
                  <c:v>3.2749999999999999</c:v>
                </c:pt>
                <c:pt idx="48">
                  <c:v>3.2810000000000001</c:v>
                </c:pt>
                <c:pt idx="49">
                  <c:v>3.266</c:v>
                </c:pt>
                <c:pt idx="50">
                  <c:v>3.234</c:v>
                </c:pt>
                <c:pt idx="51">
                  <c:v>3.2410000000000001</c:v>
                </c:pt>
                <c:pt idx="52">
                  <c:v>3.2639999999999998</c:v>
                </c:pt>
                <c:pt idx="53">
                  <c:v>3.2690000000000001</c:v>
                </c:pt>
                <c:pt idx="54">
                  <c:v>3.3530000000000002</c:v>
                </c:pt>
                <c:pt idx="55">
                  <c:v>3.476</c:v>
                </c:pt>
                <c:pt idx="56">
                  <c:v>3.5750000000000002</c:v>
                </c:pt>
                <c:pt idx="57">
                  <c:v>3.734</c:v>
                </c:pt>
                <c:pt idx="58">
                  <c:v>3.8940000000000001</c:v>
                </c:pt>
                <c:pt idx="59">
                  <c:v>3.956</c:v>
                </c:pt>
                <c:pt idx="60">
                  <c:v>3.9750000000000001</c:v>
                </c:pt>
                <c:pt idx="61">
                  <c:v>3.9790000000000001</c:v>
                </c:pt>
                <c:pt idx="62">
                  <c:v>4.0430000000000001</c:v>
                </c:pt>
                <c:pt idx="63">
                  <c:v>4.1139999999999999</c:v>
                </c:pt>
                <c:pt idx="64">
                  <c:v>4.1429999999999998</c:v>
                </c:pt>
                <c:pt idx="65">
                  <c:v>4.1589999999999998</c:v>
                </c:pt>
                <c:pt idx="66">
                  <c:v>4.28</c:v>
                </c:pt>
                <c:pt idx="67">
                  <c:v>4.4459999999999997</c:v>
                </c:pt>
                <c:pt idx="68">
                  <c:v>4.6589999999999998</c:v>
                </c:pt>
                <c:pt idx="69">
                  <c:v>4.6859999999999999</c:v>
                </c:pt>
                <c:pt idx="70">
                  <c:v>4.7060000000000004</c:v>
                </c:pt>
                <c:pt idx="71">
                  <c:v>4.6920000000000002</c:v>
                </c:pt>
                <c:pt idx="72">
                  <c:v>4.6589999999999998</c:v>
                </c:pt>
                <c:pt idx="73">
                  <c:v>4.6420000000000003</c:v>
                </c:pt>
                <c:pt idx="74">
                  <c:v>4.6760000000000002</c:v>
                </c:pt>
                <c:pt idx="75">
                  <c:v>4.7229999999999999</c:v>
                </c:pt>
                <c:pt idx="76">
                  <c:v>4.7190000000000003</c:v>
                </c:pt>
                <c:pt idx="77">
                  <c:v>4.66</c:v>
                </c:pt>
                <c:pt idx="78">
                  <c:v>4.6079999999999997</c:v>
                </c:pt>
                <c:pt idx="79">
                  <c:v>4.4770000000000003</c:v>
                </c:pt>
                <c:pt idx="80">
                  <c:v>4.3230000000000004</c:v>
                </c:pt>
                <c:pt idx="81">
                  <c:v>4.2329999999999997</c:v>
                </c:pt>
                <c:pt idx="82">
                  <c:v>4.1890000000000001</c:v>
                </c:pt>
                <c:pt idx="83">
                  <c:v>4.1079999999999997</c:v>
                </c:pt>
                <c:pt idx="84">
                  <c:v>4.0449999999999999</c:v>
                </c:pt>
                <c:pt idx="85">
                  <c:v>3.9689999999999999</c:v>
                </c:pt>
                <c:pt idx="86">
                  <c:v>3.948</c:v>
                </c:pt>
                <c:pt idx="87">
                  <c:v>3.891</c:v>
                </c:pt>
                <c:pt idx="88">
                  <c:v>3.7010000000000001</c:v>
                </c:pt>
                <c:pt idx="89">
                  <c:v>3.5569999999999999</c:v>
                </c:pt>
                <c:pt idx="90">
                  <c:v>3.379</c:v>
                </c:pt>
                <c:pt idx="91">
                  <c:v>3.1589999999999998</c:v>
                </c:pt>
                <c:pt idx="92">
                  <c:v>2.968</c:v>
                </c:pt>
                <c:pt idx="93">
                  <c:v>2.8239999999999998</c:v>
                </c:pt>
                <c:pt idx="94">
                  <c:v>2.6480000000000001</c:v>
                </c:pt>
                <c:pt idx="95">
                  <c:v>2.5819999999999999</c:v>
                </c:pt>
                <c:pt idx="96">
                  <c:v>2.4529999999999998</c:v>
                </c:pt>
                <c:pt idx="97">
                  <c:v>2.3559999999999999</c:v>
                </c:pt>
                <c:pt idx="98">
                  <c:v>2.2770000000000001</c:v>
                </c:pt>
                <c:pt idx="99">
                  <c:v>2.2549999999999999</c:v>
                </c:pt>
                <c:pt idx="100">
                  <c:v>2.2160000000000002</c:v>
                </c:pt>
                <c:pt idx="101">
                  <c:v>2.2360000000000002</c:v>
                </c:pt>
                <c:pt idx="102">
                  <c:v>2.25</c:v>
                </c:pt>
                <c:pt idx="103">
                  <c:v>2.2429999999999999</c:v>
                </c:pt>
                <c:pt idx="104">
                  <c:v>2.2290000000000001</c:v>
                </c:pt>
                <c:pt idx="105">
                  <c:v>2.2120000000000002</c:v>
                </c:pt>
                <c:pt idx="106">
                  <c:v>2.1840000000000002</c:v>
                </c:pt>
                <c:pt idx="107">
                  <c:v>2.16</c:v>
                </c:pt>
                <c:pt idx="108">
                  <c:v>2.0939999999999999</c:v>
                </c:pt>
                <c:pt idx="109">
                  <c:v>2.02</c:v>
                </c:pt>
                <c:pt idx="110">
                  <c:v>1.9910000000000001</c:v>
                </c:pt>
                <c:pt idx="111">
                  <c:v>2.0369999999999999</c:v>
                </c:pt>
                <c:pt idx="112">
                  <c:v>2.145</c:v>
                </c:pt>
                <c:pt idx="113">
                  <c:v>2.2130000000000001</c:v>
                </c:pt>
                <c:pt idx="114">
                  <c:v>2.2490000000000001</c:v>
                </c:pt>
                <c:pt idx="115">
                  <c:v>2.2730000000000001</c:v>
                </c:pt>
                <c:pt idx="116">
                  <c:v>2.27</c:v>
                </c:pt>
                <c:pt idx="117">
                  <c:v>2.2610000000000001</c:v>
                </c:pt>
                <c:pt idx="118">
                  <c:v>2.2690000000000001</c:v>
                </c:pt>
                <c:pt idx="119">
                  <c:v>2.274</c:v>
                </c:pt>
                <c:pt idx="120">
                  <c:v>2.302</c:v>
                </c:pt>
                <c:pt idx="121">
                  <c:v>2.3439999999999999</c:v>
                </c:pt>
                <c:pt idx="122">
                  <c:v>2.4420000000000002</c:v>
                </c:pt>
                <c:pt idx="123">
                  <c:v>2.52</c:v>
                </c:pt>
                <c:pt idx="124">
                  <c:v>2.613</c:v>
                </c:pt>
                <c:pt idx="125">
                  <c:v>2.629</c:v>
                </c:pt>
                <c:pt idx="126">
                  <c:v>2.6459999999999999</c:v>
                </c:pt>
                <c:pt idx="127">
                  <c:v>2.6179999999999999</c:v>
                </c:pt>
                <c:pt idx="128">
                  <c:v>2.5579999999999998</c:v>
                </c:pt>
                <c:pt idx="129">
                  <c:v>2.5390000000000001</c:v>
                </c:pt>
                <c:pt idx="130">
                  <c:v>2.5350000000000001</c:v>
                </c:pt>
                <c:pt idx="131">
                  <c:v>2.5720000000000001</c:v>
                </c:pt>
                <c:pt idx="132">
                  <c:v>2.6320000000000001</c:v>
                </c:pt>
                <c:pt idx="133">
                  <c:v>2.67</c:v>
                </c:pt>
                <c:pt idx="134">
                  <c:v>2.69</c:v>
                </c:pt>
                <c:pt idx="135">
                  <c:v>2.681</c:v>
                </c:pt>
                <c:pt idx="136">
                  <c:v>2.681</c:v>
                </c:pt>
                <c:pt idx="137">
                  <c:v>2.6760000000000002</c:v>
                </c:pt>
                <c:pt idx="138">
                  <c:v>2.6560000000000001</c:v>
                </c:pt>
                <c:pt idx="139">
                  <c:v>2.6429999999999998</c:v>
                </c:pt>
                <c:pt idx="140">
                  <c:v>2.6480000000000001</c:v>
                </c:pt>
                <c:pt idx="141">
                  <c:v>2.7029999999999998</c:v>
                </c:pt>
                <c:pt idx="142">
                  <c:v>2.7749999999999999</c:v>
                </c:pt>
                <c:pt idx="143">
                  <c:v>2.8090000000000002</c:v>
                </c:pt>
                <c:pt idx="144">
                  <c:v>2.8210000000000002</c:v>
                </c:pt>
                <c:pt idx="145">
                  <c:v>2.8180000000000001</c:v>
                </c:pt>
                <c:pt idx="146">
                  <c:v>2.823</c:v>
                </c:pt>
                <c:pt idx="147">
                  <c:v>2.8149999999999999</c:v>
                </c:pt>
                <c:pt idx="148">
                  <c:v>2.8050000000000002</c:v>
                </c:pt>
                <c:pt idx="149">
                  <c:v>2.782</c:v>
                </c:pt>
                <c:pt idx="150">
                  <c:v>2.738</c:v>
                </c:pt>
                <c:pt idx="151">
                  <c:v>2.726</c:v>
                </c:pt>
                <c:pt idx="152">
                  <c:v>2.7440000000000002</c:v>
                </c:pt>
                <c:pt idx="153">
                  <c:v>2.8130000000000002</c:v>
                </c:pt>
                <c:pt idx="154">
                  <c:v>2.8260000000000001</c:v>
                </c:pt>
                <c:pt idx="155">
                  <c:v>2.8159999999999998</c:v>
                </c:pt>
                <c:pt idx="156">
                  <c:v>2.7959999999999998</c:v>
                </c:pt>
                <c:pt idx="157">
                  <c:v>2.7789999999999999</c:v>
                </c:pt>
                <c:pt idx="158">
                  <c:v>2.7749999999999999</c:v>
                </c:pt>
                <c:pt idx="159">
                  <c:v>2.8250000000000002</c:v>
                </c:pt>
                <c:pt idx="160">
                  <c:v>2.85</c:v>
                </c:pt>
                <c:pt idx="161">
                  <c:v>2.89</c:v>
                </c:pt>
                <c:pt idx="162">
                  <c:v>2.923</c:v>
                </c:pt>
                <c:pt idx="163">
                  <c:v>2.9529999999999998</c:v>
                </c:pt>
                <c:pt idx="164">
                  <c:v>2.9670000000000001</c:v>
                </c:pt>
                <c:pt idx="165">
                  <c:v>3.0430000000000001</c:v>
                </c:pt>
                <c:pt idx="166">
                  <c:v>3.081</c:v>
                </c:pt>
                <c:pt idx="167">
                  <c:v>3.109</c:v>
                </c:pt>
                <c:pt idx="168">
                  <c:v>3.1360000000000001</c:v>
                </c:pt>
                <c:pt idx="169">
                  <c:v>3.1659999999999999</c:v>
                </c:pt>
                <c:pt idx="170">
                  <c:v>3.169</c:v>
                </c:pt>
                <c:pt idx="171">
                  <c:v>3.1560000000000001</c:v>
                </c:pt>
                <c:pt idx="172">
                  <c:v>3.1070000000000002</c:v>
                </c:pt>
                <c:pt idx="173">
                  <c:v>3.0609999999999999</c:v>
                </c:pt>
                <c:pt idx="174">
                  <c:v>3.02</c:v>
                </c:pt>
                <c:pt idx="175">
                  <c:v>2.9889999999999999</c:v>
                </c:pt>
                <c:pt idx="176">
                  <c:v>2.98</c:v>
                </c:pt>
                <c:pt idx="177">
                  <c:v>2.9550000000000001</c:v>
                </c:pt>
                <c:pt idx="178">
                  <c:v>2.927</c:v>
                </c:pt>
                <c:pt idx="179">
                  <c:v>2.911</c:v>
                </c:pt>
                <c:pt idx="180">
                  <c:v>2.9020000000000001</c:v>
                </c:pt>
                <c:pt idx="181">
                  <c:v>2.92</c:v>
                </c:pt>
                <c:pt idx="182">
                  <c:v>2.9369999999999998</c:v>
                </c:pt>
                <c:pt idx="183">
                  <c:v>2.9910000000000001</c:v>
                </c:pt>
                <c:pt idx="184">
                  <c:v>3.0110000000000001</c:v>
                </c:pt>
                <c:pt idx="185">
                  <c:v>3.016</c:v>
                </c:pt>
                <c:pt idx="186">
                  <c:v>3.0190000000000001</c:v>
                </c:pt>
                <c:pt idx="187">
                  <c:v>3.0209999999999999</c:v>
                </c:pt>
                <c:pt idx="188">
                  <c:v>3.0310000000000001</c:v>
                </c:pt>
                <c:pt idx="189">
                  <c:v>3.0369999999999999</c:v>
                </c:pt>
                <c:pt idx="190">
                  <c:v>3.0139999999999998</c:v>
                </c:pt>
                <c:pt idx="191">
                  <c:v>3.024</c:v>
                </c:pt>
                <c:pt idx="192">
                  <c:v>3.085</c:v>
                </c:pt>
                <c:pt idx="193">
                  <c:v>3.1120000000000001</c:v>
                </c:pt>
                <c:pt idx="194">
                  <c:v>3.1280000000000001</c:v>
                </c:pt>
                <c:pt idx="195">
                  <c:v>3.141</c:v>
                </c:pt>
                <c:pt idx="196">
                  <c:v>3.1989999999999998</c:v>
                </c:pt>
                <c:pt idx="197">
                  <c:v>3.278</c:v>
                </c:pt>
                <c:pt idx="198">
                  <c:v>3.2650000000000001</c:v>
                </c:pt>
                <c:pt idx="199">
                  <c:v>3.2719999999999998</c:v>
                </c:pt>
                <c:pt idx="200">
                  <c:v>3.2759999999999998</c:v>
                </c:pt>
                <c:pt idx="201">
                  <c:v>3.2850000000000001</c:v>
                </c:pt>
                <c:pt idx="202">
                  <c:v>3.29</c:v>
                </c:pt>
                <c:pt idx="203">
                  <c:v>3.3109999999999999</c:v>
                </c:pt>
                <c:pt idx="204">
                  <c:v>3.3319999999999999</c:v>
                </c:pt>
                <c:pt idx="205">
                  <c:v>3.3340000000000001</c:v>
                </c:pt>
                <c:pt idx="206">
                  <c:v>3.3740000000000001</c:v>
                </c:pt>
                <c:pt idx="207">
                  <c:v>3.3879999999999999</c:v>
                </c:pt>
                <c:pt idx="208">
                  <c:v>3.3959999999999999</c:v>
                </c:pt>
                <c:pt idx="209">
                  <c:v>3.4590000000000001</c:v>
                </c:pt>
                <c:pt idx="210">
                  <c:v>3.5110000000000001</c:v>
                </c:pt>
                <c:pt idx="211">
                  <c:v>3.5680000000000001</c:v>
                </c:pt>
                <c:pt idx="212">
                  <c:v>3.698</c:v>
                </c:pt>
                <c:pt idx="213">
                  <c:v>3.8450000000000002</c:v>
                </c:pt>
                <c:pt idx="214">
                  <c:v>3.8879999999999999</c:v>
                </c:pt>
                <c:pt idx="215">
                  <c:v>3.9249999999999998</c:v>
                </c:pt>
                <c:pt idx="216">
                  <c:v>3.9590000000000001</c:v>
                </c:pt>
                <c:pt idx="217">
                  <c:v>4.0170000000000003</c:v>
                </c:pt>
                <c:pt idx="218">
                  <c:v>4.0970000000000004</c:v>
                </c:pt>
                <c:pt idx="219">
                  <c:v>4.1260000000000003</c:v>
                </c:pt>
                <c:pt idx="220">
                  <c:v>4.1340000000000003</c:v>
                </c:pt>
                <c:pt idx="221">
                  <c:v>4.1559999999999997</c:v>
                </c:pt>
                <c:pt idx="222">
                  <c:v>4.1559999999999997</c:v>
                </c:pt>
                <c:pt idx="223">
                  <c:v>4.1340000000000003</c:v>
                </c:pt>
                <c:pt idx="224">
                  <c:v>4.101</c:v>
                </c:pt>
                <c:pt idx="225">
                  <c:v>4.0199999999999996</c:v>
                </c:pt>
                <c:pt idx="226">
                  <c:v>4.0149999999999997</c:v>
                </c:pt>
                <c:pt idx="227">
                  <c:v>3.988</c:v>
                </c:pt>
                <c:pt idx="228">
                  <c:v>3.9590000000000001</c:v>
                </c:pt>
                <c:pt idx="229">
                  <c:v>3.8849999999999998</c:v>
                </c:pt>
                <c:pt idx="230">
                  <c:v>3.851</c:v>
                </c:pt>
                <c:pt idx="231">
                  <c:v>3.8380000000000001</c:v>
                </c:pt>
                <c:pt idx="232">
                  <c:v>3.827</c:v>
                </c:pt>
                <c:pt idx="233">
                  <c:v>3.8479999999999999</c:v>
                </c:pt>
                <c:pt idx="234">
                  <c:v>3.855</c:v>
                </c:pt>
                <c:pt idx="235">
                  <c:v>3.851</c:v>
                </c:pt>
                <c:pt idx="236">
                  <c:v>3.8260000000000001</c:v>
                </c:pt>
                <c:pt idx="237">
                  <c:v>3.8149999999999999</c:v>
                </c:pt>
                <c:pt idx="238">
                  <c:v>3.839</c:v>
                </c:pt>
                <c:pt idx="239">
                  <c:v>3.89</c:v>
                </c:pt>
                <c:pt idx="240">
                  <c:v>3.903</c:v>
                </c:pt>
                <c:pt idx="241">
                  <c:v>3.8919999999999999</c:v>
                </c:pt>
                <c:pt idx="242">
                  <c:v>3.867</c:v>
                </c:pt>
                <c:pt idx="243">
                  <c:v>3.8460000000000001</c:v>
                </c:pt>
                <c:pt idx="244">
                  <c:v>3.8279999999999998</c:v>
                </c:pt>
                <c:pt idx="245">
                  <c:v>3.8849999999999998</c:v>
                </c:pt>
                <c:pt idx="246">
                  <c:v>3.9089999999999998</c:v>
                </c:pt>
                <c:pt idx="247">
                  <c:v>3.9590000000000001</c:v>
                </c:pt>
                <c:pt idx="248">
                  <c:v>3.9780000000000002</c:v>
                </c:pt>
                <c:pt idx="249">
                  <c:v>4.093</c:v>
                </c:pt>
                <c:pt idx="250">
                  <c:v>4.1440000000000001</c:v>
                </c:pt>
                <c:pt idx="251">
                  <c:v>4.0940000000000003</c:v>
                </c:pt>
                <c:pt idx="252">
                  <c:v>4.0350000000000001</c:v>
                </c:pt>
                <c:pt idx="253">
                  <c:v>3.9910000000000001</c:v>
                </c:pt>
                <c:pt idx="254">
                  <c:v>3.9129999999999998</c:v>
                </c:pt>
                <c:pt idx="255">
                  <c:v>3.8610000000000002</c:v>
                </c:pt>
                <c:pt idx="256">
                  <c:v>3.8359999999999999</c:v>
                </c:pt>
                <c:pt idx="257">
                  <c:v>3.843</c:v>
                </c:pt>
                <c:pt idx="258">
                  <c:v>3.823</c:v>
                </c:pt>
                <c:pt idx="259">
                  <c:v>3.8170000000000002</c:v>
                </c:pt>
                <c:pt idx="260">
                  <c:v>3.8159999999999998</c:v>
                </c:pt>
                <c:pt idx="261">
                  <c:v>3.8170000000000002</c:v>
                </c:pt>
                <c:pt idx="262">
                  <c:v>3.8410000000000002</c:v>
                </c:pt>
                <c:pt idx="263">
                  <c:v>3.8570000000000002</c:v>
                </c:pt>
                <c:pt idx="264">
                  <c:v>3.919</c:v>
                </c:pt>
                <c:pt idx="265">
                  <c:v>3.9860000000000002</c:v>
                </c:pt>
                <c:pt idx="266">
                  <c:v>4.069</c:v>
                </c:pt>
                <c:pt idx="267">
                  <c:v>4.1189999999999998</c:v>
                </c:pt>
                <c:pt idx="268">
                  <c:v>4.1360000000000001</c:v>
                </c:pt>
                <c:pt idx="269">
                  <c:v>4.125</c:v>
                </c:pt>
                <c:pt idx="270">
                  <c:v>4.1289999999999996</c:v>
                </c:pt>
                <c:pt idx="271">
                  <c:v>4.1289999999999996</c:v>
                </c:pt>
                <c:pt idx="272">
                  <c:v>4.09</c:v>
                </c:pt>
                <c:pt idx="273">
                  <c:v>4.0720000000000001</c:v>
                </c:pt>
                <c:pt idx="274">
                  <c:v>4.0469999999999997</c:v>
                </c:pt>
                <c:pt idx="275">
                  <c:v>4.0039999999999996</c:v>
                </c:pt>
                <c:pt idx="276">
                  <c:v>3.9870000000000001</c:v>
                </c:pt>
                <c:pt idx="277">
                  <c:v>3.948</c:v>
                </c:pt>
                <c:pt idx="278">
                  <c:v>3.919</c:v>
                </c:pt>
                <c:pt idx="279">
                  <c:v>3.8730000000000002</c:v>
                </c:pt>
                <c:pt idx="280">
                  <c:v>3.8319999999999999</c:v>
                </c:pt>
                <c:pt idx="281">
                  <c:v>3.7789999999999999</c:v>
                </c:pt>
                <c:pt idx="282">
                  <c:v>3.7050000000000001</c:v>
                </c:pt>
                <c:pt idx="283">
                  <c:v>3.68</c:v>
                </c:pt>
                <c:pt idx="284">
                  <c:v>3.6720000000000002</c:v>
                </c:pt>
                <c:pt idx="285">
                  <c:v>3.7010000000000001</c:v>
                </c:pt>
                <c:pt idx="286">
                  <c:v>3.7290000000000001</c:v>
                </c:pt>
                <c:pt idx="287">
                  <c:v>3.8130000000000002</c:v>
                </c:pt>
                <c:pt idx="288">
                  <c:v>3.9580000000000002</c:v>
                </c:pt>
                <c:pt idx="289">
                  <c:v>4.0620000000000003</c:v>
                </c:pt>
                <c:pt idx="290">
                  <c:v>4.149</c:v>
                </c:pt>
                <c:pt idx="291">
                  <c:v>4.2169999999999996</c:v>
                </c:pt>
                <c:pt idx="292">
                  <c:v>4.242</c:v>
                </c:pt>
                <c:pt idx="293">
                  <c:v>4.2560000000000002</c:v>
                </c:pt>
                <c:pt idx="294">
                  <c:v>4.2279999999999998</c:v>
                </c:pt>
                <c:pt idx="295">
                  <c:v>4.2050000000000001</c:v>
                </c:pt>
                <c:pt idx="296">
                  <c:v>4.194</c:v>
                </c:pt>
                <c:pt idx="297">
                  <c:v>4.2679999999999998</c:v>
                </c:pt>
                <c:pt idx="298">
                  <c:v>4.2430000000000003</c:v>
                </c:pt>
                <c:pt idx="299">
                  <c:v>4.1950000000000003</c:v>
                </c:pt>
                <c:pt idx="300">
                  <c:v>4.16</c:v>
                </c:pt>
                <c:pt idx="301">
                  <c:v>4.1040000000000001</c:v>
                </c:pt>
                <c:pt idx="302">
                  <c:v>4.0590000000000002</c:v>
                </c:pt>
                <c:pt idx="303">
                  <c:v>4.0570000000000004</c:v>
                </c:pt>
                <c:pt idx="304">
                  <c:v>3.9889999999999999</c:v>
                </c:pt>
                <c:pt idx="305">
                  <c:v>3.9380000000000002</c:v>
                </c:pt>
                <c:pt idx="306">
                  <c:v>3.8660000000000001</c:v>
                </c:pt>
                <c:pt idx="307">
                  <c:v>3.7909999999999999</c:v>
                </c:pt>
                <c:pt idx="308">
                  <c:v>3.746</c:v>
                </c:pt>
                <c:pt idx="309">
                  <c:v>3.6880000000000002</c:v>
                </c:pt>
                <c:pt idx="310">
                  <c:v>3.661</c:v>
                </c:pt>
                <c:pt idx="311">
                  <c:v>3.6779999999999999</c:v>
                </c:pt>
                <c:pt idx="312">
                  <c:v>3.7360000000000002</c:v>
                </c:pt>
                <c:pt idx="313">
                  <c:v>3.8439999999999999</c:v>
                </c:pt>
                <c:pt idx="314">
                  <c:v>3.964</c:v>
                </c:pt>
                <c:pt idx="315">
                  <c:v>4.032</c:v>
                </c:pt>
                <c:pt idx="316">
                  <c:v>4.0570000000000004</c:v>
                </c:pt>
                <c:pt idx="317">
                  <c:v>4.0469999999999997</c:v>
                </c:pt>
                <c:pt idx="318">
                  <c:v>4.01</c:v>
                </c:pt>
                <c:pt idx="319">
                  <c:v>3.9710000000000001</c:v>
                </c:pt>
                <c:pt idx="320">
                  <c:v>3.9350000000000001</c:v>
                </c:pt>
                <c:pt idx="321">
                  <c:v>3.9220000000000002</c:v>
                </c:pt>
                <c:pt idx="322">
                  <c:v>3.899</c:v>
                </c:pt>
                <c:pt idx="323">
                  <c:v>3.8820000000000001</c:v>
                </c:pt>
                <c:pt idx="324">
                  <c:v>3.8460000000000001</c:v>
                </c:pt>
                <c:pt idx="325">
                  <c:v>3.81</c:v>
                </c:pt>
                <c:pt idx="326">
                  <c:v>3.8039999999999998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EIA!$I$1</c:f>
              <c:strCache>
                <c:ptCount val="1"/>
                <c:pt idx="0">
                  <c:v>West Coast</c:v>
                </c:pt>
              </c:strCache>
            </c:strRef>
          </c:tx>
          <c:marker>
            <c:symbol val="none"/>
          </c:marker>
          <c:cat>
            <c:numRef>
              <c:f>EIA!$A$2:$A$328</c:f>
              <c:numCache>
                <c:formatCode>m/d/yyyy</c:formatCode>
                <c:ptCount val="327"/>
                <c:pt idx="0">
                  <c:v>39118</c:v>
                </c:pt>
                <c:pt idx="1">
                  <c:v>39125</c:v>
                </c:pt>
                <c:pt idx="2">
                  <c:v>39132</c:v>
                </c:pt>
                <c:pt idx="3">
                  <c:v>39139</c:v>
                </c:pt>
                <c:pt idx="4">
                  <c:v>39146</c:v>
                </c:pt>
                <c:pt idx="5">
                  <c:v>39153</c:v>
                </c:pt>
                <c:pt idx="6">
                  <c:v>39160</c:v>
                </c:pt>
                <c:pt idx="7">
                  <c:v>39167</c:v>
                </c:pt>
                <c:pt idx="8">
                  <c:v>39174</c:v>
                </c:pt>
                <c:pt idx="9">
                  <c:v>39181</c:v>
                </c:pt>
                <c:pt idx="10">
                  <c:v>39188</c:v>
                </c:pt>
                <c:pt idx="11">
                  <c:v>39195</c:v>
                </c:pt>
                <c:pt idx="12">
                  <c:v>39202</c:v>
                </c:pt>
                <c:pt idx="13">
                  <c:v>39209</c:v>
                </c:pt>
                <c:pt idx="14">
                  <c:v>39216</c:v>
                </c:pt>
                <c:pt idx="15">
                  <c:v>39223</c:v>
                </c:pt>
                <c:pt idx="16">
                  <c:v>39230</c:v>
                </c:pt>
                <c:pt idx="17">
                  <c:v>39237</c:v>
                </c:pt>
                <c:pt idx="18">
                  <c:v>39244</c:v>
                </c:pt>
                <c:pt idx="19">
                  <c:v>39251</c:v>
                </c:pt>
                <c:pt idx="20">
                  <c:v>39258</c:v>
                </c:pt>
                <c:pt idx="21">
                  <c:v>39265</c:v>
                </c:pt>
                <c:pt idx="22">
                  <c:v>39272</c:v>
                </c:pt>
                <c:pt idx="23">
                  <c:v>39279</c:v>
                </c:pt>
                <c:pt idx="24">
                  <c:v>39286</c:v>
                </c:pt>
                <c:pt idx="25">
                  <c:v>39293</c:v>
                </c:pt>
                <c:pt idx="26">
                  <c:v>39300</c:v>
                </c:pt>
                <c:pt idx="27">
                  <c:v>39307</c:v>
                </c:pt>
                <c:pt idx="28">
                  <c:v>39314</c:v>
                </c:pt>
                <c:pt idx="29">
                  <c:v>39321</c:v>
                </c:pt>
                <c:pt idx="30">
                  <c:v>39328</c:v>
                </c:pt>
                <c:pt idx="31">
                  <c:v>39335</c:v>
                </c:pt>
                <c:pt idx="32">
                  <c:v>39342</c:v>
                </c:pt>
                <c:pt idx="33">
                  <c:v>39349</c:v>
                </c:pt>
                <c:pt idx="34">
                  <c:v>39356</c:v>
                </c:pt>
                <c:pt idx="35">
                  <c:v>39363</c:v>
                </c:pt>
                <c:pt idx="36">
                  <c:v>39370</c:v>
                </c:pt>
                <c:pt idx="37">
                  <c:v>39377</c:v>
                </c:pt>
                <c:pt idx="38">
                  <c:v>39384</c:v>
                </c:pt>
                <c:pt idx="39">
                  <c:v>39391</c:v>
                </c:pt>
                <c:pt idx="40">
                  <c:v>39398</c:v>
                </c:pt>
                <c:pt idx="41">
                  <c:v>39405</c:v>
                </c:pt>
                <c:pt idx="42">
                  <c:v>39412</c:v>
                </c:pt>
                <c:pt idx="43">
                  <c:v>39419</c:v>
                </c:pt>
                <c:pt idx="44">
                  <c:v>39426</c:v>
                </c:pt>
                <c:pt idx="45">
                  <c:v>39433</c:v>
                </c:pt>
                <c:pt idx="46">
                  <c:v>39440</c:v>
                </c:pt>
                <c:pt idx="47">
                  <c:v>39447</c:v>
                </c:pt>
                <c:pt idx="48">
                  <c:v>39454</c:v>
                </c:pt>
                <c:pt idx="49">
                  <c:v>39461</c:v>
                </c:pt>
                <c:pt idx="50">
                  <c:v>39468</c:v>
                </c:pt>
                <c:pt idx="51">
                  <c:v>39475</c:v>
                </c:pt>
                <c:pt idx="52">
                  <c:v>39482</c:v>
                </c:pt>
                <c:pt idx="53">
                  <c:v>39489</c:v>
                </c:pt>
                <c:pt idx="54">
                  <c:v>39496</c:v>
                </c:pt>
                <c:pt idx="55">
                  <c:v>39503</c:v>
                </c:pt>
                <c:pt idx="56">
                  <c:v>39510</c:v>
                </c:pt>
                <c:pt idx="57">
                  <c:v>39517</c:v>
                </c:pt>
                <c:pt idx="58">
                  <c:v>39524</c:v>
                </c:pt>
                <c:pt idx="59">
                  <c:v>39531</c:v>
                </c:pt>
                <c:pt idx="60">
                  <c:v>39538</c:v>
                </c:pt>
                <c:pt idx="61">
                  <c:v>39545</c:v>
                </c:pt>
                <c:pt idx="62">
                  <c:v>39552</c:v>
                </c:pt>
                <c:pt idx="63">
                  <c:v>39559</c:v>
                </c:pt>
                <c:pt idx="64">
                  <c:v>39566</c:v>
                </c:pt>
                <c:pt idx="65">
                  <c:v>39573</c:v>
                </c:pt>
                <c:pt idx="66">
                  <c:v>39580</c:v>
                </c:pt>
                <c:pt idx="67">
                  <c:v>39587</c:v>
                </c:pt>
                <c:pt idx="68">
                  <c:v>39594</c:v>
                </c:pt>
                <c:pt idx="69">
                  <c:v>39601</c:v>
                </c:pt>
                <c:pt idx="70">
                  <c:v>39608</c:v>
                </c:pt>
                <c:pt idx="71">
                  <c:v>39615</c:v>
                </c:pt>
                <c:pt idx="72">
                  <c:v>39622</c:v>
                </c:pt>
                <c:pt idx="73">
                  <c:v>39629</c:v>
                </c:pt>
                <c:pt idx="74">
                  <c:v>39636</c:v>
                </c:pt>
                <c:pt idx="75">
                  <c:v>39643</c:v>
                </c:pt>
                <c:pt idx="76">
                  <c:v>39650</c:v>
                </c:pt>
                <c:pt idx="77">
                  <c:v>39657</c:v>
                </c:pt>
                <c:pt idx="78">
                  <c:v>39664</c:v>
                </c:pt>
                <c:pt idx="79">
                  <c:v>39671</c:v>
                </c:pt>
                <c:pt idx="80">
                  <c:v>39678</c:v>
                </c:pt>
                <c:pt idx="81">
                  <c:v>39685</c:v>
                </c:pt>
                <c:pt idx="82">
                  <c:v>39692</c:v>
                </c:pt>
                <c:pt idx="83">
                  <c:v>39699</c:v>
                </c:pt>
                <c:pt idx="84">
                  <c:v>39706</c:v>
                </c:pt>
                <c:pt idx="85">
                  <c:v>39713</c:v>
                </c:pt>
                <c:pt idx="86">
                  <c:v>39720</c:v>
                </c:pt>
                <c:pt idx="87">
                  <c:v>39727</c:v>
                </c:pt>
                <c:pt idx="88">
                  <c:v>39734</c:v>
                </c:pt>
                <c:pt idx="89">
                  <c:v>39741</c:v>
                </c:pt>
                <c:pt idx="90">
                  <c:v>39748</c:v>
                </c:pt>
                <c:pt idx="91">
                  <c:v>39755</c:v>
                </c:pt>
                <c:pt idx="92">
                  <c:v>39762</c:v>
                </c:pt>
                <c:pt idx="93">
                  <c:v>39769</c:v>
                </c:pt>
                <c:pt idx="94">
                  <c:v>39776</c:v>
                </c:pt>
                <c:pt idx="95">
                  <c:v>39783</c:v>
                </c:pt>
                <c:pt idx="96">
                  <c:v>39790</c:v>
                </c:pt>
                <c:pt idx="97">
                  <c:v>39797</c:v>
                </c:pt>
                <c:pt idx="98">
                  <c:v>39804</c:v>
                </c:pt>
                <c:pt idx="99">
                  <c:v>39811</c:v>
                </c:pt>
                <c:pt idx="100">
                  <c:v>39818</c:v>
                </c:pt>
                <c:pt idx="101">
                  <c:v>39825</c:v>
                </c:pt>
                <c:pt idx="102">
                  <c:v>39832</c:v>
                </c:pt>
                <c:pt idx="103">
                  <c:v>39839</c:v>
                </c:pt>
                <c:pt idx="104">
                  <c:v>39846</c:v>
                </c:pt>
                <c:pt idx="105">
                  <c:v>39853</c:v>
                </c:pt>
                <c:pt idx="106">
                  <c:v>39860</c:v>
                </c:pt>
                <c:pt idx="107">
                  <c:v>39867</c:v>
                </c:pt>
                <c:pt idx="108">
                  <c:v>39874</c:v>
                </c:pt>
                <c:pt idx="109">
                  <c:v>39881</c:v>
                </c:pt>
                <c:pt idx="110">
                  <c:v>39888</c:v>
                </c:pt>
                <c:pt idx="111">
                  <c:v>39895</c:v>
                </c:pt>
                <c:pt idx="112">
                  <c:v>39902</c:v>
                </c:pt>
                <c:pt idx="113">
                  <c:v>39909</c:v>
                </c:pt>
                <c:pt idx="114">
                  <c:v>39916</c:v>
                </c:pt>
                <c:pt idx="115">
                  <c:v>39923</c:v>
                </c:pt>
                <c:pt idx="116">
                  <c:v>39930</c:v>
                </c:pt>
                <c:pt idx="117">
                  <c:v>39937</c:v>
                </c:pt>
                <c:pt idx="118">
                  <c:v>39944</c:v>
                </c:pt>
                <c:pt idx="119">
                  <c:v>39951</c:v>
                </c:pt>
                <c:pt idx="120">
                  <c:v>39958</c:v>
                </c:pt>
                <c:pt idx="121">
                  <c:v>39965</c:v>
                </c:pt>
                <c:pt idx="122">
                  <c:v>39972</c:v>
                </c:pt>
                <c:pt idx="123">
                  <c:v>39979</c:v>
                </c:pt>
                <c:pt idx="124">
                  <c:v>39986</c:v>
                </c:pt>
                <c:pt idx="125">
                  <c:v>39993</c:v>
                </c:pt>
                <c:pt idx="126">
                  <c:v>40000</c:v>
                </c:pt>
                <c:pt idx="127">
                  <c:v>40007</c:v>
                </c:pt>
                <c:pt idx="128">
                  <c:v>40014</c:v>
                </c:pt>
                <c:pt idx="129">
                  <c:v>40021</c:v>
                </c:pt>
                <c:pt idx="130">
                  <c:v>40028</c:v>
                </c:pt>
                <c:pt idx="131">
                  <c:v>40035</c:v>
                </c:pt>
                <c:pt idx="132">
                  <c:v>40042</c:v>
                </c:pt>
                <c:pt idx="133">
                  <c:v>40049</c:v>
                </c:pt>
                <c:pt idx="134">
                  <c:v>40056</c:v>
                </c:pt>
                <c:pt idx="135">
                  <c:v>40063</c:v>
                </c:pt>
                <c:pt idx="136">
                  <c:v>40070</c:v>
                </c:pt>
                <c:pt idx="137">
                  <c:v>40077</c:v>
                </c:pt>
                <c:pt idx="138">
                  <c:v>40084</c:v>
                </c:pt>
                <c:pt idx="139">
                  <c:v>40091</c:v>
                </c:pt>
                <c:pt idx="140">
                  <c:v>40098</c:v>
                </c:pt>
                <c:pt idx="141">
                  <c:v>40105</c:v>
                </c:pt>
                <c:pt idx="142">
                  <c:v>40112</c:v>
                </c:pt>
                <c:pt idx="143">
                  <c:v>40119</c:v>
                </c:pt>
                <c:pt idx="144">
                  <c:v>40126</c:v>
                </c:pt>
                <c:pt idx="145">
                  <c:v>40133</c:v>
                </c:pt>
                <c:pt idx="146">
                  <c:v>40140</c:v>
                </c:pt>
                <c:pt idx="147">
                  <c:v>40147</c:v>
                </c:pt>
                <c:pt idx="148">
                  <c:v>40154</c:v>
                </c:pt>
                <c:pt idx="149">
                  <c:v>40161</c:v>
                </c:pt>
                <c:pt idx="150">
                  <c:v>40168</c:v>
                </c:pt>
                <c:pt idx="151">
                  <c:v>40175</c:v>
                </c:pt>
                <c:pt idx="152">
                  <c:v>40182</c:v>
                </c:pt>
                <c:pt idx="153">
                  <c:v>40189</c:v>
                </c:pt>
                <c:pt idx="154">
                  <c:v>40196</c:v>
                </c:pt>
                <c:pt idx="155">
                  <c:v>40203</c:v>
                </c:pt>
                <c:pt idx="156">
                  <c:v>40210</c:v>
                </c:pt>
                <c:pt idx="157">
                  <c:v>40217</c:v>
                </c:pt>
                <c:pt idx="158">
                  <c:v>40224</c:v>
                </c:pt>
                <c:pt idx="159">
                  <c:v>40231</c:v>
                </c:pt>
                <c:pt idx="160">
                  <c:v>40238</c:v>
                </c:pt>
                <c:pt idx="161">
                  <c:v>40245</c:v>
                </c:pt>
                <c:pt idx="162">
                  <c:v>40252</c:v>
                </c:pt>
                <c:pt idx="163">
                  <c:v>40259</c:v>
                </c:pt>
                <c:pt idx="164">
                  <c:v>40266</c:v>
                </c:pt>
                <c:pt idx="165">
                  <c:v>40273</c:v>
                </c:pt>
                <c:pt idx="166">
                  <c:v>40280</c:v>
                </c:pt>
                <c:pt idx="167">
                  <c:v>40287</c:v>
                </c:pt>
                <c:pt idx="168">
                  <c:v>40294</c:v>
                </c:pt>
                <c:pt idx="169">
                  <c:v>40301</c:v>
                </c:pt>
                <c:pt idx="170">
                  <c:v>40308</c:v>
                </c:pt>
                <c:pt idx="171">
                  <c:v>40315</c:v>
                </c:pt>
                <c:pt idx="172">
                  <c:v>40322</c:v>
                </c:pt>
                <c:pt idx="173">
                  <c:v>40329</c:v>
                </c:pt>
                <c:pt idx="174">
                  <c:v>40336</c:v>
                </c:pt>
                <c:pt idx="175">
                  <c:v>40343</c:v>
                </c:pt>
                <c:pt idx="176">
                  <c:v>40350</c:v>
                </c:pt>
                <c:pt idx="177">
                  <c:v>40357</c:v>
                </c:pt>
                <c:pt idx="178">
                  <c:v>40364</c:v>
                </c:pt>
                <c:pt idx="179">
                  <c:v>40371</c:v>
                </c:pt>
                <c:pt idx="180">
                  <c:v>40378</c:v>
                </c:pt>
                <c:pt idx="181">
                  <c:v>40385</c:v>
                </c:pt>
                <c:pt idx="182">
                  <c:v>40392</c:v>
                </c:pt>
                <c:pt idx="183">
                  <c:v>40399</c:v>
                </c:pt>
                <c:pt idx="184">
                  <c:v>40406</c:v>
                </c:pt>
                <c:pt idx="185">
                  <c:v>40413</c:v>
                </c:pt>
                <c:pt idx="186">
                  <c:v>40420</c:v>
                </c:pt>
                <c:pt idx="187">
                  <c:v>40427</c:v>
                </c:pt>
                <c:pt idx="188">
                  <c:v>40434</c:v>
                </c:pt>
                <c:pt idx="189">
                  <c:v>40441</c:v>
                </c:pt>
                <c:pt idx="190">
                  <c:v>40448</c:v>
                </c:pt>
                <c:pt idx="191">
                  <c:v>40455</c:v>
                </c:pt>
                <c:pt idx="192">
                  <c:v>40462</c:v>
                </c:pt>
                <c:pt idx="193">
                  <c:v>40469</c:v>
                </c:pt>
                <c:pt idx="194">
                  <c:v>40476</c:v>
                </c:pt>
                <c:pt idx="195">
                  <c:v>40483</c:v>
                </c:pt>
                <c:pt idx="196">
                  <c:v>40490</c:v>
                </c:pt>
                <c:pt idx="197">
                  <c:v>40497</c:v>
                </c:pt>
                <c:pt idx="198">
                  <c:v>40504</c:v>
                </c:pt>
                <c:pt idx="199">
                  <c:v>40511</c:v>
                </c:pt>
                <c:pt idx="200">
                  <c:v>40518</c:v>
                </c:pt>
                <c:pt idx="201">
                  <c:v>40525</c:v>
                </c:pt>
                <c:pt idx="202">
                  <c:v>40532</c:v>
                </c:pt>
                <c:pt idx="203">
                  <c:v>40539</c:v>
                </c:pt>
                <c:pt idx="204">
                  <c:v>40546</c:v>
                </c:pt>
                <c:pt idx="205">
                  <c:v>40553</c:v>
                </c:pt>
                <c:pt idx="206">
                  <c:v>40560</c:v>
                </c:pt>
                <c:pt idx="207">
                  <c:v>40567</c:v>
                </c:pt>
                <c:pt idx="208">
                  <c:v>40574</c:v>
                </c:pt>
                <c:pt idx="209">
                  <c:v>40581</c:v>
                </c:pt>
                <c:pt idx="210">
                  <c:v>40588</c:v>
                </c:pt>
                <c:pt idx="211">
                  <c:v>40595</c:v>
                </c:pt>
                <c:pt idx="212">
                  <c:v>40602</c:v>
                </c:pt>
                <c:pt idx="213">
                  <c:v>40609</c:v>
                </c:pt>
                <c:pt idx="214">
                  <c:v>40616</c:v>
                </c:pt>
                <c:pt idx="215">
                  <c:v>40623</c:v>
                </c:pt>
                <c:pt idx="216">
                  <c:v>40630</c:v>
                </c:pt>
                <c:pt idx="217">
                  <c:v>40637</c:v>
                </c:pt>
                <c:pt idx="218">
                  <c:v>40644</c:v>
                </c:pt>
                <c:pt idx="219">
                  <c:v>40651</c:v>
                </c:pt>
                <c:pt idx="220">
                  <c:v>40658</c:v>
                </c:pt>
                <c:pt idx="221">
                  <c:v>40665</c:v>
                </c:pt>
                <c:pt idx="222">
                  <c:v>40672</c:v>
                </c:pt>
                <c:pt idx="223">
                  <c:v>40679</c:v>
                </c:pt>
                <c:pt idx="224">
                  <c:v>40686</c:v>
                </c:pt>
                <c:pt idx="225">
                  <c:v>40693</c:v>
                </c:pt>
                <c:pt idx="226">
                  <c:v>40700</c:v>
                </c:pt>
                <c:pt idx="227">
                  <c:v>40707</c:v>
                </c:pt>
                <c:pt idx="228">
                  <c:v>40714</c:v>
                </c:pt>
                <c:pt idx="229">
                  <c:v>40721</c:v>
                </c:pt>
                <c:pt idx="230">
                  <c:v>40728</c:v>
                </c:pt>
                <c:pt idx="231">
                  <c:v>40735</c:v>
                </c:pt>
                <c:pt idx="232">
                  <c:v>40742</c:v>
                </c:pt>
                <c:pt idx="233">
                  <c:v>40749</c:v>
                </c:pt>
                <c:pt idx="234">
                  <c:v>40756</c:v>
                </c:pt>
                <c:pt idx="235">
                  <c:v>40763</c:v>
                </c:pt>
                <c:pt idx="236">
                  <c:v>40770</c:v>
                </c:pt>
                <c:pt idx="237">
                  <c:v>40777</c:v>
                </c:pt>
                <c:pt idx="238">
                  <c:v>40784</c:v>
                </c:pt>
                <c:pt idx="239">
                  <c:v>40791</c:v>
                </c:pt>
                <c:pt idx="240">
                  <c:v>40798</c:v>
                </c:pt>
                <c:pt idx="241">
                  <c:v>40805</c:v>
                </c:pt>
                <c:pt idx="242">
                  <c:v>40812</c:v>
                </c:pt>
                <c:pt idx="243">
                  <c:v>40819</c:v>
                </c:pt>
                <c:pt idx="244">
                  <c:v>40826</c:v>
                </c:pt>
                <c:pt idx="245">
                  <c:v>40833</c:v>
                </c:pt>
                <c:pt idx="246">
                  <c:v>40840</c:v>
                </c:pt>
                <c:pt idx="247">
                  <c:v>40847</c:v>
                </c:pt>
                <c:pt idx="248">
                  <c:v>40854</c:v>
                </c:pt>
                <c:pt idx="249">
                  <c:v>40861</c:v>
                </c:pt>
                <c:pt idx="250">
                  <c:v>40868</c:v>
                </c:pt>
                <c:pt idx="251">
                  <c:v>40875</c:v>
                </c:pt>
                <c:pt idx="252">
                  <c:v>40882</c:v>
                </c:pt>
                <c:pt idx="253">
                  <c:v>40889</c:v>
                </c:pt>
                <c:pt idx="254">
                  <c:v>40896</c:v>
                </c:pt>
                <c:pt idx="255">
                  <c:v>40903</c:v>
                </c:pt>
                <c:pt idx="256">
                  <c:v>40910</c:v>
                </c:pt>
                <c:pt idx="257">
                  <c:v>40917</c:v>
                </c:pt>
                <c:pt idx="258">
                  <c:v>40924</c:v>
                </c:pt>
                <c:pt idx="259">
                  <c:v>40931</c:v>
                </c:pt>
                <c:pt idx="260">
                  <c:v>40938</c:v>
                </c:pt>
                <c:pt idx="261">
                  <c:v>40945</c:v>
                </c:pt>
                <c:pt idx="262">
                  <c:v>40952</c:v>
                </c:pt>
                <c:pt idx="263">
                  <c:v>40959</c:v>
                </c:pt>
                <c:pt idx="264">
                  <c:v>40966</c:v>
                </c:pt>
                <c:pt idx="265">
                  <c:v>40973</c:v>
                </c:pt>
                <c:pt idx="266">
                  <c:v>40980</c:v>
                </c:pt>
                <c:pt idx="267">
                  <c:v>40987</c:v>
                </c:pt>
                <c:pt idx="268">
                  <c:v>40994</c:v>
                </c:pt>
                <c:pt idx="269">
                  <c:v>41001</c:v>
                </c:pt>
                <c:pt idx="270">
                  <c:v>41008</c:v>
                </c:pt>
                <c:pt idx="271">
                  <c:v>41015</c:v>
                </c:pt>
                <c:pt idx="272">
                  <c:v>41022</c:v>
                </c:pt>
                <c:pt idx="273">
                  <c:v>41029</c:v>
                </c:pt>
                <c:pt idx="274">
                  <c:v>41036</c:v>
                </c:pt>
                <c:pt idx="275">
                  <c:v>41043</c:v>
                </c:pt>
                <c:pt idx="276">
                  <c:v>41050</c:v>
                </c:pt>
                <c:pt idx="277">
                  <c:v>41057</c:v>
                </c:pt>
                <c:pt idx="278">
                  <c:v>41064</c:v>
                </c:pt>
                <c:pt idx="279">
                  <c:v>41071</c:v>
                </c:pt>
                <c:pt idx="280">
                  <c:v>41078</c:v>
                </c:pt>
                <c:pt idx="281">
                  <c:v>41085</c:v>
                </c:pt>
                <c:pt idx="282">
                  <c:v>41092</c:v>
                </c:pt>
                <c:pt idx="283">
                  <c:v>41099</c:v>
                </c:pt>
                <c:pt idx="284">
                  <c:v>41106</c:v>
                </c:pt>
                <c:pt idx="285">
                  <c:v>41113</c:v>
                </c:pt>
                <c:pt idx="286">
                  <c:v>41120</c:v>
                </c:pt>
                <c:pt idx="287">
                  <c:v>41127</c:v>
                </c:pt>
                <c:pt idx="288">
                  <c:v>41134</c:v>
                </c:pt>
                <c:pt idx="289">
                  <c:v>41141</c:v>
                </c:pt>
                <c:pt idx="290">
                  <c:v>41148</c:v>
                </c:pt>
                <c:pt idx="291">
                  <c:v>41155</c:v>
                </c:pt>
                <c:pt idx="292">
                  <c:v>41162</c:v>
                </c:pt>
                <c:pt idx="293">
                  <c:v>41169</c:v>
                </c:pt>
                <c:pt idx="294">
                  <c:v>41176</c:v>
                </c:pt>
                <c:pt idx="295">
                  <c:v>41183</c:v>
                </c:pt>
                <c:pt idx="296">
                  <c:v>41190</c:v>
                </c:pt>
                <c:pt idx="297">
                  <c:v>41197</c:v>
                </c:pt>
                <c:pt idx="298">
                  <c:v>41204</c:v>
                </c:pt>
                <c:pt idx="299">
                  <c:v>41211</c:v>
                </c:pt>
                <c:pt idx="300">
                  <c:v>41218</c:v>
                </c:pt>
                <c:pt idx="301">
                  <c:v>41225</c:v>
                </c:pt>
                <c:pt idx="302">
                  <c:v>41232</c:v>
                </c:pt>
                <c:pt idx="303">
                  <c:v>41239</c:v>
                </c:pt>
                <c:pt idx="304">
                  <c:v>41246</c:v>
                </c:pt>
                <c:pt idx="305">
                  <c:v>41253</c:v>
                </c:pt>
                <c:pt idx="306">
                  <c:v>41260</c:v>
                </c:pt>
                <c:pt idx="307">
                  <c:v>41267</c:v>
                </c:pt>
                <c:pt idx="308">
                  <c:v>41274</c:v>
                </c:pt>
                <c:pt idx="309">
                  <c:v>41281</c:v>
                </c:pt>
                <c:pt idx="310">
                  <c:v>41288</c:v>
                </c:pt>
                <c:pt idx="311">
                  <c:v>41295</c:v>
                </c:pt>
                <c:pt idx="312">
                  <c:v>41302</c:v>
                </c:pt>
                <c:pt idx="313">
                  <c:v>41309</c:v>
                </c:pt>
                <c:pt idx="314">
                  <c:v>41316</c:v>
                </c:pt>
                <c:pt idx="315">
                  <c:v>41323</c:v>
                </c:pt>
                <c:pt idx="316">
                  <c:v>41330</c:v>
                </c:pt>
                <c:pt idx="317">
                  <c:v>41337</c:v>
                </c:pt>
                <c:pt idx="318">
                  <c:v>41344</c:v>
                </c:pt>
                <c:pt idx="319">
                  <c:v>41351</c:v>
                </c:pt>
                <c:pt idx="320">
                  <c:v>41358</c:v>
                </c:pt>
                <c:pt idx="321">
                  <c:v>41365</c:v>
                </c:pt>
                <c:pt idx="322">
                  <c:v>41372</c:v>
                </c:pt>
                <c:pt idx="323">
                  <c:v>41379</c:v>
                </c:pt>
                <c:pt idx="324">
                  <c:v>41386</c:v>
                </c:pt>
                <c:pt idx="325">
                  <c:v>41393</c:v>
                </c:pt>
                <c:pt idx="326">
                  <c:v>41400</c:v>
                </c:pt>
              </c:numCache>
            </c:numRef>
          </c:cat>
          <c:val>
            <c:numRef>
              <c:f>EIA!$I$2:$I$328</c:f>
              <c:numCache>
                <c:formatCode>_("$"* #,##0.000_);_("$"* \(#,##0.000\);_("$"* "-"??_);_(@_)</c:formatCode>
                <c:ptCount val="327"/>
                <c:pt idx="0">
                  <c:v>2.7360000000000002</c:v>
                </c:pt>
                <c:pt idx="1">
                  <c:v>2.7909999999999999</c:v>
                </c:pt>
                <c:pt idx="2">
                  <c:v>2.7959999999999998</c:v>
                </c:pt>
                <c:pt idx="3">
                  <c:v>2.806</c:v>
                </c:pt>
                <c:pt idx="4">
                  <c:v>2.8050000000000002</c:v>
                </c:pt>
                <c:pt idx="5">
                  <c:v>2.82</c:v>
                </c:pt>
                <c:pt idx="6">
                  <c:v>2.8220000000000001</c:v>
                </c:pt>
                <c:pt idx="7">
                  <c:v>2.8109999999999999</c:v>
                </c:pt>
                <c:pt idx="8">
                  <c:v>2.8929999999999998</c:v>
                </c:pt>
                <c:pt idx="9">
                  <c:v>2.93</c:v>
                </c:pt>
                <c:pt idx="10">
                  <c:v>2.9649999999999999</c:v>
                </c:pt>
                <c:pt idx="11">
                  <c:v>2.9620000000000002</c:v>
                </c:pt>
                <c:pt idx="12">
                  <c:v>2.9609999999999999</c:v>
                </c:pt>
                <c:pt idx="13">
                  <c:v>2.9430000000000001</c:v>
                </c:pt>
                <c:pt idx="14">
                  <c:v>2.927</c:v>
                </c:pt>
                <c:pt idx="15">
                  <c:v>2.9279999999999999</c:v>
                </c:pt>
                <c:pt idx="16">
                  <c:v>2.9460000000000002</c:v>
                </c:pt>
                <c:pt idx="17">
                  <c:v>2.9390000000000001</c:v>
                </c:pt>
                <c:pt idx="18">
                  <c:v>2.9489999999999998</c:v>
                </c:pt>
                <c:pt idx="19">
                  <c:v>2.968</c:v>
                </c:pt>
                <c:pt idx="20">
                  <c:v>2.9929999999999999</c:v>
                </c:pt>
                <c:pt idx="21">
                  <c:v>2.9820000000000002</c:v>
                </c:pt>
                <c:pt idx="22">
                  <c:v>2.996</c:v>
                </c:pt>
                <c:pt idx="23">
                  <c:v>3.0419999999999998</c:v>
                </c:pt>
                <c:pt idx="24">
                  <c:v>3.073</c:v>
                </c:pt>
                <c:pt idx="25">
                  <c:v>3.0659999999999998</c:v>
                </c:pt>
                <c:pt idx="26">
                  <c:v>3.0830000000000002</c:v>
                </c:pt>
                <c:pt idx="27">
                  <c:v>3.0230000000000001</c:v>
                </c:pt>
                <c:pt idx="28">
                  <c:v>3.0009999999999999</c:v>
                </c:pt>
                <c:pt idx="29">
                  <c:v>2.9729999999999999</c:v>
                </c:pt>
                <c:pt idx="30">
                  <c:v>2.976</c:v>
                </c:pt>
                <c:pt idx="31">
                  <c:v>2.9860000000000002</c:v>
                </c:pt>
                <c:pt idx="32">
                  <c:v>3.0059999999999998</c:v>
                </c:pt>
                <c:pt idx="33">
                  <c:v>3.0619999999999998</c:v>
                </c:pt>
                <c:pt idx="34">
                  <c:v>3.1</c:v>
                </c:pt>
                <c:pt idx="35">
                  <c:v>3.1779999999999999</c:v>
                </c:pt>
                <c:pt idx="36">
                  <c:v>3.24</c:v>
                </c:pt>
                <c:pt idx="37">
                  <c:v>3.3340000000000001</c:v>
                </c:pt>
                <c:pt idx="38">
                  <c:v>3.4049999999999998</c:v>
                </c:pt>
                <c:pt idx="39">
                  <c:v>3.5139999999999998</c:v>
                </c:pt>
                <c:pt idx="40">
                  <c:v>3.61</c:v>
                </c:pt>
                <c:pt idx="41">
                  <c:v>3.5920000000000001</c:v>
                </c:pt>
                <c:pt idx="42">
                  <c:v>3.5910000000000002</c:v>
                </c:pt>
                <c:pt idx="43">
                  <c:v>3.5430000000000001</c:v>
                </c:pt>
                <c:pt idx="44">
                  <c:v>3.4510000000000001</c:v>
                </c:pt>
                <c:pt idx="45">
                  <c:v>3.4249999999999998</c:v>
                </c:pt>
                <c:pt idx="46">
                  <c:v>3.4220000000000002</c:v>
                </c:pt>
                <c:pt idx="47">
                  <c:v>3.4630000000000001</c:v>
                </c:pt>
                <c:pt idx="48">
                  <c:v>3.484</c:v>
                </c:pt>
                <c:pt idx="49">
                  <c:v>3.431</c:v>
                </c:pt>
                <c:pt idx="50">
                  <c:v>3.3359999999999999</c:v>
                </c:pt>
                <c:pt idx="51">
                  <c:v>3.3130000000000002</c:v>
                </c:pt>
                <c:pt idx="52">
                  <c:v>3.3359999999999999</c:v>
                </c:pt>
                <c:pt idx="53">
                  <c:v>3.3570000000000002</c:v>
                </c:pt>
                <c:pt idx="54">
                  <c:v>3.4620000000000002</c:v>
                </c:pt>
                <c:pt idx="55">
                  <c:v>3.6120000000000001</c:v>
                </c:pt>
                <c:pt idx="56">
                  <c:v>3.74</c:v>
                </c:pt>
                <c:pt idx="57">
                  <c:v>3.891</c:v>
                </c:pt>
                <c:pt idx="58">
                  <c:v>4.0250000000000004</c:v>
                </c:pt>
                <c:pt idx="59">
                  <c:v>4.0629999999999997</c:v>
                </c:pt>
                <c:pt idx="60">
                  <c:v>4.0570000000000004</c:v>
                </c:pt>
                <c:pt idx="61">
                  <c:v>4.0590000000000002</c:v>
                </c:pt>
                <c:pt idx="62">
                  <c:v>4.1859999999999999</c:v>
                </c:pt>
                <c:pt idx="63">
                  <c:v>4.2649999999999997</c:v>
                </c:pt>
                <c:pt idx="64">
                  <c:v>4.3230000000000004</c:v>
                </c:pt>
                <c:pt idx="65">
                  <c:v>4.3129999999999997</c:v>
                </c:pt>
                <c:pt idx="66">
                  <c:v>4.4669999999999996</c:v>
                </c:pt>
                <c:pt idx="67">
                  <c:v>4.62</c:v>
                </c:pt>
                <c:pt idx="68">
                  <c:v>4.8940000000000001</c:v>
                </c:pt>
                <c:pt idx="69">
                  <c:v>4.8840000000000003</c:v>
                </c:pt>
                <c:pt idx="70">
                  <c:v>4.88</c:v>
                </c:pt>
                <c:pt idx="71">
                  <c:v>4.8609999999999998</c:v>
                </c:pt>
                <c:pt idx="72">
                  <c:v>4.8220000000000001</c:v>
                </c:pt>
                <c:pt idx="73">
                  <c:v>4.8230000000000004</c:v>
                </c:pt>
                <c:pt idx="74">
                  <c:v>4.8929999999999998</c:v>
                </c:pt>
                <c:pt idx="75">
                  <c:v>4.9160000000000004</c:v>
                </c:pt>
                <c:pt idx="76">
                  <c:v>4.8550000000000004</c:v>
                </c:pt>
                <c:pt idx="77">
                  <c:v>4.7750000000000004</c:v>
                </c:pt>
                <c:pt idx="78">
                  <c:v>4.6740000000000004</c:v>
                </c:pt>
                <c:pt idx="79">
                  <c:v>4.5220000000000002</c:v>
                </c:pt>
                <c:pt idx="80">
                  <c:v>4.3639999999999999</c:v>
                </c:pt>
                <c:pt idx="81">
                  <c:v>4.2889999999999997</c:v>
                </c:pt>
                <c:pt idx="82">
                  <c:v>4.2549999999999999</c:v>
                </c:pt>
                <c:pt idx="83">
                  <c:v>4.1609999999999996</c:v>
                </c:pt>
                <c:pt idx="84">
                  <c:v>4.0609999999999999</c:v>
                </c:pt>
                <c:pt idx="85">
                  <c:v>3.948</c:v>
                </c:pt>
                <c:pt idx="86">
                  <c:v>3.9449999999999998</c:v>
                </c:pt>
                <c:pt idx="87">
                  <c:v>3.85</c:v>
                </c:pt>
                <c:pt idx="88">
                  <c:v>3.625</c:v>
                </c:pt>
                <c:pt idx="89">
                  <c:v>3.4350000000000001</c:v>
                </c:pt>
                <c:pt idx="90">
                  <c:v>3.24</c:v>
                </c:pt>
                <c:pt idx="91">
                  <c:v>3.0569999999999999</c:v>
                </c:pt>
                <c:pt idx="92">
                  <c:v>2.915</c:v>
                </c:pt>
                <c:pt idx="93">
                  <c:v>2.7719999999999998</c:v>
                </c:pt>
                <c:pt idx="94">
                  <c:v>2.613</c:v>
                </c:pt>
                <c:pt idx="95">
                  <c:v>2.56</c:v>
                </c:pt>
                <c:pt idx="96">
                  <c:v>2.4260000000000002</c:v>
                </c:pt>
                <c:pt idx="97">
                  <c:v>2.3090000000000002</c:v>
                </c:pt>
                <c:pt idx="98">
                  <c:v>2.278</c:v>
                </c:pt>
                <c:pt idx="99">
                  <c:v>2.278</c:v>
                </c:pt>
                <c:pt idx="100">
                  <c:v>2.2810000000000001</c:v>
                </c:pt>
                <c:pt idx="101">
                  <c:v>2.359</c:v>
                </c:pt>
                <c:pt idx="102">
                  <c:v>2.3439999999999999</c:v>
                </c:pt>
                <c:pt idx="103">
                  <c:v>2.3250000000000002</c:v>
                </c:pt>
                <c:pt idx="104">
                  <c:v>2.3090000000000002</c:v>
                </c:pt>
                <c:pt idx="105">
                  <c:v>2.298</c:v>
                </c:pt>
                <c:pt idx="106">
                  <c:v>2.2909999999999999</c:v>
                </c:pt>
                <c:pt idx="107">
                  <c:v>2.2429999999999999</c:v>
                </c:pt>
                <c:pt idx="108">
                  <c:v>2.19</c:v>
                </c:pt>
                <c:pt idx="109">
                  <c:v>2.1259999999999999</c:v>
                </c:pt>
                <c:pt idx="110">
                  <c:v>2.0979999999999999</c:v>
                </c:pt>
                <c:pt idx="111">
                  <c:v>2.1509999999999998</c:v>
                </c:pt>
                <c:pt idx="112">
                  <c:v>2.2850000000000001</c:v>
                </c:pt>
                <c:pt idx="113">
                  <c:v>2.3119999999999998</c:v>
                </c:pt>
                <c:pt idx="114">
                  <c:v>2.3380000000000001</c:v>
                </c:pt>
                <c:pt idx="115">
                  <c:v>2.3319999999999999</c:v>
                </c:pt>
                <c:pt idx="116">
                  <c:v>2.319</c:v>
                </c:pt>
                <c:pt idx="117">
                  <c:v>2.3090000000000002</c:v>
                </c:pt>
                <c:pt idx="118">
                  <c:v>2.335</c:v>
                </c:pt>
                <c:pt idx="119">
                  <c:v>2.3460000000000001</c:v>
                </c:pt>
                <c:pt idx="120">
                  <c:v>2.3889999999999998</c:v>
                </c:pt>
                <c:pt idx="121">
                  <c:v>2.464</c:v>
                </c:pt>
                <c:pt idx="122">
                  <c:v>2.6080000000000001</c:v>
                </c:pt>
                <c:pt idx="123">
                  <c:v>2.66</c:v>
                </c:pt>
                <c:pt idx="124">
                  <c:v>2.7250000000000001</c:v>
                </c:pt>
                <c:pt idx="125">
                  <c:v>2.7170000000000001</c:v>
                </c:pt>
                <c:pt idx="126">
                  <c:v>2.7120000000000002</c:v>
                </c:pt>
                <c:pt idx="127">
                  <c:v>2.6480000000000001</c:v>
                </c:pt>
                <c:pt idx="128">
                  <c:v>2.605</c:v>
                </c:pt>
                <c:pt idx="129">
                  <c:v>2.6230000000000002</c:v>
                </c:pt>
                <c:pt idx="130">
                  <c:v>2.6520000000000001</c:v>
                </c:pt>
                <c:pt idx="131">
                  <c:v>2.7069999999999999</c:v>
                </c:pt>
                <c:pt idx="132">
                  <c:v>2.7480000000000002</c:v>
                </c:pt>
                <c:pt idx="133">
                  <c:v>2.79</c:v>
                </c:pt>
                <c:pt idx="134">
                  <c:v>2.806</c:v>
                </c:pt>
                <c:pt idx="135">
                  <c:v>2.7909999999999999</c:v>
                </c:pt>
                <c:pt idx="136">
                  <c:v>2.8010000000000002</c:v>
                </c:pt>
                <c:pt idx="137">
                  <c:v>2.79</c:v>
                </c:pt>
                <c:pt idx="138">
                  <c:v>2.7509999999999999</c:v>
                </c:pt>
                <c:pt idx="139">
                  <c:v>2.73</c:v>
                </c:pt>
                <c:pt idx="140">
                  <c:v>2.74</c:v>
                </c:pt>
                <c:pt idx="141">
                  <c:v>2.8250000000000002</c:v>
                </c:pt>
                <c:pt idx="142">
                  <c:v>2.907</c:v>
                </c:pt>
                <c:pt idx="143">
                  <c:v>2.9140000000000001</c:v>
                </c:pt>
                <c:pt idx="144">
                  <c:v>2.91</c:v>
                </c:pt>
                <c:pt idx="145">
                  <c:v>2.9009999999999998</c:v>
                </c:pt>
                <c:pt idx="146">
                  <c:v>2.8980000000000001</c:v>
                </c:pt>
                <c:pt idx="147">
                  <c:v>2.8889999999999998</c:v>
                </c:pt>
                <c:pt idx="148">
                  <c:v>2.8849999999999998</c:v>
                </c:pt>
                <c:pt idx="149">
                  <c:v>2.8559999999999999</c:v>
                </c:pt>
                <c:pt idx="150">
                  <c:v>2.8250000000000002</c:v>
                </c:pt>
                <c:pt idx="151">
                  <c:v>2.8410000000000002</c:v>
                </c:pt>
                <c:pt idx="152">
                  <c:v>2.9079999999999999</c:v>
                </c:pt>
                <c:pt idx="153">
                  <c:v>2.9710000000000001</c:v>
                </c:pt>
                <c:pt idx="154">
                  <c:v>2.9470000000000001</c:v>
                </c:pt>
                <c:pt idx="155">
                  <c:v>2.915</c:v>
                </c:pt>
                <c:pt idx="156">
                  <c:v>2.8759999999999999</c:v>
                </c:pt>
                <c:pt idx="157">
                  <c:v>2.86</c:v>
                </c:pt>
                <c:pt idx="158">
                  <c:v>2.8460000000000001</c:v>
                </c:pt>
                <c:pt idx="159">
                  <c:v>2.9180000000000001</c:v>
                </c:pt>
                <c:pt idx="160">
                  <c:v>2.956</c:v>
                </c:pt>
                <c:pt idx="161">
                  <c:v>3.0030000000000001</c:v>
                </c:pt>
                <c:pt idx="162">
                  <c:v>3.0049999999999999</c:v>
                </c:pt>
                <c:pt idx="163">
                  <c:v>3.0270000000000001</c:v>
                </c:pt>
                <c:pt idx="164">
                  <c:v>3.0270000000000001</c:v>
                </c:pt>
                <c:pt idx="165">
                  <c:v>3.113</c:v>
                </c:pt>
                <c:pt idx="166">
                  <c:v>3.1869999999999998</c:v>
                </c:pt>
                <c:pt idx="167">
                  <c:v>3.2029999999999998</c:v>
                </c:pt>
                <c:pt idx="168">
                  <c:v>3.2109999999999999</c:v>
                </c:pt>
                <c:pt idx="169">
                  <c:v>3.2429999999999999</c:v>
                </c:pt>
                <c:pt idx="170">
                  <c:v>3.2330000000000001</c:v>
                </c:pt>
                <c:pt idx="171">
                  <c:v>3.2040000000000002</c:v>
                </c:pt>
                <c:pt idx="172">
                  <c:v>3.1320000000000001</c:v>
                </c:pt>
                <c:pt idx="173">
                  <c:v>3.0819999999999999</c:v>
                </c:pt>
                <c:pt idx="174">
                  <c:v>3.0579999999999998</c:v>
                </c:pt>
                <c:pt idx="175">
                  <c:v>3.0539999999999998</c:v>
                </c:pt>
                <c:pt idx="176">
                  <c:v>3.093</c:v>
                </c:pt>
                <c:pt idx="177">
                  <c:v>3.0990000000000002</c:v>
                </c:pt>
                <c:pt idx="178">
                  <c:v>3.077</c:v>
                </c:pt>
                <c:pt idx="179">
                  <c:v>3.0569999999999999</c:v>
                </c:pt>
                <c:pt idx="180">
                  <c:v>3.0419999999999998</c:v>
                </c:pt>
                <c:pt idx="181">
                  <c:v>3.06</c:v>
                </c:pt>
                <c:pt idx="182">
                  <c:v>3.0710000000000002</c:v>
                </c:pt>
                <c:pt idx="183">
                  <c:v>3.1240000000000001</c:v>
                </c:pt>
                <c:pt idx="184">
                  <c:v>3.129</c:v>
                </c:pt>
                <c:pt idx="185">
                  <c:v>3.1139999999999999</c:v>
                </c:pt>
                <c:pt idx="186">
                  <c:v>3.101</c:v>
                </c:pt>
                <c:pt idx="187">
                  <c:v>3.1040000000000001</c:v>
                </c:pt>
                <c:pt idx="188">
                  <c:v>3.101</c:v>
                </c:pt>
                <c:pt idx="189">
                  <c:v>3.12</c:v>
                </c:pt>
                <c:pt idx="190">
                  <c:v>3.121</c:v>
                </c:pt>
                <c:pt idx="191">
                  <c:v>3.165</c:v>
                </c:pt>
                <c:pt idx="192">
                  <c:v>3.2389999999999999</c:v>
                </c:pt>
                <c:pt idx="193">
                  <c:v>3.2490000000000001</c:v>
                </c:pt>
                <c:pt idx="194">
                  <c:v>3.2429999999999999</c:v>
                </c:pt>
                <c:pt idx="195">
                  <c:v>3.242</c:v>
                </c:pt>
                <c:pt idx="196">
                  <c:v>3.2730000000000001</c:v>
                </c:pt>
                <c:pt idx="197">
                  <c:v>3.3290000000000002</c:v>
                </c:pt>
                <c:pt idx="198">
                  <c:v>3.3159999999999998</c:v>
                </c:pt>
                <c:pt idx="199">
                  <c:v>3.3</c:v>
                </c:pt>
                <c:pt idx="200">
                  <c:v>3.3210000000000002</c:v>
                </c:pt>
                <c:pt idx="201">
                  <c:v>3.3610000000000002</c:v>
                </c:pt>
                <c:pt idx="202">
                  <c:v>3.3660000000000001</c:v>
                </c:pt>
                <c:pt idx="203">
                  <c:v>3.4049999999999998</c:v>
                </c:pt>
                <c:pt idx="204">
                  <c:v>3.4430000000000001</c:v>
                </c:pt>
                <c:pt idx="205">
                  <c:v>3.4449999999999998</c:v>
                </c:pt>
                <c:pt idx="206">
                  <c:v>3.5089999999999999</c:v>
                </c:pt>
                <c:pt idx="207">
                  <c:v>3.5310000000000001</c:v>
                </c:pt>
                <c:pt idx="208">
                  <c:v>3.5329999999999999</c:v>
                </c:pt>
                <c:pt idx="209">
                  <c:v>3.63</c:v>
                </c:pt>
                <c:pt idx="210">
                  <c:v>3.6709999999999998</c:v>
                </c:pt>
                <c:pt idx="211">
                  <c:v>3.7290000000000001</c:v>
                </c:pt>
                <c:pt idx="212">
                  <c:v>3.8919999999999999</c:v>
                </c:pt>
                <c:pt idx="213">
                  <c:v>4.0460000000000003</c:v>
                </c:pt>
                <c:pt idx="214">
                  <c:v>4.0910000000000002</c:v>
                </c:pt>
                <c:pt idx="215">
                  <c:v>4.1040000000000001</c:v>
                </c:pt>
                <c:pt idx="216">
                  <c:v>4.1550000000000002</c:v>
                </c:pt>
                <c:pt idx="217">
                  <c:v>4.2089999999999996</c:v>
                </c:pt>
                <c:pt idx="218">
                  <c:v>4.3079999999999998</c:v>
                </c:pt>
                <c:pt idx="219">
                  <c:v>4.319</c:v>
                </c:pt>
                <c:pt idx="220">
                  <c:v>4.3049999999999997</c:v>
                </c:pt>
                <c:pt idx="221">
                  <c:v>4.3280000000000003</c:v>
                </c:pt>
                <c:pt idx="222">
                  <c:v>4.3070000000000004</c:v>
                </c:pt>
                <c:pt idx="223">
                  <c:v>4.2480000000000002</c:v>
                </c:pt>
                <c:pt idx="224">
                  <c:v>4.2009999999999996</c:v>
                </c:pt>
                <c:pt idx="225">
                  <c:v>4.1609999999999996</c:v>
                </c:pt>
                <c:pt idx="226">
                  <c:v>4.1459999999999999</c:v>
                </c:pt>
                <c:pt idx="227">
                  <c:v>4.1630000000000003</c:v>
                </c:pt>
                <c:pt idx="228">
                  <c:v>4.1559999999999997</c:v>
                </c:pt>
                <c:pt idx="229">
                  <c:v>4.069</c:v>
                </c:pt>
                <c:pt idx="230">
                  <c:v>3.9929999999999999</c:v>
                </c:pt>
                <c:pt idx="231">
                  <c:v>4.0119999999999996</c:v>
                </c:pt>
                <c:pt idx="232">
                  <c:v>4.0049999999999999</c:v>
                </c:pt>
                <c:pt idx="233">
                  <c:v>4.0380000000000003</c:v>
                </c:pt>
                <c:pt idx="234">
                  <c:v>4</c:v>
                </c:pt>
                <c:pt idx="235">
                  <c:v>3.9489999999999998</c:v>
                </c:pt>
                <c:pt idx="236">
                  <c:v>3.863</c:v>
                </c:pt>
                <c:pt idx="237">
                  <c:v>3.855</c:v>
                </c:pt>
                <c:pt idx="238">
                  <c:v>3.9079999999999999</c:v>
                </c:pt>
                <c:pt idx="239">
                  <c:v>3.9809999999999999</c:v>
                </c:pt>
                <c:pt idx="240">
                  <c:v>3.984</c:v>
                </c:pt>
                <c:pt idx="241">
                  <c:v>3.9769999999999999</c:v>
                </c:pt>
                <c:pt idx="242">
                  <c:v>3.9569999999999999</c:v>
                </c:pt>
                <c:pt idx="243">
                  <c:v>3.927</c:v>
                </c:pt>
                <c:pt idx="244">
                  <c:v>3.91</c:v>
                </c:pt>
                <c:pt idx="245">
                  <c:v>4.01</c:v>
                </c:pt>
                <c:pt idx="246">
                  <c:v>4.0490000000000004</c:v>
                </c:pt>
                <c:pt idx="247">
                  <c:v>4.1070000000000002</c:v>
                </c:pt>
                <c:pt idx="248">
                  <c:v>4.109</c:v>
                </c:pt>
                <c:pt idx="249">
                  <c:v>4.1710000000000003</c:v>
                </c:pt>
                <c:pt idx="250">
                  <c:v>4.1909999999999998</c:v>
                </c:pt>
                <c:pt idx="251">
                  <c:v>4.1420000000000003</c:v>
                </c:pt>
                <c:pt idx="252">
                  <c:v>4.1050000000000004</c:v>
                </c:pt>
                <c:pt idx="253">
                  <c:v>4.0609999999999999</c:v>
                </c:pt>
                <c:pt idx="254">
                  <c:v>3.992</c:v>
                </c:pt>
                <c:pt idx="255">
                  <c:v>3.9780000000000002</c:v>
                </c:pt>
                <c:pt idx="256">
                  <c:v>3.9790000000000001</c:v>
                </c:pt>
                <c:pt idx="257">
                  <c:v>4.0259999999999998</c:v>
                </c:pt>
                <c:pt idx="258">
                  <c:v>4.0369999999999999</c:v>
                </c:pt>
                <c:pt idx="259">
                  <c:v>4.0369999999999999</c:v>
                </c:pt>
                <c:pt idx="260">
                  <c:v>4.0330000000000004</c:v>
                </c:pt>
                <c:pt idx="261">
                  <c:v>4.0359999999999996</c:v>
                </c:pt>
                <c:pt idx="262">
                  <c:v>4.1210000000000004</c:v>
                </c:pt>
                <c:pt idx="263">
                  <c:v>4.1639999999999997</c:v>
                </c:pt>
                <c:pt idx="264">
                  <c:v>4.3259999999999996</c:v>
                </c:pt>
                <c:pt idx="265">
                  <c:v>4.3719999999999999</c:v>
                </c:pt>
                <c:pt idx="266">
                  <c:v>4.4210000000000003</c:v>
                </c:pt>
                <c:pt idx="267">
                  <c:v>4.431</c:v>
                </c:pt>
                <c:pt idx="268">
                  <c:v>4.4329999999999998</c:v>
                </c:pt>
                <c:pt idx="269">
                  <c:v>4.42</c:v>
                </c:pt>
                <c:pt idx="270">
                  <c:v>4.4109999999999996</c:v>
                </c:pt>
                <c:pt idx="271">
                  <c:v>4.3890000000000002</c:v>
                </c:pt>
                <c:pt idx="272">
                  <c:v>4.3449999999999998</c:v>
                </c:pt>
                <c:pt idx="273">
                  <c:v>4.33</c:v>
                </c:pt>
                <c:pt idx="274">
                  <c:v>4.3120000000000003</c:v>
                </c:pt>
                <c:pt idx="275">
                  <c:v>4.2770000000000001</c:v>
                </c:pt>
                <c:pt idx="276">
                  <c:v>4.2329999999999997</c:v>
                </c:pt>
                <c:pt idx="277">
                  <c:v>4.1639999999999997</c:v>
                </c:pt>
                <c:pt idx="278">
                  <c:v>4.101</c:v>
                </c:pt>
                <c:pt idx="279">
                  <c:v>3.9910000000000001</c:v>
                </c:pt>
                <c:pt idx="280">
                  <c:v>3.899</c:v>
                </c:pt>
                <c:pt idx="281">
                  <c:v>3.839</c:v>
                </c:pt>
                <c:pt idx="282">
                  <c:v>3.7869999999999999</c:v>
                </c:pt>
                <c:pt idx="283">
                  <c:v>3.798</c:v>
                </c:pt>
                <c:pt idx="284">
                  <c:v>3.8029999999999999</c:v>
                </c:pt>
                <c:pt idx="285">
                  <c:v>3.9009999999999998</c:v>
                </c:pt>
                <c:pt idx="286">
                  <c:v>3.8980000000000001</c:v>
                </c:pt>
                <c:pt idx="287">
                  <c:v>3.9590000000000001</c:v>
                </c:pt>
                <c:pt idx="288">
                  <c:v>4.1520000000000001</c:v>
                </c:pt>
                <c:pt idx="289">
                  <c:v>4.2539999999999996</c:v>
                </c:pt>
                <c:pt idx="290">
                  <c:v>4.3529999999999998</c:v>
                </c:pt>
                <c:pt idx="291">
                  <c:v>4.4240000000000004</c:v>
                </c:pt>
                <c:pt idx="292">
                  <c:v>4.423</c:v>
                </c:pt>
                <c:pt idx="293">
                  <c:v>4.399</c:v>
                </c:pt>
                <c:pt idx="294">
                  <c:v>4.3230000000000004</c:v>
                </c:pt>
                <c:pt idx="295">
                  <c:v>4.3010000000000002</c:v>
                </c:pt>
                <c:pt idx="296">
                  <c:v>4.319</c:v>
                </c:pt>
                <c:pt idx="297">
                  <c:v>4.3460000000000001</c:v>
                </c:pt>
                <c:pt idx="298">
                  <c:v>4.298</c:v>
                </c:pt>
                <c:pt idx="299">
                  <c:v>4.1870000000000003</c:v>
                </c:pt>
                <c:pt idx="300">
                  <c:v>4.1529999999999996</c:v>
                </c:pt>
                <c:pt idx="301">
                  <c:v>4.1310000000000002</c:v>
                </c:pt>
                <c:pt idx="302">
                  <c:v>4.0940000000000003</c:v>
                </c:pt>
                <c:pt idx="303">
                  <c:v>4.1150000000000002</c:v>
                </c:pt>
                <c:pt idx="304">
                  <c:v>4.0970000000000004</c:v>
                </c:pt>
                <c:pt idx="305">
                  <c:v>4.0419999999999998</c:v>
                </c:pt>
                <c:pt idx="306">
                  <c:v>3.9969999999999999</c:v>
                </c:pt>
                <c:pt idx="307">
                  <c:v>3.9889999999999999</c:v>
                </c:pt>
                <c:pt idx="308">
                  <c:v>3.9910000000000001</c:v>
                </c:pt>
                <c:pt idx="309">
                  <c:v>3.988</c:v>
                </c:pt>
                <c:pt idx="310">
                  <c:v>3.988</c:v>
                </c:pt>
                <c:pt idx="311">
                  <c:v>4.0039999999999996</c:v>
                </c:pt>
                <c:pt idx="312">
                  <c:v>4.0490000000000004</c:v>
                </c:pt>
                <c:pt idx="313">
                  <c:v>4.1660000000000004</c:v>
                </c:pt>
                <c:pt idx="314">
                  <c:v>4.2649999999999997</c:v>
                </c:pt>
                <c:pt idx="315">
                  <c:v>4.3029999999999999</c:v>
                </c:pt>
                <c:pt idx="316">
                  <c:v>4.2990000000000004</c:v>
                </c:pt>
                <c:pt idx="317">
                  <c:v>4.28</c:v>
                </c:pt>
                <c:pt idx="318">
                  <c:v>4.2270000000000003</c:v>
                </c:pt>
                <c:pt idx="319">
                  <c:v>4.1619999999999999</c:v>
                </c:pt>
                <c:pt idx="320">
                  <c:v>4.101</c:v>
                </c:pt>
                <c:pt idx="321">
                  <c:v>4.1159999999999997</c:v>
                </c:pt>
                <c:pt idx="322">
                  <c:v>4.117</c:v>
                </c:pt>
                <c:pt idx="323">
                  <c:v>4.0659999999999998</c:v>
                </c:pt>
                <c:pt idx="324">
                  <c:v>3.99</c:v>
                </c:pt>
                <c:pt idx="325">
                  <c:v>3.9489999999999998</c:v>
                </c:pt>
                <c:pt idx="326">
                  <c:v>3.923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EIA!$J$1</c:f>
              <c:strCache>
                <c:ptCount val="1"/>
                <c:pt idx="0">
                  <c:v>California</c:v>
                </c:pt>
              </c:strCache>
            </c:strRef>
          </c:tx>
          <c:marker>
            <c:symbol val="none"/>
          </c:marker>
          <c:cat>
            <c:numRef>
              <c:f>EIA!$A$2:$A$328</c:f>
              <c:numCache>
                <c:formatCode>m/d/yyyy</c:formatCode>
                <c:ptCount val="327"/>
                <c:pt idx="0">
                  <c:v>39118</c:v>
                </c:pt>
                <c:pt idx="1">
                  <c:v>39125</c:v>
                </c:pt>
                <c:pt idx="2">
                  <c:v>39132</c:v>
                </c:pt>
                <c:pt idx="3">
                  <c:v>39139</c:v>
                </c:pt>
                <c:pt idx="4">
                  <c:v>39146</c:v>
                </c:pt>
                <c:pt idx="5">
                  <c:v>39153</c:v>
                </c:pt>
                <c:pt idx="6">
                  <c:v>39160</c:v>
                </c:pt>
                <c:pt idx="7">
                  <c:v>39167</c:v>
                </c:pt>
                <c:pt idx="8">
                  <c:v>39174</c:v>
                </c:pt>
                <c:pt idx="9">
                  <c:v>39181</c:v>
                </c:pt>
                <c:pt idx="10">
                  <c:v>39188</c:v>
                </c:pt>
                <c:pt idx="11">
                  <c:v>39195</c:v>
                </c:pt>
                <c:pt idx="12">
                  <c:v>39202</c:v>
                </c:pt>
                <c:pt idx="13">
                  <c:v>39209</c:v>
                </c:pt>
                <c:pt idx="14">
                  <c:v>39216</c:v>
                </c:pt>
                <c:pt idx="15">
                  <c:v>39223</c:v>
                </c:pt>
                <c:pt idx="16">
                  <c:v>39230</c:v>
                </c:pt>
                <c:pt idx="17">
                  <c:v>39237</c:v>
                </c:pt>
                <c:pt idx="18">
                  <c:v>39244</c:v>
                </c:pt>
                <c:pt idx="19">
                  <c:v>39251</c:v>
                </c:pt>
                <c:pt idx="20">
                  <c:v>39258</c:v>
                </c:pt>
                <c:pt idx="21">
                  <c:v>39265</c:v>
                </c:pt>
                <c:pt idx="22">
                  <c:v>39272</c:v>
                </c:pt>
                <c:pt idx="23">
                  <c:v>39279</c:v>
                </c:pt>
                <c:pt idx="24">
                  <c:v>39286</c:v>
                </c:pt>
                <c:pt idx="25">
                  <c:v>39293</c:v>
                </c:pt>
                <c:pt idx="26">
                  <c:v>39300</c:v>
                </c:pt>
                <c:pt idx="27">
                  <c:v>39307</c:v>
                </c:pt>
                <c:pt idx="28">
                  <c:v>39314</c:v>
                </c:pt>
                <c:pt idx="29">
                  <c:v>39321</c:v>
                </c:pt>
                <c:pt idx="30">
                  <c:v>39328</c:v>
                </c:pt>
                <c:pt idx="31">
                  <c:v>39335</c:v>
                </c:pt>
                <c:pt idx="32">
                  <c:v>39342</c:v>
                </c:pt>
                <c:pt idx="33">
                  <c:v>39349</c:v>
                </c:pt>
                <c:pt idx="34">
                  <c:v>39356</c:v>
                </c:pt>
                <c:pt idx="35">
                  <c:v>39363</c:v>
                </c:pt>
                <c:pt idx="36">
                  <c:v>39370</c:v>
                </c:pt>
                <c:pt idx="37">
                  <c:v>39377</c:v>
                </c:pt>
                <c:pt idx="38">
                  <c:v>39384</c:v>
                </c:pt>
                <c:pt idx="39">
                  <c:v>39391</c:v>
                </c:pt>
                <c:pt idx="40">
                  <c:v>39398</c:v>
                </c:pt>
                <c:pt idx="41">
                  <c:v>39405</c:v>
                </c:pt>
                <c:pt idx="42">
                  <c:v>39412</c:v>
                </c:pt>
                <c:pt idx="43">
                  <c:v>39419</c:v>
                </c:pt>
                <c:pt idx="44">
                  <c:v>39426</c:v>
                </c:pt>
                <c:pt idx="45">
                  <c:v>39433</c:v>
                </c:pt>
                <c:pt idx="46">
                  <c:v>39440</c:v>
                </c:pt>
                <c:pt idx="47">
                  <c:v>39447</c:v>
                </c:pt>
                <c:pt idx="48">
                  <c:v>39454</c:v>
                </c:pt>
                <c:pt idx="49">
                  <c:v>39461</c:v>
                </c:pt>
                <c:pt idx="50">
                  <c:v>39468</c:v>
                </c:pt>
                <c:pt idx="51">
                  <c:v>39475</c:v>
                </c:pt>
                <c:pt idx="52">
                  <c:v>39482</c:v>
                </c:pt>
                <c:pt idx="53">
                  <c:v>39489</c:v>
                </c:pt>
                <c:pt idx="54">
                  <c:v>39496</c:v>
                </c:pt>
                <c:pt idx="55">
                  <c:v>39503</c:v>
                </c:pt>
                <c:pt idx="56">
                  <c:v>39510</c:v>
                </c:pt>
                <c:pt idx="57">
                  <c:v>39517</c:v>
                </c:pt>
                <c:pt idx="58">
                  <c:v>39524</c:v>
                </c:pt>
                <c:pt idx="59">
                  <c:v>39531</c:v>
                </c:pt>
                <c:pt idx="60">
                  <c:v>39538</c:v>
                </c:pt>
                <c:pt idx="61">
                  <c:v>39545</c:v>
                </c:pt>
                <c:pt idx="62">
                  <c:v>39552</c:v>
                </c:pt>
                <c:pt idx="63">
                  <c:v>39559</c:v>
                </c:pt>
                <c:pt idx="64">
                  <c:v>39566</c:v>
                </c:pt>
                <c:pt idx="65">
                  <c:v>39573</c:v>
                </c:pt>
                <c:pt idx="66">
                  <c:v>39580</c:v>
                </c:pt>
                <c:pt idx="67">
                  <c:v>39587</c:v>
                </c:pt>
                <c:pt idx="68">
                  <c:v>39594</c:v>
                </c:pt>
                <c:pt idx="69">
                  <c:v>39601</c:v>
                </c:pt>
                <c:pt idx="70">
                  <c:v>39608</c:v>
                </c:pt>
                <c:pt idx="71">
                  <c:v>39615</c:v>
                </c:pt>
                <c:pt idx="72">
                  <c:v>39622</c:v>
                </c:pt>
                <c:pt idx="73">
                  <c:v>39629</c:v>
                </c:pt>
                <c:pt idx="74">
                  <c:v>39636</c:v>
                </c:pt>
                <c:pt idx="75">
                  <c:v>39643</c:v>
                </c:pt>
                <c:pt idx="76">
                  <c:v>39650</c:v>
                </c:pt>
                <c:pt idx="77">
                  <c:v>39657</c:v>
                </c:pt>
                <c:pt idx="78">
                  <c:v>39664</c:v>
                </c:pt>
                <c:pt idx="79">
                  <c:v>39671</c:v>
                </c:pt>
                <c:pt idx="80">
                  <c:v>39678</c:v>
                </c:pt>
                <c:pt idx="81">
                  <c:v>39685</c:v>
                </c:pt>
                <c:pt idx="82">
                  <c:v>39692</c:v>
                </c:pt>
                <c:pt idx="83">
                  <c:v>39699</c:v>
                </c:pt>
                <c:pt idx="84">
                  <c:v>39706</c:v>
                </c:pt>
                <c:pt idx="85">
                  <c:v>39713</c:v>
                </c:pt>
                <c:pt idx="86">
                  <c:v>39720</c:v>
                </c:pt>
                <c:pt idx="87">
                  <c:v>39727</c:v>
                </c:pt>
                <c:pt idx="88">
                  <c:v>39734</c:v>
                </c:pt>
                <c:pt idx="89">
                  <c:v>39741</c:v>
                </c:pt>
                <c:pt idx="90">
                  <c:v>39748</c:v>
                </c:pt>
                <c:pt idx="91">
                  <c:v>39755</c:v>
                </c:pt>
                <c:pt idx="92">
                  <c:v>39762</c:v>
                </c:pt>
                <c:pt idx="93">
                  <c:v>39769</c:v>
                </c:pt>
                <c:pt idx="94">
                  <c:v>39776</c:v>
                </c:pt>
                <c:pt idx="95">
                  <c:v>39783</c:v>
                </c:pt>
                <c:pt idx="96">
                  <c:v>39790</c:v>
                </c:pt>
                <c:pt idx="97">
                  <c:v>39797</c:v>
                </c:pt>
                <c:pt idx="98">
                  <c:v>39804</c:v>
                </c:pt>
                <c:pt idx="99">
                  <c:v>39811</c:v>
                </c:pt>
                <c:pt idx="100">
                  <c:v>39818</c:v>
                </c:pt>
                <c:pt idx="101">
                  <c:v>39825</c:v>
                </c:pt>
                <c:pt idx="102">
                  <c:v>39832</c:v>
                </c:pt>
                <c:pt idx="103">
                  <c:v>39839</c:v>
                </c:pt>
                <c:pt idx="104">
                  <c:v>39846</c:v>
                </c:pt>
                <c:pt idx="105">
                  <c:v>39853</c:v>
                </c:pt>
                <c:pt idx="106">
                  <c:v>39860</c:v>
                </c:pt>
                <c:pt idx="107">
                  <c:v>39867</c:v>
                </c:pt>
                <c:pt idx="108">
                  <c:v>39874</c:v>
                </c:pt>
                <c:pt idx="109">
                  <c:v>39881</c:v>
                </c:pt>
                <c:pt idx="110">
                  <c:v>39888</c:v>
                </c:pt>
                <c:pt idx="111">
                  <c:v>39895</c:v>
                </c:pt>
                <c:pt idx="112">
                  <c:v>39902</c:v>
                </c:pt>
                <c:pt idx="113">
                  <c:v>39909</c:v>
                </c:pt>
                <c:pt idx="114">
                  <c:v>39916</c:v>
                </c:pt>
                <c:pt idx="115">
                  <c:v>39923</c:v>
                </c:pt>
                <c:pt idx="116">
                  <c:v>39930</c:v>
                </c:pt>
                <c:pt idx="117">
                  <c:v>39937</c:v>
                </c:pt>
                <c:pt idx="118">
                  <c:v>39944</c:v>
                </c:pt>
                <c:pt idx="119">
                  <c:v>39951</c:v>
                </c:pt>
                <c:pt idx="120">
                  <c:v>39958</c:v>
                </c:pt>
                <c:pt idx="121">
                  <c:v>39965</c:v>
                </c:pt>
                <c:pt idx="122">
                  <c:v>39972</c:v>
                </c:pt>
                <c:pt idx="123">
                  <c:v>39979</c:v>
                </c:pt>
                <c:pt idx="124">
                  <c:v>39986</c:v>
                </c:pt>
                <c:pt idx="125">
                  <c:v>39993</c:v>
                </c:pt>
                <c:pt idx="126">
                  <c:v>40000</c:v>
                </c:pt>
                <c:pt idx="127">
                  <c:v>40007</c:v>
                </c:pt>
                <c:pt idx="128">
                  <c:v>40014</c:v>
                </c:pt>
                <c:pt idx="129">
                  <c:v>40021</c:v>
                </c:pt>
                <c:pt idx="130">
                  <c:v>40028</c:v>
                </c:pt>
                <c:pt idx="131">
                  <c:v>40035</c:v>
                </c:pt>
                <c:pt idx="132">
                  <c:v>40042</c:v>
                </c:pt>
                <c:pt idx="133">
                  <c:v>40049</c:v>
                </c:pt>
                <c:pt idx="134">
                  <c:v>40056</c:v>
                </c:pt>
                <c:pt idx="135">
                  <c:v>40063</c:v>
                </c:pt>
                <c:pt idx="136">
                  <c:v>40070</c:v>
                </c:pt>
                <c:pt idx="137">
                  <c:v>40077</c:v>
                </c:pt>
                <c:pt idx="138">
                  <c:v>40084</c:v>
                </c:pt>
                <c:pt idx="139">
                  <c:v>40091</c:v>
                </c:pt>
                <c:pt idx="140">
                  <c:v>40098</c:v>
                </c:pt>
                <c:pt idx="141">
                  <c:v>40105</c:v>
                </c:pt>
                <c:pt idx="142">
                  <c:v>40112</c:v>
                </c:pt>
                <c:pt idx="143">
                  <c:v>40119</c:v>
                </c:pt>
                <c:pt idx="144">
                  <c:v>40126</c:v>
                </c:pt>
                <c:pt idx="145">
                  <c:v>40133</c:v>
                </c:pt>
                <c:pt idx="146">
                  <c:v>40140</c:v>
                </c:pt>
                <c:pt idx="147">
                  <c:v>40147</c:v>
                </c:pt>
                <c:pt idx="148">
                  <c:v>40154</c:v>
                </c:pt>
                <c:pt idx="149">
                  <c:v>40161</c:v>
                </c:pt>
                <c:pt idx="150">
                  <c:v>40168</c:v>
                </c:pt>
                <c:pt idx="151">
                  <c:v>40175</c:v>
                </c:pt>
                <c:pt idx="152">
                  <c:v>40182</c:v>
                </c:pt>
                <c:pt idx="153">
                  <c:v>40189</c:v>
                </c:pt>
                <c:pt idx="154">
                  <c:v>40196</c:v>
                </c:pt>
                <c:pt idx="155">
                  <c:v>40203</c:v>
                </c:pt>
                <c:pt idx="156">
                  <c:v>40210</c:v>
                </c:pt>
                <c:pt idx="157">
                  <c:v>40217</c:v>
                </c:pt>
                <c:pt idx="158">
                  <c:v>40224</c:v>
                </c:pt>
                <c:pt idx="159">
                  <c:v>40231</c:v>
                </c:pt>
                <c:pt idx="160">
                  <c:v>40238</c:v>
                </c:pt>
                <c:pt idx="161">
                  <c:v>40245</c:v>
                </c:pt>
                <c:pt idx="162">
                  <c:v>40252</c:v>
                </c:pt>
                <c:pt idx="163">
                  <c:v>40259</c:v>
                </c:pt>
                <c:pt idx="164">
                  <c:v>40266</c:v>
                </c:pt>
                <c:pt idx="165">
                  <c:v>40273</c:v>
                </c:pt>
                <c:pt idx="166">
                  <c:v>40280</c:v>
                </c:pt>
                <c:pt idx="167">
                  <c:v>40287</c:v>
                </c:pt>
                <c:pt idx="168">
                  <c:v>40294</c:v>
                </c:pt>
                <c:pt idx="169">
                  <c:v>40301</c:v>
                </c:pt>
                <c:pt idx="170">
                  <c:v>40308</c:v>
                </c:pt>
                <c:pt idx="171">
                  <c:v>40315</c:v>
                </c:pt>
                <c:pt idx="172">
                  <c:v>40322</c:v>
                </c:pt>
                <c:pt idx="173">
                  <c:v>40329</c:v>
                </c:pt>
                <c:pt idx="174">
                  <c:v>40336</c:v>
                </c:pt>
                <c:pt idx="175">
                  <c:v>40343</c:v>
                </c:pt>
                <c:pt idx="176">
                  <c:v>40350</c:v>
                </c:pt>
                <c:pt idx="177">
                  <c:v>40357</c:v>
                </c:pt>
                <c:pt idx="178">
                  <c:v>40364</c:v>
                </c:pt>
                <c:pt idx="179">
                  <c:v>40371</c:v>
                </c:pt>
                <c:pt idx="180">
                  <c:v>40378</c:v>
                </c:pt>
                <c:pt idx="181">
                  <c:v>40385</c:v>
                </c:pt>
                <c:pt idx="182">
                  <c:v>40392</c:v>
                </c:pt>
                <c:pt idx="183">
                  <c:v>40399</c:v>
                </c:pt>
                <c:pt idx="184">
                  <c:v>40406</c:v>
                </c:pt>
                <c:pt idx="185">
                  <c:v>40413</c:v>
                </c:pt>
                <c:pt idx="186">
                  <c:v>40420</c:v>
                </c:pt>
                <c:pt idx="187">
                  <c:v>40427</c:v>
                </c:pt>
                <c:pt idx="188">
                  <c:v>40434</c:v>
                </c:pt>
                <c:pt idx="189">
                  <c:v>40441</c:v>
                </c:pt>
                <c:pt idx="190">
                  <c:v>40448</c:v>
                </c:pt>
                <c:pt idx="191">
                  <c:v>40455</c:v>
                </c:pt>
                <c:pt idx="192">
                  <c:v>40462</c:v>
                </c:pt>
                <c:pt idx="193">
                  <c:v>40469</c:v>
                </c:pt>
                <c:pt idx="194">
                  <c:v>40476</c:v>
                </c:pt>
                <c:pt idx="195">
                  <c:v>40483</c:v>
                </c:pt>
                <c:pt idx="196">
                  <c:v>40490</c:v>
                </c:pt>
                <c:pt idx="197">
                  <c:v>40497</c:v>
                </c:pt>
                <c:pt idx="198">
                  <c:v>40504</c:v>
                </c:pt>
                <c:pt idx="199">
                  <c:v>40511</c:v>
                </c:pt>
                <c:pt idx="200">
                  <c:v>40518</c:v>
                </c:pt>
                <c:pt idx="201">
                  <c:v>40525</c:v>
                </c:pt>
                <c:pt idx="202">
                  <c:v>40532</c:v>
                </c:pt>
                <c:pt idx="203">
                  <c:v>40539</c:v>
                </c:pt>
                <c:pt idx="204">
                  <c:v>40546</c:v>
                </c:pt>
                <c:pt idx="205">
                  <c:v>40553</c:v>
                </c:pt>
                <c:pt idx="206">
                  <c:v>40560</c:v>
                </c:pt>
                <c:pt idx="207">
                  <c:v>40567</c:v>
                </c:pt>
                <c:pt idx="208">
                  <c:v>40574</c:v>
                </c:pt>
                <c:pt idx="209">
                  <c:v>40581</c:v>
                </c:pt>
                <c:pt idx="210">
                  <c:v>40588</c:v>
                </c:pt>
                <c:pt idx="211">
                  <c:v>40595</c:v>
                </c:pt>
                <c:pt idx="212">
                  <c:v>40602</c:v>
                </c:pt>
                <c:pt idx="213">
                  <c:v>40609</c:v>
                </c:pt>
                <c:pt idx="214">
                  <c:v>40616</c:v>
                </c:pt>
                <c:pt idx="215">
                  <c:v>40623</c:v>
                </c:pt>
                <c:pt idx="216">
                  <c:v>40630</c:v>
                </c:pt>
                <c:pt idx="217">
                  <c:v>40637</c:v>
                </c:pt>
                <c:pt idx="218">
                  <c:v>40644</c:v>
                </c:pt>
                <c:pt idx="219">
                  <c:v>40651</c:v>
                </c:pt>
                <c:pt idx="220">
                  <c:v>40658</c:v>
                </c:pt>
                <c:pt idx="221">
                  <c:v>40665</c:v>
                </c:pt>
                <c:pt idx="222">
                  <c:v>40672</c:v>
                </c:pt>
                <c:pt idx="223">
                  <c:v>40679</c:v>
                </c:pt>
                <c:pt idx="224">
                  <c:v>40686</c:v>
                </c:pt>
                <c:pt idx="225">
                  <c:v>40693</c:v>
                </c:pt>
                <c:pt idx="226">
                  <c:v>40700</c:v>
                </c:pt>
                <c:pt idx="227">
                  <c:v>40707</c:v>
                </c:pt>
                <c:pt idx="228">
                  <c:v>40714</c:v>
                </c:pt>
                <c:pt idx="229">
                  <c:v>40721</c:v>
                </c:pt>
                <c:pt idx="230">
                  <c:v>40728</c:v>
                </c:pt>
                <c:pt idx="231">
                  <c:v>40735</c:v>
                </c:pt>
                <c:pt idx="232">
                  <c:v>40742</c:v>
                </c:pt>
                <c:pt idx="233">
                  <c:v>40749</c:v>
                </c:pt>
                <c:pt idx="234">
                  <c:v>40756</c:v>
                </c:pt>
                <c:pt idx="235">
                  <c:v>40763</c:v>
                </c:pt>
                <c:pt idx="236">
                  <c:v>40770</c:v>
                </c:pt>
                <c:pt idx="237">
                  <c:v>40777</c:v>
                </c:pt>
                <c:pt idx="238">
                  <c:v>40784</c:v>
                </c:pt>
                <c:pt idx="239">
                  <c:v>40791</c:v>
                </c:pt>
                <c:pt idx="240">
                  <c:v>40798</c:v>
                </c:pt>
                <c:pt idx="241">
                  <c:v>40805</c:v>
                </c:pt>
                <c:pt idx="242">
                  <c:v>40812</c:v>
                </c:pt>
                <c:pt idx="243">
                  <c:v>40819</c:v>
                </c:pt>
                <c:pt idx="244">
                  <c:v>40826</c:v>
                </c:pt>
                <c:pt idx="245">
                  <c:v>40833</c:v>
                </c:pt>
                <c:pt idx="246">
                  <c:v>40840</c:v>
                </c:pt>
                <c:pt idx="247">
                  <c:v>40847</c:v>
                </c:pt>
                <c:pt idx="248">
                  <c:v>40854</c:v>
                </c:pt>
                <c:pt idx="249">
                  <c:v>40861</c:v>
                </c:pt>
                <c:pt idx="250">
                  <c:v>40868</c:v>
                </c:pt>
                <c:pt idx="251">
                  <c:v>40875</c:v>
                </c:pt>
                <c:pt idx="252">
                  <c:v>40882</c:v>
                </c:pt>
                <c:pt idx="253">
                  <c:v>40889</c:v>
                </c:pt>
                <c:pt idx="254">
                  <c:v>40896</c:v>
                </c:pt>
                <c:pt idx="255">
                  <c:v>40903</c:v>
                </c:pt>
                <c:pt idx="256">
                  <c:v>40910</c:v>
                </c:pt>
                <c:pt idx="257">
                  <c:v>40917</c:v>
                </c:pt>
                <c:pt idx="258">
                  <c:v>40924</c:v>
                </c:pt>
                <c:pt idx="259">
                  <c:v>40931</c:v>
                </c:pt>
                <c:pt idx="260">
                  <c:v>40938</c:v>
                </c:pt>
                <c:pt idx="261">
                  <c:v>40945</c:v>
                </c:pt>
                <c:pt idx="262">
                  <c:v>40952</c:v>
                </c:pt>
                <c:pt idx="263">
                  <c:v>40959</c:v>
                </c:pt>
                <c:pt idx="264">
                  <c:v>40966</c:v>
                </c:pt>
                <c:pt idx="265">
                  <c:v>40973</c:v>
                </c:pt>
                <c:pt idx="266">
                  <c:v>40980</c:v>
                </c:pt>
                <c:pt idx="267">
                  <c:v>40987</c:v>
                </c:pt>
                <c:pt idx="268">
                  <c:v>40994</c:v>
                </c:pt>
                <c:pt idx="269">
                  <c:v>41001</c:v>
                </c:pt>
                <c:pt idx="270">
                  <c:v>41008</c:v>
                </c:pt>
                <c:pt idx="271">
                  <c:v>41015</c:v>
                </c:pt>
                <c:pt idx="272">
                  <c:v>41022</c:v>
                </c:pt>
                <c:pt idx="273">
                  <c:v>41029</c:v>
                </c:pt>
                <c:pt idx="274">
                  <c:v>41036</c:v>
                </c:pt>
                <c:pt idx="275">
                  <c:v>41043</c:v>
                </c:pt>
                <c:pt idx="276">
                  <c:v>41050</c:v>
                </c:pt>
                <c:pt idx="277">
                  <c:v>41057</c:v>
                </c:pt>
                <c:pt idx="278">
                  <c:v>41064</c:v>
                </c:pt>
                <c:pt idx="279">
                  <c:v>41071</c:v>
                </c:pt>
                <c:pt idx="280">
                  <c:v>41078</c:v>
                </c:pt>
                <c:pt idx="281">
                  <c:v>41085</c:v>
                </c:pt>
                <c:pt idx="282">
                  <c:v>41092</c:v>
                </c:pt>
                <c:pt idx="283">
                  <c:v>41099</c:v>
                </c:pt>
                <c:pt idx="284">
                  <c:v>41106</c:v>
                </c:pt>
                <c:pt idx="285">
                  <c:v>41113</c:v>
                </c:pt>
                <c:pt idx="286">
                  <c:v>41120</c:v>
                </c:pt>
                <c:pt idx="287">
                  <c:v>41127</c:v>
                </c:pt>
                <c:pt idx="288">
                  <c:v>41134</c:v>
                </c:pt>
                <c:pt idx="289">
                  <c:v>41141</c:v>
                </c:pt>
                <c:pt idx="290">
                  <c:v>41148</c:v>
                </c:pt>
                <c:pt idx="291">
                  <c:v>41155</c:v>
                </c:pt>
                <c:pt idx="292">
                  <c:v>41162</c:v>
                </c:pt>
                <c:pt idx="293">
                  <c:v>41169</c:v>
                </c:pt>
                <c:pt idx="294">
                  <c:v>41176</c:v>
                </c:pt>
                <c:pt idx="295">
                  <c:v>41183</c:v>
                </c:pt>
                <c:pt idx="296">
                  <c:v>41190</c:v>
                </c:pt>
                <c:pt idx="297">
                  <c:v>41197</c:v>
                </c:pt>
                <c:pt idx="298">
                  <c:v>41204</c:v>
                </c:pt>
                <c:pt idx="299">
                  <c:v>41211</c:v>
                </c:pt>
                <c:pt idx="300">
                  <c:v>41218</c:v>
                </c:pt>
                <c:pt idx="301">
                  <c:v>41225</c:v>
                </c:pt>
                <c:pt idx="302">
                  <c:v>41232</c:v>
                </c:pt>
                <c:pt idx="303">
                  <c:v>41239</c:v>
                </c:pt>
                <c:pt idx="304">
                  <c:v>41246</c:v>
                </c:pt>
                <c:pt idx="305">
                  <c:v>41253</c:v>
                </c:pt>
                <c:pt idx="306">
                  <c:v>41260</c:v>
                </c:pt>
                <c:pt idx="307">
                  <c:v>41267</c:v>
                </c:pt>
                <c:pt idx="308">
                  <c:v>41274</c:v>
                </c:pt>
                <c:pt idx="309">
                  <c:v>41281</c:v>
                </c:pt>
                <c:pt idx="310">
                  <c:v>41288</c:v>
                </c:pt>
                <c:pt idx="311">
                  <c:v>41295</c:v>
                </c:pt>
                <c:pt idx="312">
                  <c:v>41302</c:v>
                </c:pt>
                <c:pt idx="313">
                  <c:v>41309</c:v>
                </c:pt>
                <c:pt idx="314">
                  <c:v>41316</c:v>
                </c:pt>
                <c:pt idx="315">
                  <c:v>41323</c:v>
                </c:pt>
                <c:pt idx="316">
                  <c:v>41330</c:v>
                </c:pt>
                <c:pt idx="317">
                  <c:v>41337</c:v>
                </c:pt>
                <c:pt idx="318">
                  <c:v>41344</c:v>
                </c:pt>
                <c:pt idx="319">
                  <c:v>41351</c:v>
                </c:pt>
                <c:pt idx="320">
                  <c:v>41358</c:v>
                </c:pt>
                <c:pt idx="321">
                  <c:v>41365</c:v>
                </c:pt>
                <c:pt idx="322">
                  <c:v>41372</c:v>
                </c:pt>
                <c:pt idx="323">
                  <c:v>41379</c:v>
                </c:pt>
                <c:pt idx="324">
                  <c:v>41386</c:v>
                </c:pt>
                <c:pt idx="325">
                  <c:v>41393</c:v>
                </c:pt>
                <c:pt idx="326">
                  <c:v>41400</c:v>
                </c:pt>
              </c:numCache>
            </c:numRef>
          </c:cat>
          <c:val>
            <c:numRef>
              <c:f>EIA!$J$2:$J$328</c:f>
              <c:numCache>
                <c:formatCode>_("$"* #,##0.000_);_("$"* \(#,##0.000\);_("$"* "-"??_);_(@_)</c:formatCode>
                <c:ptCount val="327"/>
                <c:pt idx="0">
                  <c:v>2.8250000000000002</c:v>
                </c:pt>
                <c:pt idx="1">
                  <c:v>2.9049999999999998</c:v>
                </c:pt>
                <c:pt idx="2">
                  <c:v>2.9009999999999998</c:v>
                </c:pt>
                <c:pt idx="3">
                  <c:v>2.911</c:v>
                </c:pt>
                <c:pt idx="4">
                  <c:v>2.8969999999999998</c:v>
                </c:pt>
                <c:pt idx="5">
                  <c:v>2.899</c:v>
                </c:pt>
                <c:pt idx="6">
                  <c:v>2.875</c:v>
                </c:pt>
                <c:pt idx="7">
                  <c:v>2.8690000000000002</c:v>
                </c:pt>
                <c:pt idx="8">
                  <c:v>2.9390000000000001</c:v>
                </c:pt>
                <c:pt idx="9">
                  <c:v>2.9780000000000002</c:v>
                </c:pt>
                <c:pt idx="10">
                  <c:v>3.0150000000000001</c:v>
                </c:pt>
                <c:pt idx="11">
                  <c:v>3.004</c:v>
                </c:pt>
                <c:pt idx="12">
                  <c:v>2.9870000000000001</c:v>
                </c:pt>
                <c:pt idx="13">
                  <c:v>2.9740000000000002</c:v>
                </c:pt>
                <c:pt idx="14">
                  <c:v>2.952</c:v>
                </c:pt>
                <c:pt idx="15">
                  <c:v>2.9550000000000001</c:v>
                </c:pt>
                <c:pt idx="16">
                  <c:v>2.9750000000000001</c:v>
                </c:pt>
                <c:pt idx="17">
                  <c:v>2.972</c:v>
                </c:pt>
                <c:pt idx="18">
                  <c:v>2.9969999999999999</c:v>
                </c:pt>
                <c:pt idx="19">
                  <c:v>3.0329999999999999</c:v>
                </c:pt>
                <c:pt idx="20">
                  <c:v>3.073</c:v>
                </c:pt>
                <c:pt idx="21">
                  <c:v>3.0670000000000002</c:v>
                </c:pt>
                <c:pt idx="22">
                  <c:v>3.09</c:v>
                </c:pt>
                <c:pt idx="23">
                  <c:v>3.1469999999999998</c:v>
                </c:pt>
                <c:pt idx="24">
                  <c:v>3.1579999999999999</c:v>
                </c:pt>
                <c:pt idx="25">
                  <c:v>3.1520000000000001</c:v>
                </c:pt>
                <c:pt idx="26">
                  <c:v>3.14</c:v>
                </c:pt>
                <c:pt idx="27">
                  <c:v>3.0539999999999998</c:v>
                </c:pt>
                <c:pt idx="28">
                  <c:v>3.016</c:v>
                </c:pt>
                <c:pt idx="29">
                  <c:v>2.9860000000000002</c:v>
                </c:pt>
                <c:pt idx="30">
                  <c:v>2.9849999999999999</c:v>
                </c:pt>
                <c:pt idx="31">
                  <c:v>2.9950000000000001</c:v>
                </c:pt>
                <c:pt idx="32">
                  <c:v>3.0230000000000001</c:v>
                </c:pt>
                <c:pt idx="33">
                  <c:v>3.093</c:v>
                </c:pt>
                <c:pt idx="34">
                  <c:v>3.1429999999999998</c:v>
                </c:pt>
                <c:pt idx="35">
                  <c:v>3.1970000000000001</c:v>
                </c:pt>
                <c:pt idx="36">
                  <c:v>3.2490000000000001</c:v>
                </c:pt>
                <c:pt idx="37">
                  <c:v>3.3380000000000001</c:v>
                </c:pt>
                <c:pt idx="38">
                  <c:v>3.4060000000000001</c:v>
                </c:pt>
                <c:pt idx="39">
                  <c:v>3.524</c:v>
                </c:pt>
                <c:pt idx="40">
                  <c:v>3.6629999999999998</c:v>
                </c:pt>
                <c:pt idx="41">
                  <c:v>3.6240000000000001</c:v>
                </c:pt>
                <c:pt idx="42">
                  <c:v>3.62</c:v>
                </c:pt>
                <c:pt idx="43">
                  <c:v>3.5670000000000002</c:v>
                </c:pt>
                <c:pt idx="44">
                  <c:v>3.4550000000000001</c:v>
                </c:pt>
                <c:pt idx="45">
                  <c:v>3.4260000000000002</c:v>
                </c:pt>
                <c:pt idx="46">
                  <c:v>3.4340000000000002</c:v>
                </c:pt>
                <c:pt idx="47">
                  <c:v>3.4910000000000001</c:v>
                </c:pt>
                <c:pt idx="48">
                  <c:v>3.5259999999999998</c:v>
                </c:pt>
                <c:pt idx="49">
                  <c:v>3.4590000000000001</c:v>
                </c:pt>
                <c:pt idx="50">
                  <c:v>3.36</c:v>
                </c:pt>
                <c:pt idx="51">
                  <c:v>3.3460000000000001</c:v>
                </c:pt>
                <c:pt idx="52">
                  <c:v>3.3769999999999998</c:v>
                </c:pt>
                <c:pt idx="53">
                  <c:v>3.3929999999999998</c:v>
                </c:pt>
                <c:pt idx="54">
                  <c:v>3.5110000000000001</c:v>
                </c:pt>
                <c:pt idx="55">
                  <c:v>3.6720000000000002</c:v>
                </c:pt>
                <c:pt idx="56">
                  <c:v>3.8029999999999999</c:v>
                </c:pt>
                <c:pt idx="57">
                  <c:v>3.9550000000000001</c:v>
                </c:pt>
                <c:pt idx="58">
                  <c:v>4.0830000000000002</c:v>
                </c:pt>
                <c:pt idx="59">
                  <c:v>4.1189999999999998</c:v>
                </c:pt>
                <c:pt idx="60">
                  <c:v>4.1120000000000001</c:v>
                </c:pt>
                <c:pt idx="61">
                  <c:v>4.1180000000000003</c:v>
                </c:pt>
                <c:pt idx="62">
                  <c:v>4.234</c:v>
                </c:pt>
                <c:pt idx="63">
                  <c:v>4.3170000000000002</c:v>
                </c:pt>
                <c:pt idx="64">
                  <c:v>4.3899999999999997</c:v>
                </c:pt>
                <c:pt idx="65">
                  <c:v>4.3819999999999997</c:v>
                </c:pt>
                <c:pt idx="66">
                  <c:v>4.5469999999999997</c:v>
                </c:pt>
                <c:pt idx="67">
                  <c:v>4.7370000000000001</c:v>
                </c:pt>
                <c:pt idx="68">
                  <c:v>5.0270000000000001</c:v>
                </c:pt>
                <c:pt idx="69">
                  <c:v>5.0270000000000001</c:v>
                </c:pt>
                <c:pt idx="70">
                  <c:v>4.992</c:v>
                </c:pt>
                <c:pt idx="71">
                  <c:v>4.9690000000000003</c:v>
                </c:pt>
                <c:pt idx="72">
                  <c:v>4.9219999999999997</c:v>
                </c:pt>
                <c:pt idx="73">
                  <c:v>4.9279999999999999</c:v>
                </c:pt>
                <c:pt idx="74">
                  <c:v>5.0010000000000003</c:v>
                </c:pt>
                <c:pt idx="75">
                  <c:v>5.0259999999999998</c:v>
                </c:pt>
                <c:pt idx="76">
                  <c:v>4.9640000000000004</c:v>
                </c:pt>
                <c:pt idx="77">
                  <c:v>4.8689999999999998</c:v>
                </c:pt>
                <c:pt idx="78">
                  <c:v>4.7809999999999997</c:v>
                </c:pt>
                <c:pt idx="79">
                  <c:v>4.6070000000000002</c:v>
                </c:pt>
                <c:pt idx="80">
                  <c:v>4.4219999999999997</c:v>
                </c:pt>
                <c:pt idx="81">
                  <c:v>4.359</c:v>
                </c:pt>
                <c:pt idx="82">
                  <c:v>4.282</c:v>
                </c:pt>
                <c:pt idx="83">
                  <c:v>4.1849999999999996</c:v>
                </c:pt>
                <c:pt idx="84">
                  <c:v>4.0529999999999999</c:v>
                </c:pt>
                <c:pt idx="85">
                  <c:v>3.9510000000000001</c:v>
                </c:pt>
                <c:pt idx="86">
                  <c:v>3.9630000000000001</c:v>
                </c:pt>
                <c:pt idx="87">
                  <c:v>3.8690000000000002</c:v>
                </c:pt>
                <c:pt idx="88">
                  <c:v>3.6560000000000001</c:v>
                </c:pt>
                <c:pt idx="89">
                  <c:v>3.46</c:v>
                </c:pt>
                <c:pt idx="90">
                  <c:v>3.286</c:v>
                </c:pt>
                <c:pt idx="91">
                  <c:v>3.0569999999999999</c:v>
                </c:pt>
                <c:pt idx="92">
                  <c:v>2.9129999999999998</c:v>
                </c:pt>
                <c:pt idx="93">
                  <c:v>2.754</c:v>
                </c:pt>
                <c:pt idx="94">
                  <c:v>2.605</c:v>
                </c:pt>
                <c:pt idx="95">
                  <c:v>2.5379999999999998</c:v>
                </c:pt>
                <c:pt idx="96">
                  <c:v>2.4020000000000001</c:v>
                </c:pt>
                <c:pt idx="97">
                  <c:v>2.2919999999999998</c:v>
                </c:pt>
                <c:pt idx="98">
                  <c:v>2.2509999999999999</c:v>
                </c:pt>
                <c:pt idx="99">
                  <c:v>2.2410000000000001</c:v>
                </c:pt>
                <c:pt idx="100">
                  <c:v>2.2389999999999999</c:v>
                </c:pt>
                <c:pt idx="101">
                  <c:v>2.3340000000000001</c:v>
                </c:pt>
                <c:pt idx="102">
                  <c:v>2.319</c:v>
                </c:pt>
                <c:pt idx="103">
                  <c:v>2.2959999999999998</c:v>
                </c:pt>
                <c:pt idx="104">
                  <c:v>2.2879999999999998</c:v>
                </c:pt>
                <c:pt idx="105">
                  <c:v>2.2690000000000001</c:v>
                </c:pt>
                <c:pt idx="106">
                  <c:v>2.262</c:v>
                </c:pt>
                <c:pt idx="107">
                  <c:v>2.2189999999999999</c:v>
                </c:pt>
                <c:pt idx="108">
                  <c:v>2.1440000000000001</c:v>
                </c:pt>
                <c:pt idx="109">
                  <c:v>2.0750000000000002</c:v>
                </c:pt>
                <c:pt idx="110">
                  <c:v>2.0489999999999999</c:v>
                </c:pt>
                <c:pt idx="111">
                  <c:v>2.129</c:v>
                </c:pt>
                <c:pt idx="112">
                  <c:v>2.2970000000000002</c:v>
                </c:pt>
                <c:pt idx="113">
                  <c:v>2.335</c:v>
                </c:pt>
                <c:pt idx="114">
                  <c:v>2.35</c:v>
                </c:pt>
                <c:pt idx="115">
                  <c:v>2.34</c:v>
                </c:pt>
                <c:pt idx="116">
                  <c:v>2.3199999999999998</c:v>
                </c:pt>
                <c:pt idx="117">
                  <c:v>2.3159999999999998</c:v>
                </c:pt>
                <c:pt idx="118">
                  <c:v>2.3370000000000002</c:v>
                </c:pt>
                <c:pt idx="119">
                  <c:v>2.3540000000000001</c:v>
                </c:pt>
                <c:pt idx="120">
                  <c:v>2.407</c:v>
                </c:pt>
                <c:pt idx="121">
                  <c:v>2.5019999999999998</c:v>
                </c:pt>
                <c:pt idx="122">
                  <c:v>2.6760000000000002</c:v>
                </c:pt>
                <c:pt idx="123">
                  <c:v>2.734</c:v>
                </c:pt>
                <c:pt idx="124">
                  <c:v>2.7890000000000001</c:v>
                </c:pt>
                <c:pt idx="125">
                  <c:v>2.7850000000000001</c:v>
                </c:pt>
                <c:pt idx="126">
                  <c:v>2.7869999999999999</c:v>
                </c:pt>
                <c:pt idx="127">
                  <c:v>2.7269999999999999</c:v>
                </c:pt>
                <c:pt idx="128">
                  <c:v>2.7029999999999998</c:v>
                </c:pt>
                <c:pt idx="129">
                  <c:v>2.72</c:v>
                </c:pt>
                <c:pt idx="130">
                  <c:v>2.7629999999999999</c:v>
                </c:pt>
                <c:pt idx="131">
                  <c:v>2.8420000000000001</c:v>
                </c:pt>
                <c:pt idx="132">
                  <c:v>2.8719999999999999</c:v>
                </c:pt>
                <c:pt idx="133">
                  <c:v>2.88</c:v>
                </c:pt>
                <c:pt idx="134">
                  <c:v>2.8929999999999998</c:v>
                </c:pt>
                <c:pt idx="135">
                  <c:v>2.8660000000000001</c:v>
                </c:pt>
                <c:pt idx="136">
                  <c:v>2.847</c:v>
                </c:pt>
                <c:pt idx="137">
                  <c:v>2.827</c:v>
                </c:pt>
                <c:pt idx="138">
                  <c:v>2.8069999999999999</c:v>
                </c:pt>
                <c:pt idx="139">
                  <c:v>2.7919999999999998</c:v>
                </c:pt>
                <c:pt idx="140">
                  <c:v>2.7909999999999999</c:v>
                </c:pt>
                <c:pt idx="141">
                  <c:v>2.8740000000000001</c:v>
                </c:pt>
                <c:pt idx="142">
                  <c:v>2.968</c:v>
                </c:pt>
                <c:pt idx="143">
                  <c:v>2.9740000000000002</c:v>
                </c:pt>
                <c:pt idx="144">
                  <c:v>2.972</c:v>
                </c:pt>
                <c:pt idx="145">
                  <c:v>2.964</c:v>
                </c:pt>
                <c:pt idx="146">
                  <c:v>2.9540000000000002</c:v>
                </c:pt>
                <c:pt idx="147">
                  <c:v>2.948</c:v>
                </c:pt>
                <c:pt idx="148">
                  <c:v>2.9420000000000002</c:v>
                </c:pt>
                <c:pt idx="149">
                  <c:v>2.915</c:v>
                </c:pt>
                <c:pt idx="150">
                  <c:v>2.891</c:v>
                </c:pt>
                <c:pt idx="151">
                  <c:v>2.9020000000000001</c:v>
                </c:pt>
                <c:pt idx="152">
                  <c:v>2.9590000000000001</c:v>
                </c:pt>
                <c:pt idx="153">
                  <c:v>3.032</c:v>
                </c:pt>
                <c:pt idx="154">
                  <c:v>3.008</c:v>
                </c:pt>
                <c:pt idx="155">
                  <c:v>2.9870000000000001</c:v>
                </c:pt>
                <c:pt idx="156">
                  <c:v>2.95</c:v>
                </c:pt>
                <c:pt idx="157">
                  <c:v>2.92</c:v>
                </c:pt>
                <c:pt idx="158">
                  <c:v>2.9020000000000001</c:v>
                </c:pt>
                <c:pt idx="159">
                  <c:v>2.98</c:v>
                </c:pt>
                <c:pt idx="160">
                  <c:v>3.0230000000000001</c:v>
                </c:pt>
                <c:pt idx="161">
                  <c:v>3.0569999999999999</c:v>
                </c:pt>
                <c:pt idx="162">
                  <c:v>3.0649999999999999</c:v>
                </c:pt>
                <c:pt idx="163">
                  <c:v>3.0720000000000001</c:v>
                </c:pt>
                <c:pt idx="164">
                  <c:v>3.073</c:v>
                </c:pt>
                <c:pt idx="165">
                  <c:v>3.1469999999999998</c:v>
                </c:pt>
                <c:pt idx="166">
                  <c:v>3.2210000000000001</c:v>
                </c:pt>
                <c:pt idx="167">
                  <c:v>3.2280000000000002</c:v>
                </c:pt>
                <c:pt idx="168">
                  <c:v>3.2269999999999999</c:v>
                </c:pt>
                <c:pt idx="169">
                  <c:v>3.26</c:v>
                </c:pt>
                <c:pt idx="170">
                  <c:v>3.2690000000000001</c:v>
                </c:pt>
                <c:pt idx="171">
                  <c:v>3.238</c:v>
                </c:pt>
                <c:pt idx="172">
                  <c:v>3.1619999999999999</c:v>
                </c:pt>
                <c:pt idx="173">
                  <c:v>3.0939999999999999</c:v>
                </c:pt>
                <c:pt idx="174">
                  <c:v>3.0680000000000001</c:v>
                </c:pt>
                <c:pt idx="175">
                  <c:v>3.0680000000000001</c:v>
                </c:pt>
                <c:pt idx="176">
                  <c:v>3.125</c:v>
                </c:pt>
                <c:pt idx="177">
                  <c:v>3.1469999999999998</c:v>
                </c:pt>
                <c:pt idx="178">
                  <c:v>3.1320000000000001</c:v>
                </c:pt>
                <c:pt idx="179">
                  <c:v>3.1230000000000002</c:v>
                </c:pt>
                <c:pt idx="180">
                  <c:v>3.1160000000000001</c:v>
                </c:pt>
                <c:pt idx="181">
                  <c:v>3.125</c:v>
                </c:pt>
                <c:pt idx="182">
                  <c:v>3.1320000000000001</c:v>
                </c:pt>
                <c:pt idx="183">
                  <c:v>3.1829999999999998</c:v>
                </c:pt>
                <c:pt idx="184">
                  <c:v>3.1859999999999999</c:v>
                </c:pt>
                <c:pt idx="185">
                  <c:v>3.1709999999999998</c:v>
                </c:pt>
                <c:pt idx="186">
                  <c:v>3.15</c:v>
                </c:pt>
                <c:pt idx="187">
                  <c:v>3.145</c:v>
                </c:pt>
                <c:pt idx="188">
                  <c:v>3.1419999999999999</c:v>
                </c:pt>
                <c:pt idx="189">
                  <c:v>3.15</c:v>
                </c:pt>
                <c:pt idx="190">
                  <c:v>3.1389999999999998</c:v>
                </c:pt>
                <c:pt idx="191">
                  <c:v>3.1789999999999998</c:v>
                </c:pt>
                <c:pt idx="192">
                  <c:v>3.2149999999999999</c:v>
                </c:pt>
                <c:pt idx="193">
                  <c:v>3.2320000000000002</c:v>
                </c:pt>
                <c:pt idx="194">
                  <c:v>3.2290000000000001</c:v>
                </c:pt>
                <c:pt idx="195">
                  <c:v>3.2370000000000001</c:v>
                </c:pt>
                <c:pt idx="196">
                  <c:v>3.2789999999999999</c:v>
                </c:pt>
                <c:pt idx="197">
                  <c:v>3.339</c:v>
                </c:pt>
                <c:pt idx="198">
                  <c:v>3.34</c:v>
                </c:pt>
                <c:pt idx="199">
                  <c:v>3.3279999999999998</c:v>
                </c:pt>
                <c:pt idx="200">
                  <c:v>3.3519999999999999</c:v>
                </c:pt>
                <c:pt idx="201">
                  <c:v>3.403</c:v>
                </c:pt>
                <c:pt idx="202">
                  <c:v>3.407</c:v>
                </c:pt>
                <c:pt idx="203">
                  <c:v>3.47</c:v>
                </c:pt>
                <c:pt idx="204">
                  <c:v>3.5070000000000001</c:v>
                </c:pt>
                <c:pt idx="205">
                  <c:v>3.516</c:v>
                </c:pt>
                <c:pt idx="206">
                  <c:v>3.5619999999999998</c:v>
                </c:pt>
                <c:pt idx="207">
                  <c:v>3.6019999999999999</c:v>
                </c:pt>
                <c:pt idx="208">
                  <c:v>3.6120000000000001</c:v>
                </c:pt>
                <c:pt idx="209">
                  <c:v>3.7069999999999999</c:v>
                </c:pt>
                <c:pt idx="210">
                  <c:v>3.7469999999999999</c:v>
                </c:pt>
                <c:pt idx="211">
                  <c:v>3.7989999999999999</c:v>
                </c:pt>
                <c:pt idx="212">
                  <c:v>3.964</c:v>
                </c:pt>
                <c:pt idx="213">
                  <c:v>4.1219999999999999</c:v>
                </c:pt>
                <c:pt idx="214">
                  <c:v>4.17</c:v>
                </c:pt>
                <c:pt idx="215">
                  <c:v>4.1989999999999998</c:v>
                </c:pt>
                <c:pt idx="216">
                  <c:v>4.2560000000000002</c:v>
                </c:pt>
                <c:pt idx="217">
                  <c:v>4.3230000000000004</c:v>
                </c:pt>
                <c:pt idx="218">
                  <c:v>4.3970000000000002</c:v>
                </c:pt>
                <c:pt idx="219">
                  <c:v>4.4400000000000004</c:v>
                </c:pt>
                <c:pt idx="220">
                  <c:v>4.4379999999999997</c:v>
                </c:pt>
                <c:pt idx="221">
                  <c:v>4.4649999999999999</c:v>
                </c:pt>
                <c:pt idx="222">
                  <c:v>4.4589999999999996</c:v>
                </c:pt>
                <c:pt idx="223">
                  <c:v>4.3710000000000004</c:v>
                </c:pt>
                <c:pt idx="224">
                  <c:v>4.2869999999999999</c:v>
                </c:pt>
                <c:pt idx="225">
                  <c:v>4.2270000000000003</c:v>
                </c:pt>
                <c:pt idx="226">
                  <c:v>4.2229999999999999</c:v>
                </c:pt>
                <c:pt idx="227">
                  <c:v>4.2450000000000001</c:v>
                </c:pt>
                <c:pt idx="228">
                  <c:v>4.2359999999999998</c:v>
                </c:pt>
                <c:pt idx="229">
                  <c:v>4.1459999999999999</c:v>
                </c:pt>
                <c:pt idx="230">
                  <c:v>4.0650000000000004</c:v>
                </c:pt>
                <c:pt idx="231">
                  <c:v>4.0990000000000002</c:v>
                </c:pt>
                <c:pt idx="232">
                  <c:v>4.1139999999999999</c:v>
                </c:pt>
                <c:pt idx="233">
                  <c:v>4.1449999999999996</c:v>
                </c:pt>
                <c:pt idx="234">
                  <c:v>4.1360000000000001</c:v>
                </c:pt>
                <c:pt idx="235">
                  <c:v>4.0670000000000002</c:v>
                </c:pt>
                <c:pt idx="236">
                  <c:v>3.9569999999999999</c:v>
                </c:pt>
                <c:pt idx="237">
                  <c:v>3.9279999999999999</c:v>
                </c:pt>
                <c:pt idx="238">
                  <c:v>3.9580000000000002</c:v>
                </c:pt>
                <c:pt idx="239">
                  <c:v>4.0579999999999998</c:v>
                </c:pt>
                <c:pt idx="240">
                  <c:v>4.0670000000000002</c:v>
                </c:pt>
                <c:pt idx="241">
                  <c:v>4.0620000000000003</c:v>
                </c:pt>
                <c:pt idx="242">
                  <c:v>4.0389999999999997</c:v>
                </c:pt>
                <c:pt idx="243">
                  <c:v>4.0069999999999997</c:v>
                </c:pt>
                <c:pt idx="244">
                  <c:v>3.9769999999999999</c:v>
                </c:pt>
                <c:pt idx="245">
                  <c:v>4.0529999999999999</c:v>
                </c:pt>
                <c:pt idx="246">
                  <c:v>4.0960000000000001</c:v>
                </c:pt>
                <c:pt idx="247">
                  <c:v>4.1630000000000003</c:v>
                </c:pt>
                <c:pt idx="248">
                  <c:v>4.2130000000000001</c:v>
                </c:pt>
                <c:pt idx="249">
                  <c:v>4.2699999999999996</c:v>
                </c:pt>
                <c:pt idx="250">
                  <c:v>4.2709999999999999</c:v>
                </c:pt>
                <c:pt idx="251">
                  <c:v>4.2240000000000002</c:v>
                </c:pt>
                <c:pt idx="252">
                  <c:v>4.1719999999999997</c:v>
                </c:pt>
                <c:pt idx="253">
                  <c:v>4.1219999999999999</c:v>
                </c:pt>
                <c:pt idx="254">
                  <c:v>4.0469999999999997</c:v>
                </c:pt>
                <c:pt idx="255">
                  <c:v>4.0389999999999997</c:v>
                </c:pt>
                <c:pt idx="256">
                  <c:v>4.0460000000000003</c:v>
                </c:pt>
                <c:pt idx="257">
                  <c:v>4.1109999999999998</c:v>
                </c:pt>
                <c:pt idx="258">
                  <c:v>4.1159999999999997</c:v>
                </c:pt>
                <c:pt idx="259">
                  <c:v>4.1210000000000004</c:v>
                </c:pt>
                <c:pt idx="260">
                  <c:v>4.12</c:v>
                </c:pt>
                <c:pt idx="261">
                  <c:v>4.1280000000000001</c:v>
                </c:pt>
                <c:pt idx="262">
                  <c:v>4.2089999999999996</c:v>
                </c:pt>
                <c:pt idx="263">
                  <c:v>4.258</c:v>
                </c:pt>
                <c:pt idx="264">
                  <c:v>4.41</c:v>
                </c:pt>
                <c:pt idx="265">
                  <c:v>4.4539999999999997</c:v>
                </c:pt>
                <c:pt idx="266">
                  <c:v>4.4829999999999997</c:v>
                </c:pt>
                <c:pt idx="267">
                  <c:v>4.4809999999999999</c:v>
                </c:pt>
                <c:pt idx="268">
                  <c:v>4.476</c:v>
                </c:pt>
                <c:pt idx="269">
                  <c:v>4.4560000000000004</c:v>
                </c:pt>
                <c:pt idx="270">
                  <c:v>4.4400000000000004</c:v>
                </c:pt>
                <c:pt idx="271">
                  <c:v>4.4180000000000001</c:v>
                </c:pt>
                <c:pt idx="272">
                  <c:v>4.3840000000000003</c:v>
                </c:pt>
                <c:pt idx="273">
                  <c:v>4.3959999999999999</c:v>
                </c:pt>
                <c:pt idx="274">
                  <c:v>4.3849999999999998</c:v>
                </c:pt>
                <c:pt idx="275">
                  <c:v>4.3490000000000002</c:v>
                </c:pt>
                <c:pt idx="276">
                  <c:v>4.3029999999999999</c:v>
                </c:pt>
                <c:pt idx="277">
                  <c:v>4.2279999999999998</c:v>
                </c:pt>
                <c:pt idx="278">
                  <c:v>4.1689999999999996</c:v>
                </c:pt>
                <c:pt idx="279">
                  <c:v>4.0659999999999998</c:v>
                </c:pt>
                <c:pt idx="280">
                  <c:v>3.9660000000000002</c:v>
                </c:pt>
                <c:pt idx="281">
                  <c:v>3.9079999999999999</c:v>
                </c:pt>
                <c:pt idx="282">
                  <c:v>3.8759999999999999</c:v>
                </c:pt>
                <c:pt idx="283">
                  <c:v>3.8820000000000001</c:v>
                </c:pt>
                <c:pt idx="284">
                  <c:v>3.8860000000000001</c:v>
                </c:pt>
                <c:pt idx="285">
                  <c:v>3.976</c:v>
                </c:pt>
                <c:pt idx="286">
                  <c:v>3.9670000000000001</c:v>
                </c:pt>
                <c:pt idx="287">
                  <c:v>4.0229999999999997</c:v>
                </c:pt>
                <c:pt idx="288">
                  <c:v>4.2149999999999999</c:v>
                </c:pt>
                <c:pt idx="289">
                  <c:v>4.3129999999999997</c:v>
                </c:pt>
                <c:pt idx="290">
                  <c:v>4.4089999999999998</c:v>
                </c:pt>
                <c:pt idx="291">
                  <c:v>4.4930000000000003</c:v>
                </c:pt>
                <c:pt idx="292">
                  <c:v>4.4770000000000003</c:v>
                </c:pt>
                <c:pt idx="293">
                  <c:v>4.4660000000000002</c:v>
                </c:pt>
                <c:pt idx="294">
                  <c:v>4.3860000000000001</c:v>
                </c:pt>
                <c:pt idx="295">
                  <c:v>4.3760000000000003</c:v>
                </c:pt>
                <c:pt idx="296">
                  <c:v>4.4139999999999997</c:v>
                </c:pt>
                <c:pt idx="297">
                  <c:v>4.4370000000000003</c:v>
                </c:pt>
                <c:pt idx="298">
                  <c:v>4.3849999999999998</c:v>
                </c:pt>
                <c:pt idx="299">
                  <c:v>4.2679999999999998</c:v>
                </c:pt>
                <c:pt idx="300">
                  <c:v>4.2249999999999996</c:v>
                </c:pt>
                <c:pt idx="301">
                  <c:v>4.16</c:v>
                </c:pt>
                <c:pt idx="302">
                  <c:v>4.1420000000000003</c:v>
                </c:pt>
                <c:pt idx="303">
                  <c:v>4.1529999999999996</c:v>
                </c:pt>
                <c:pt idx="304">
                  <c:v>4.1390000000000002</c:v>
                </c:pt>
                <c:pt idx="305">
                  <c:v>4.093</c:v>
                </c:pt>
                <c:pt idx="306">
                  <c:v>4.0510000000000002</c:v>
                </c:pt>
                <c:pt idx="307">
                  <c:v>4.0519999999999996</c:v>
                </c:pt>
                <c:pt idx="308">
                  <c:v>4.0449999999999999</c:v>
                </c:pt>
                <c:pt idx="309">
                  <c:v>4.048</c:v>
                </c:pt>
                <c:pt idx="310">
                  <c:v>4.0629999999999997</c:v>
                </c:pt>
                <c:pt idx="311">
                  <c:v>4.0819999999999999</c:v>
                </c:pt>
                <c:pt idx="312">
                  <c:v>4.1369999999999996</c:v>
                </c:pt>
                <c:pt idx="313">
                  <c:v>4.242</c:v>
                </c:pt>
                <c:pt idx="314">
                  <c:v>4.3310000000000004</c:v>
                </c:pt>
                <c:pt idx="315">
                  <c:v>4.3609999999999998</c:v>
                </c:pt>
                <c:pt idx="316">
                  <c:v>4.3650000000000002</c:v>
                </c:pt>
                <c:pt idx="317">
                  <c:v>4.3410000000000002</c:v>
                </c:pt>
                <c:pt idx="318">
                  <c:v>4.28</c:v>
                </c:pt>
                <c:pt idx="319">
                  <c:v>4.2119999999999997</c:v>
                </c:pt>
                <c:pt idx="320">
                  <c:v>4.1470000000000002</c:v>
                </c:pt>
                <c:pt idx="321">
                  <c:v>4.2</c:v>
                </c:pt>
                <c:pt idx="322">
                  <c:v>4.1959999999999997</c:v>
                </c:pt>
                <c:pt idx="323">
                  <c:v>4.1470000000000002</c:v>
                </c:pt>
                <c:pt idx="324">
                  <c:v>4.0789999999999997</c:v>
                </c:pt>
                <c:pt idx="325">
                  <c:v>4.0469999999999997</c:v>
                </c:pt>
                <c:pt idx="326">
                  <c:v>4.0010000000000003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098144"/>
        <c:axId val="475098704"/>
      </c:lineChart>
      <c:dateAx>
        <c:axId val="4750981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475098704"/>
        <c:crosses val="autoZero"/>
        <c:auto val="1"/>
        <c:lblOffset val="100"/>
        <c:baseTimeUnit val="days"/>
      </c:dateAx>
      <c:valAx>
        <c:axId val="475098704"/>
        <c:scaling>
          <c:orientation val="minMax"/>
          <c:min val="2"/>
        </c:scaling>
        <c:delete val="0"/>
        <c:axPos val="l"/>
        <c:numFmt formatCode="_(&quot;$&quot;* #,##0.000_);_(&quot;$&quot;* \(#,##0.000\);_(&quot;$&quot;* &quot;-&quot;??_);_(@_)" sourceLinked="1"/>
        <c:majorTickMark val="out"/>
        <c:minorTickMark val="none"/>
        <c:tickLblPos val="nextTo"/>
        <c:crossAx val="475098144"/>
        <c:crosses val="autoZero"/>
        <c:crossBetween val="between"/>
      </c:valAx>
      <c:spPr>
        <a:noFill/>
        <a:ln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580903159947147E-2"/>
          <c:y val="2.482104590815282E-2"/>
          <c:w val="0.87453771097932376"/>
          <c:h val="0.88924625568895033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0"/>
          </c:marker>
          <c:dLbls>
            <c:dLbl>
              <c:idx val="0"/>
              <c:layout>
                <c:manualLayout>
                  <c:x val="-3.1315140025144454E-2"/>
                  <c:y val="9.80277179843676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East Coast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8715598592428371E-2"/>
                  <c:y val="-4.2887473358297012E-2"/>
                </c:manualLayout>
              </c:layout>
              <c:tx>
                <c:rich>
                  <a:bodyPr rot="0" vert="horz"/>
                  <a:lstStyle/>
                  <a:p>
                    <a:pPr>
                      <a:defRPr/>
                    </a:pPr>
                    <a:r>
                      <a:rPr lang="en-US"/>
                      <a:t>New England 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1314985915961796E-2"/>
                  <c:y val="0.1286616964433024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Central Atlantic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327217253570941E-2"/>
                  <c:y val="0.1255980815079324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Lower Atlantic 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1762680382138266E-17"/>
                  <c:y val="-1.4040300710767205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Midwest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7186545775204631E-2"/>
                  <c:y val="0.1010910917092081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Gulf Coast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143732394952245E-2"/>
                  <c:y val="0.1409151913426646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Rocky Mountain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1529052817223737E-2"/>
                  <c:y val="0.116407719122881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West Coast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6972478873942694E-2"/>
                  <c:y val="-4.2887232147767497E-2"/>
                </c:manualLayout>
              </c:layout>
              <c:tx>
                <c:rich>
                  <a:bodyPr rot="0" vert="horz"/>
                  <a:lstStyle/>
                  <a:p>
                    <a:pPr>
                      <a:defRPr/>
                    </a:pPr>
                    <a:r>
                      <a:rPr lang="en-US"/>
                      <a:t>California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EIA!$AC$18:$AC$26</c:f>
              <c:numCache>
                <c:formatCode>#0.000</c:formatCode>
                <c:ptCount val="9"/>
                <c:pt idx="0">
                  <c:v>-0.24012603820951781</c:v>
                </c:pt>
                <c:pt idx="1">
                  <c:v>-0.5140813702218141</c:v>
                </c:pt>
                <c:pt idx="2">
                  <c:v>-0.32301326243592571</c:v>
                </c:pt>
                <c:pt idx="3">
                  <c:v>-0.16612219947855336</c:v>
                </c:pt>
                <c:pt idx="4">
                  <c:v>2.0412708064068578E-2</c:v>
                </c:pt>
                <c:pt idx="5">
                  <c:v>-4.372704392193965E-2</c:v>
                </c:pt>
                <c:pt idx="6">
                  <c:v>0.37531856650652901</c:v>
                </c:pt>
                <c:pt idx="7">
                  <c:v>0.4036347506545781</c:v>
                </c:pt>
                <c:pt idx="8">
                  <c:v>0.48991010029842275</c:v>
                </c:pt>
              </c:numCache>
            </c:numRef>
          </c:xVal>
          <c:yVal>
            <c:numRef>
              <c:f>EIA!$AB$18:$AB$26</c:f>
              <c:numCache>
                <c:formatCode>#0.000</c:formatCode>
                <c:ptCount val="9"/>
                <c:pt idx="0">
                  <c:v>0.33401526266559856</c:v>
                </c:pt>
                <c:pt idx="1">
                  <c:v>0.33227770685826064</c:v>
                </c:pt>
                <c:pt idx="2">
                  <c:v>0.33360217860289043</c:v>
                </c:pt>
                <c:pt idx="3">
                  <c:v>0.33408277598172681</c:v>
                </c:pt>
                <c:pt idx="4">
                  <c:v>0.33389390520832007</c:v>
                </c:pt>
                <c:pt idx="5">
                  <c:v>0.33416746214992427</c:v>
                </c:pt>
                <c:pt idx="6">
                  <c:v>0.33244233299000375</c:v>
                </c:pt>
                <c:pt idx="7">
                  <c:v>0.33307142726959399</c:v>
                </c:pt>
                <c:pt idx="8">
                  <c:v>0.33243962148481981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101504"/>
        <c:axId val="475102064"/>
      </c:scatterChart>
      <c:valAx>
        <c:axId val="47510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 baseline="0"/>
                  <a:t>PC(2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0.89466991816494179"/>
              <c:y val="0.8462032015391161"/>
            </c:manualLayout>
          </c:layout>
          <c:overlay val="0"/>
        </c:title>
        <c:numFmt formatCode="0.0%" sourceLinked="0"/>
        <c:majorTickMark val="out"/>
        <c:minorTickMark val="none"/>
        <c:tickLblPos val="nextTo"/>
        <c:crossAx val="475102064"/>
        <c:crosses val="autoZero"/>
        <c:crossBetween val="midCat"/>
      </c:valAx>
      <c:valAx>
        <c:axId val="475102064"/>
        <c:scaling>
          <c:orientation val="minMax"/>
          <c:min val="0.32000000000000006"/>
        </c:scaling>
        <c:delete val="0"/>
        <c:axPos val="l"/>
        <c:numFmt formatCode="0.0%" sourceLinked="0"/>
        <c:majorTickMark val="out"/>
        <c:minorTickMark val="none"/>
        <c:tickLblPos val="low"/>
        <c:crossAx val="475101504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Principal Component</a:t>
            </a:r>
            <a:r>
              <a:rPr lang="en-US" baseline="0"/>
              <a:t> </a:t>
            </a:r>
          </a:p>
          <a:p>
            <a:pPr>
              <a:defRPr/>
            </a:pPr>
            <a:r>
              <a:rPr lang="en-US"/>
              <a:t>Values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8198809655835269E-2"/>
          <c:y val="3.131329192634863E-2"/>
          <c:w val="0.84806240065062288"/>
          <c:h val="0.84483928736400005"/>
        </c:manualLayout>
      </c:layout>
      <c:lineChart>
        <c:grouping val="standard"/>
        <c:varyColors val="0"/>
        <c:ser>
          <c:idx val="0"/>
          <c:order val="0"/>
          <c:tx>
            <c:strRef>
              <c:f>EIA!$AB$28</c:f>
              <c:strCache>
                <c:ptCount val="1"/>
                <c:pt idx="0">
                  <c:v>PC(1)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EIA!$A$2:$A$325</c:f>
              <c:numCache>
                <c:formatCode>m/d/yyyy</c:formatCode>
                <c:ptCount val="324"/>
                <c:pt idx="0">
                  <c:v>39118</c:v>
                </c:pt>
                <c:pt idx="1">
                  <c:v>39125</c:v>
                </c:pt>
                <c:pt idx="2">
                  <c:v>39132</c:v>
                </c:pt>
                <c:pt idx="3">
                  <c:v>39139</c:v>
                </c:pt>
                <c:pt idx="4">
                  <c:v>39146</c:v>
                </c:pt>
                <c:pt idx="5">
                  <c:v>39153</c:v>
                </c:pt>
                <c:pt idx="6">
                  <c:v>39160</c:v>
                </c:pt>
                <c:pt idx="7">
                  <c:v>39167</c:v>
                </c:pt>
                <c:pt idx="8">
                  <c:v>39174</c:v>
                </c:pt>
                <c:pt idx="9">
                  <c:v>39181</c:v>
                </c:pt>
                <c:pt idx="10">
                  <c:v>39188</c:v>
                </c:pt>
                <c:pt idx="11">
                  <c:v>39195</c:v>
                </c:pt>
                <c:pt idx="12">
                  <c:v>39202</c:v>
                </c:pt>
                <c:pt idx="13">
                  <c:v>39209</c:v>
                </c:pt>
                <c:pt idx="14">
                  <c:v>39216</c:v>
                </c:pt>
                <c:pt idx="15">
                  <c:v>39223</c:v>
                </c:pt>
                <c:pt idx="16">
                  <c:v>39230</c:v>
                </c:pt>
                <c:pt idx="17">
                  <c:v>39237</c:v>
                </c:pt>
                <c:pt idx="18">
                  <c:v>39244</c:v>
                </c:pt>
                <c:pt idx="19">
                  <c:v>39251</c:v>
                </c:pt>
                <c:pt idx="20">
                  <c:v>39258</c:v>
                </c:pt>
                <c:pt idx="21">
                  <c:v>39265</c:v>
                </c:pt>
                <c:pt idx="22">
                  <c:v>39272</c:v>
                </c:pt>
                <c:pt idx="23">
                  <c:v>39279</c:v>
                </c:pt>
                <c:pt idx="24">
                  <c:v>39286</c:v>
                </c:pt>
                <c:pt idx="25">
                  <c:v>39293</c:v>
                </c:pt>
                <c:pt idx="26">
                  <c:v>39300</c:v>
                </c:pt>
                <c:pt idx="27">
                  <c:v>39307</c:v>
                </c:pt>
                <c:pt idx="28">
                  <c:v>39314</c:v>
                </c:pt>
                <c:pt idx="29">
                  <c:v>39321</c:v>
                </c:pt>
                <c:pt idx="30">
                  <c:v>39328</c:v>
                </c:pt>
                <c:pt idx="31">
                  <c:v>39335</c:v>
                </c:pt>
                <c:pt idx="32">
                  <c:v>39342</c:v>
                </c:pt>
                <c:pt idx="33">
                  <c:v>39349</c:v>
                </c:pt>
                <c:pt idx="34">
                  <c:v>39356</c:v>
                </c:pt>
                <c:pt idx="35">
                  <c:v>39363</c:v>
                </c:pt>
                <c:pt idx="36">
                  <c:v>39370</c:v>
                </c:pt>
                <c:pt idx="37">
                  <c:v>39377</c:v>
                </c:pt>
                <c:pt idx="38">
                  <c:v>39384</c:v>
                </c:pt>
                <c:pt idx="39">
                  <c:v>39391</c:v>
                </c:pt>
                <c:pt idx="40">
                  <c:v>39398</c:v>
                </c:pt>
                <c:pt idx="41">
                  <c:v>39405</c:v>
                </c:pt>
                <c:pt idx="42">
                  <c:v>39412</c:v>
                </c:pt>
                <c:pt idx="43">
                  <c:v>39419</c:v>
                </c:pt>
                <c:pt idx="44">
                  <c:v>39426</c:v>
                </c:pt>
                <c:pt idx="45">
                  <c:v>39433</c:v>
                </c:pt>
                <c:pt idx="46">
                  <c:v>39440</c:v>
                </c:pt>
                <c:pt idx="47">
                  <c:v>39447</c:v>
                </c:pt>
                <c:pt idx="48">
                  <c:v>39454</c:v>
                </c:pt>
                <c:pt idx="49">
                  <c:v>39461</c:v>
                </c:pt>
                <c:pt idx="50">
                  <c:v>39468</c:v>
                </c:pt>
                <c:pt idx="51">
                  <c:v>39475</c:v>
                </c:pt>
                <c:pt idx="52">
                  <c:v>39482</c:v>
                </c:pt>
                <c:pt idx="53">
                  <c:v>39489</c:v>
                </c:pt>
                <c:pt idx="54">
                  <c:v>39496</c:v>
                </c:pt>
                <c:pt idx="55">
                  <c:v>39503</c:v>
                </c:pt>
                <c:pt idx="56">
                  <c:v>39510</c:v>
                </c:pt>
                <c:pt idx="57">
                  <c:v>39517</c:v>
                </c:pt>
                <c:pt idx="58">
                  <c:v>39524</c:v>
                </c:pt>
                <c:pt idx="59">
                  <c:v>39531</c:v>
                </c:pt>
                <c:pt idx="60">
                  <c:v>39538</c:v>
                </c:pt>
                <c:pt idx="61">
                  <c:v>39545</c:v>
                </c:pt>
                <c:pt idx="62">
                  <c:v>39552</c:v>
                </c:pt>
                <c:pt idx="63">
                  <c:v>39559</c:v>
                </c:pt>
                <c:pt idx="64">
                  <c:v>39566</c:v>
                </c:pt>
                <c:pt idx="65">
                  <c:v>39573</c:v>
                </c:pt>
                <c:pt idx="66">
                  <c:v>39580</c:v>
                </c:pt>
                <c:pt idx="67">
                  <c:v>39587</c:v>
                </c:pt>
                <c:pt idx="68">
                  <c:v>39594</c:v>
                </c:pt>
                <c:pt idx="69">
                  <c:v>39601</c:v>
                </c:pt>
                <c:pt idx="70">
                  <c:v>39608</c:v>
                </c:pt>
                <c:pt idx="71">
                  <c:v>39615</c:v>
                </c:pt>
                <c:pt idx="72">
                  <c:v>39622</c:v>
                </c:pt>
                <c:pt idx="73">
                  <c:v>39629</c:v>
                </c:pt>
                <c:pt idx="74">
                  <c:v>39636</c:v>
                </c:pt>
                <c:pt idx="75">
                  <c:v>39643</c:v>
                </c:pt>
                <c:pt idx="76">
                  <c:v>39650</c:v>
                </c:pt>
                <c:pt idx="77">
                  <c:v>39657</c:v>
                </c:pt>
                <c:pt idx="78">
                  <c:v>39664</c:v>
                </c:pt>
                <c:pt idx="79">
                  <c:v>39671</c:v>
                </c:pt>
                <c:pt idx="80">
                  <c:v>39678</c:v>
                </c:pt>
                <c:pt idx="81">
                  <c:v>39685</c:v>
                </c:pt>
                <c:pt idx="82">
                  <c:v>39692</c:v>
                </c:pt>
                <c:pt idx="83">
                  <c:v>39699</c:v>
                </c:pt>
                <c:pt idx="84">
                  <c:v>39706</c:v>
                </c:pt>
                <c:pt idx="85">
                  <c:v>39713</c:v>
                </c:pt>
                <c:pt idx="86">
                  <c:v>39720</c:v>
                </c:pt>
                <c:pt idx="87">
                  <c:v>39727</c:v>
                </c:pt>
                <c:pt idx="88">
                  <c:v>39734</c:v>
                </c:pt>
                <c:pt idx="89">
                  <c:v>39741</c:v>
                </c:pt>
                <c:pt idx="90">
                  <c:v>39748</c:v>
                </c:pt>
                <c:pt idx="91">
                  <c:v>39755</c:v>
                </c:pt>
                <c:pt idx="92">
                  <c:v>39762</c:v>
                </c:pt>
                <c:pt idx="93">
                  <c:v>39769</c:v>
                </c:pt>
                <c:pt idx="94">
                  <c:v>39776</c:v>
                </c:pt>
                <c:pt idx="95">
                  <c:v>39783</c:v>
                </c:pt>
                <c:pt idx="96">
                  <c:v>39790</c:v>
                </c:pt>
                <c:pt idx="97">
                  <c:v>39797</c:v>
                </c:pt>
                <c:pt idx="98">
                  <c:v>39804</c:v>
                </c:pt>
                <c:pt idx="99">
                  <c:v>39811</c:v>
                </c:pt>
                <c:pt idx="100">
                  <c:v>39818</c:v>
                </c:pt>
                <c:pt idx="101">
                  <c:v>39825</c:v>
                </c:pt>
                <c:pt idx="102">
                  <c:v>39832</c:v>
                </c:pt>
                <c:pt idx="103">
                  <c:v>39839</c:v>
                </c:pt>
                <c:pt idx="104">
                  <c:v>39846</c:v>
                </c:pt>
                <c:pt idx="105">
                  <c:v>39853</c:v>
                </c:pt>
                <c:pt idx="106">
                  <c:v>39860</c:v>
                </c:pt>
                <c:pt idx="107">
                  <c:v>39867</c:v>
                </c:pt>
                <c:pt idx="108">
                  <c:v>39874</c:v>
                </c:pt>
                <c:pt idx="109">
                  <c:v>39881</c:v>
                </c:pt>
                <c:pt idx="110">
                  <c:v>39888</c:v>
                </c:pt>
                <c:pt idx="111">
                  <c:v>39895</c:v>
                </c:pt>
                <c:pt idx="112">
                  <c:v>39902</c:v>
                </c:pt>
                <c:pt idx="113">
                  <c:v>39909</c:v>
                </c:pt>
                <c:pt idx="114">
                  <c:v>39916</c:v>
                </c:pt>
                <c:pt idx="115">
                  <c:v>39923</c:v>
                </c:pt>
                <c:pt idx="116">
                  <c:v>39930</c:v>
                </c:pt>
                <c:pt idx="117">
                  <c:v>39937</c:v>
                </c:pt>
                <c:pt idx="118">
                  <c:v>39944</c:v>
                </c:pt>
                <c:pt idx="119">
                  <c:v>39951</c:v>
                </c:pt>
                <c:pt idx="120">
                  <c:v>39958</c:v>
                </c:pt>
                <c:pt idx="121">
                  <c:v>39965</c:v>
                </c:pt>
                <c:pt idx="122">
                  <c:v>39972</c:v>
                </c:pt>
                <c:pt idx="123">
                  <c:v>39979</c:v>
                </c:pt>
                <c:pt idx="124">
                  <c:v>39986</c:v>
                </c:pt>
                <c:pt idx="125">
                  <c:v>39993</c:v>
                </c:pt>
                <c:pt idx="126">
                  <c:v>40000</c:v>
                </c:pt>
                <c:pt idx="127">
                  <c:v>40007</c:v>
                </c:pt>
                <c:pt idx="128">
                  <c:v>40014</c:v>
                </c:pt>
                <c:pt idx="129">
                  <c:v>40021</c:v>
                </c:pt>
                <c:pt idx="130">
                  <c:v>40028</c:v>
                </c:pt>
                <c:pt idx="131">
                  <c:v>40035</c:v>
                </c:pt>
                <c:pt idx="132">
                  <c:v>40042</c:v>
                </c:pt>
                <c:pt idx="133">
                  <c:v>40049</c:v>
                </c:pt>
                <c:pt idx="134">
                  <c:v>40056</c:v>
                </c:pt>
                <c:pt idx="135">
                  <c:v>40063</c:v>
                </c:pt>
                <c:pt idx="136">
                  <c:v>40070</c:v>
                </c:pt>
                <c:pt idx="137">
                  <c:v>40077</c:v>
                </c:pt>
                <c:pt idx="138">
                  <c:v>40084</c:v>
                </c:pt>
                <c:pt idx="139">
                  <c:v>40091</c:v>
                </c:pt>
                <c:pt idx="140">
                  <c:v>40098</c:v>
                </c:pt>
                <c:pt idx="141">
                  <c:v>40105</c:v>
                </c:pt>
                <c:pt idx="142">
                  <c:v>40112</c:v>
                </c:pt>
                <c:pt idx="143">
                  <c:v>40119</c:v>
                </c:pt>
                <c:pt idx="144">
                  <c:v>40126</c:v>
                </c:pt>
                <c:pt idx="145">
                  <c:v>40133</c:v>
                </c:pt>
                <c:pt idx="146">
                  <c:v>40140</c:v>
                </c:pt>
                <c:pt idx="147">
                  <c:v>40147</c:v>
                </c:pt>
                <c:pt idx="148">
                  <c:v>40154</c:v>
                </c:pt>
                <c:pt idx="149">
                  <c:v>40161</c:v>
                </c:pt>
                <c:pt idx="150">
                  <c:v>40168</c:v>
                </c:pt>
                <c:pt idx="151">
                  <c:v>40175</c:v>
                </c:pt>
                <c:pt idx="152">
                  <c:v>40182</c:v>
                </c:pt>
                <c:pt idx="153">
                  <c:v>40189</c:v>
                </c:pt>
                <c:pt idx="154">
                  <c:v>40196</c:v>
                </c:pt>
                <c:pt idx="155">
                  <c:v>40203</c:v>
                </c:pt>
                <c:pt idx="156">
                  <c:v>40210</c:v>
                </c:pt>
                <c:pt idx="157">
                  <c:v>40217</c:v>
                </c:pt>
                <c:pt idx="158">
                  <c:v>40224</c:v>
                </c:pt>
                <c:pt idx="159">
                  <c:v>40231</c:v>
                </c:pt>
                <c:pt idx="160">
                  <c:v>40238</c:v>
                </c:pt>
                <c:pt idx="161">
                  <c:v>40245</c:v>
                </c:pt>
                <c:pt idx="162">
                  <c:v>40252</c:v>
                </c:pt>
                <c:pt idx="163">
                  <c:v>40259</c:v>
                </c:pt>
                <c:pt idx="164">
                  <c:v>40266</c:v>
                </c:pt>
                <c:pt idx="165">
                  <c:v>40273</c:v>
                </c:pt>
                <c:pt idx="166">
                  <c:v>40280</c:v>
                </c:pt>
                <c:pt idx="167">
                  <c:v>40287</c:v>
                </c:pt>
                <c:pt idx="168">
                  <c:v>40294</c:v>
                </c:pt>
                <c:pt idx="169">
                  <c:v>40301</c:v>
                </c:pt>
                <c:pt idx="170">
                  <c:v>40308</c:v>
                </c:pt>
                <c:pt idx="171">
                  <c:v>40315</c:v>
                </c:pt>
                <c:pt idx="172">
                  <c:v>40322</c:v>
                </c:pt>
                <c:pt idx="173">
                  <c:v>40329</c:v>
                </c:pt>
                <c:pt idx="174">
                  <c:v>40336</c:v>
                </c:pt>
                <c:pt idx="175">
                  <c:v>40343</c:v>
                </c:pt>
                <c:pt idx="176">
                  <c:v>40350</c:v>
                </c:pt>
                <c:pt idx="177">
                  <c:v>40357</c:v>
                </c:pt>
                <c:pt idx="178">
                  <c:v>40364</c:v>
                </c:pt>
                <c:pt idx="179">
                  <c:v>40371</c:v>
                </c:pt>
                <c:pt idx="180">
                  <c:v>40378</c:v>
                </c:pt>
                <c:pt idx="181">
                  <c:v>40385</c:v>
                </c:pt>
                <c:pt idx="182">
                  <c:v>40392</c:v>
                </c:pt>
                <c:pt idx="183">
                  <c:v>40399</c:v>
                </c:pt>
                <c:pt idx="184">
                  <c:v>40406</c:v>
                </c:pt>
                <c:pt idx="185">
                  <c:v>40413</c:v>
                </c:pt>
                <c:pt idx="186">
                  <c:v>40420</c:v>
                </c:pt>
                <c:pt idx="187">
                  <c:v>40427</c:v>
                </c:pt>
                <c:pt idx="188">
                  <c:v>40434</c:v>
                </c:pt>
                <c:pt idx="189">
                  <c:v>40441</c:v>
                </c:pt>
                <c:pt idx="190">
                  <c:v>40448</c:v>
                </c:pt>
                <c:pt idx="191">
                  <c:v>40455</c:v>
                </c:pt>
                <c:pt idx="192">
                  <c:v>40462</c:v>
                </c:pt>
                <c:pt idx="193">
                  <c:v>40469</c:v>
                </c:pt>
                <c:pt idx="194">
                  <c:v>40476</c:v>
                </c:pt>
                <c:pt idx="195">
                  <c:v>40483</c:v>
                </c:pt>
                <c:pt idx="196">
                  <c:v>40490</c:v>
                </c:pt>
                <c:pt idx="197">
                  <c:v>40497</c:v>
                </c:pt>
                <c:pt idx="198">
                  <c:v>40504</c:v>
                </c:pt>
                <c:pt idx="199">
                  <c:v>40511</c:v>
                </c:pt>
                <c:pt idx="200">
                  <c:v>40518</c:v>
                </c:pt>
                <c:pt idx="201">
                  <c:v>40525</c:v>
                </c:pt>
                <c:pt idx="202">
                  <c:v>40532</c:v>
                </c:pt>
                <c:pt idx="203">
                  <c:v>40539</c:v>
                </c:pt>
                <c:pt idx="204">
                  <c:v>40546</c:v>
                </c:pt>
                <c:pt idx="205">
                  <c:v>40553</c:v>
                </c:pt>
                <c:pt idx="206">
                  <c:v>40560</c:v>
                </c:pt>
                <c:pt idx="207">
                  <c:v>40567</c:v>
                </c:pt>
                <c:pt idx="208">
                  <c:v>40574</c:v>
                </c:pt>
                <c:pt idx="209">
                  <c:v>40581</c:v>
                </c:pt>
                <c:pt idx="210">
                  <c:v>40588</c:v>
                </c:pt>
                <c:pt idx="211">
                  <c:v>40595</c:v>
                </c:pt>
                <c:pt idx="212">
                  <c:v>40602</c:v>
                </c:pt>
                <c:pt idx="213">
                  <c:v>40609</c:v>
                </c:pt>
                <c:pt idx="214">
                  <c:v>40616</c:v>
                </c:pt>
                <c:pt idx="215">
                  <c:v>40623</c:v>
                </c:pt>
                <c:pt idx="216">
                  <c:v>40630</c:v>
                </c:pt>
                <c:pt idx="217">
                  <c:v>40637</c:v>
                </c:pt>
                <c:pt idx="218">
                  <c:v>40644</c:v>
                </c:pt>
                <c:pt idx="219">
                  <c:v>40651</c:v>
                </c:pt>
                <c:pt idx="220">
                  <c:v>40658</c:v>
                </c:pt>
                <c:pt idx="221">
                  <c:v>40665</c:v>
                </c:pt>
                <c:pt idx="222">
                  <c:v>40672</c:v>
                </c:pt>
                <c:pt idx="223">
                  <c:v>40679</c:v>
                </c:pt>
                <c:pt idx="224">
                  <c:v>40686</c:v>
                </c:pt>
                <c:pt idx="225">
                  <c:v>40693</c:v>
                </c:pt>
                <c:pt idx="226">
                  <c:v>40700</c:v>
                </c:pt>
                <c:pt idx="227">
                  <c:v>40707</c:v>
                </c:pt>
                <c:pt idx="228">
                  <c:v>40714</c:v>
                </c:pt>
                <c:pt idx="229">
                  <c:v>40721</c:v>
                </c:pt>
                <c:pt idx="230">
                  <c:v>40728</c:v>
                </c:pt>
                <c:pt idx="231">
                  <c:v>40735</c:v>
                </c:pt>
                <c:pt idx="232">
                  <c:v>40742</c:v>
                </c:pt>
                <c:pt idx="233">
                  <c:v>40749</c:v>
                </c:pt>
                <c:pt idx="234">
                  <c:v>40756</c:v>
                </c:pt>
                <c:pt idx="235">
                  <c:v>40763</c:v>
                </c:pt>
                <c:pt idx="236">
                  <c:v>40770</c:v>
                </c:pt>
                <c:pt idx="237">
                  <c:v>40777</c:v>
                </c:pt>
                <c:pt idx="238">
                  <c:v>40784</c:v>
                </c:pt>
                <c:pt idx="239">
                  <c:v>40791</c:v>
                </c:pt>
                <c:pt idx="240">
                  <c:v>40798</c:v>
                </c:pt>
                <c:pt idx="241">
                  <c:v>40805</c:v>
                </c:pt>
                <c:pt idx="242">
                  <c:v>40812</c:v>
                </c:pt>
                <c:pt idx="243">
                  <c:v>40819</c:v>
                </c:pt>
                <c:pt idx="244">
                  <c:v>40826</c:v>
                </c:pt>
                <c:pt idx="245">
                  <c:v>40833</c:v>
                </c:pt>
                <c:pt idx="246">
                  <c:v>40840</c:v>
                </c:pt>
                <c:pt idx="247">
                  <c:v>40847</c:v>
                </c:pt>
                <c:pt idx="248">
                  <c:v>40854</c:v>
                </c:pt>
                <c:pt idx="249">
                  <c:v>40861</c:v>
                </c:pt>
                <c:pt idx="250">
                  <c:v>40868</c:v>
                </c:pt>
                <c:pt idx="251">
                  <c:v>40875</c:v>
                </c:pt>
                <c:pt idx="252">
                  <c:v>40882</c:v>
                </c:pt>
                <c:pt idx="253">
                  <c:v>40889</c:v>
                </c:pt>
                <c:pt idx="254">
                  <c:v>40896</c:v>
                </c:pt>
                <c:pt idx="255">
                  <c:v>40903</c:v>
                </c:pt>
                <c:pt idx="256">
                  <c:v>40910</c:v>
                </c:pt>
                <c:pt idx="257">
                  <c:v>40917</c:v>
                </c:pt>
                <c:pt idx="258">
                  <c:v>40924</c:v>
                </c:pt>
                <c:pt idx="259">
                  <c:v>40931</c:v>
                </c:pt>
                <c:pt idx="260">
                  <c:v>40938</c:v>
                </c:pt>
                <c:pt idx="261">
                  <c:v>40945</c:v>
                </c:pt>
                <c:pt idx="262">
                  <c:v>40952</c:v>
                </c:pt>
                <c:pt idx="263">
                  <c:v>40959</c:v>
                </c:pt>
                <c:pt idx="264">
                  <c:v>40966</c:v>
                </c:pt>
                <c:pt idx="265">
                  <c:v>40973</c:v>
                </c:pt>
                <c:pt idx="266">
                  <c:v>40980</c:v>
                </c:pt>
                <c:pt idx="267">
                  <c:v>40987</c:v>
                </c:pt>
                <c:pt idx="268">
                  <c:v>40994</c:v>
                </c:pt>
                <c:pt idx="269">
                  <c:v>41001</c:v>
                </c:pt>
                <c:pt idx="270">
                  <c:v>41008</c:v>
                </c:pt>
                <c:pt idx="271">
                  <c:v>41015</c:v>
                </c:pt>
                <c:pt idx="272">
                  <c:v>41022</c:v>
                </c:pt>
                <c:pt idx="273">
                  <c:v>41029</c:v>
                </c:pt>
                <c:pt idx="274">
                  <c:v>41036</c:v>
                </c:pt>
                <c:pt idx="275">
                  <c:v>41043</c:v>
                </c:pt>
                <c:pt idx="276">
                  <c:v>41050</c:v>
                </c:pt>
                <c:pt idx="277">
                  <c:v>41057</c:v>
                </c:pt>
                <c:pt idx="278">
                  <c:v>41064</c:v>
                </c:pt>
                <c:pt idx="279">
                  <c:v>41071</c:v>
                </c:pt>
                <c:pt idx="280">
                  <c:v>41078</c:v>
                </c:pt>
                <c:pt idx="281">
                  <c:v>41085</c:v>
                </c:pt>
                <c:pt idx="282">
                  <c:v>41092</c:v>
                </c:pt>
                <c:pt idx="283">
                  <c:v>41099</c:v>
                </c:pt>
                <c:pt idx="284">
                  <c:v>41106</c:v>
                </c:pt>
                <c:pt idx="285">
                  <c:v>41113</c:v>
                </c:pt>
                <c:pt idx="286">
                  <c:v>41120</c:v>
                </c:pt>
                <c:pt idx="287">
                  <c:v>41127</c:v>
                </c:pt>
                <c:pt idx="288">
                  <c:v>41134</c:v>
                </c:pt>
                <c:pt idx="289">
                  <c:v>41141</c:v>
                </c:pt>
                <c:pt idx="290">
                  <c:v>41148</c:v>
                </c:pt>
                <c:pt idx="291">
                  <c:v>41155</c:v>
                </c:pt>
                <c:pt idx="292">
                  <c:v>41162</c:v>
                </c:pt>
                <c:pt idx="293">
                  <c:v>41169</c:v>
                </c:pt>
                <c:pt idx="294">
                  <c:v>41176</c:v>
                </c:pt>
                <c:pt idx="295">
                  <c:v>41183</c:v>
                </c:pt>
                <c:pt idx="296">
                  <c:v>41190</c:v>
                </c:pt>
                <c:pt idx="297">
                  <c:v>41197</c:v>
                </c:pt>
                <c:pt idx="298">
                  <c:v>41204</c:v>
                </c:pt>
                <c:pt idx="299">
                  <c:v>41211</c:v>
                </c:pt>
                <c:pt idx="300">
                  <c:v>41218</c:v>
                </c:pt>
                <c:pt idx="301">
                  <c:v>41225</c:v>
                </c:pt>
                <c:pt idx="302">
                  <c:v>41232</c:v>
                </c:pt>
                <c:pt idx="303">
                  <c:v>41239</c:v>
                </c:pt>
                <c:pt idx="304">
                  <c:v>41246</c:v>
                </c:pt>
                <c:pt idx="305">
                  <c:v>41253</c:v>
                </c:pt>
                <c:pt idx="306">
                  <c:v>41260</c:v>
                </c:pt>
                <c:pt idx="307">
                  <c:v>41267</c:v>
                </c:pt>
                <c:pt idx="308">
                  <c:v>41274</c:v>
                </c:pt>
                <c:pt idx="309">
                  <c:v>41281</c:v>
                </c:pt>
                <c:pt idx="310">
                  <c:v>41288</c:v>
                </c:pt>
                <c:pt idx="311">
                  <c:v>41295</c:v>
                </c:pt>
                <c:pt idx="312">
                  <c:v>41302</c:v>
                </c:pt>
                <c:pt idx="313">
                  <c:v>41309</c:v>
                </c:pt>
                <c:pt idx="314">
                  <c:v>41316</c:v>
                </c:pt>
                <c:pt idx="315">
                  <c:v>41323</c:v>
                </c:pt>
                <c:pt idx="316">
                  <c:v>41330</c:v>
                </c:pt>
                <c:pt idx="317">
                  <c:v>41337</c:v>
                </c:pt>
                <c:pt idx="318">
                  <c:v>41344</c:v>
                </c:pt>
                <c:pt idx="319">
                  <c:v>41351</c:v>
                </c:pt>
                <c:pt idx="320">
                  <c:v>41358</c:v>
                </c:pt>
                <c:pt idx="321">
                  <c:v>41365</c:v>
                </c:pt>
                <c:pt idx="322">
                  <c:v>41372</c:v>
                </c:pt>
                <c:pt idx="323">
                  <c:v>41379</c:v>
                </c:pt>
              </c:numCache>
            </c:numRef>
          </c:cat>
          <c:val>
            <c:numRef>
              <c:f>EIA!$AB$29:$AB$352</c:f>
              <c:numCache>
                <c:formatCode>#0.000</c:formatCode>
                <c:ptCount val="324"/>
                <c:pt idx="0">
                  <c:v>-4.0438820535509024</c:v>
                </c:pt>
                <c:pt idx="1">
                  <c:v>-3.8794888547804431</c:v>
                </c:pt>
                <c:pt idx="2">
                  <c:v>-3.8308226064083049</c:v>
                </c:pt>
                <c:pt idx="3">
                  <c:v>-3.6472021567136879</c:v>
                </c:pt>
                <c:pt idx="4">
                  <c:v>-3.3773594903309077</c:v>
                </c:pt>
                <c:pt idx="5">
                  <c:v>-3.1612494565299372</c:v>
                </c:pt>
                <c:pt idx="6">
                  <c:v>-3.1693386624782649</c:v>
                </c:pt>
                <c:pt idx="7">
                  <c:v>-3.1824133191116166</c:v>
                </c:pt>
                <c:pt idx="8">
                  <c:v>-2.7282025525716196</c:v>
                </c:pt>
                <c:pt idx="9">
                  <c:v>-2.5185458296294558</c:v>
                </c:pt>
                <c:pt idx="10">
                  <c:v>-2.3472839804076004</c:v>
                </c:pt>
                <c:pt idx="11">
                  <c:v>-2.4250656864205702</c:v>
                </c:pt>
                <c:pt idx="12">
                  <c:v>-2.5065900753613608</c:v>
                </c:pt>
                <c:pt idx="13">
                  <c:v>-2.556489394633735</c:v>
                </c:pt>
                <c:pt idx="14">
                  <c:v>-2.6367929885354395</c:v>
                </c:pt>
                <c:pt idx="15">
                  <c:v>-2.5467471100916845</c:v>
                </c:pt>
                <c:pt idx="16">
                  <c:v>-2.4946645806720422</c:v>
                </c:pt>
                <c:pt idx="17">
                  <c:v>-2.5604050754040384</c:v>
                </c:pt>
                <c:pt idx="18">
                  <c:v>-2.5648161305322872</c:v>
                </c:pt>
                <c:pt idx="19">
                  <c:v>-2.5396657653982784</c:v>
                </c:pt>
                <c:pt idx="20">
                  <c:v>-2.3992656733278639</c:v>
                </c:pt>
                <c:pt idx="21">
                  <c:v>-2.4161543885130725</c:v>
                </c:pt>
                <c:pt idx="22">
                  <c:v>-2.3302691881121791</c:v>
                </c:pt>
                <c:pt idx="23">
                  <c:v>-2.1770172974926107</c:v>
                </c:pt>
                <c:pt idx="24">
                  <c:v>-2.1729609345968131</c:v>
                </c:pt>
                <c:pt idx="25">
                  <c:v>-2.2012181986889905</c:v>
                </c:pt>
                <c:pt idx="26">
                  <c:v>-2.1536466291586271</c:v>
                </c:pt>
                <c:pt idx="27">
                  <c:v>-2.3739724848332955</c:v>
                </c:pt>
                <c:pt idx="28">
                  <c:v>-2.354359221853541</c:v>
                </c:pt>
                <c:pt idx="29">
                  <c:v>-2.4076640304926697</c:v>
                </c:pt>
                <c:pt idx="30">
                  <c:v>-2.3199786513522831</c:v>
                </c:pt>
                <c:pt idx="31">
                  <c:v>-2.1751688016359623</c:v>
                </c:pt>
                <c:pt idx="32">
                  <c:v>-1.9957899038090603</c:v>
                </c:pt>
                <c:pt idx="33">
                  <c:v>-1.6884357399164436</c:v>
                </c:pt>
                <c:pt idx="34">
                  <c:v>-1.5716926333793053</c:v>
                </c:pt>
                <c:pt idx="35">
                  <c:v>-1.5399286160767622</c:v>
                </c:pt>
                <c:pt idx="36">
                  <c:v>-1.4844955261347497</c:v>
                </c:pt>
                <c:pt idx="37">
                  <c:v>-1.1965769864755618</c:v>
                </c:pt>
                <c:pt idx="38">
                  <c:v>-0.91129436349066761</c:v>
                </c:pt>
                <c:pt idx="39">
                  <c:v>-0.31078041521467692</c:v>
                </c:pt>
                <c:pt idx="40">
                  <c:v>0.2424002532551523</c:v>
                </c:pt>
                <c:pt idx="41">
                  <c:v>0.18981313460689139</c:v>
                </c:pt>
                <c:pt idx="42">
                  <c:v>0.34370116281157131</c:v>
                </c:pt>
                <c:pt idx="43">
                  <c:v>0.25018747300096139</c:v>
                </c:pt>
                <c:pt idx="44">
                  <c:v>-9.9748409092345766E-2</c:v>
                </c:pt>
                <c:pt idx="45">
                  <c:v>-0.19324736958511013</c:v>
                </c:pt>
                <c:pt idx="46">
                  <c:v>-0.22544056909666552</c:v>
                </c:pt>
                <c:pt idx="47">
                  <c:v>-7.4973337554830682E-2</c:v>
                </c:pt>
                <c:pt idx="48">
                  <c:v>6.479146651124762E-2</c:v>
                </c:pt>
                <c:pt idx="49">
                  <c:v>-0.12406712363746354</c:v>
                </c:pt>
                <c:pt idx="50">
                  <c:v>-0.36799674013927081</c:v>
                </c:pt>
                <c:pt idx="51">
                  <c:v>-0.43399979893065727</c:v>
                </c:pt>
                <c:pt idx="52">
                  <c:v>-0.36989852022562975</c:v>
                </c:pt>
                <c:pt idx="53">
                  <c:v>-0.38579712692128282</c:v>
                </c:pt>
                <c:pt idx="54">
                  <c:v>8.9403754768932683E-2</c:v>
                </c:pt>
                <c:pt idx="55">
                  <c:v>0.75895236325463722</c:v>
                </c:pt>
                <c:pt idx="56">
                  <c:v>1.2476505437515</c:v>
                </c:pt>
                <c:pt idx="57">
                  <c:v>1.9622361554467838</c:v>
                </c:pt>
                <c:pt idx="58">
                  <c:v>2.6667710096867738</c:v>
                </c:pt>
                <c:pt idx="59">
                  <c:v>2.7673788572114937</c:v>
                </c:pt>
                <c:pt idx="60">
                  <c:v>2.698393266961701</c:v>
                </c:pt>
                <c:pt idx="61">
                  <c:v>2.6702932441300966</c:v>
                </c:pt>
                <c:pt idx="62">
                  <c:v>3.1501446958662389</c:v>
                </c:pt>
                <c:pt idx="63">
                  <c:v>3.5407666968987699</c:v>
                </c:pt>
                <c:pt idx="64">
                  <c:v>3.6839562161855941</c:v>
                </c:pt>
                <c:pt idx="65">
                  <c:v>3.6009134728952676</c:v>
                </c:pt>
                <c:pt idx="66">
                  <c:v>4.3379234782633125</c:v>
                </c:pt>
                <c:pt idx="67">
                  <c:v>5.0788374154197333</c:v>
                </c:pt>
                <c:pt idx="68">
                  <c:v>6.1483888781471254</c:v>
                </c:pt>
                <c:pt idx="69">
                  <c:v>6.1155752845371918</c:v>
                </c:pt>
                <c:pt idx="70">
                  <c:v>6.0603928250397257</c:v>
                </c:pt>
                <c:pt idx="71">
                  <c:v>6.0544756400784152</c:v>
                </c:pt>
                <c:pt idx="72">
                  <c:v>5.8720995808100129</c:v>
                </c:pt>
                <c:pt idx="73">
                  <c:v>5.8552404910731974</c:v>
                </c:pt>
                <c:pt idx="74">
                  <c:v>6.1615980595103474</c:v>
                </c:pt>
                <c:pt idx="75">
                  <c:v>6.3128234514684607</c:v>
                </c:pt>
                <c:pt idx="76">
                  <c:v>6.1347956756145221</c:v>
                </c:pt>
                <c:pt idx="77">
                  <c:v>5.6944713968477103</c:v>
                </c:pt>
                <c:pt idx="78">
                  <c:v>5.2821863606161541</c:v>
                </c:pt>
                <c:pt idx="79">
                  <c:v>4.6261830977423699</c:v>
                </c:pt>
                <c:pt idx="80">
                  <c:v>3.9230910154364471</c:v>
                </c:pt>
                <c:pt idx="81">
                  <c:v>3.6383954499996065</c:v>
                </c:pt>
                <c:pt idx="82">
                  <c:v>3.4798246045863639</c:v>
                </c:pt>
                <c:pt idx="83">
                  <c:v>3.1758082176653293</c:v>
                </c:pt>
                <c:pt idx="84">
                  <c:v>2.9224341610166911</c:v>
                </c:pt>
                <c:pt idx="85">
                  <c:v>2.5498660160225874</c:v>
                </c:pt>
                <c:pt idx="86">
                  <c:v>2.5310913296702418</c:v>
                </c:pt>
                <c:pt idx="87">
                  <c:v>2.1716390218740074</c:v>
                </c:pt>
                <c:pt idx="88">
                  <c:v>1.2525077126267867</c:v>
                </c:pt>
                <c:pt idx="89">
                  <c:v>0.48733070023097541</c:v>
                </c:pt>
                <c:pt idx="90">
                  <c:v>-0.31440911978258712</c:v>
                </c:pt>
                <c:pt idx="91">
                  <c:v>-1.1714415093358694</c:v>
                </c:pt>
                <c:pt idx="92">
                  <c:v>-1.8545979749675576</c:v>
                </c:pt>
                <c:pt idx="93">
                  <c:v>-2.4778615816887788</c:v>
                </c:pt>
                <c:pt idx="94">
                  <c:v>-3.1491207483660051</c:v>
                </c:pt>
                <c:pt idx="95">
                  <c:v>-3.393509596052311</c:v>
                </c:pt>
                <c:pt idx="96">
                  <c:v>-3.8983780498927127</c:v>
                </c:pt>
                <c:pt idx="97">
                  <c:v>-4.3399055512562645</c:v>
                </c:pt>
                <c:pt idx="98">
                  <c:v>-4.6014647732387042</c:v>
                </c:pt>
                <c:pt idx="99">
                  <c:v>-4.7534721644340392</c:v>
                </c:pt>
                <c:pt idx="100">
                  <c:v>-4.9003110481593009</c:v>
                </c:pt>
                <c:pt idx="101">
                  <c:v>-4.7523679144062267</c:v>
                </c:pt>
                <c:pt idx="102">
                  <c:v>-4.805776269649142</c:v>
                </c:pt>
                <c:pt idx="103">
                  <c:v>-4.9164568688378587</c:v>
                </c:pt>
                <c:pt idx="104">
                  <c:v>-4.9878949378376092</c:v>
                </c:pt>
                <c:pt idx="105">
                  <c:v>-5.0893754518868723</c:v>
                </c:pt>
                <c:pt idx="106">
                  <c:v>-5.2181749507728279</c:v>
                </c:pt>
                <c:pt idx="107">
                  <c:v>-5.4409308851200695</c:v>
                </c:pt>
                <c:pt idx="108">
                  <c:v>-5.6656384486818574</c:v>
                </c:pt>
                <c:pt idx="109">
                  <c:v>-5.8739270988418673</c:v>
                </c:pt>
                <c:pt idx="110">
                  <c:v>-6.0069176543562426</c:v>
                </c:pt>
                <c:pt idx="111">
                  <c:v>-5.7365223001913854</c:v>
                </c:pt>
                <c:pt idx="112">
                  <c:v>-5.2104589515063298</c:v>
                </c:pt>
                <c:pt idx="113">
                  <c:v>-5.1369992841992822</c:v>
                </c:pt>
                <c:pt idx="114">
                  <c:v>-5.1207502693147369</c:v>
                </c:pt>
                <c:pt idx="115">
                  <c:v>-5.1484804224362035</c:v>
                </c:pt>
                <c:pt idx="116">
                  <c:v>-5.2219118452287043</c:v>
                </c:pt>
                <c:pt idx="117">
                  <c:v>-5.2788305978434984</c:v>
                </c:pt>
                <c:pt idx="118">
                  <c:v>-5.1665428939052784</c:v>
                </c:pt>
                <c:pt idx="119">
                  <c:v>-5.1066282599273185</c:v>
                </c:pt>
                <c:pt idx="120">
                  <c:v>-4.9587176633803525</c:v>
                </c:pt>
                <c:pt idx="121">
                  <c:v>-4.6636643846981025</c:v>
                </c:pt>
                <c:pt idx="122">
                  <c:v>-4.0148208137122401</c:v>
                </c:pt>
                <c:pt idx="123">
                  <c:v>-3.6791063162496078</c:v>
                </c:pt>
                <c:pt idx="124">
                  <c:v>-3.4721940400319644</c:v>
                </c:pt>
                <c:pt idx="125">
                  <c:v>-3.4921465740280642</c:v>
                </c:pt>
                <c:pt idx="126">
                  <c:v>-3.5346413003427681</c:v>
                </c:pt>
                <c:pt idx="127">
                  <c:v>-3.7547936229334264</c:v>
                </c:pt>
                <c:pt idx="128">
                  <c:v>-3.9430871292531786</c:v>
                </c:pt>
                <c:pt idx="129">
                  <c:v>-3.8411306355936548</c:v>
                </c:pt>
                <c:pt idx="130">
                  <c:v>-3.7327078412404657</c:v>
                </c:pt>
                <c:pt idx="131">
                  <c:v>-3.411479382615223</c:v>
                </c:pt>
                <c:pt idx="132">
                  <c:v>-3.2717522870499809</c:v>
                </c:pt>
                <c:pt idx="133">
                  <c:v>-3.2039568749400109</c:v>
                </c:pt>
                <c:pt idx="134">
                  <c:v>-3.1773252554555804</c:v>
                </c:pt>
                <c:pt idx="135">
                  <c:v>-3.2865764461293607</c:v>
                </c:pt>
                <c:pt idx="136">
                  <c:v>-3.3292300925541296</c:v>
                </c:pt>
                <c:pt idx="137">
                  <c:v>-3.3899096421304753</c:v>
                </c:pt>
                <c:pt idx="138">
                  <c:v>-3.483976447224443</c:v>
                </c:pt>
                <c:pt idx="139">
                  <c:v>-3.5603401349901591</c:v>
                </c:pt>
                <c:pt idx="140">
                  <c:v>-3.5022968012237987</c:v>
                </c:pt>
                <c:pt idx="141">
                  <c:v>-3.0847937268498011</c:v>
                </c:pt>
                <c:pt idx="142">
                  <c:v>-2.6643875566328572</c:v>
                </c:pt>
                <c:pt idx="143">
                  <c:v>-2.6002895723360147</c:v>
                </c:pt>
                <c:pt idx="144">
                  <c:v>-2.6278026437925162</c:v>
                </c:pt>
                <c:pt idx="145">
                  <c:v>-2.6653252335968181</c:v>
                </c:pt>
                <c:pt idx="146">
                  <c:v>-2.6790093274827376</c:v>
                </c:pt>
                <c:pt idx="147">
                  <c:v>-2.7192415730674324</c:v>
                </c:pt>
                <c:pt idx="148">
                  <c:v>-2.7301386240636147</c:v>
                </c:pt>
                <c:pt idx="149">
                  <c:v>-2.8319043323679356</c:v>
                </c:pt>
                <c:pt idx="150">
                  <c:v>-2.9466809186689824</c:v>
                </c:pt>
                <c:pt idx="151">
                  <c:v>-2.9177854296989509</c:v>
                </c:pt>
                <c:pt idx="152">
                  <c:v>-2.6336921376280653</c:v>
                </c:pt>
                <c:pt idx="153">
                  <c:v>-2.2414603347034801</c:v>
                </c:pt>
                <c:pt idx="154">
                  <c:v>-2.2689480021395338</c:v>
                </c:pt>
                <c:pt idx="155">
                  <c:v>-2.40327756274728</c:v>
                </c:pt>
                <c:pt idx="156">
                  <c:v>-2.6051013062551411</c:v>
                </c:pt>
                <c:pt idx="157">
                  <c:v>-2.6674831729246158</c:v>
                </c:pt>
                <c:pt idx="158">
                  <c:v>-2.7286976658401727</c:v>
                </c:pt>
                <c:pt idx="159">
                  <c:v>-2.4421246036619912</c:v>
                </c:pt>
                <c:pt idx="160">
                  <c:v>-2.3078192944739455</c:v>
                </c:pt>
                <c:pt idx="161">
                  <c:v>-2.1577160885181588</c:v>
                </c:pt>
                <c:pt idx="162">
                  <c:v>-2.0838596064999702</c:v>
                </c:pt>
                <c:pt idx="163">
                  <c:v>-1.9919430966968916</c:v>
                </c:pt>
                <c:pt idx="164">
                  <c:v>-2.00466554194132</c:v>
                </c:pt>
                <c:pt idx="165">
                  <c:v>-1.6979810530566981</c:v>
                </c:pt>
                <c:pt idx="166">
                  <c:v>-1.4603012308508854</c:v>
                </c:pt>
                <c:pt idx="167">
                  <c:v>-1.4204378496864867</c:v>
                </c:pt>
                <c:pt idx="168">
                  <c:v>-1.4047268456292867</c:v>
                </c:pt>
                <c:pt idx="169">
                  <c:v>-1.2193693699118096</c:v>
                </c:pt>
                <c:pt idx="170">
                  <c:v>-1.1872497792297094</c:v>
                </c:pt>
                <c:pt idx="171">
                  <c:v>-1.3102484588614309</c:v>
                </c:pt>
                <c:pt idx="172">
                  <c:v>-1.6082405785331664</c:v>
                </c:pt>
                <c:pt idx="173">
                  <c:v>-1.8056370649742184</c:v>
                </c:pt>
                <c:pt idx="174">
                  <c:v>-1.9460689415276382</c:v>
                </c:pt>
                <c:pt idx="175">
                  <c:v>-2.0295192019003632</c:v>
                </c:pt>
                <c:pt idx="176">
                  <c:v>-1.9128072526730158</c:v>
                </c:pt>
                <c:pt idx="177">
                  <c:v>-1.9131161296312831</c:v>
                </c:pt>
                <c:pt idx="178">
                  <c:v>-2.0332271250242391</c:v>
                </c:pt>
                <c:pt idx="179">
                  <c:v>-2.1189422587284779</c:v>
                </c:pt>
                <c:pt idx="180">
                  <c:v>-2.1491272376839121</c:v>
                </c:pt>
                <c:pt idx="181">
                  <c:v>-2.0853069206419423</c:v>
                </c:pt>
                <c:pt idx="182">
                  <c:v>-2.0516835139916521</c:v>
                </c:pt>
                <c:pt idx="183">
                  <c:v>-1.798287162009915</c:v>
                </c:pt>
                <c:pt idx="184">
                  <c:v>-1.837892053496861</c:v>
                </c:pt>
                <c:pt idx="185">
                  <c:v>-1.9154755690524801</c:v>
                </c:pt>
                <c:pt idx="186">
                  <c:v>-1.9923934857168157</c:v>
                </c:pt>
                <c:pt idx="187">
                  <c:v>-2.0166175344783439</c:v>
                </c:pt>
                <c:pt idx="188">
                  <c:v>-1.9868324552992775</c:v>
                </c:pt>
                <c:pt idx="189">
                  <c:v>-1.9248152124876989</c:v>
                </c:pt>
                <c:pt idx="190">
                  <c:v>-1.9550399981903293</c:v>
                </c:pt>
                <c:pt idx="191">
                  <c:v>-1.7606396805687399</c:v>
                </c:pt>
                <c:pt idx="192">
                  <c:v>-1.4672209446147719</c:v>
                </c:pt>
                <c:pt idx="193">
                  <c:v>-1.4160841823177988</c:v>
                </c:pt>
                <c:pt idx="194">
                  <c:v>-1.4309606817051579</c:v>
                </c:pt>
                <c:pt idx="195">
                  <c:v>-1.4181475134275805</c:v>
                </c:pt>
                <c:pt idx="196">
                  <c:v>-1.2145772836276376</c:v>
                </c:pt>
                <c:pt idx="197">
                  <c:v>-0.90772354313655002</c:v>
                </c:pt>
                <c:pt idx="198">
                  <c:v>-0.9516657830009071</c:v>
                </c:pt>
                <c:pt idx="199">
                  <c:v>-0.98030714811622544</c:v>
                </c:pt>
                <c:pt idx="200">
                  <c:v>-0.81599924524357925</c:v>
                </c:pt>
                <c:pt idx="201">
                  <c:v>-0.64704739655206323</c:v>
                </c:pt>
                <c:pt idx="202">
                  <c:v>-0.59700244030164662</c:v>
                </c:pt>
                <c:pt idx="203">
                  <c:v>-0.39518265757366827</c:v>
                </c:pt>
                <c:pt idx="204">
                  <c:v>-0.23133110884377897</c:v>
                </c:pt>
                <c:pt idx="205">
                  <c:v>-0.20156372921557805</c:v>
                </c:pt>
                <c:pt idx="206">
                  <c:v>0.12748812550410554</c:v>
                </c:pt>
                <c:pt idx="207">
                  <c:v>0.25520854892963946</c:v>
                </c:pt>
                <c:pt idx="208">
                  <c:v>0.30464838067525923</c:v>
                </c:pt>
                <c:pt idx="209">
                  <c:v>0.65163699436899569</c:v>
                </c:pt>
                <c:pt idx="210">
                  <c:v>0.7838106192963038</c:v>
                </c:pt>
                <c:pt idx="211">
                  <c:v>0.96197048178258571</c:v>
                </c:pt>
                <c:pt idx="212">
                  <c:v>1.6107161097265215</c:v>
                </c:pt>
                <c:pt idx="213">
                  <c:v>2.2850184550178176</c:v>
                </c:pt>
                <c:pt idx="214">
                  <c:v>2.4628454737442231</c:v>
                </c:pt>
                <c:pt idx="215">
                  <c:v>2.4868681966231181</c:v>
                </c:pt>
                <c:pt idx="216">
                  <c:v>2.6037321761166106</c:v>
                </c:pt>
                <c:pt idx="217">
                  <c:v>2.7938185143644803</c:v>
                </c:pt>
                <c:pt idx="218">
                  <c:v>3.2017903924694679</c:v>
                </c:pt>
                <c:pt idx="219">
                  <c:v>3.3424927703556797</c:v>
                </c:pt>
                <c:pt idx="220">
                  <c:v>3.3305317541204684</c:v>
                </c:pt>
                <c:pt idx="221">
                  <c:v>3.4390162601086716</c:v>
                </c:pt>
                <c:pt idx="222">
                  <c:v>3.370222901456807</c:v>
                </c:pt>
                <c:pt idx="223">
                  <c:v>3.1803097343120945</c:v>
                </c:pt>
                <c:pt idx="224">
                  <c:v>2.910071947654044</c:v>
                </c:pt>
                <c:pt idx="225">
                  <c:v>2.6756815905169931</c:v>
                </c:pt>
                <c:pt idx="226">
                  <c:v>2.6382865428063105</c:v>
                </c:pt>
                <c:pt idx="227">
                  <c:v>2.6726951058287045</c:v>
                </c:pt>
                <c:pt idx="228">
                  <c:v>2.6343043868436813</c:v>
                </c:pt>
                <c:pt idx="229">
                  <c:v>2.3528783259006647</c:v>
                </c:pt>
                <c:pt idx="230">
                  <c:v>2.1511996934527238</c:v>
                </c:pt>
                <c:pt idx="231">
                  <c:v>2.3168494777755888</c:v>
                </c:pt>
                <c:pt idx="232">
                  <c:v>2.4084974397329861</c:v>
                </c:pt>
                <c:pt idx="233">
                  <c:v>2.517131385239372</c:v>
                </c:pt>
                <c:pt idx="234">
                  <c:v>2.4756986710119131</c:v>
                </c:pt>
                <c:pt idx="235">
                  <c:v>2.3107560035212895</c:v>
                </c:pt>
                <c:pt idx="236">
                  <c:v>2.0261999376112136</c:v>
                </c:pt>
                <c:pt idx="237">
                  <c:v>1.924102301149291</c:v>
                </c:pt>
                <c:pt idx="238">
                  <c:v>1.9651041646749321</c:v>
                </c:pt>
                <c:pt idx="239">
                  <c:v>2.1962273711227907</c:v>
                </c:pt>
                <c:pt idx="240">
                  <c:v>2.1846596903140725</c:v>
                </c:pt>
                <c:pt idx="241">
                  <c:v>2.0995970531753514</c:v>
                </c:pt>
                <c:pt idx="242">
                  <c:v>1.9326023171573432</c:v>
                </c:pt>
                <c:pt idx="243">
                  <c:v>1.7820226283412826</c:v>
                </c:pt>
                <c:pt idx="244">
                  <c:v>1.664961626575499</c:v>
                </c:pt>
                <c:pt idx="245">
                  <c:v>1.9688899955208823</c:v>
                </c:pt>
                <c:pt idx="246">
                  <c:v>2.0808503857730445</c:v>
                </c:pt>
                <c:pt idx="247">
                  <c:v>2.3282933579566123</c:v>
                </c:pt>
                <c:pt idx="248">
                  <c:v>2.3479356817782011</c:v>
                </c:pt>
                <c:pt idx="249">
                  <c:v>2.7453110848940914</c:v>
                </c:pt>
                <c:pt idx="250">
                  <c:v>2.8406100286176201</c:v>
                </c:pt>
                <c:pt idx="251">
                  <c:v>2.6546924877983162</c:v>
                </c:pt>
                <c:pt idx="252">
                  <c:v>2.5012363145550545</c:v>
                </c:pt>
                <c:pt idx="253">
                  <c:v>2.3521173687805019</c:v>
                </c:pt>
                <c:pt idx="254">
                  <c:v>2.0825075571181695</c:v>
                </c:pt>
                <c:pt idx="255">
                  <c:v>1.94312831128715</c:v>
                </c:pt>
                <c:pt idx="256">
                  <c:v>1.9293718291322008</c:v>
                </c:pt>
                <c:pt idx="257">
                  <c:v>2.1501768520546238</c:v>
                </c:pt>
                <c:pt idx="258">
                  <c:v>2.2516892005002846</c:v>
                </c:pt>
                <c:pt idx="259">
                  <c:v>2.2367025203034645</c:v>
                </c:pt>
                <c:pt idx="260">
                  <c:v>2.2503346153754205</c:v>
                </c:pt>
                <c:pt idx="261">
                  <c:v>2.2742435796065985</c:v>
                </c:pt>
                <c:pt idx="262">
                  <c:v>2.6118374182736535</c:v>
                </c:pt>
                <c:pt idx="263">
                  <c:v>2.715709706063405</c:v>
                </c:pt>
                <c:pt idx="264">
                  <c:v>3.1378306945559307</c:v>
                </c:pt>
                <c:pt idx="265">
                  <c:v>3.325759783195875</c:v>
                </c:pt>
                <c:pt idx="266">
                  <c:v>3.4375936924865447</c:v>
                </c:pt>
                <c:pt idx="267">
                  <c:v>3.5161207032624957</c:v>
                </c:pt>
                <c:pt idx="268">
                  <c:v>3.5395611299658114</c:v>
                </c:pt>
                <c:pt idx="269">
                  <c:v>3.5126839031916912</c:v>
                </c:pt>
                <c:pt idx="270">
                  <c:v>3.5241999475596266</c:v>
                </c:pt>
                <c:pt idx="271">
                  <c:v>3.4553538100599006</c:v>
                </c:pt>
                <c:pt idx="272">
                  <c:v>3.2951652538269443</c:v>
                </c:pt>
                <c:pt idx="273">
                  <c:v>3.2430417881120337</c:v>
                </c:pt>
                <c:pt idx="274">
                  <c:v>3.1579408332123728</c:v>
                </c:pt>
                <c:pt idx="275">
                  <c:v>2.9417611154585614</c:v>
                </c:pt>
                <c:pt idx="276">
                  <c:v>2.7270497415270816</c:v>
                </c:pt>
                <c:pt idx="277">
                  <c:v>2.4601126218167644</c:v>
                </c:pt>
                <c:pt idx="278">
                  <c:v>2.2374851666013877</c:v>
                </c:pt>
                <c:pt idx="279">
                  <c:v>1.9235798732312201</c:v>
                </c:pt>
                <c:pt idx="280">
                  <c:v>1.6647873963150674</c:v>
                </c:pt>
                <c:pt idx="281">
                  <c:v>1.432397431860633</c:v>
                </c:pt>
                <c:pt idx="282">
                  <c:v>1.2847598679086052</c:v>
                </c:pt>
                <c:pt idx="283">
                  <c:v>1.3743421176056962</c:v>
                </c:pt>
                <c:pt idx="284">
                  <c:v>1.4115520928775551</c:v>
                </c:pt>
                <c:pt idx="285">
                  <c:v>1.7711872684410213</c:v>
                </c:pt>
                <c:pt idx="286">
                  <c:v>1.8197551338382054</c:v>
                </c:pt>
                <c:pt idx="287">
                  <c:v>2.032187881560179</c:v>
                </c:pt>
                <c:pt idx="288">
                  <c:v>2.5599534087114044</c:v>
                </c:pt>
                <c:pt idx="289">
                  <c:v>2.879790045814199</c:v>
                </c:pt>
                <c:pt idx="290">
                  <c:v>3.1944204702182804</c:v>
                </c:pt>
                <c:pt idx="291">
                  <c:v>3.4122659031641063</c:v>
                </c:pt>
                <c:pt idx="292">
                  <c:v>3.4395655323879701</c:v>
                </c:pt>
                <c:pt idx="293">
                  <c:v>3.4576429247970109</c:v>
                </c:pt>
                <c:pt idx="294">
                  <c:v>3.2575451109381168</c:v>
                </c:pt>
                <c:pt idx="295">
                  <c:v>3.2158332971147789</c:v>
                </c:pt>
                <c:pt idx="296">
                  <c:v>3.2852202005432751</c:v>
                </c:pt>
                <c:pt idx="297">
                  <c:v>3.4719182228170706</c:v>
                </c:pt>
                <c:pt idx="298">
                  <c:v>3.346342776755312</c:v>
                </c:pt>
                <c:pt idx="299">
                  <c:v>2.997834936459562</c:v>
                </c:pt>
                <c:pt idx="300">
                  <c:v>2.9172031312948867</c:v>
                </c:pt>
                <c:pt idx="301">
                  <c:v>2.7994045818303657</c:v>
                </c:pt>
                <c:pt idx="302">
                  <c:v>2.7673010724969052</c:v>
                </c:pt>
                <c:pt idx="303">
                  <c:v>2.9262069113801403</c:v>
                </c:pt>
                <c:pt idx="304">
                  <c:v>2.8837047313577968</c:v>
                </c:pt>
                <c:pt idx="305">
                  <c:v>2.7140780700596907</c:v>
                </c:pt>
                <c:pt idx="306">
                  <c:v>2.5168816115994259</c:v>
                </c:pt>
                <c:pt idx="307">
                  <c:v>2.420515378330637</c:v>
                </c:pt>
                <c:pt idx="308">
                  <c:v>2.3891718490135885</c:v>
                </c:pt>
                <c:pt idx="309">
                  <c:v>2.3549566258985952</c:v>
                </c:pt>
                <c:pt idx="310">
                  <c:v>2.3214944186733901</c:v>
                </c:pt>
                <c:pt idx="311">
                  <c:v>2.3490461793319564</c:v>
                </c:pt>
                <c:pt idx="312">
                  <c:v>2.4892660846790435</c:v>
                </c:pt>
                <c:pt idx="313">
                  <c:v>2.8823674446732879</c:v>
                </c:pt>
                <c:pt idx="314">
                  <c:v>3.2278771263423236</c:v>
                </c:pt>
                <c:pt idx="315">
                  <c:v>3.4599433207121915</c:v>
                </c:pt>
                <c:pt idx="316">
                  <c:v>3.4856816872569554</c:v>
                </c:pt>
                <c:pt idx="317">
                  <c:v>3.3570544118970029</c:v>
                </c:pt>
                <c:pt idx="318">
                  <c:v>3.1472648488497637</c:v>
                </c:pt>
                <c:pt idx="319">
                  <c:v>2.9503236853629491</c:v>
                </c:pt>
                <c:pt idx="320">
                  <c:v>2.761115997781352</c:v>
                </c:pt>
                <c:pt idx="321">
                  <c:v>2.7219295203404821</c:v>
                </c:pt>
                <c:pt idx="322">
                  <c:v>2.656166209700547</c:v>
                </c:pt>
                <c:pt idx="323">
                  <c:v>2.5011980779321332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413056"/>
        <c:axId val="474414736"/>
      </c:lineChart>
      <c:lineChart>
        <c:grouping val="standard"/>
        <c:varyColors val="0"/>
        <c:ser>
          <c:idx val="1"/>
          <c:order val="1"/>
          <c:tx>
            <c:strRef>
              <c:f>EIA!$AC$28</c:f>
              <c:strCache>
                <c:ptCount val="1"/>
                <c:pt idx="0">
                  <c:v>PC(2)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cat>
            <c:numRef>
              <c:f>EIA!$A$2:$A$325</c:f>
              <c:numCache>
                <c:formatCode>m/d/yyyy</c:formatCode>
                <c:ptCount val="324"/>
                <c:pt idx="0">
                  <c:v>39118</c:v>
                </c:pt>
                <c:pt idx="1">
                  <c:v>39125</c:v>
                </c:pt>
                <c:pt idx="2">
                  <c:v>39132</c:v>
                </c:pt>
                <c:pt idx="3">
                  <c:v>39139</c:v>
                </c:pt>
                <c:pt idx="4">
                  <c:v>39146</c:v>
                </c:pt>
                <c:pt idx="5">
                  <c:v>39153</c:v>
                </c:pt>
                <c:pt idx="6">
                  <c:v>39160</c:v>
                </c:pt>
                <c:pt idx="7">
                  <c:v>39167</c:v>
                </c:pt>
                <c:pt idx="8">
                  <c:v>39174</c:v>
                </c:pt>
                <c:pt idx="9">
                  <c:v>39181</c:v>
                </c:pt>
                <c:pt idx="10">
                  <c:v>39188</c:v>
                </c:pt>
                <c:pt idx="11">
                  <c:v>39195</c:v>
                </c:pt>
                <c:pt idx="12">
                  <c:v>39202</c:v>
                </c:pt>
                <c:pt idx="13">
                  <c:v>39209</c:v>
                </c:pt>
                <c:pt idx="14">
                  <c:v>39216</c:v>
                </c:pt>
                <c:pt idx="15">
                  <c:v>39223</c:v>
                </c:pt>
                <c:pt idx="16">
                  <c:v>39230</c:v>
                </c:pt>
                <c:pt idx="17">
                  <c:v>39237</c:v>
                </c:pt>
                <c:pt idx="18">
                  <c:v>39244</c:v>
                </c:pt>
                <c:pt idx="19">
                  <c:v>39251</c:v>
                </c:pt>
                <c:pt idx="20">
                  <c:v>39258</c:v>
                </c:pt>
                <c:pt idx="21">
                  <c:v>39265</c:v>
                </c:pt>
                <c:pt idx="22">
                  <c:v>39272</c:v>
                </c:pt>
                <c:pt idx="23">
                  <c:v>39279</c:v>
                </c:pt>
                <c:pt idx="24">
                  <c:v>39286</c:v>
                </c:pt>
                <c:pt idx="25">
                  <c:v>39293</c:v>
                </c:pt>
                <c:pt idx="26">
                  <c:v>39300</c:v>
                </c:pt>
                <c:pt idx="27">
                  <c:v>39307</c:v>
                </c:pt>
                <c:pt idx="28">
                  <c:v>39314</c:v>
                </c:pt>
                <c:pt idx="29">
                  <c:v>39321</c:v>
                </c:pt>
                <c:pt idx="30">
                  <c:v>39328</c:v>
                </c:pt>
                <c:pt idx="31">
                  <c:v>39335</c:v>
                </c:pt>
                <c:pt idx="32">
                  <c:v>39342</c:v>
                </c:pt>
                <c:pt idx="33">
                  <c:v>39349</c:v>
                </c:pt>
                <c:pt idx="34">
                  <c:v>39356</c:v>
                </c:pt>
                <c:pt idx="35">
                  <c:v>39363</c:v>
                </c:pt>
                <c:pt idx="36">
                  <c:v>39370</c:v>
                </c:pt>
                <c:pt idx="37">
                  <c:v>39377</c:v>
                </c:pt>
                <c:pt idx="38">
                  <c:v>39384</c:v>
                </c:pt>
                <c:pt idx="39">
                  <c:v>39391</c:v>
                </c:pt>
                <c:pt idx="40">
                  <c:v>39398</c:v>
                </c:pt>
                <c:pt idx="41">
                  <c:v>39405</c:v>
                </c:pt>
                <c:pt idx="42">
                  <c:v>39412</c:v>
                </c:pt>
                <c:pt idx="43">
                  <c:v>39419</c:v>
                </c:pt>
                <c:pt idx="44">
                  <c:v>39426</c:v>
                </c:pt>
                <c:pt idx="45">
                  <c:v>39433</c:v>
                </c:pt>
                <c:pt idx="46">
                  <c:v>39440</c:v>
                </c:pt>
                <c:pt idx="47">
                  <c:v>39447</c:v>
                </c:pt>
                <c:pt idx="48">
                  <c:v>39454</c:v>
                </c:pt>
                <c:pt idx="49">
                  <c:v>39461</c:v>
                </c:pt>
                <c:pt idx="50">
                  <c:v>39468</c:v>
                </c:pt>
                <c:pt idx="51">
                  <c:v>39475</c:v>
                </c:pt>
                <c:pt idx="52">
                  <c:v>39482</c:v>
                </c:pt>
                <c:pt idx="53">
                  <c:v>39489</c:v>
                </c:pt>
                <c:pt idx="54">
                  <c:v>39496</c:v>
                </c:pt>
                <c:pt idx="55">
                  <c:v>39503</c:v>
                </c:pt>
                <c:pt idx="56">
                  <c:v>39510</c:v>
                </c:pt>
                <c:pt idx="57">
                  <c:v>39517</c:v>
                </c:pt>
                <c:pt idx="58">
                  <c:v>39524</c:v>
                </c:pt>
                <c:pt idx="59">
                  <c:v>39531</c:v>
                </c:pt>
                <c:pt idx="60">
                  <c:v>39538</c:v>
                </c:pt>
                <c:pt idx="61">
                  <c:v>39545</c:v>
                </c:pt>
                <c:pt idx="62">
                  <c:v>39552</c:v>
                </c:pt>
                <c:pt idx="63">
                  <c:v>39559</c:v>
                </c:pt>
                <c:pt idx="64">
                  <c:v>39566</c:v>
                </c:pt>
                <c:pt idx="65">
                  <c:v>39573</c:v>
                </c:pt>
                <c:pt idx="66">
                  <c:v>39580</c:v>
                </c:pt>
                <c:pt idx="67">
                  <c:v>39587</c:v>
                </c:pt>
                <c:pt idx="68">
                  <c:v>39594</c:v>
                </c:pt>
                <c:pt idx="69">
                  <c:v>39601</c:v>
                </c:pt>
                <c:pt idx="70">
                  <c:v>39608</c:v>
                </c:pt>
                <c:pt idx="71">
                  <c:v>39615</c:v>
                </c:pt>
                <c:pt idx="72">
                  <c:v>39622</c:v>
                </c:pt>
                <c:pt idx="73">
                  <c:v>39629</c:v>
                </c:pt>
                <c:pt idx="74">
                  <c:v>39636</c:v>
                </c:pt>
                <c:pt idx="75">
                  <c:v>39643</c:v>
                </c:pt>
                <c:pt idx="76">
                  <c:v>39650</c:v>
                </c:pt>
                <c:pt idx="77">
                  <c:v>39657</c:v>
                </c:pt>
                <c:pt idx="78">
                  <c:v>39664</c:v>
                </c:pt>
                <c:pt idx="79">
                  <c:v>39671</c:v>
                </c:pt>
                <c:pt idx="80">
                  <c:v>39678</c:v>
                </c:pt>
                <c:pt idx="81">
                  <c:v>39685</c:v>
                </c:pt>
                <c:pt idx="82">
                  <c:v>39692</c:v>
                </c:pt>
                <c:pt idx="83">
                  <c:v>39699</c:v>
                </c:pt>
                <c:pt idx="84">
                  <c:v>39706</c:v>
                </c:pt>
                <c:pt idx="85">
                  <c:v>39713</c:v>
                </c:pt>
                <c:pt idx="86">
                  <c:v>39720</c:v>
                </c:pt>
                <c:pt idx="87">
                  <c:v>39727</c:v>
                </c:pt>
                <c:pt idx="88">
                  <c:v>39734</c:v>
                </c:pt>
                <c:pt idx="89">
                  <c:v>39741</c:v>
                </c:pt>
                <c:pt idx="90">
                  <c:v>39748</c:v>
                </c:pt>
                <c:pt idx="91">
                  <c:v>39755</c:v>
                </c:pt>
                <c:pt idx="92">
                  <c:v>39762</c:v>
                </c:pt>
                <c:pt idx="93">
                  <c:v>39769</c:v>
                </c:pt>
                <c:pt idx="94">
                  <c:v>39776</c:v>
                </c:pt>
                <c:pt idx="95">
                  <c:v>39783</c:v>
                </c:pt>
                <c:pt idx="96">
                  <c:v>39790</c:v>
                </c:pt>
                <c:pt idx="97">
                  <c:v>39797</c:v>
                </c:pt>
                <c:pt idx="98">
                  <c:v>39804</c:v>
                </c:pt>
                <c:pt idx="99">
                  <c:v>39811</c:v>
                </c:pt>
                <c:pt idx="100">
                  <c:v>39818</c:v>
                </c:pt>
                <c:pt idx="101">
                  <c:v>39825</c:v>
                </c:pt>
                <c:pt idx="102">
                  <c:v>39832</c:v>
                </c:pt>
                <c:pt idx="103">
                  <c:v>39839</c:v>
                </c:pt>
                <c:pt idx="104">
                  <c:v>39846</c:v>
                </c:pt>
                <c:pt idx="105">
                  <c:v>39853</c:v>
                </c:pt>
                <c:pt idx="106">
                  <c:v>39860</c:v>
                </c:pt>
                <c:pt idx="107">
                  <c:v>39867</c:v>
                </c:pt>
                <c:pt idx="108">
                  <c:v>39874</c:v>
                </c:pt>
                <c:pt idx="109">
                  <c:v>39881</c:v>
                </c:pt>
                <c:pt idx="110">
                  <c:v>39888</c:v>
                </c:pt>
                <c:pt idx="111">
                  <c:v>39895</c:v>
                </c:pt>
                <c:pt idx="112">
                  <c:v>39902</c:v>
                </c:pt>
                <c:pt idx="113">
                  <c:v>39909</c:v>
                </c:pt>
                <c:pt idx="114">
                  <c:v>39916</c:v>
                </c:pt>
                <c:pt idx="115">
                  <c:v>39923</c:v>
                </c:pt>
                <c:pt idx="116">
                  <c:v>39930</c:v>
                </c:pt>
                <c:pt idx="117">
                  <c:v>39937</c:v>
                </c:pt>
                <c:pt idx="118">
                  <c:v>39944</c:v>
                </c:pt>
                <c:pt idx="119">
                  <c:v>39951</c:v>
                </c:pt>
                <c:pt idx="120">
                  <c:v>39958</c:v>
                </c:pt>
                <c:pt idx="121">
                  <c:v>39965</c:v>
                </c:pt>
                <c:pt idx="122">
                  <c:v>39972</c:v>
                </c:pt>
                <c:pt idx="123">
                  <c:v>39979</c:v>
                </c:pt>
                <c:pt idx="124">
                  <c:v>39986</c:v>
                </c:pt>
                <c:pt idx="125">
                  <c:v>39993</c:v>
                </c:pt>
                <c:pt idx="126">
                  <c:v>40000</c:v>
                </c:pt>
                <c:pt idx="127">
                  <c:v>40007</c:v>
                </c:pt>
                <c:pt idx="128">
                  <c:v>40014</c:v>
                </c:pt>
                <c:pt idx="129">
                  <c:v>40021</c:v>
                </c:pt>
                <c:pt idx="130">
                  <c:v>40028</c:v>
                </c:pt>
                <c:pt idx="131">
                  <c:v>40035</c:v>
                </c:pt>
                <c:pt idx="132">
                  <c:v>40042</c:v>
                </c:pt>
                <c:pt idx="133">
                  <c:v>40049</c:v>
                </c:pt>
                <c:pt idx="134">
                  <c:v>40056</c:v>
                </c:pt>
                <c:pt idx="135">
                  <c:v>40063</c:v>
                </c:pt>
                <c:pt idx="136">
                  <c:v>40070</c:v>
                </c:pt>
                <c:pt idx="137">
                  <c:v>40077</c:v>
                </c:pt>
                <c:pt idx="138">
                  <c:v>40084</c:v>
                </c:pt>
                <c:pt idx="139">
                  <c:v>40091</c:v>
                </c:pt>
                <c:pt idx="140">
                  <c:v>40098</c:v>
                </c:pt>
                <c:pt idx="141">
                  <c:v>40105</c:v>
                </c:pt>
                <c:pt idx="142">
                  <c:v>40112</c:v>
                </c:pt>
                <c:pt idx="143">
                  <c:v>40119</c:v>
                </c:pt>
                <c:pt idx="144">
                  <c:v>40126</c:v>
                </c:pt>
                <c:pt idx="145">
                  <c:v>40133</c:v>
                </c:pt>
                <c:pt idx="146">
                  <c:v>40140</c:v>
                </c:pt>
                <c:pt idx="147">
                  <c:v>40147</c:v>
                </c:pt>
                <c:pt idx="148">
                  <c:v>40154</c:v>
                </c:pt>
                <c:pt idx="149">
                  <c:v>40161</c:v>
                </c:pt>
                <c:pt idx="150">
                  <c:v>40168</c:v>
                </c:pt>
                <c:pt idx="151">
                  <c:v>40175</c:v>
                </c:pt>
                <c:pt idx="152">
                  <c:v>40182</c:v>
                </c:pt>
                <c:pt idx="153">
                  <c:v>40189</c:v>
                </c:pt>
                <c:pt idx="154">
                  <c:v>40196</c:v>
                </c:pt>
                <c:pt idx="155">
                  <c:v>40203</c:v>
                </c:pt>
                <c:pt idx="156">
                  <c:v>40210</c:v>
                </c:pt>
                <c:pt idx="157">
                  <c:v>40217</c:v>
                </c:pt>
                <c:pt idx="158">
                  <c:v>40224</c:v>
                </c:pt>
                <c:pt idx="159">
                  <c:v>40231</c:v>
                </c:pt>
                <c:pt idx="160">
                  <c:v>40238</c:v>
                </c:pt>
                <c:pt idx="161">
                  <c:v>40245</c:v>
                </c:pt>
                <c:pt idx="162">
                  <c:v>40252</c:v>
                </c:pt>
                <c:pt idx="163">
                  <c:v>40259</c:v>
                </c:pt>
                <c:pt idx="164">
                  <c:v>40266</c:v>
                </c:pt>
                <c:pt idx="165">
                  <c:v>40273</c:v>
                </c:pt>
                <c:pt idx="166">
                  <c:v>40280</c:v>
                </c:pt>
                <c:pt idx="167">
                  <c:v>40287</c:v>
                </c:pt>
                <c:pt idx="168">
                  <c:v>40294</c:v>
                </c:pt>
                <c:pt idx="169">
                  <c:v>40301</c:v>
                </c:pt>
                <c:pt idx="170">
                  <c:v>40308</c:v>
                </c:pt>
                <c:pt idx="171">
                  <c:v>40315</c:v>
                </c:pt>
                <c:pt idx="172">
                  <c:v>40322</c:v>
                </c:pt>
                <c:pt idx="173">
                  <c:v>40329</c:v>
                </c:pt>
                <c:pt idx="174">
                  <c:v>40336</c:v>
                </c:pt>
                <c:pt idx="175">
                  <c:v>40343</c:v>
                </c:pt>
                <c:pt idx="176">
                  <c:v>40350</c:v>
                </c:pt>
                <c:pt idx="177">
                  <c:v>40357</c:v>
                </c:pt>
                <c:pt idx="178">
                  <c:v>40364</c:v>
                </c:pt>
                <c:pt idx="179">
                  <c:v>40371</c:v>
                </c:pt>
                <c:pt idx="180">
                  <c:v>40378</c:v>
                </c:pt>
                <c:pt idx="181">
                  <c:v>40385</c:v>
                </c:pt>
                <c:pt idx="182">
                  <c:v>40392</c:v>
                </c:pt>
                <c:pt idx="183">
                  <c:v>40399</c:v>
                </c:pt>
                <c:pt idx="184">
                  <c:v>40406</c:v>
                </c:pt>
                <c:pt idx="185">
                  <c:v>40413</c:v>
                </c:pt>
                <c:pt idx="186">
                  <c:v>40420</c:v>
                </c:pt>
                <c:pt idx="187">
                  <c:v>40427</c:v>
                </c:pt>
                <c:pt idx="188">
                  <c:v>40434</c:v>
                </c:pt>
                <c:pt idx="189">
                  <c:v>40441</c:v>
                </c:pt>
                <c:pt idx="190">
                  <c:v>40448</c:v>
                </c:pt>
                <c:pt idx="191">
                  <c:v>40455</c:v>
                </c:pt>
                <c:pt idx="192">
                  <c:v>40462</c:v>
                </c:pt>
                <c:pt idx="193">
                  <c:v>40469</c:v>
                </c:pt>
                <c:pt idx="194">
                  <c:v>40476</c:v>
                </c:pt>
                <c:pt idx="195">
                  <c:v>40483</c:v>
                </c:pt>
                <c:pt idx="196">
                  <c:v>40490</c:v>
                </c:pt>
                <c:pt idx="197">
                  <c:v>40497</c:v>
                </c:pt>
                <c:pt idx="198">
                  <c:v>40504</c:v>
                </c:pt>
                <c:pt idx="199">
                  <c:v>40511</c:v>
                </c:pt>
                <c:pt idx="200">
                  <c:v>40518</c:v>
                </c:pt>
                <c:pt idx="201">
                  <c:v>40525</c:v>
                </c:pt>
                <c:pt idx="202">
                  <c:v>40532</c:v>
                </c:pt>
                <c:pt idx="203">
                  <c:v>40539</c:v>
                </c:pt>
                <c:pt idx="204">
                  <c:v>40546</c:v>
                </c:pt>
                <c:pt idx="205">
                  <c:v>40553</c:v>
                </c:pt>
                <c:pt idx="206">
                  <c:v>40560</c:v>
                </c:pt>
                <c:pt idx="207">
                  <c:v>40567</c:v>
                </c:pt>
                <c:pt idx="208">
                  <c:v>40574</c:v>
                </c:pt>
                <c:pt idx="209">
                  <c:v>40581</c:v>
                </c:pt>
                <c:pt idx="210">
                  <c:v>40588</c:v>
                </c:pt>
                <c:pt idx="211">
                  <c:v>40595</c:v>
                </c:pt>
                <c:pt idx="212">
                  <c:v>40602</c:v>
                </c:pt>
                <c:pt idx="213">
                  <c:v>40609</c:v>
                </c:pt>
                <c:pt idx="214">
                  <c:v>40616</c:v>
                </c:pt>
                <c:pt idx="215">
                  <c:v>40623</c:v>
                </c:pt>
                <c:pt idx="216">
                  <c:v>40630</c:v>
                </c:pt>
                <c:pt idx="217">
                  <c:v>40637</c:v>
                </c:pt>
                <c:pt idx="218">
                  <c:v>40644</c:v>
                </c:pt>
                <c:pt idx="219">
                  <c:v>40651</c:v>
                </c:pt>
                <c:pt idx="220">
                  <c:v>40658</c:v>
                </c:pt>
                <c:pt idx="221">
                  <c:v>40665</c:v>
                </c:pt>
                <c:pt idx="222">
                  <c:v>40672</c:v>
                </c:pt>
                <c:pt idx="223">
                  <c:v>40679</c:v>
                </c:pt>
                <c:pt idx="224">
                  <c:v>40686</c:v>
                </c:pt>
                <c:pt idx="225">
                  <c:v>40693</c:v>
                </c:pt>
                <c:pt idx="226">
                  <c:v>40700</c:v>
                </c:pt>
                <c:pt idx="227">
                  <c:v>40707</c:v>
                </c:pt>
                <c:pt idx="228">
                  <c:v>40714</c:v>
                </c:pt>
                <c:pt idx="229">
                  <c:v>40721</c:v>
                </c:pt>
                <c:pt idx="230">
                  <c:v>40728</c:v>
                </c:pt>
                <c:pt idx="231">
                  <c:v>40735</c:v>
                </c:pt>
                <c:pt idx="232">
                  <c:v>40742</c:v>
                </c:pt>
                <c:pt idx="233">
                  <c:v>40749</c:v>
                </c:pt>
                <c:pt idx="234">
                  <c:v>40756</c:v>
                </c:pt>
                <c:pt idx="235">
                  <c:v>40763</c:v>
                </c:pt>
                <c:pt idx="236">
                  <c:v>40770</c:v>
                </c:pt>
                <c:pt idx="237">
                  <c:v>40777</c:v>
                </c:pt>
                <c:pt idx="238">
                  <c:v>40784</c:v>
                </c:pt>
                <c:pt idx="239">
                  <c:v>40791</c:v>
                </c:pt>
                <c:pt idx="240">
                  <c:v>40798</c:v>
                </c:pt>
                <c:pt idx="241">
                  <c:v>40805</c:v>
                </c:pt>
                <c:pt idx="242">
                  <c:v>40812</c:v>
                </c:pt>
                <c:pt idx="243">
                  <c:v>40819</c:v>
                </c:pt>
                <c:pt idx="244">
                  <c:v>40826</c:v>
                </c:pt>
                <c:pt idx="245">
                  <c:v>40833</c:v>
                </c:pt>
                <c:pt idx="246">
                  <c:v>40840</c:v>
                </c:pt>
                <c:pt idx="247">
                  <c:v>40847</c:v>
                </c:pt>
                <c:pt idx="248">
                  <c:v>40854</c:v>
                </c:pt>
                <c:pt idx="249">
                  <c:v>40861</c:v>
                </c:pt>
                <c:pt idx="250">
                  <c:v>40868</c:v>
                </c:pt>
                <c:pt idx="251">
                  <c:v>40875</c:v>
                </c:pt>
                <c:pt idx="252">
                  <c:v>40882</c:v>
                </c:pt>
                <c:pt idx="253">
                  <c:v>40889</c:v>
                </c:pt>
                <c:pt idx="254">
                  <c:v>40896</c:v>
                </c:pt>
                <c:pt idx="255">
                  <c:v>40903</c:v>
                </c:pt>
                <c:pt idx="256">
                  <c:v>40910</c:v>
                </c:pt>
                <c:pt idx="257">
                  <c:v>40917</c:v>
                </c:pt>
                <c:pt idx="258">
                  <c:v>40924</c:v>
                </c:pt>
                <c:pt idx="259">
                  <c:v>40931</c:v>
                </c:pt>
                <c:pt idx="260">
                  <c:v>40938</c:v>
                </c:pt>
                <c:pt idx="261">
                  <c:v>40945</c:v>
                </c:pt>
                <c:pt idx="262">
                  <c:v>40952</c:v>
                </c:pt>
                <c:pt idx="263">
                  <c:v>40959</c:v>
                </c:pt>
                <c:pt idx="264">
                  <c:v>40966</c:v>
                </c:pt>
                <c:pt idx="265">
                  <c:v>40973</c:v>
                </c:pt>
                <c:pt idx="266">
                  <c:v>40980</c:v>
                </c:pt>
                <c:pt idx="267">
                  <c:v>40987</c:v>
                </c:pt>
                <c:pt idx="268">
                  <c:v>40994</c:v>
                </c:pt>
                <c:pt idx="269">
                  <c:v>41001</c:v>
                </c:pt>
                <c:pt idx="270">
                  <c:v>41008</c:v>
                </c:pt>
                <c:pt idx="271">
                  <c:v>41015</c:v>
                </c:pt>
                <c:pt idx="272">
                  <c:v>41022</c:v>
                </c:pt>
                <c:pt idx="273">
                  <c:v>41029</c:v>
                </c:pt>
                <c:pt idx="274">
                  <c:v>41036</c:v>
                </c:pt>
                <c:pt idx="275">
                  <c:v>41043</c:v>
                </c:pt>
                <c:pt idx="276">
                  <c:v>41050</c:v>
                </c:pt>
                <c:pt idx="277">
                  <c:v>41057</c:v>
                </c:pt>
                <c:pt idx="278">
                  <c:v>41064</c:v>
                </c:pt>
                <c:pt idx="279">
                  <c:v>41071</c:v>
                </c:pt>
                <c:pt idx="280">
                  <c:v>41078</c:v>
                </c:pt>
                <c:pt idx="281">
                  <c:v>41085</c:v>
                </c:pt>
                <c:pt idx="282">
                  <c:v>41092</c:v>
                </c:pt>
                <c:pt idx="283">
                  <c:v>41099</c:v>
                </c:pt>
                <c:pt idx="284">
                  <c:v>41106</c:v>
                </c:pt>
                <c:pt idx="285">
                  <c:v>41113</c:v>
                </c:pt>
                <c:pt idx="286">
                  <c:v>41120</c:v>
                </c:pt>
                <c:pt idx="287">
                  <c:v>41127</c:v>
                </c:pt>
                <c:pt idx="288">
                  <c:v>41134</c:v>
                </c:pt>
                <c:pt idx="289">
                  <c:v>41141</c:v>
                </c:pt>
                <c:pt idx="290">
                  <c:v>41148</c:v>
                </c:pt>
                <c:pt idx="291">
                  <c:v>41155</c:v>
                </c:pt>
                <c:pt idx="292">
                  <c:v>41162</c:v>
                </c:pt>
                <c:pt idx="293">
                  <c:v>41169</c:v>
                </c:pt>
                <c:pt idx="294">
                  <c:v>41176</c:v>
                </c:pt>
                <c:pt idx="295">
                  <c:v>41183</c:v>
                </c:pt>
                <c:pt idx="296">
                  <c:v>41190</c:v>
                </c:pt>
                <c:pt idx="297">
                  <c:v>41197</c:v>
                </c:pt>
                <c:pt idx="298">
                  <c:v>41204</c:v>
                </c:pt>
                <c:pt idx="299">
                  <c:v>41211</c:v>
                </c:pt>
                <c:pt idx="300">
                  <c:v>41218</c:v>
                </c:pt>
                <c:pt idx="301">
                  <c:v>41225</c:v>
                </c:pt>
                <c:pt idx="302">
                  <c:v>41232</c:v>
                </c:pt>
                <c:pt idx="303">
                  <c:v>41239</c:v>
                </c:pt>
                <c:pt idx="304">
                  <c:v>41246</c:v>
                </c:pt>
                <c:pt idx="305">
                  <c:v>41253</c:v>
                </c:pt>
                <c:pt idx="306">
                  <c:v>41260</c:v>
                </c:pt>
                <c:pt idx="307">
                  <c:v>41267</c:v>
                </c:pt>
                <c:pt idx="308">
                  <c:v>41274</c:v>
                </c:pt>
                <c:pt idx="309">
                  <c:v>41281</c:v>
                </c:pt>
                <c:pt idx="310">
                  <c:v>41288</c:v>
                </c:pt>
                <c:pt idx="311">
                  <c:v>41295</c:v>
                </c:pt>
                <c:pt idx="312">
                  <c:v>41302</c:v>
                </c:pt>
                <c:pt idx="313">
                  <c:v>41309</c:v>
                </c:pt>
                <c:pt idx="314">
                  <c:v>41316</c:v>
                </c:pt>
                <c:pt idx="315">
                  <c:v>41323</c:v>
                </c:pt>
                <c:pt idx="316">
                  <c:v>41330</c:v>
                </c:pt>
                <c:pt idx="317">
                  <c:v>41337</c:v>
                </c:pt>
                <c:pt idx="318">
                  <c:v>41344</c:v>
                </c:pt>
                <c:pt idx="319">
                  <c:v>41351</c:v>
                </c:pt>
                <c:pt idx="320">
                  <c:v>41358</c:v>
                </c:pt>
                <c:pt idx="321">
                  <c:v>41365</c:v>
                </c:pt>
                <c:pt idx="322">
                  <c:v>41372</c:v>
                </c:pt>
                <c:pt idx="323">
                  <c:v>41379</c:v>
                </c:pt>
              </c:numCache>
            </c:numRef>
          </c:cat>
          <c:val>
            <c:numRef>
              <c:f>EIA!$AC$29:$AC$352</c:f>
              <c:numCache>
                <c:formatCode>#0.000</c:formatCode>
                <c:ptCount val="324"/>
                <c:pt idx="0">
                  <c:v>0.36111443166098189</c:v>
                </c:pt>
                <c:pt idx="1">
                  <c:v>0.38793720411386495</c:v>
                </c:pt>
                <c:pt idx="2">
                  <c:v>0.36060945241501668</c:v>
                </c:pt>
                <c:pt idx="3">
                  <c:v>0.35028910000525465</c:v>
                </c:pt>
                <c:pt idx="4">
                  <c:v>0.25883615515092007</c:v>
                </c:pt>
                <c:pt idx="5">
                  <c:v>0.22018154654558172</c:v>
                </c:pt>
                <c:pt idx="6">
                  <c:v>0.23662732966353897</c:v>
                </c:pt>
                <c:pt idx="7">
                  <c:v>0.24412181455590032</c:v>
                </c:pt>
                <c:pt idx="8">
                  <c:v>0.2177010032641003</c:v>
                </c:pt>
                <c:pt idx="9">
                  <c:v>0.22861328630706232</c:v>
                </c:pt>
                <c:pt idx="10">
                  <c:v>0.20672404799293648</c:v>
                </c:pt>
                <c:pt idx="11">
                  <c:v>0.22451017389507358</c:v>
                </c:pt>
                <c:pt idx="12">
                  <c:v>0.23268332154181087</c:v>
                </c:pt>
                <c:pt idx="13">
                  <c:v>0.23049631200191104</c:v>
                </c:pt>
                <c:pt idx="14">
                  <c:v>0.24249975805131208</c:v>
                </c:pt>
                <c:pt idx="15">
                  <c:v>0.19345537281529987</c:v>
                </c:pt>
                <c:pt idx="16">
                  <c:v>0.19173948871561788</c:v>
                </c:pt>
                <c:pt idx="17">
                  <c:v>0.19670730905823383</c:v>
                </c:pt>
                <c:pt idx="18">
                  <c:v>0.20874382917004533</c:v>
                </c:pt>
                <c:pt idx="19">
                  <c:v>0.22868131895808511</c:v>
                </c:pt>
                <c:pt idx="20">
                  <c:v>0.21338374289151663</c:v>
                </c:pt>
                <c:pt idx="21">
                  <c:v>0.20054179333940422</c:v>
                </c:pt>
                <c:pt idx="22">
                  <c:v>0.20054777543692928</c:v>
                </c:pt>
                <c:pt idx="23">
                  <c:v>0.2436233465402852</c:v>
                </c:pt>
                <c:pt idx="24">
                  <c:v>0.29306784364993466</c:v>
                </c:pt>
                <c:pt idx="25">
                  <c:v>0.31653818832300484</c:v>
                </c:pt>
                <c:pt idx="26">
                  <c:v>0.2953911260102513</c:v>
                </c:pt>
                <c:pt idx="27">
                  <c:v>0.25946657830011532</c:v>
                </c:pt>
                <c:pt idx="28">
                  <c:v>0.20797374684661699</c:v>
                </c:pt>
                <c:pt idx="29">
                  <c:v>0.16729528119593501</c:v>
                </c:pt>
                <c:pt idx="30">
                  <c:v>0.11860531414705013</c:v>
                </c:pt>
                <c:pt idx="31">
                  <c:v>4.452272668714817E-2</c:v>
                </c:pt>
                <c:pt idx="32">
                  <c:v>-2.1819526613462467E-2</c:v>
                </c:pt>
                <c:pt idx="33">
                  <c:v>-4.9179204785646427E-2</c:v>
                </c:pt>
                <c:pt idx="34">
                  <c:v>2.0221934765483254E-2</c:v>
                </c:pt>
                <c:pt idx="35">
                  <c:v>0.13738838151564836</c:v>
                </c:pt>
                <c:pt idx="36">
                  <c:v>0.23573443253558796</c:v>
                </c:pt>
                <c:pt idx="37">
                  <c:v>0.27224749335784931</c:v>
                </c:pt>
                <c:pt idx="38">
                  <c:v>0.26096703263301413</c:v>
                </c:pt>
                <c:pt idx="39">
                  <c:v>0.23047794614262573</c:v>
                </c:pt>
                <c:pt idx="40">
                  <c:v>0.22263571260613838</c:v>
                </c:pt>
                <c:pt idx="41">
                  <c:v>0.16861420935936386</c:v>
                </c:pt>
                <c:pt idx="42">
                  <c:v>4.8100147879783756E-2</c:v>
                </c:pt>
                <c:pt idx="43">
                  <c:v>-3.8559215558735691E-2</c:v>
                </c:pt>
                <c:pt idx="44">
                  <c:v>-0.12930078885710627</c:v>
                </c:pt>
                <c:pt idx="45">
                  <c:v>-0.20814741621145388</c:v>
                </c:pt>
                <c:pt idx="46">
                  <c:v>-0.22781694960326912</c:v>
                </c:pt>
                <c:pt idx="47">
                  <c:v>-0.21467826353500102</c:v>
                </c:pt>
                <c:pt idx="48">
                  <c:v>-0.24995380127447786</c:v>
                </c:pt>
                <c:pt idx="49">
                  <c:v>-0.27211830987106556</c:v>
                </c:pt>
                <c:pt idx="50">
                  <c:v>-0.34464423696794466</c:v>
                </c:pt>
                <c:pt idx="51">
                  <c:v>-0.32472524192849245</c:v>
                </c:pt>
                <c:pt idx="52">
                  <c:v>-0.27147688715058366</c:v>
                </c:pt>
                <c:pt idx="53">
                  <c:v>-0.20686513286660577</c:v>
                </c:pt>
                <c:pt idx="54">
                  <c:v>-0.18564602065888478</c:v>
                </c:pt>
                <c:pt idx="55">
                  <c:v>-0.19184944687446967</c:v>
                </c:pt>
                <c:pt idx="56">
                  <c:v>-0.17051540361679304</c:v>
                </c:pt>
                <c:pt idx="57">
                  <c:v>-0.17762430158521705</c:v>
                </c:pt>
                <c:pt idx="58">
                  <c:v>-0.25216120197992442</c:v>
                </c:pt>
                <c:pt idx="59">
                  <c:v>-0.1956373591857353</c:v>
                </c:pt>
                <c:pt idx="60">
                  <c:v>-0.15478758675970486</c:v>
                </c:pt>
                <c:pt idx="61">
                  <c:v>-0.12653532054242514</c:v>
                </c:pt>
                <c:pt idx="62">
                  <c:v>-0.15711491925623694</c:v>
                </c:pt>
                <c:pt idx="63">
                  <c:v>-0.2022541537235473</c:v>
                </c:pt>
                <c:pt idx="64">
                  <c:v>-0.12145762049049844</c:v>
                </c:pt>
                <c:pt idx="65">
                  <c:v>-8.0501574721995234E-2</c:v>
                </c:pt>
                <c:pt idx="66">
                  <c:v>-0.10485639074098398</c:v>
                </c:pt>
                <c:pt idx="67">
                  <c:v>-8.7946793204781132E-2</c:v>
                </c:pt>
                <c:pt idx="68">
                  <c:v>-4.8956462619493483E-2</c:v>
                </c:pt>
                <c:pt idx="69">
                  <c:v>-2.558623334029872E-2</c:v>
                </c:pt>
                <c:pt idx="70">
                  <c:v>-1.1941527654829842E-2</c:v>
                </c:pt>
                <c:pt idx="71">
                  <c:v>-6.6168251729719005E-2</c:v>
                </c:pt>
                <c:pt idx="72">
                  <c:v>-7.5870258303921106E-2</c:v>
                </c:pt>
                <c:pt idx="73">
                  <c:v>-6.6928948085975104E-2</c:v>
                </c:pt>
                <c:pt idx="74">
                  <c:v>-7.203619794083653E-2</c:v>
                </c:pt>
                <c:pt idx="75">
                  <c:v>-6.9010302458312633E-2</c:v>
                </c:pt>
                <c:pt idx="76">
                  <c:v>-8.4371335069111458E-2</c:v>
                </c:pt>
                <c:pt idx="77">
                  <c:v>-6.3912035082633101E-2</c:v>
                </c:pt>
                <c:pt idx="78">
                  <c:v>-4.4867041365023265E-2</c:v>
                </c:pt>
                <c:pt idx="79">
                  <c:v>-6.5613864758100188E-2</c:v>
                </c:pt>
                <c:pt idx="80">
                  <c:v>-7.4894445346516902E-2</c:v>
                </c:pt>
                <c:pt idx="81">
                  <c:v>-0.11274594452997504</c:v>
                </c:pt>
                <c:pt idx="82">
                  <c:v>-0.14849755212949922</c:v>
                </c:pt>
                <c:pt idx="83">
                  <c:v>-0.2084587986842231</c:v>
                </c:pt>
                <c:pt idx="84">
                  <c:v>-0.29649935027829177</c:v>
                </c:pt>
                <c:pt idx="85">
                  <c:v>-0.29217124536370709</c:v>
                </c:pt>
                <c:pt idx="86">
                  <c:v>-0.26928382568461778</c:v>
                </c:pt>
                <c:pt idx="87">
                  <c:v>-0.28627821858505725</c:v>
                </c:pt>
                <c:pt idx="88">
                  <c:v>-0.32814714173798526</c:v>
                </c:pt>
                <c:pt idx="89">
                  <c:v>-0.35076415173214087</c:v>
                </c:pt>
                <c:pt idx="90">
                  <c:v>-0.3962934029417533</c:v>
                </c:pt>
                <c:pt idx="91">
                  <c:v>-0.48390696505360431</c:v>
                </c:pt>
                <c:pt idx="92">
                  <c:v>-0.47681267550439377</c:v>
                </c:pt>
                <c:pt idx="93">
                  <c:v>-0.50556302406111053</c:v>
                </c:pt>
                <c:pt idx="94">
                  <c:v>-0.52563225323081575</c:v>
                </c:pt>
                <c:pt idx="95">
                  <c:v>-0.54613008852141154</c:v>
                </c:pt>
                <c:pt idx="96">
                  <c:v>-0.58268159041782452</c:v>
                </c:pt>
                <c:pt idx="97">
                  <c:v>-0.592598196548758</c:v>
                </c:pt>
                <c:pt idx="98">
                  <c:v>-0.56689815255594656</c:v>
                </c:pt>
                <c:pt idx="99">
                  <c:v>-0.50023278646301605</c:v>
                </c:pt>
                <c:pt idx="100">
                  <c:v>-0.44167565880621468</c:v>
                </c:pt>
                <c:pt idx="101">
                  <c:v>-0.35658721650938957</c:v>
                </c:pt>
                <c:pt idx="102">
                  <c:v>-0.34844022327861324</c:v>
                </c:pt>
                <c:pt idx="103">
                  <c:v>-0.33242800294309727</c:v>
                </c:pt>
                <c:pt idx="104">
                  <c:v>-0.33141871739967704</c:v>
                </c:pt>
                <c:pt idx="105">
                  <c:v>-0.32200905412382819</c:v>
                </c:pt>
                <c:pt idx="106">
                  <c:v>-0.2875092411454398</c:v>
                </c:pt>
                <c:pt idx="107">
                  <c:v>-0.26510093940453067</c:v>
                </c:pt>
                <c:pt idx="108">
                  <c:v>-0.29894217030905129</c:v>
                </c:pt>
                <c:pt idx="109">
                  <c:v>-0.36351485195760791</c:v>
                </c:pt>
                <c:pt idx="110">
                  <c:v>-0.35365659228987739</c:v>
                </c:pt>
                <c:pt idx="111">
                  <c:v>-0.31639946473818381</c:v>
                </c:pt>
                <c:pt idx="112">
                  <c:v>-0.19824404659740336</c:v>
                </c:pt>
                <c:pt idx="113">
                  <c:v>-0.12600525645275129</c:v>
                </c:pt>
                <c:pt idx="114">
                  <c:v>-6.1890494527273902E-2</c:v>
                </c:pt>
                <c:pt idx="115">
                  <c:v>-3.6250475820499013E-2</c:v>
                </c:pt>
                <c:pt idx="116">
                  <c:v>-3.0039508709616063E-2</c:v>
                </c:pt>
                <c:pt idx="117">
                  <c:v>-1.896483643199879E-2</c:v>
                </c:pt>
                <c:pt idx="118">
                  <c:v>-2.4174805197199722E-2</c:v>
                </c:pt>
                <c:pt idx="119">
                  <c:v>-2.6144378274804699E-2</c:v>
                </c:pt>
                <c:pt idx="120">
                  <c:v>2.0968620579099765E-2</c:v>
                </c:pt>
                <c:pt idx="121">
                  <c:v>6.6224875587706067E-2</c:v>
                </c:pt>
                <c:pt idx="122">
                  <c:v>5.4731129279243812E-2</c:v>
                </c:pt>
                <c:pt idx="123">
                  <c:v>1.0368773865970167E-2</c:v>
                </c:pt>
                <c:pt idx="124">
                  <c:v>8.6229430412815639E-2</c:v>
                </c:pt>
                <c:pt idx="125">
                  <c:v>9.7881869654172629E-2</c:v>
                </c:pt>
                <c:pt idx="126">
                  <c:v>0.13301840345708996</c:v>
                </c:pt>
                <c:pt idx="127">
                  <c:v>0.12139099975612638</c:v>
                </c:pt>
                <c:pt idx="128">
                  <c:v>0.11113958099765128</c:v>
                </c:pt>
                <c:pt idx="129">
                  <c:v>7.9439283589603685E-2</c:v>
                </c:pt>
                <c:pt idx="130">
                  <c:v>7.3310600023356223E-2</c:v>
                </c:pt>
                <c:pt idx="131">
                  <c:v>3.5216988246091076E-2</c:v>
                </c:pt>
                <c:pt idx="132">
                  <c:v>6.1985412419988783E-2</c:v>
                </c:pt>
                <c:pt idx="133">
                  <c:v>0.10428382460512345</c:v>
                </c:pt>
                <c:pt idx="134">
                  <c:v>0.1365778887964397</c:v>
                </c:pt>
                <c:pt idx="135">
                  <c:v>0.14392118441573165</c:v>
                </c:pt>
                <c:pt idx="136">
                  <c:v>0.1551683982600468</c:v>
                </c:pt>
                <c:pt idx="137">
                  <c:v>0.16089301322327654</c:v>
                </c:pt>
                <c:pt idx="138">
                  <c:v>0.14423450577608518</c:v>
                </c:pt>
                <c:pt idx="139">
                  <c:v>0.14835449604455142</c:v>
                </c:pt>
                <c:pt idx="140">
                  <c:v>0.12806072957013068</c:v>
                </c:pt>
                <c:pt idx="141">
                  <c:v>9.6057569024850575E-2</c:v>
                </c:pt>
                <c:pt idx="142">
                  <c:v>6.6739614936480493E-2</c:v>
                </c:pt>
                <c:pt idx="143">
                  <c:v>5.0118394052328527E-2</c:v>
                </c:pt>
                <c:pt idx="144">
                  <c:v>7.6943492482930254E-2</c:v>
                </c:pt>
                <c:pt idx="145">
                  <c:v>7.7051131059869146E-2</c:v>
                </c:pt>
                <c:pt idx="146">
                  <c:v>7.7407668275705346E-2</c:v>
                </c:pt>
                <c:pt idx="147">
                  <c:v>7.347966323653421E-2</c:v>
                </c:pt>
                <c:pt idx="148">
                  <c:v>5.8762303673590512E-2</c:v>
                </c:pt>
                <c:pt idx="149">
                  <c:v>4.0524632183659384E-2</c:v>
                </c:pt>
                <c:pt idx="150">
                  <c:v>2.5514004437657518E-2</c:v>
                </c:pt>
                <c:pt idx="151">
                  <c:v>1.6119273311321292E-2</c:v>
                </c:pt>
                <c:pt idx="152">
                  <c:v>-3.7364326416051204E-2</c:v>
                </c:pt>
                <c:pt idx="153">
                  <c:v>-0.11944899570455345</c:v>
                </c:pt>
                <c:pt idx="154">
                  <c:v>-0.14084984455598931</c:v>
                </c:pt>
                <c:pt idx="155">
                  <c:v>-0.127879594648209</c:v>
                </c:pt>
                <c:pt idx="156">
                  <c:v>-9.7926030913611989E-2</c:v>
                </c:pt>
                <c:pt idx="157">
                  <c:v>-0.12214409526687088</c:v>
                </c:pt>
                <c:pt idx="158">
                  <c:v>-0.1145634943690879</c:v>
                </c:pt>
                <c:pt idx="159">
                  <c:v>-7.8760900338263981E-2</c:v>
                </c:pt>
                <c:pt idx="160">
                  <c:v>-5.632220088170424E-2</c:v>
                </c:pt>
                <c:pt idx="161">
                  <c:v>-1.2983902351441385E-2</c:v>
                </c:pt>
                <c:pt idx="162">
                  <c:v>-8.9799077669239936E-3</c:v>
                </c:pt>
                <c:pt idx="163">
                  <c:v>-1.1926425654278724E-2</c:v>
                </c:pt>
                <c:pt idx="164">
                  <c:v>5.8212183342609813E-3</c:v>
                </c:pt>
                <c:pt idx="165">
                  <c:v>5.814495765564659E-2</c:v>
                </c:pt>
                <c:pt idx="166">
                  <c:v>9.2522583484647161E-2</c:v>
                </c:pt>
                <c:pt idx="167">
                  <c:v>0.10820280007789997</c:v>
                </c:pt>
                <c:pt idx="168">
                  <c:v>0.13122161846218774</c:v>
                </c:pt>
                <c:pt idx="169">
                  <c:v>0.10633636286938628</c:v>
                </c:pt>
                <c:pt idx="170">
                  <c:v>8.0332209630116086E-2</c:v>
                </c:pt>
                <c:pt idx="171">
                  <c:v>7.5842420337076527E-2</c:v>
                </c:pt>
                <c:pt idx="172">
                  <c:v>6.4660502681654811E-2</c:v>
                </c:pt>
                <c:pt idx="173">
                  <c:v>3.1511148104165991E-2</c:v>
                </c:pt>
                <c:pt idx="174">
                  <c:v>2.7615359948828619E-2</c:v>
                </c:pt>
                <c:pt idx="175">
                  <c:v>5.0274819650807233E-2</c:v>
                </c:pt>
                <c:pt idx="176">
                  <c:v>7.8209336238507066E-2</c:v>
                </c:pt>
                <c:pt idx="177">
                  <c:v>7.0274240557909609E-2</c:v>
                </c:pt>
                <c:pt idx="178">
                  <c:v>7.6533268947989785E-2</c:v>
                </c:pt>
                <c:pt idx="179">
                  <c:v>9.0366397695741119E-2</c:v>
                </c:pt>
                <c:pt idx="180">
                  <c:v>8.3977635090544858E-2</c:v>
                </c:pt>
                <c:pt idx="181">
                  <c:v>9.7459747923858059E-2</c:v>
                </c:pt>
                <c:pt idx="182">
                  <c:v>0.11714083770539553</c:v>
                </c:pt>
                <c:pt idx="183">
                  <c:v>0.12453186968451872</c:v>
                </c:pt>
                <c:pt idx="184">
                  <c:v>0.17276246756932506</c:v>
                </c:pt>
                <c:pt idx="185">
                  <c:v>0.19324433505475447</c:v>
                </c:pt>
                <c:pt idx="186">
                  <c:v>0.20694466626621616</c:v>
                </c:pt>
                <c:pt idx="187">
                  <c:v>0.21804347577139058</c:v>
                </c:pt>
                <c:pt idx="188">
                  <c:v>0.21443065122586891</c:v>
                </c:pt>
                <c:pt idx="189">
                  <c:v>0.20676764781449997</c:v>
                </c:pt>
                <c:pt idx="190">
                  <c:v>0.18584784059144036</c:v>
                </c:pt>
                <c:pt idx="191">
                  <c:v>0.15653204751091318</c:v>
                </c:pt>
                <c:pt idx="192">
                  <c:v>0.11778812092131444</c:v>
                </c:pt>
                <c:pt idx="193">
                  <c:v>0.12573663350560241</c:v>
                </c:pt>
                <c:pt idx="194">
                  <c:v>0.14035054944070474</c:v>
                </c:pt>
                <c:pt idx="195">
                  <c:v>0.14513954536192045</c:v>
                </c:pt>
                <c:pt idx="196">
                  <c:v>0.15241080979252988</c:v>
                </c:pt>
                <c:pt idx="197">
                  <c:v>0.14070360744271654</c:v>
                </c:pt>
                <c:pt idx="198">
                  <c:v>0.13779142303884342</c:v>
                </c:pt>
                <c:pt idx="199">
                  <c:v>0.12921594639496231</c:v>
                </c:pt>
                <c:pt idx="200">
                  <c:v>5.4643887781030083E-2</c:v>
                </c:pt>
                <c:pt idx="201">
                  <c:v>2.9069616590111709E-2</c:v>
                </c:pt>
                <c:pt idx="202">
                  <c:v>2.0397382955100643E-2</c:v>
                </c:pt>
                <c:pt idx="203">
                  <c:v>1.6672515288480495E-2</c:v>
                </c:pt>
                <c:pt idx="204">
                  <c:v>9.4220506292685448E-3</c:v>
                </c:pt>
                <c:pt idx="205">
                  <c:v>-7.8205634079493071E-3</c:v>
                </c:pt>
                <c:pt idx="206">
                  <c:v>-9.3144454286040873E-2</c:v>
                </c:pt>
                <c:pt idx="207">
                  <c:v>-0.11819150972160722</c:v>
                </c:pt>
                <c:pt idx="208">
                  <c:v>-0.14196170262630026</c:v>
                </c:pt>
                <c:pt idx="209">
                  <c:v>-0.12807631063175012</c:v>
                </c:pt>
                <c:pt idx="210">
                  <c:v>-9.5905444099019979E-2</c:v>
                </c:pt>
                <c:pt idx="211">
                  <c:v>-4.6502025955244546E-2</c:v>
                </c:pt>
                <c:pt idx="212">
                  <c:v>-2.7579512434266283E-2</c:v>
                </c:pt>
                <c:pt idx="213">
                  <c:v>-1.611190648509989E-2</c:v>
                </c:pt>
                <c:pt idx="214">
                  <c:v>-5.1673727408631945E-3</c:v>
                </c:pt>
                <c:pt idx="215">
                  <c:v>5.095625221234E-2</c:v>
                </c:pt>
                <c:pt idx="216">
                  <c:v>0.11743884483761023</c:v>
                </c:pt>
                <c:pt idx="217">
                  <c:v>0.18242771362255797</c:v>
                </c:pt>
                <c:pt idx="218">
                  <c:v>0.18373577688937337</c:v>
                </c:pt>
                <c:pt idx="219">
                  <c:v>0.16110125756542995</c:v>
                </c:pt>
                <c:pt idx="220">
                  <c:v>0.14988075535128143</c:v>
                </c:pt>
                <c:pt idx="221">
                  <c:v>0.15740104012836262</c:v>
                </c:pt>
                <c:pt idx="222">
                  <c:v>0.16883598181395121</c:v>
                </c:pt>
                <c:pt idx="223">
                  <c:v>0.1150482984743143</c:v>
                </c:pt>
                <c:pt idx="224">
                  <c:v>0.12158332304688937</c:v>
                </c:pt>
                <c:pt idx="225">
                  <c:v>9.9511616586559187E-2</c:v>
                </c:pt>
                <c:pt idx="226">
                  <c:v>0.10560468384181095</c:v>
                </c:pt>
                <c:pt idx="227">
                  <c:v>0.11329543878267596</c:v>
                </c:pt>
                <c:pt idx="228">
                  <c:v>0.1032093605299385</c:v>
                </c:pt>
                <c:pt idx="229">
                  <c:v>3.749487709680295E-2</c:v>
                </c:pt>
                <c:pt idx="230">
                  <c:v>-1.2914905555951596E-2</c:v>
                </c:pt>
                <c:pt idx="231">
                  <c:v>-5.275889956084151E-2</c:v>
                </c:pt>
                <c:pt idx="232">
                  <c:v>-0.10964082478002724</c:v>
                </c:pt>
                <c:pt idx="233">
                  <c:v>-8.8309479536372276E-2</c:v>
                </c:pt>
                <c:pt idx="234">
                  <c:v>-0.10791512103110715</c:v>
                </c:pt>
                <c:pt idx="235">
                  <c:v>-0.13377952071415472</c:v>
                </c:pt>
                <c:pt idx="236">
                  <c:v>-0.17486708768441167</c:v>
                </c:pt>
                <c:pt idx="237">
                  <c:v>-0.16453932272429042</c:v>
                </c:pt>
                <c:pt idx="238">
                  <c:v>-7.8986934119306657E-2</c:v>
                </c:pt>
                <c:pt idx="239">
                  <c:v>-5.2945095042712101E-3</c:v>
                </c:pt>
                <c:pt idx="240">
                  <c:v>2.2921415178999111E-2</c:v>
                </c:pt>
                <c:pt idx="241">
                  <c:v>3.691495325903011E-2</c:v>
                </c:pt>
                <c:pt idx="242">
                  <c:v>6.4208707085588249E-2</c:v>
                </c:pt>
                <c:pt idx="243">
                  <c:v>7.4790834825805383E-2</c:v>
                </c:pt>
                <c:pt idx="244">
                  <c:v>8.3261814461611169E-2</c:v>
                </c:pt>
                <c:pt idx="245">
                  <c:v>0.14965931017040687</c:v>
                </c:pt>
                <c:pt idx="246">
                  <c:v>0.18035459045372032</c:v>
                </c:pt>
                <c:pt idx="247">
                  <c:v>0.22178007280449205</c:v>
                </c:pt>
                <c:pt idx="248">
                  <c:v>0.26506245617880025</c:v>
                </c:pt>
                <c:pt idx="249">
                  <c:v>0.24568357516118941</c:v>
                </c:pt>
                <c:pt idx="250">
                  <c:v>0.24914038075506559</c:v>
                </c:pt>
                <c:pt idx="251">
                  <c:v>0.2099535959963941</c:v>
                </c:pt>
                <c:pt idx="252">
                  <c:v>0.15704259725001515</c:v>
                </c:pt>
                <c:pt idx="253">
                  <c:v>9.6512239219885387E-2</c:v>
                </c:pt>
                <c:pt idx="254">
                  <c:v>3.7125639804120307E-2</c:v>
                </c:pt>
                <c:pt idx="255">
                  <c:v>4.8076013793547437E-2</c:v>
                </c:pt>
                <c:pt idx="256">
                  <c:v>3.2983197699023317E-2</c:v>
                </c:pt>
                <c:pt idx="257">
                  <c:v>-6.3227740056205047E-3</c:v>
                </c:pt>
                <c:pt idx="258">
                  <c:v>-8.3010890094340942E-2</c:v>
                </c:pt>
                <c:pt idx="259">
                  <c:v>-7.9081370188422442E-2</c:v>
                </c:pt>
                <c:pt idx="260">
                  <c:v>-0.10000564903852016</c:v>
                </c:pt>
                <c:pt idx="261">
                  <c:v>-0.10506765262047721</c:v>
                </c:pt>
                <c:pt idx="262">
                  <c:v>-0.11566307918034978</c:v>
                </c:pt>
                <c:pt idx="263">
                  <c:v>-8.2914926677224179E-2</c:v>
                </c:pt>
                <c:pt idx="264">
                  <c:v>1.5344557114815031E-2</c:v>
                </c:pt>
                <c:pt idx="265">
                  <c:v>4.9749205016604216E-2</c:v>
                </c:pt>
                <c:pt idx="266">
                  <c:v>0.14553764903856009</c:v>
                </c:pt>
                <c:pt idx="267">
                  <c:v>0.15281780834643971</c:v>
                </c:pt>
                <c:pt idx="268">
                  <c:v>0.1492566153315745</c:v>
                </c:pt>
                <c:pt idx="269">
                  <c:v>0.12234613081554715</c:v>
                </c:pt>
                <c:pt idx="270">
                  <c:v>9.5264583370987865E-2</c:v>
                </c:pt>
                <c:pt idx="271">
                  <c:v>8.2766368499318094E-2</c:v>
                </c:pt>
                <c:pt idx="272">
                  <c:v>5.2647427202428529E-2</c:v>
                </c:pt>
                <c:pt idx="273">
                  <c:v>7.4045119520412706E-2</c:v>
                </c:pt>
                <c:pt idx="274">
                  <c:v>8.5306787651152488E-2</c:v>
                </c:pt>
                <c:pt idx="275">
                  <c:v>0.10846450172676314</c:v>
                </c:pt>
                <c:pt idx="276">
                  <c:v>0.15168340744052097</c:v>
                </c:pt>
                <c:pt idx="277">
                  <c:v>0.14808669268017033</c:v>
                </c:pt>
                <c:pt idx="278">
                  <c:v>0.14364548031440461</c:v>
                </c:pt>
                <c:pt idx="279">
                  <c:v>0.10431871204403041</c:v>
                </c:pt>
                <c:pt idx="280">
                  <c:v>5.2974625205617049E-2</c:v>
                </c:pt>
                <c:pt idx="281">
                  <c:v>4.1125740777045845E-2</c:v>
                </c:pt>
                <c:pt idx="282">
                  <c:v>-9.7058345746191144E-3</c:v>
                </c:pt>
                <c:pt idx="283">
                  <c:v>-4.4286087834470432E-2</c:v>
                </c:pt>
                <c:pt idx="284">
                  <c:v>-6.332808087353696E-2</c:v>
                </c:pt>
                <c:pt idx="285">
                  <c:v>-7.039283575735765E-2</c:v>
                </c:pt>
                <c:pt idx="286">
                  <c:v>-8.6992846622237358E-2</c:v>
                </c:pt>
                <c:pt idx="287">
                  <c:v>-7.7157307388274173E-3</c:v>
                </c:pt>
                <c:pt idx="288">
                  <c:v>0.17971097574516481</c:v>
                </c:pt>
                <c:pt idx="289">
                  <c:v>0.24410086153208799</c:v>
                </c:pt>
                <c:pt idx="290">
                  <c:v>0.30811448562071175</c:v>
                </c:pt>
                <c:pt idx="291">
                  <c:v>0.36529349493842095</c:v>
                </c:pt>
                <c:pt idx="292">
                  <c:v>0.34439098346936192</c:v>
                </c:pt>
                <c:pt idx="293">
                  <c:v>0.30868073739894236</c:v>
                </c:pt>
                <c:pt idx="294">
                  <c:v>0.24653717776934661</c:v>
                </c:pt>
                <c:pt idx="295">
                  <c:v>0.22005320130171419</c:v>
                </c:pt>
                <c:pt idx="296">
                  <c:v>0.21680254325840551</c:v>
                </c:pt>
                <c:pt idx="297">
                  <c:v>0.24479005987782851</c:v>
                </c:pt>
                <c:pt idx="298">
                  <c:v>0.1813410161342619</c:v>
                </c:pt>
                <c:pt idx="299">
                  <c:v>0.11223294257335671</c:v>
                </c:pt>
                <c:pt idx="300">
                  <c:v>3.9410272172999361E-2</c:v>
                </c:pt>
                <c:pt idx="301">
                  <c:v>-4.548317185606502E-2</c:v>
                </c:pt>
                <c:pt idx="302">
                  <c:v>-0.11808408492356763</c:v>
                </c:pt>
                <c:pt idx="303">
                  <c:v>-0.14672509589319518</c:v>
                </c:pt>
                <c:pt idx="304">
                  <c:v>-0.22206738689208641</c:v>
                </c:pt>
                <c:pt idx="305">
                  <c:v>-0.24980266182974414</c:v>
                </c:pt>
                <c:pt idx="306">
                  <c:v>-0.28469007408685099</c:v>
                </c:pt>
                <c:pt idx="307">
                  <c:v>-0.30578810161982872</c:v>
                </c:pt>
                <c:pt idx="308">
                  <c:v>-0.33399883962357618</c:v>
                </c:pt>
                <c:pt idx="309">
                  <c:v>-0.36766118458617314</c:v>
                </c:pt>
                <c:pt idx="310">
                  <c:v>-0.3766598834124707</c:v>
                </c:pt>
                <c:pt idx="311">
                  <c:v>-0.33444235598575039</c:v>
                </c:pt>
                <c:pt idx="312">
                  <c:v>-0.2782083192923116</c:v>
                </c:pt>
                <c:pt idx="313">
                  <c:v>-0.1910739507423603</c:v>
                </c:pt>
                <c:pt idx="314">
                  <c:v>-9.4216443709247782E-2</c:v>
                </c:pt>
                <c:pt idx="315">
                  <c:v>-0.11577177347455175</c:v>
                </c:pt>
                <c:pt idx="316">
                  <c:v>-0.11404198913450347</c:v>
                </c:pt>
                <c:pt idx="317">
                  <c:v>-7.6807906902844045E-2</c:v>
                </c:pt>
                <c:pt idx="318">
                  <c:v>-7.1544636087414154E-2</c:v>
                </c:pt>
                <c:pt idx="319">
                  <c:v>-0.10720877902223638</c:v>
                </c:pt>
                <c:pt idx="320">
                  <c:v>-0.14558429801888345</c:v>
                </c:pt>
                <c:pt idx="321">
                  <c:v>-6.098757910976095E-2</c:v>
                </c:pt>
                <c:pt idx="322">
                  <c:v>-4.5224092312561949E-2</c:v>
                </c:pt>
                <c:pt idx="323">
                  <c:v>-5.9967335627028232E-2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412496"/>
        <c:axId val="474415296"/>
      </c:lineChart>
      <c:dateAx>
        <c:axId val="474413056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crossAx val="474414736"/>
        <c:crosses val="autoZero"/>
        <c:auto val="1"/>
        <c:lblOffset val="100"/>
        <c:baseTimeUnit val="days"/>
      </c:dateAx>
      <c:valAx>
        <c:axId val="474414736"/>
        <c:scaling>
          <c:orientation val="minMax"/>
        </c:scaling>
        <c:delete val="0"/>
        <c:axPos val="l"/>
        <c:numFmt formatCode="#0.000" sourceLinked="1"/>
        <c:majorTickMark val="out"/>
        <c:minorTickMark val="none"/>
        <c:tickLblPos val="nextTo"/>
        <c:crossAx val="474413056"/>
        <c:crosses val="autoZero"/>
        <c:crossBetween val="between"/>
      </c:valAx>
      <c:valAx>
        <c:axId val="474415296"/>
        <c:scaling>
          <c:orientation val="minMax"/>
        </c:scaling>
        <c:delete val="0"/>
        <c:axPos val="r"/>
        <c:numFmt formatCode="#0.000" sourceLinked="1"/>
        <c:majorTickMark val="out"/>
        <c:minorTickMark val="none"/>
        <c:tickLblPos val="nextTo"/>
        <c:crossAx val="474412496"/>
        <c:crosses val="max"/>
        <c:crossBetween val="between"/>
      </c:valAx>
      <c:dateAx>
        <c:axId val="4744124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74415296"/>
        <c:crosses val="autoZero"/>
        <c:auto val="1"/>
        <c:lblOffset val="100"/>
        <c:baseTimeUnit val="day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5469476174633099"/>
          <c:y val="0.71693518729080352"/>
          <c:w val="0.11103293778418542"/>
          <c:h val="0.1020012685034501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WTI Spot Price vs. PC1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WTI</c:v>
          </c:tx>
          <c:spPr>
            <a:ln>
              <a:prstDash val="sysDash"/>
            </a:ln>
          </c:spPr>
          <c:marker>
            <c:symbol val="none"/>
          </c:marker>
          <c:cat>
            <c:numRef>
              <c:f>WTI!$A$3:$A$331</c:f>
              <c:numCache>
                <c:formatCode>mm/dd/yy;@</c:formatCode>
                <c:ptCount val="329"/>
                <c:pt idx="0">
                  <c:v>39115</c:v>
                </c:pt>
                <c:pt idx="1">
                  <c:v>39122</c:v>
                </c:pt>
                <c:pt idx="2">
                  <c:v>39129</c:v>
                </c:pt>
                <c:pt idx="3">
                  <c:v>39136</c:v>
                </c:pt>
                <c:pt idx="4">
                  <c:v>39143</c:v>
                </c:pt>
                <c:pt idx="5">
                  <c:v>39150</c:v>
                </c:pt>
                <c:pt idx="6">
                  <c:v>39157</c:v>
                </c:pt>
                <c:pt idx="7">
                  <c:v>39164</c:v>
                </c:pt>
                <c:pt idx="8">
                  <c:v>39171</c:v>
                </c:pt>
                <c:pt idx="9">
                  <c:v>39178</c:v>
                </c:pt>
                <c:pt idx="10">
                  <c:v>39185</c:v>
                </c:pt>
                <c:pt idx="11">
                  <c:v>39192</c:v>
                </c:pt>
                <c:pt idx="12">
                  <c:v>39199</c:v>
                </c:pt>
                <c:pt idx="13">
                  <c:v>39206</c:v>
                </c:pt>
                <c:pt idx="14">
                  <c:v>39213</c:v>
                </c:pt>
                <c:pt idx="15">
                  <c:v>39220</c:v>
                </c:pt>
                <c:pt idx="16">
                  <c:v>39227</c:v>
                </c:pt>
                <c:pt idx="17">
                  <c:v>39234</c:v>
                </c:pt>
                <c:pt idx="18">
                  <c:v>39241</c:v>
                </c:pt>
                <c:pt idx="19">
                  <c:v>39248</c:v>
                </c:pt>
                <c:pt idx="20">
                  <c:v>39255</c:v>
                </c:pt>
                <c:pt idx="21">
                  <c:v>39262</c:v>
                </c:pt>
                <c:pt idx="22">
                  <c:v>39269</c:v>
                </c:pt>
                <c:pt idx="23">
                  <c:v>39276</c:v>
                </c:pt>
                <c:pt idx="24">
                  <c:v>39283</c:v>
                </c:pt>
                <c:pt idx="25">
                  <c:v>39290</c:v>
                </c:pt>
                <c:pt idx="26">
                  <c:v>39297</c:v>
                </c:pt>
                <c:pt idx="27">
                  <c:v>39304</c:v>
                </c:pt>
                <c:pt idx="28">
                  <c:v>39311</c:v>
                </c:pt>
                <c:pt idx="29">
                  <c:v>39318</c:v>
                </c:pt>
                <c:pt idx="30">
                  <c:v>39325</c:v>
                </c:pt>
                <c:pt idx="31">
                  <c:v>39332</c:v>
                </c:pt>
                <c:pt idx="32">
                  <c:v>39339</c:v>
                </c:pt>
                <c:pt idx="33">
                  <c:v>39346</c:v>
                </c:pt>
                <c:pt idx="34">
                  <c:v>39353</c:v>
                </c:pt>
                <c:pt idx="35">
                  <c:v>39360</c:v>
                </c:pt>
                <c:pt idx="36">
                  <c:v>39367</c:v>
                </c:pt>
                <c:pt idx="37">
                  <c:v>39374</c:v>
                </c:pt>
                <c:pt idx="38">
                  <c:v>39381</c:v>
                </c:pt>
                <c:pt idx="39">
                  <c:v>39388</c:v>
                </c:pt>
                <c:pt idx="40">
                  <c:v>39395</c:v>
                </c:pt>
                <c:pt idx="41">
                  <c:v>39402</c:v>
                </c:pt>
                <c:pt idx="42">
                  <c:v>39409</c:v>
                </c:pt>
                <c:pt idx="43">
                  <c:v>39416</c:v>
                </c:pt>
                <c:pt idx="44">
                  <c:v>39423</c:v>
                </c:pt>
                <c:pt idx="45">
                  <c:v>39430</c:v>
                </c:pt>
                <c:pt idx="46">
                  <c:v>39437</c:v>
                </c:pt>
                <c:pt idx="47">
                  <c:v>39444</c:v>
                </c:pt>
                <c:pt idx="48">
                  <c:v>39451</c:v>
                </c:pt>
                <c:pt idx="49">
                  <c:v>39458</c:v>
                </c:pt>
                <c:pt idx="50">
                  <c:v>39465</c:v>
                </c:pt>
                <c:pt idx="51">
                  <c:v>39472</c:v>
                </c:pt>
                <c:pt idx="52">
                  <c:v>39479</c:v>
                </c:pt>
                <c:pt idx="53">
                  <c:v>39486</c:v>
                </c:pt>
                <c:pt idx="54">
                  <c:v>39493</c:v>
                </c:pt>
                <c:pt idx="55">
                  <c:v>39500</c:v>
                </c:pt>
                <c:pt idx="56">
                  <c:v>39507</c:v>
                </c:pt>
                <c:pt idx="57">
                  <c:v>39514</c:v>
                </c:pt>
                <c:pt idx="58">
                  <c:v>39521</c:v>
                </c:pt>
                <c:pt idx="59">
                  <c:v>39528</c:v>
                </c:pt>
                <c:pt idx="60">
                  <c:v>39535</c:v>
                </c:pt>
                <c:pt idx="61">
                  <c:v>39542</c:v>
                </c:pt>
                <c:pt idx="62">
                  <c:v>39549</c:v>
                </c:pt>
                <c:pt idx="63">
                  <c:v>39556</c:v>
                </c:pt>
                <c:pt idx="64">
                  <c:v>39563</c:v>
                </c:pt>
                <c:pt idx="65">
                  <c:v>39570</c:v>
                </c:pt>
                <c:pt idx="66">
                  <c:v>39577</c:v>
                </c:pt>
                <c:pt idx="67">
                  <c:v>39584</c:v>
                </c:pt>
                <c:pt idx="68">
                  <c:v>39591</c:v>
                </c:pt>
                <c:pt idx="69">
                  <c:v>39598</c:v>
                </c:pt>
                <c:pt idx="70">
                  <c:v>39605</c:v>
                </c:pt>
                <c:pt idx="71">
                  <c:v>39612</c:v>
                </c:pt>
                <c:pt idx="72">
                  <c:v>39619</c:v>
                </c:pt>
                <c:pt idx="73">
                  <c:v>39626</c:v>
                </c:pt>
                <c:pt idx="74">
                  <c:v>39633</c:v>
                </c:pt>
                <c:pt idx="75">
                  <c:v>39640</c:v>
                </c:pt>
                <c:pt idx="76">
                  <c:v>39647</c:v>
                </c:pt>
                <c:pt idx="77">
                  <c:v>39654</c:v>
                </c:pt>
                <c:pt idx="78">
                  <c:v>39661</c:v>
                </c:pt>
                <c:pt idx="79">
                  <c:v>39668</c:v>
                </c:pt>
                <c:pt idx="80">
                  <c:v>39675</c:v>
                </c:pt>
                <c:pt idx="81">
                  <c:v>39682</c:v>
                </c:pt>
                <c:pt idx="82">
                  <c:v>39689</c:v>
                </c:pt>
                <c:pt idx="83">
                  <c:v>39696</c:v>
                </c:pt>
                <c:pt idx="84">
                  <c:v>39703</c:v>
                </c:pt>
                <c:pt idx="85">
                  <c:v>39710</c:v>
                </c:pt>
                <c:pt idx="86">
                  <c:v>39717</c:v>
                </c:pt>
                <c:pt idx="87">
                  <c:v>39724</c:v>
                </c:pt>
                <c:pt idx="88">
                  <c:v>39731</c:v>
                </c:pt>
                <c:pt idx="89">
                  <c:v>39738</c:v>
                </c:pt>
                <c:pt idx="90">
                  <c:v>39745</c:v>
                </c:pt>
                <c:pt idx="91">
                  <c:v>39752</c:v>
                </c:pt>
                <c:pt idx="92">
                  <c:v>39759</c:v>
                </c:pt>
                <c:pt idx="93">
                  <c:v>39766</c:v>
                </c:pt>
                <c:pt idx="94">
                  <c:v>39773</c:v>
                </c:pt>
                <c:pt idx="95">
                  <c:v>39780</c:v>
                </c:pt>
                <c:pt idx="96">
                  <c:v>39787</c:v>
                </c:pt>
                <c:pt idx="97">
                  <c:v>39794</c:v>
                </c:pt>
                <c:pt idx="98">
                  <c:v>39801</c:v>
                </c:pt>
                <c:pt idx="99">
                  <c:v>39808</c:v>
                </c:pt>
                <c:pt idx="100">
                  <c:v>39815</c:v>
                </c:pt>
                <c:pt idx="101">
                  <c:v>39822</c:v>
                </c:pt>
                <c:pt idx="102">
                  <c:v>39829</c:v>
                </c:pt>
                <c:pt idx="103">
                  <c:v>39836</c:v>
                </c:pt>
                <c:pt idx="104">
                  <c:v>39843</c:v>
                </c:pt>
                <c:pt idx="105">
                  <c:v>39850</c:v>
                </c:pt>
                <c:pt idx="106">
                  <c:v>39857</c:v>
                </c:pt>
                <c:pt idx="107">
                  <c:v>39864</c:v>
                </c:pt>
                <c:pt idx="108">
                  <c:v>39871</c:v>
                </c:pt>
                <c:pt idx="109">
                  <c:v>39878</c:v>
                </c:pt>
                <c:pt idx="110">
                  <c:v>39885</c:v>
                </c:pt>
                <c:pt idx="111">
                  <c:v>39892</c:v>
                </c:pt>
                <c:pt idx="112">
                  <c:v>39899</c:v>
                </c:pt>
                <c:pt idx="113">
                  <c:v>39906</c:v>
                </c:pt>
                <c:pt idx="114">
                  <c:v>39913</c:v>
                </c:pt>
                <c:pt idx="115">
                  <c:v>39920</c:v>
                </c:pt>
                <c:pt idx="116">
                  <c:v>39927</c:v>
                </c:pt>
                <c:pt idx="117">
                  <c:v>39934</c:v>
                </c:pt>
                <c:pt idx="118">
                  <c:v>39941</c:v>
                </c:pt>
                <c:pt idx="119">
                  <c:v>39948</c:v>
                </c:pt>
                <c:pt idx="120">
                  <c:v>39955</c:v>
                </c:pt>
                <c:pt idx="121">
                  <c:v>39962</c:v>
                </c:pt>
                <c:pt idx="122">
                  <c:v>39969</c:v>
                </c:pt>
                <c:pt idx="123">
                  <c:v>39976</c:v>
                </c:pt>
                <c:pt idx="124">
                  <c:v>39983</c:v>
                </c:pt>
                <c:pt idx="125">
                  <c:v>39990</c:v>
                </c:pt>
                <c:pt idx="126">
                  <c:v>39997</c:v>
                </c:pt>
                <c:pt idx="127">
                  <c:v>40004</c:v>
                </c:pt>
                <c:pt idx="128">
                  <c:v>40011</c:v>
                </c:pt>
                <c:pt idx="129">
                  <c:v>40018</c:v>
                </c:pt>
                <c:pt idx="130">
                  <c:v>40025</c:v>
                </c:pt>
                <c:pt idx="131">
                  <c:v>40032</c:v>
                </c:pt>
                <c:pt idx="132">
                  <c:v>40039</c:v>
                </c:pt>
                <c:pt idx="133">
                  <c:v>40046</c:v>
                </c:pt>
                <c:pt idx="134">
                  <c:v>40053</c:v>
                </c:pt>
                <c:pt idx="135">
                  <c:v>40060</c:v>
                </c:pt>
                <c:pt idx="136">
                  <c:v>40067</c:v>
                </c:pt>
                <c:pt idx="137">
                  <c:v>40074</c:v>
                </c:pt>
                <c:pt idx="138">
                  <c:v>40081</c:v>
                </c:pt>
                <c:pt idx="139">
                  <c:v>40088</c:v>
                </c:pt>
                <c:pt idx="140">
                  <c:v>40095</c:v>
                </c:pt>
                <c:pt idx="141">
                  <c:v>40102</c:v>
                </c:pt>
                <c:pt idx="142">
                  <c:v>40109</c:v>
                </c:pt>
                <c:pt idx="143">
                  <c:v>40116</c:v>
                </c:pt>
                <c:pt idx="144">
                  <c:v>40123</c:v>
                </c:pt>
                <c:pt idx="145">
                  <c:v>40130</c:v>
                </c:pt>
                <c:pt idx="146">
                  <c:v>40137</c:v>
                </c:pt>
                <c:pt idx="147">
                  <c:v>40144</c:v>
                </c:pt>
                <c:pt idx="148">
                  <c:v>40151</c:v>
                </c:pt>
                <c:pt idx="149">
                  <c:v>40158</c:v>
                </c:pt>
                <c:pt idx="150">
                  <c:v>40165</c:v>
                </c:pt>
                <c:pt idx="151">
                  <c:v>40172</c:v>
                </c:pt>
                <c:pt idx="152">
                  <c:v>40179</c:v>
                </c:pt>
                <c:pt idx="153">
                  <c:v>40186</c:v>
                </c:pt>
                <c:pt idx="154">
                  <c:v>40193</c:v>
                </c:pt>
                <c:pt idx="155">
                  <c:v>40200</c:v>
                </c:pt>
                <c:pt idx="156">
                  <c:v>40207</c:v>
                </c:pt>
                <c:pt idx="157">
                  <c:v>40214</c:v>
                </c:pt>
                <c:pt idx="158">
                  <c:v>40221</c:v>
                </c:pt>
                <c:pt idx="159">
                  <c:v>40228</c:v>
                </c:pt>
                <c:pt idx="160">
                  <c:v>40235</c:v>
                </c:pt>
                <c:pt idx="161">
                  <c:v>40242</c:v>
                </c:pt>
                <c:pt idx="162">
                  <c:v>40249</c:v>
                </c:pt>
                <c:pt idx="163">
                  <c:v>40256</c:v>
                </c:pt>
                <c:pt idx="164">
                  <c:v>40263</c:v>
                </c:pt>
                <c:pt idx="165">
                  <c:v>40270</c:v>
                </c:pt>
                <c:pt idx="166">
                  <c:v>40277</c:v>
                </c:pt>
                <c:pt idx="167">
                  <c:v>40284</c:v>
                </c:pt>
                <c:pt idx="168">
                  <c:v>40291</c:v>
                </c:pt>
                <c:pt idx="169">
                  <c:v>40298</c:v>
                </c:pt>
                <c:pt idx="170">
                  <c:v>40305</c:v>
                </c:pt>
                <c:pt idx="171">
                  <c:v>40312</c:v>
                </c:pt>
                <c:pt idx="172">
                  <c:v>40319</c:v>
                </c:pt>
                <c:pt idx="173">
                  <c:v>40326</c:v>
                </c:pt>
                <c:pt idx="174">
                  <c:v>40333</c:v>
                </c:pt>
                <c:pt idx="175">
                  <c:v>40340</c:v>
                </c:pt>
                <c:pt idx="176">
                  <c:v>40347</c:v>
                </c:pt>
                <c:pt idx="177">
                  <c:v>40354</c:v>
                </c:pt>
                <c:pt idx="178">
                  <c:v>40361</c:v>
                </c:pt>
                <c:pt idx="179">
                  <c:v>40368</c:v>
                </c:pt>
                <c:pt idx="180">
                  <c:v>40375</c:v>
                </c:pt>
                <c:pt idx="181">
                  <c:v>40382</c:v>
                </c:pt>
                <c:pt idx="182">
                  <c:v>40389</c:v>
                </c:pt>
                <c:pt idx="183">
                  <c:v>40396</c:v>
                </c:pt>
                <c:pt idx="184">
                  <c:v>40403</c:v>
                </c:pt>
                <c:pt idx="185">
                  <c:v>40410</c:v>
                </c:pt>
                <c:pt idx="186">
                  <c:v>40417</c:v>
                </c:pt>
                <c:pt idx="187">
                  <c:v>40424</c:v>
                </c:pt>
                <c:pt idx="188">
                  <c:v>40431</c:v>
                </c:pt>
                <c:pt idx="189">
                  <c:v>40438</c:v>
                </c:pt>
                <c:pt idx="190">
                  <c:v>40445</c:v>
                </c:pt>
                <c:pt idx="191">
                  <c:v>40452</c:v>
                </c:pt>
                <c:pt idx="192">
                  <c:v>40459</c:v>
                </c:pt>
                <c:pt idx="193">
                  <c:v>40466</c:v>
                </c:pt>
                <c:pt idx="194">
                  <c:v>40473</c:v>
                </c:pt>
                <c:pt idx="195">
                  <c:v>40480</c:v>
                </c:pt>
                <c:pt idx="196">
                  <c:v>40487</c:v>
                </c:pt>
                <c:pt idx="197">
                  <c:v>40494</c:v>
                </c:pt>
                <c:pt idx="198">
                  <c:v>40501</c:v>
                </c:pt>
                <c:pt idx="199">
                  <c:v>40508</c:v>
                </c:pt>
                <c:pt idx="200">
                  <c:v>40515</c:v>
                </c:pt>
                <c:pt idx="201">
                  <c:v>40522</c:v>
                </c:pt>
                <c:pt idx="202">
                  <c:v>40529</c:v>
                </c:pt>
                <c:pt idx="203">
                  <c:v>40536</c:v>
                </c:pt>
                <c:pt idx="204">
                  <c:v>40543</c:v>
                </c:pt>
                <c:pt idx="205">
                  <c:v>40550</c:v>
                </c:pt>
                <c:pt idx="206">
                  <c:v>40557</c:v>
                </c:pt>
                <c:pt idx="207">
                  <c:v>40564</c:v>
                </c:pt>
                <c:pt idx="208">
                  <c:v>40571</c:v>
                </c:pt>
                <c:pt idx="209">
                  <c:v>40578</c:v>
                </c:pt>
                <c:pt idx="210">
                  <c:v>40585</c:v>
                </c:pt>
                <c:pt idx="211">
                  <c:v>40592</c:v>
                </c:pt>
                <c:pt idx="212">
                  <c:v>40599</c:v>
                </c:pt>
                <c:pt idx="213">
                  <c:v>40606</c:v>
                </c:pt>
                <c:pt idx="214">
                  <c:v>40613</c:v>
                </c:pt>
                <c:pt idx="215">
                  <c:v>40620</c:v>
                </c:pt>
                <c:pt idx="216">
                  <c:v>40627</c:v>
                </c:pt>
                <c:pt idx="217">
                  <c:v>40634</c:v>
                </c:pt>
                <c:pt idx="218">
                  <c:v>40641</c:v>
                </c:pt>
                <c:pt idx="219">
                  <c:v>40648</c:v>
                </c:pt>
                <c:pt idx="220">
                  <c:v>40655</c:v>
                </c:pt>
                <c:pt idx="221">
                  <c:v>40662</c:v>
                </c:pt>
                <c:pt idx="222">
                  <c:v>40669</c:v>
                </c:pt>
                <c:pt idx="223">
                  <c:v>40676</c:v>
                </c:pt>
                <c:pt idx="224">
                  <c:v>40683</c:v>
                </c:pt>
                <c:pt idx="225">
                  <c:v>40690</c:v>
                </c:pt>
                <c:pt idx="226">
                  <c:v>40697</c:v>
                </c:pt>
                <c:pt idx="227">
                  <c:v>40704</c:v>
                </c:pt>
                <c:pt idx="228">
                  <c:v>40711</c:v>
                </c:pt>
                <c:pt idx="229">
                  <c:v>40718</c:v>
                </c:pt>
                <c:pt idx="230">
                  <c:v>40725</c:v>
                </c:pt>
                <c:pt idx="231">
                  <c:v>40732</c:v>
                </c:pt>
                <c:pt idx="232">
                  <c:v>40739</c:v>
                </c:pt>
                <c:pt idx="233">
                  <c:v>40746</c:v>
                </c:pt>
                <c:pt idx="234">
                  <c:v>40753</c:v>
                </c:pt>
                <c:pt idx="235">
                  <c:v>40760</c:v>
                </c:pt>
                <c:pt idx="236">
                  <c:v>40767</c:v>
                </c:pt>
                <c:pt idx="237">
                  <c:v>40774</c:v>
                </c:pt>
                <c:pt idx="238">
                  <c:v>40781</c:v>
                </c:pt>
                <c:pt idx="239">
                  <c:v>40788</c:v>
                </c:pt>
                <c:pt idx="240">
                  <c:v>40795</c:v>
                </c:pt>
                <c:pt idx="241">
                  <c:v>40802</c:v>
                </c:pt>
                <c:pt idx="242">
                  <c:v>40809</c:v>
                </c:pt>
                <c:pt idx="243">
                  <c:v>40816</c:v>
                </c:pt>
                <c:pt idx="244">
                  <c:v>40823</c:v>
                </c:pt>
                <c:pt idx="245">
                  <c:v>40830</c:v>
                </c:pt>
                <c:pt idx="246">
                  <c:v>40837</c:v>
                </c:pt>
                <c:pt idx="247">
                  <c:v>40844</c:v>
                </c:pt>
                <c:pt idx="248">
                  <c:v>40851</c:v>
                </c:pt>
                <c:pt idx="249">
                  <c:v>40858</c:v>
                </c:pt>
                <c:pt idx="250">
                  <c:v>40865</c:v>
                </c:pt>
                <c:pt idx="251">
                  <c:v>40872</c:v>
                </c:pt>
                <c:pt idx="252">
                  <c:v>40879</c:v>
                </c:pt>
                <c:pt idx="253">
                  <c:v>40886</c:v>
                </c:pt>
                <c:pt idx="254">
                  <c:v>40893</c:v>
                </c:pt>
                <c:pt idx="255">
                  <c:v>40900</c:v>
                </c:pt>
                <c:pt idx="256">
                  <c:v>40907</c:v>
                </c:pt>
                <c:pt idx="257">
                  <c:v>40914</c:v>
                </c:pt>
                <c:pt idx="258">
                  <c:v>40921</c:v>
                </c:pt>
                <c:pt idx="259">
                  <c:v>40928</c:v>
                </c:pt>
                <c:pt idx="260">
                  <c:v>40935</c:v>
                </c:pt>
                <c:pt idx="261">
                  <c:v>40942</c:v>
                </c:pt>
                <c:pt idx="262">
                  <c:v>40949</c:v>
                </c:pt>
                <c:pt idx="263">
                  <c:v>40956</c:v>
                </c:pt>
                <c:pt idx="264">
                  <c:v>40963</c:v>
                </c:pt>
                <c:pt idx="265">
                  <c:v>40970</c:v>
                </c:pt>
                <c:pt idx="266">
                  <c:v>40977</c:v>
                </c:pt>
                <c:pt idx="267">
                  <c:v>40984</c:v>
                </c:pt>
                <c:pt idx="268">
                  <c:v>40991</c:v>
                </c:pt>
                <c:pt idx="269">
                  <c:v>40998</c:v>
                </c:pt>
                <c:pt idx="270">
                  <c:v>41005</c:v>
                </c:pt>
                <c:pt idx="271">
                  <c:v>41012</c:v>
                </c:pt>
                <c:pt idx="272">
                  <c:v>41019</c:v>
                </c:pt>
                <c:pt idx="273">
                  <c:v>41026</c:v>
                </c:pt>
                <c:pt idx="274">
                  <c:v>41033</c:v>
                </c:pt>
                <c:pt idx="275">
                  <c:v>41040</c:v>
                </c:pt>
                <c:pt idx="276">
                  <c:v>41047</c:v>
                </c:pt>
                <c:pt idx="277">
                  <c:v>41054</c:v>
                </c:pt>
                <c:pt idx="278">
                  <c:v>41061</c:v>
                </c:pt>
                <c:pt idx="279">
                  <c:v>41068</c:v>
                </c:pt>
                <c:pt idx="280">
                  <c:v>41075</c:v>
                </c:pt>
                <c:pt idx="281">
                  <c:v>41082</c:v>
                </c:pt>
                <c:pt idx="282">
                  <c:v>41089</c:v>
                </c:pt>
                <c:pt idx="283">
                  <c:v>41096</c:v>
                </c:pt>
                <c:pt idx="284">
                  <c:v>41103</c:v>
                </c:pt>
                <c:pt idx="285">
                  <c:v>41110</c:v>
                </c:pt>
                <c:pt idx="286">
                  <c:v>41117</c:v>
                </c:pt>
                <c:pt idx="287">
                  <c:v>41124</c:v>
                </c:pt>
                <c:pt idx="288">
                  <c:v>41131</c:v>
                </c:pt>
                <c:pt idx="289">
                  <c:v>41138</c:v>
                </c:pt>
                <c:pt idx="290">
                  <c:v>41145</c:v>
                </c:pt>
                <c:pt idx="291">
                  <c:v>41152</c:v>
                </c:pt>
                <c:pt idx="292">
                  <c:v>41159</c:v>
                </c:pt>
                <c:pt idx="293">
                  <c:v>41166</c:v>
                </c:pt>
                <c:pt idx="294">
                  <c:v>41173</c:v>
                </c:pt>
                <c:pt idx="295">
                  <c:v>41180</c:v>
                </c:pt>
                <c:pt idx="296">
                  <c:v>41187</c:v>
                </c:pt>
                <c:pt idx="297">
                  <c:v>41194</c:v>
                </c:pt>
                <c:pt idx="298">
                  <c:v>41201</c:v>
                </c:pt>
                <c:pt idx="299">
                  <c:v>41208</c:v>
                </c:pt>
                <c:pt idx="300">
                  <c:v>41215</c:v>
                </c:pt>
                <c:pt idx="301">
                  <c:v>41222</c:v>
                </c:pt>
                <c:pt idx="302">
                  <c:v>41229</c:v>
                </c:pt>
                <c:pt idx="303">
                  <c:v>41236</c:v>
                </c:pt>
                <c:pt idx="304">
                  <c:v>41243</c:v>
                </c:pt>
                <c:pt idx="305">
                  <c:v>41250</c:v>
                </c:pt>
                <c:pt idx="306">
                  <c:v>41257</c:v>
                </c:pt>
                <c:pt idx="307">
                  <c:v>41264</c:v>
                </c:pt>
                <c:pt idx="308">
                  <c:v>41271</c:v>
                </c:pt>
                <c:pt idx="309">
                  <c:v>41278</c:v>
                </c:pt>
                <c:pt idx="310">
                  <c:v>41285</c:v>
                </c:pt>
                <c:pt idx="311">
                  <c:v>41292</c:v>
                </c:pt>
                <c:pt idx="312">
                  <c:v>41299</c:v>
                </c:pt>
                <c:pt idx="313">
                  <c:v>41306</c:v>
                </c:pt>
                <c:pt idx="314">
                  <c:v>41313</c:v>
                </c:pt>
                <c:pt idx="315">
                  <c:v>41320</c:v>
                </c:pt>
                <c:pt idx="316">
                  <c:v>41327</c:v>
                </c:pt>
                <c:pt idx="317">
                  <c:v>41334</c:v>
                </c:pt>
                <c:pt idx="318">
                  <c:v>41341</c:v>
                </c:pt>
                <c:pt idx="319">
                  <c:v>41348</c:v>
                </c:pt>
                <c:pt idx="320">
                  <c:v>41355</c:v>
                </c:pt>
                <c:pt idx="321">
                  <c:v>41362</c:v>
                </c:pt>
                <c:pt idx="322">
                  <c:v>41369</c:v>
                </c:pt>
                <c:pt idx="323">
                  <c:v>41376</c:v>
                </c:pt>
                <c:pt idx="324">
                  <c:v>41383</c:v>
                </c:pt>
                <c:pt idx="325">
                  <c:v>41390</c:v>
                </c:pt>
                <c:pt idx="326">
                  <c:v>41397</c:v>
                </c:pt>
                <c:pt idx="327">
                  <c:v>41404</c:v>
                </c:pt>
                <c:pt idx="328">
                  <c:v>41411</c:v>
                </c:pt>
              </c:numCache>
            </c:numRef>
          </c:cat>
          <c:val>
            <c:numRef>
              <c:f>WTI!$B$3:$B$331</c:f>
              <c:numCache>
                <c:formatCode>General</c:formatCode>
                <c:ptCount val="329"/>
                <c:pt idx="0">
                  <c:v>57.11</c:v>
                </c:pt>
                <c:pt idx="1">
                  <c:v>58.99</c:v>
                </c:pt>
                <c:pt idx="2">
                  <c:v>58.41</c:v>
                </c:pt>
                <c:pt idx="3">
                  <c:v>59.57</c:v>
                </c:pt>
                <c:pt idx="4">
                  <c:v>61.64</c:v>
                </c:pt>
                <c:pt idx="5">
                  <c:v>60.85</c:v>
                </c:pt>
                <c:pt idx="6">
                  <c:v>57.94</c:v>
                </c:pt>
                <c:pt idx="7">
                  <c:v>58.26</c:v>
                </c:pt>
                <c:pt idx="8">
                  <c:v>64.180000000000007</c:v>
                </c:pt>
                <c:pt idx="9">
                  <c:v>64.819999999999993</c:v>
                </c:pt>
                <c:pt idx="10">
                  <c:v>62.58</c:v>
                </c:pt>
                <c:pt idx="11">
                  <c:v>63.06</c:v>
                </c:pt>
                <c:pt idx="12">
                  <c:v>65.260000000000005</c:v>
                </c:pt>
                <c:pt idx="13">
                  <c:v>63.82</c:v>
                </c:pt>
                <c:pt idx="14">
                  <c:v>61.9</c:v>
                </c:pt>
                <c:pt idx="15">
                  <c:v>63.61</c:v>
                </c:pt>
                <c:pt idx="16">
                  <c:v>64.89</c:v>
                </c:pt>
                <c:pt idx="17">
                  <c:v>63.94</c:v>
                </c:pt>
                <c:pt idx="18">
                  <c:v>65.900000000000006</c:v>
                </c:pt>
                <c:pt idx="19">
                  <c:v>66.62</c:v>
                </c:pt>
                <c:pt idx="20">
                  <c:v>68.78</c:v>
                </c:pt>
                <c:pt idx="21">
                  <c:v>69.13</c:v>
                </c:pt>
                <c:pt idx="22">
                  <c:v>71.78</c:v>
                </c:pt>
                <c:pt idx="23">
                  <c:v>72.790000000000006</c:v>
                </c:pt>
                <c:pt idx="24">
                  <c:v>74.92</c:v>
                </c:pt>
                <c:pt idx="25">
                  <c:v>75.150000000000006</c:v>
                </c:pt>
                <c:pt idx="26">
                  <c:v>76.75</c:v>
                </c:pt>
                <c:pt idx="27">
                  <c:v>71.92</c:v>
                </c:pt>
                <c:pt idx="28">
                  <c:v>72.05</c:v>
                </c:pt>
                <c:pt idx="29">
                  <c:v>70.19</c:v>
                </c:pt>
                <c:pt idx="30">
                  <c:v>72.930000000000007</c:v>
                </c:pt>
                <c:pt idx="31">
                  <c:v>75.959999999999994</c:v>
                </c:pt>
                <c:pt idx="32">
                  <c:v>78.95</c:v>
                </c:pt>
                <c:pt idx="33">
                  <c:v>82.26</c:v>
                </c:pt>
                <c:pt idx="34">
                  <c:v>81.7</c:v>
                </c:pt>
                <c:pt idx="35">
                  <c:v>80.59</c:v>
                </c:pt>
                <c:pt idx="36">
                  <c:v>81.459999999999994</c:v>
                </c:pt>
                <c:pt idx="37">
                  <c:v>87.8</c:v>
                </c:pt>
                <c:pt idx="38">
                  <c:v>89.23</c:v>
                </c:pt>
                <c:pt idx="39">
                  <c:v>93.46</c:v>
                </c:pt>
                <c:pt idx="40">
                  <c:v>95.81</c:v>
                </c:pt>
                <c:pt idx="41">
                  <c:v>93.56</c:v>
                </c:pt>
                <c:pt idx="42">
                  <c:v>97.93</c:v>
                </c:pt>
                <c:pt idx="43">
                  <c:v>92.47</c:v>
                </c:pt>
                <c:pt idx="44">
                  <c:v>88.71</c:v>
                </c:pt>
                <c:pt idx="45">
                  <c:v>91.18</c:v>
                </c:pt>
                <c:pt idx="46">
                  <c:v>91.16</c:v>
                </c:pt>
                <c:pt idx="47">
                  <c:v>95.64</c:v>
                </c:pt>
                <c:pt idx="48">
                  <c:v>98.17</c:v>
                </c:pt>
                <c:pt idx="49">
                  <c:v>94.76</c:v>
                </c:pt>
                <c:pt idx="50">
                  <c:v>91.51</c:v>
                </c:pt>
                <c:pt idx="51">
                  <c:v>89.41</c:v>
                </c:pt>
                <c:pt idx="52">
                  <c:v>91.14</c:v>
                </c:pt>
                <c:pt idx="53">
                  <c:v>89.08</c:v>
                </c:pt>
                <c:pt idx="54">
                  <c:v>94.13</c:v>
                </c:pt>
                <c:pt idx="55">
                  <c:v>99.61</c:v>
                </c:pt>
                <c:pt idx="56">
                  <c:v>100.84</c:v>
                </c:pt>
                <c:pt idx="57">
                  <c:v>103.44</c:v>
                </c:pt>
                <c:pt idx="58">
                  <c:v>109.35</c:v>
                </c:pt>
                <c:pt idx="59">
                  <c:v>105.28</c:v>
                </c:pt>
                <c:pt idx="60">
                  <c:v>104.49</c:v>
                </c:pt>
                <c:pt idx="61">
                  <c:v>103.46</c:v>
                </c:pt>
                <c:pt idx="62">
                  <c:v>109.71</c:v>
                </c:pt>
                <c:pt idx="63">
                  <c:v>114.33</c:v>
                </c:pt>
                <c:pt idx="64">
                  <c:v>118.53</c:v>
                </c:pt>
                <c:pt idx="65">
                  <c:v>115.42</c:v>
                </c:pt>
                <c:pt idx="66">
                  <c:v>123.01</c:v>
                </c:pt>
                <c:pt idx="67">
                  <c:v>124.96</c:v>
                </c:pt>
                <c:pt idx="68">
                  <c:v>130.13999999999999</c:v>
                </c:pt>
                <c:pt idx="69">
                  <c:v>128.47</c:v>
                </c:pt>
                <c:pt idx="70">
                  <c:v>128.16</c:v>
                </c:pt>
                <c:pt idx="71">
                  <c:v>134.80000000000001</c:v>
                </c:pt>
                <c:pt idx="72">
                  <c:v>134.34</c:v>
                </c:pt>
                <c:pt idx="73">
                  <c:v>137</c:v>
                </c:pt>
                <c:pt idx="74">
                  <c:v>142.52000000000001</c:v>
                </c:pt>
                <c:pt idx="75">
                  <c:v>139.94999999999999</c:v>
                </c:pt>
                <c:pt idx="76">
                  <c:v>135.37</c:v>
                </c:pt>
                <c:pt idx="77">
                  <c:v>125.92</c:v>
                </c:pt>
                <c:pt idx="78">
                  <c:v>124.57</c:v>
                </c:pt>
                <c:pt idx="79">
                  <c:v>118.8</c:v>
                </c:pt>
                <c:pt idx="80">
                  <c:v>114.4</c:v>
                </c:pt>
                <c:pt idx="81">
                  <c:v>115.7</c:v>
                </c:pt>
                <c:pt idx="82">
                  <c:v>116.09</c:v>
                </c:pt>
                <c:pt idx="83">
                  <c:v>108.37</c:v>
                </c:pt>
                <c:pt idx="84">
                  <c:v>102.88</c:v>
                </c:pt>
                <c:pt idx="85">
                  <c:v>97.19</c:v>
                </c:pt>
                <c:pt idx="86">
                  <c:v>111.12</c:v>
                </c:pt>
                <c:pt idx="87">
                  <c:v>96.59</c:v>
                </c:pt>
                <c:pt idx="88">
                  <c:v>86.24</c:v>
                </c:pt>
                <c:pt idx="89">
                  <c:v>75.19</c:v>
                </c:pt>
                <c:pt idx="90">
                  <c:v>68.56</c:v>
                </c:pt>
                <c:pt idx="91">
                  <c:v>65.209999999999994</c:v>
                </c:pt>
                <c:pt idx="92">
                  <c:v>64.31</c:v>
                </c:pt>
                <c:pt idx="93">
                  <c:v>58.6</c:v>
                </c:pt>
                <c:pt idx="94">
                  <c:v>52.26</c:v>
                </c:pt>
                <c:pt idx="95">
                  <c:v>53.27</c:v>
                </c:pt>
                <c:pt idx="96">
                  <c:v>45.6</c:v>
                </c:pt>
                <c:pt idx="97">
                  <c:v>44.57</c:v>
                </c:pt>
                <c:pt idx="98">
                  <c:v>39.700000000000003</c:v>
                </c:pt>
                <c:pt idx="99">
                  <c:v>32.979999999999997</c:v>
                </c:pt>
                <c:pt idx="100">
                  <c:v>42.4</c:v>
                </c:pt>
                <c:pt idx="101">
                  <c:v>44.46</c:v>
                </c:pt>
                <c:pt idx="102">
                  <c:v>36.729999999999997</c:v>
                </c:pt>
                <c:pt idx="103">
                  <c:v>42.15</c:v>
                </c:pt>
                <c:pt idx="104">
                  <c:v>42.7</c:v>
                </c:pt>
                <c:pt idx="105">
                  <c:v>40.78</c:v>
                </c:pt>
                <c:pt idx="106">
                  <c:v>36.94</c:v>
                </c:pt>
                <c:pt idx="107">
                  <c:v>37.15</c:v>
                </c:pt>
                <c:pt idx="108">
                  <c:v>41.1</c:v>
                </c:pt>
                <c:pt idx="109">
                  <c:v>43.18</c:v>
                </c:pt>
                <c:pt idx="110">
                  <c:v>45.66</c:v>
                </c:pt>
                <c:pt idx="111">
                  <c:v>49.49</c:v>
                </c:pt>
                <c:pt idx="112">
                  <c:v>52.99</c:v>
                </c:pt>
                <c:pt idx="113">
                  <c:v>50.34</c:v>
                </c:pt>
                <c:pt idx="114">
                  <c:v>50.46</c:v>
                </c:pt>
                <c:pt idx="115">
                  <c:v>49.86</c:v>
                </c:pt>
                <c:pt idx="116">
                  <c:v>47.8</c:v>
                </c:pt>
                <c:pt idx="117">
                  <c:v>50.2</c:v>
                </c:pt>
                <c:pt idx="118">
                  <c:v>55.96</c:v>
                </c:pt>
                <c:pt idx="119">
                  <c:v>57.94</c:v>
                </c:pt>
                <c:pt idx="120">
                  <c:v>60.32</c:v>
                </c:pt>
                <c:pt idx="121">
                  <c:v>64.319999999999993</c:v>
                </c:pt>
                <c:pt idx="122">
                  <c:v>68.11</c:v>
                </c:pt>
                <c:pt idx="123">
                  <c:v>70.849999999999994</c:v>
                </c:pt>
                <c:pt idx="124">
                  <c:v>70.62</c:v>
                </c:pt>
                <c:pt idx="125">
                  <c:v>68.58</c:v>
                </c:pt>
                <c:pt idx="126">
                  <c:v>69.319999999999993</c:v>
                </c:pt>
                <c:pt idx="127">
                  <c:v>61.48</c:v>
                </c:pt>
                <c:pt idx="128">
                  <c:v>61.29</c:v>
                </c:pt>
                <c:pt idx="129">
                  <c:v>65.28</c:v>
                </c:pt>
                <c:pt idx="130">
                  <c:v>67.03</c:v>
                </c:pt>
                <c:pt idx="131">
                  <c:v>71.58</c:v>
                </c:pt>
                <c:pt idx="132">
                  <c:v>69.64</c:v>
                </c:pt>
                <c:pt idx="133">
                  <c:v>70.8</c:v>
                </c:pt>
                <c:pt idx="134">
                  <c:v>72.37</c:v>
                </c:pt>
                <c:pt idx="135">
                  <c:v>68.39</c:v>
                </c:pt>
                <c:pt idx="136">
                  <c:v>70.91</c:v>
                </c:pt>
                <c:pt idx="137">
                  <c:v>71.319999999999993</c:v>
                </c:pt>
                <c:pt idx="138">
                  <c:v>68.33</c:v>
                </c:pt>
                <c:pt idx="139">
                  <c:v>68.84</c:v>
                </c:pt>
                <c:pt idx="140">
                  <c:v>70.8</c:v>
                </c:pt>
                <c:pt idx="141">
                  <c:v>75.73</c:v>
                </c:pt>
                <c:pt idx="142">
                  <c:v>80.06</c:v>
                </c:pt>
                <c:pt idx="143">
                  <c:v>78.47</c:v>
                </c:pt>
                <c:pt idx="144">
                  <c:v>79</c:v>
                </c:pt>
                <c:pt idx="145">
                  <c:v>78.239999999999995</c:v>
                </c:pt>
                <c:pt idx="146">
                  <c:v>78.37</c:v>
                </c:pt>
                <c:pt idx="147">
                  <c:v>76.14</c:v>
                </c:pt>
                <c:pt idx="148">
                  <c:v>76.81</c:v>
                </c:pt>
                <c:pt idx="149">
                  <c:v>71.510000000000005</c:v>
                </c:pt>
                <c:pt idx="150">
                  <c:v>71.72</c:v>
                </c:pt>
                <c:pt idx="151">
                  <c:v>74.760000000000005</c:v>
                </c:pt>
                <c:pt idx="152">
                  <c:v>79.069999999999993</c:v>
                </c:pt>
                <c:pt idx="153">
                  <c:v>82.34</c:v>
                </c:pt>
                <c:pt idx="154">
                  <c:v>80.06</c:v>
                </c:pt>
                <c:pt idx="155">
                  <c:v>76.62</c:v>
                </c:pt>
                <c:pt idx="156">
                  <c:v>73.94</c:v>
                </c:pt>
                <c:pt idx="157">
                  <c:v>74.569999999999993</c:v>
                </c:pt>
                <c:pt idx="158">
                  <c:v>73.88</c:v>
                </c:pt>
                <c:pt idx="159">
                  <c:v>78.25</c:v>
                </c:pt>
                <c:pt idx="160">
                  <c:v>79.22</c:v>
                </c:pt>
                <c:pt idx="161">
                  <c:v>80.19</c:v>
                </c:pt>
                <c:pt idx="162">
                  <c:v>81.760000000000005</c:v>
                </c:pt>
                <c:pt idx="163">
                  <c:v>81.44</c:v>
                </c:pt>
                <c:pt idx="164">
                  <c:v>80.650000000000006</c:v>
                </c:pt>
                <c:pt idx="165">
                  <c:v>83.01</c:v>
                </c:pt>
                <c:pt idx="166">
                  <c:v>85.66</c:v>
                </c:pt>
                <c:pt idx="167">
                  <c:v>84.34</c:v>
                </c:pt>
                <c:pt idx="168">
                  <c:v>82.9</c:v>
                </c:pt>
                <c:pt idx="169">
                  <c:v>84.22</c:v>
                </c:pt>
                <c:pt idx="170">
                  <c:v>80.239999999999995</c:v>
                </c:pt>
                <c:pt idx="171">
                  <c:v>74.98</c:v>
                </c:pt>
                <c:pt idx="172">
                  <c:v>69.14</c:v>
                </c:pt>
                <c:pt idx="173">
                  <c:v>70.62</c:v>
                </c:pt>
                <c:pt idx="174">
                  <c:v>72.91</c:v>
                </c:pt>
                <c:pt idx="175">
                  <c:v>73.44</c:v>
                </c:pt>
                <c:pt idx="176">
                  <c:v>76.7</c:v>
                </c:pt>
                <c:pt idx="177">
                  <c:v>77.06</c:v>
                </c:pt>
                <c:pt idx="178">
                  <c:v>74.959999999999994</c:v>
                </c:pt>
                <c:pt idx="179">
                  <c:v>74.39</c:v>
                </c:pt>
                <c:pt idx="180">
                  <c:v>76.349999999999994</c:v>
                </c:pt>
                <c:pt idx="181">
                  <c:v>77.56</c:v>
                </c:pt>
                <c:pt idx="182">
                  <c:v>78.12</c:v>
                </c:pt>
                <c:pt idx="183">
                  <c:v>81.790000000000006</c:v>
                </c:pt>
                <c:pt idx="184">
                  <c:v>78.17</c:v>
                </c:pt>
                <c:pt idx="185">
                  <c:v>74.84</c:v>
                </c:pt>
                <c:pt idx="186">
                  <c:v>72.91</c:v>
                </c:pt>
                <c:pt idx="187">
                  <c:v>74.02</c:v>
                </c:pt>
                <c:pt idx="188">
                  <c:v>74.819999999999993</c:v>
                </c:pt>
                <c:pt idx="189">
                  <c:v>75.62</c:v>
                </c:pt>
                <c:pt idx="190">
                  <c:v>73.760000000000005</c:v>
                </c:pt>
                <c:pt idx="191">
                  <c:v>78.41</c:v>
                </c:pt>
                <c:pt idx="192">
                  <c:v>82.29</c:v>
                </c:pt>
                <c:pt idx="193">
                  <c:v>82.16</c:v>
                </c:pt>
                <c:pt idx="194">
                  <c:v>81.150000000000006</c:v>
                </c:pt>
                <c:pt idx="195">
                  <c:v>82.03</c:v>
                </c:pt>
                <c:pt idx="196">
                  <c:v>84.93</c:v>
                </c:pt>
                <c:pt idx="197">
                  <c:v>86.91</c:v>
                </c:pt>
                <c:pt idx="198">
                  <c:v>82.23</c:v>
                </c:pt>
                <c:pt idx="199">
                  <c:v>82.28</c:v>
                </c:pt>
                <c:pt idx="200">
                  <c:v>86.75</c:v>
                </c:pt>
                <c:pt idx="201">
                  <c:v>88.5</c:v>
                </c:pt>
                <c:pt idx="202">
                  <c:v>88.27</c:v>
                </c:pt>
                <c:pt idx="203">
                  <c:v>89.66</c:v>
                </c:pt>
                <c:pt idx="204">
                  <c:v>90.97</c:v>
                </c:pt>
                <c:pt idx="205">
                  <c:v>89.54</c:v>
                </c:pt>
                <c:pt idx="206">
                  <c:v>91.02</c:v>
                </c:pt>
                <c:pt idx="207">
                  <c:v>89.75</c:v>
                </c:pt>
                <c:pt idx="208">
                  <c:v>86.11</c:v>
                </c:pt>
                <c:pt idx="209">
                  <c:v>89.52</c:v>
                </c:pt>
                <c:pt idx="210">
                  <c:v>85.51</c:v>
                </c:pt>
                <c:pt idx="211">
                  <c:v>84.13</c:v>
                </c:pt>
                <c:pt idx="212">
                  <c:v>95.26</c:v>
                </c:pt>
                <c:pt idx="213">
                  <c:v>101.05</c:v>
                </c:pt>
                <c:pt idx="214">
                  <c:v>103.74</c:v>
                </c:pt>
                <c:pt idx="215">
                  <c:v>99.79</c:v>
                </c:pt>
                <c:pt idx="216">
                  <c:v>104.41</c:v>
                </c:pt>
                <c:pt idx="217">
                  <c:v>105.08</c:v>
                </c:pt>
                <c:pt idx="218">
                  <c:v>109.29</c:v>
                </c:pt>
                <c:pt idx="219">
                  <c:v>107.75</c:v>
                </c:pt>
                <c:pt idx="220">
                  <c:v>109.11</c:v>
                </c:pt>
                <c:pt idx="221">
                  <c:v>112.3</c:v>
                </c:pt>
                <c:pt idx="222">
                  <c:v>105.84</c:v>
                </c:pt>
                <c:pt idx="223">
                  <c:v>99.87</c:v>
                </c:pt>
                <c:pt idx="224">
                  <c:v>97.99</c:v>
                </c:pt>
                <c:pt idx="225">
                  <c:v>99.55</c:v>
                </c:pt>
                <c:pt idx="226">
                  <c:v>100.92</c:v>
                </c:pt>
                <c:pt idx="227">
                  <c:v>100.05</c:v>
                </c:pt>
                <c:pt idx="228">
                  <c:v>95.87</c:v>
                </c:pt>
                <c:pt idx="229">
                  <c:v>92.7</c:v>
                </c:pt>
                <c:pt idx="230">
                  <c:v>93.7</c:v>
                </c:pt>
                <c:pt idx="231">
                  <c:v>97.12</c:v>
                </c:pt>
                <c:pt idx="232">
                  <c:v>96.72</c:v>
                </c:pt>
                <c:pt idx="233">
                  <c:v>98.01</c:v>
                </c:pt>
                <c:pt idx="234">
                  <c:v>97.83</c:v>
                </c:pt>
                <c:pt idx="235">
                  <c:v>90.85</c:v>
                </c:pt>
                <c:pt idx="236">
                  <c:v>82.86</c:v>
                </c:pt>
                <c:pt idx="237">
                  <c:v>85.36</c:v>
                </c:pt>
                <c:pt idx="238">
                  <c:v>85.06</c:v>
                </c:pt>
                <c:pt idx="239">
                  <c:v>88.07</c:v>
                </c:pt>
                <c:pt idx="240">
                  <c:v>87.91</c:v>
                </c:pt>
                <c:pt idx="241">
                  <c:v>88.93</c:v>
                </c:pt>
                <c:pt idx="242">
                  <c:v>83.65</c:v>
                </c:pt>
                <c:pt idx="243">
                  <c:v>81.180000000000007</c:v>
                </c:pt>
                <c:pt idx="244">
                  <c:v>79.430000000000007</c:v>
                </c:pt>
                <c:pt idx="245">
                  <c:v>85.35</c:v>
                </c:pt>
                <c:pt idx="246">
                  <c:v>86.82</c:v>
                </c:pt>
                <c:pt idx="247">
                  <c:v>92.32</c:v>
                </c:pt>
                <c:pt idx="248">
                  <c:v>93.24</c:v>
                </c:pt>
                <c:pt idx="249">
                  <c:v>96.97</c:v>
                </c:pt>
                <c:pt idx="250">
                  <c:v>99.32</c:v>
                </c:pt>
                <c:pt idx="251">
                  <c:v>96.89</c:v>
                </c:pt>
                <c:pt idx="252">
                  <c:v>99.91</c:v>
                </c:pt>
                <c:pt idx="253">
                  <c:v>100.08</c:v>
                </c:pt>
                <c:pt idx="254">
                  <c:v>96.06</c:v>
                </c:pt>
                <c:pt idx="255">
                  <c:v>97.74</c:v>
                </c:pt>
                <c:pt idx="256">
                  <c:v>99.81</c:v>
                </c:pt>
                <c:pt idx="257">
                  <c:v>102.39</c:v>
                </c:pt>
                <c:pt idx="258">
                  <c:v>100.43</c:v>
                </c:pt>
                <c:pt idx="259">
                  <c:v>99.95</c:v>
                </c:pt>
                <c:pt idx="260">
                  <c:v>99.35</c:v>
                </c:pt>
                <c:pt idx="261">
                  <c:v>97.8</c:v>
                </c:pt>
                <c:pt idx="262">
                  <c:v>98.56</c:v>
                </c:pt>
                <c:pt idx="263">
                  <c:v>101.73</c:v>
                </c:pt>
                <c:pt idx="264">
                  <c:v>107.18</c:v>
                </c:pt>
                <c:pt idx="265">
                  <c:v>107.52</c:v>
                </c:pt>
                <c:pt idx="266">
                  <c:v>106.32</c:v>
                </c:pt>
                <c:pt idx="267">
                  <c:v>106.15</c:v>
                </c:pt>
                <c:pt idx="268">
                  <c:v>106.41</c:v>
                </c:pt>
                <c:pt idx="269">
                  <c:v>105.12</c:v>
                </c:pt>
                <c:pt idx="270">
                  <c:v>103.52</c:v>
                </c:pt>
                <c:pt idx="271">
                  <c:v>102.55</c:v>
                </c:pt>
                <c:pt idx="272">
                  <c:v>103.15</c:v>
                </c:pt>
                <c:pt idx="273">
                  <c:v>103.78</c:v>
                </c:pt>
                <c:pt idx="274">
                  <c:v>103.47</c:v>
                </c:pt>
                <c:pt idx="275">
                  <c:v>96.98</c:v>
                </c:pt>
                <c:pt idx="276">
                  <c:v>93.11</c:v>
                </c:pt>
                <c:pt idx="277">
                  <c:v>90.88</c:v>
                </c:pt>
                <c:pt idx="278">
                  <c:v>87.06</c:v>
                </c:pt>
                <c:pt idx="279">
                  <c:v>84.43</c:v>
                </c:pt>
                <c:pt idx="280">
                  <c:v>83.27</c:v>
                </c:pt>
                <c:pt idx="281">
                  <c:v>81.11</c:v>
                </c:pt>
                <c:pt idx="282">
                  <c:v>80.23</c:v>
                </c:pt>
                <c:pt idx="283">
                  <c:v>85.74</c:v>
                </c:pt>
                <c:pt idx="284">
                  <c:v>85.78</c:v>
                </c:pt>
                <c:pt idx="285">
                  <c:v>90.34</c:v>
                </c:pt>
                <c:pt idx="286">
                  <c:v>88.88</c:v>
                </c:pt>
                <c:pt idx="287">
                  <c:v>89.1</c:v>
                </c:pt>
                <c:pt idx="288">
                  <c:v>93.14</c:v>
                </c:pt>
                <c:pt idx="289">
                  <c:v>94.43</c:v>
                </c:pt>
                <c:pt idx="290">
                  <c:v>96.22</c:v>
                </c:pt>
                <c:pt idx="291">
                  <c:v>95.68</c:v>
                </c:pt>
                <c:pt idx="292">
                  <c:v>95.68</c:v>
                </c:pt>
                <c:pt idx="293">
                  <c:v>97.56</c:v>
                </c:pt>
                <c:pt idx="294">
                  <c:v>93.7</c:v>
                </c:pt>
                <c:pt idx="295">
                  <c:v>91.35</c:v>
                </c:pt>
                <c:pt idx="296">
                  <c:v>90.81</c:v>
                </c:pt>
                <c:pt idx="297">
                  <c:v>91.42</c:v>
                </c:pt>
                <c:pt idx="298">
                  <c:v>91.59</c:v>
                </c:pt>
                <c:pt idx="299">
                  <c:v>86.35</c:v>
                </c:pt>
                <c:pt idx="300">
                  <c:v>85.87</c:v>
                </c:pt>
                <c:pt idx="301">
                  <c:v>85.98</c:v>
                </c:pt>
                <c:pt idx="302">
                  <c:v>85.87</c:v>
                </c:pt>
                <c:pt idx="303">
                  <c:v>87.4</c:v>
                </c:pt>
                <c:pt idx="304">
                  <c:v>87.27</c:v>
                </c:pt>
                <c:pt idx="305">
                  <c:v>87</c:v>
                </c:pt>
                <c:pt idx="306">
                  <c:v>85.71</c:v>
                </c:pt>
                <c:pt idx="307">
                  <c:v>88.24</c:v>
                </c:pt>
                <c:pt idx="308">
                  <c:v>90.14</c:v>
                </c:pt>
                <c:pt idx="309">
                  <c:v>92.77</c:v>
                </c:pt>
                <c:pt idx="310">
                  <c:v>93.38</c:v>
                </c:pt>
                <c:pt idx="311">
                  <c:v>94.58</c:v>
                </c:pt>
                <c:pt idx="312">
                  <c:v>95.41</c:v>
                </c:pt>
                <c:pt idx="313">
                  <c:v>97.33</c:v>
                </c:pt>
                <c:pt idx="314">
                  <c:v>96.18</c:v>
                </c:pt>
                <c:pt idx="315">
                  <c:v>96.95</c:v>
                </c:pt>
                <c:pt idx="316">
                  <c:v>94.38</c:v>
                </c:pt>
                <c:pt idx="317">
                  <c:v>92.19</c:v>
                </c:pt>
                <c:pt idx="318">
                  <c:v>91</c:v>
                </c:pt>
                <c:pt idx="319">
                  <c:v>92.7</c:v>
                </c:pt>
                <c:pt idx="320">
                  <c:v>93.05</c:v>
                </c:pt>
                <c:pt idx="321">
                  <c:v>96.08</c:v>
                </c:pt>
                <c:pt idx="322">
                  <c:v>95.07</c:v>
                </c:pt>
                <c:pt idx="323">
                  <c:v>93.36</c:v>
                </c:pt>
                <c:pt idx="324">
                  <c:v>88</c:v>
                </c:pt>
                <c:pt idx="325">
                  <c:v>91</c:v>
                </c:pt>
                <c:pt idx="326">
                  <c:v>93.4</c:v>
                </c:pt>
                <c:pt idx="327">
                  <c:v>95.84</c:v>
                </c:pt>
                <c:pt idx="328">
                  <c:v>94.65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414176"/>
        <c:axId val="472464672"/>
      </c:lineChart>
      <c:lineChart>
        <c:grouping val="standard"/>
        <c:varyColors val="0"/>
        <c:ser>
          <c:idx val="1"/>
          <c:order val="1"/>
          <c:tx>
            <c:v>PC1</c:v>
          </c:tx>
          <c:spPr>
            <a:ln w="31750"/>
          </c:spPr>
          <c:marker>
            <c:symbol val="none"/>
          </c:marker>
          <c:val>
            <c:numRef>
              <c:f>EIA!$AB$29:$AB$352</c:f>
              <c:numCache>
                <c:formatCode>#0.000</c:formatCode>
                <c:ptCount val="324"/>
                <c:pt idx="0">
                  <c:v>-4.0438820535509024</c:v>
                </c:pt>
                <c:pt idx="1">
                  <c:v>-3.8794888547804431</c:v>
                </c:pt>
                <c:pt idx="2">
                  <c:v>-3.8308226064083049</c:v>
                </c:pt>
                <c:pt idx="3">
                  <c:v>-3.6472021567136879</c:v>
                </c:pt>
                <c:pt idx="4">
                  <c:v>-3.3773594903309077</c:v>
                </c:pt>
                <c:pt idx="5">
                  <c:v>-3.1612494565299372</c:v>
                </c:pt>
                <c:pt idx="6">
                  <c:v>-3.1693386624782649</c:v>
                </c:pt>
                <c:pt idx="7">
                  <c:v>-3.1824133191116166</c:v>
                </c:pt>
                <c:pt idx="8">
                  <c:v>-2.7282025525716196</c:v>
                </c:pt>
                <c:pt idx="9">
                  <c:v>-2.5185458296294558</c:v>
                </c:pt>
                <c:pt idx="10">
                  <c:v>-2.3472839804076004</c:v>
                </c:pt>
                <c:pt idx="11">
                  <c:v>-2.4250656864205702</c:v>
                </c:pt>
                <c:pt idx="12">
                  <c:v>-2.5065900753613608</c:v>
                </c:pt>
                <c:pt idx="13">
                  <c:v>-2.556489394633735</c:v>
                </c:pt>
                <c:pt idx="14">
                  <c:v>-2.6367929885354395</c:v>
                </c:pt>
                <c:pt idx="15">
                  <c:v>-2.5467471100916845</c:v>
                </c:pt>
                <c:pt idx="16">
                  <c:v>-2.4946645806720422</c:v>
                </c:pt>
                <c:pt idx="17">
                  <c:v>-2.5604050754040384</c:v>
                </c:pt>
                <c:pt idx="18">
                  <c:v>-2.5648161305322872</c:v>
                </c:pt>
                <c:pt idx="19">
                  <c:v>-2.5396657653982784</c:v>
                </c:pt>
                <c:pt idx="20">
                  <c:v>-2.3992656733278639</c:v>
                </c:pt>
                <c:pt idx="21">
                  <c:v>-2.4161543885130725</c:v>
                </c:pt>
                <c:pt idx="22">
                  <c:v>-2.3302691881121791</c:v>
                </c:pt>
                <c:pt idx="23">
                  <c:v>-2.1770172974926107</c:v>
                </c:pt>
                <c:pt idx="24">
                  <c:v>-2.1729609345968131</c:v>
                </c:pt>
                <c:pt idx="25">
                  <c:v>-2.2012181986889905</c:v>
                </c:pt>
                <c:pt idx="26">
                  <c:v>-2.1536466291586271</c:v>
                </c:pt>
                <c:pt idx="27">
                  <c:v>-2.3739724848332955</c:v>
                </c:pt>
                <c:pt idx="28">
                  <c:v>-2.354359221853541</c:v>
                </c:pt>
                <c:pt idx="29">
                  <c:v>-2.4076640304926697</c:v>
                </c:pt>
                <c:pt idx="30">
                  <c:v>-2.3199786513522831</c:v>
                </c:pt>
                <c:pt idx="31">
                  <c:v>-2.1751688016359623</c:v>
                </c:pt>
                <c:pt idx="32">
                  <c:v>-1.9957899038090603</c:v>
                </c:pt>
                <c:pt idx="33">
                  <c:v>-1.6884357399164436</c:v>
                </c:pt>
                <c:pt idx="34">
                  <c:v>-1.5716926333793053</c:v>
                </c:pt>
                <c:pt idx="35">
                  <c:v>-1.5399286160767622</c:v>
                </c:pt>
                <c:pt idx="36">
                  <c:v>-1.4844955261347497</c:v>
                </c:pt>
                <c:pt idx="37">
                  <c:v>-1.1965769864755618</c:v>
                </c:pt>
                <c:pt idx="38">
                  <c:v>-0.91129436349066761</c:v>
                </c:pt>
                <c:pt idx="39">
                  <c:v>-0.31078041521467692</c:v>
                </c:pt>
                <c:pt idx="40">
                  <c:v>0.2424002532551523</c:v>
                </c:pt>
                <c:pt idx="41">
                  <c:v>0.18981313460689139</c:v>
                </c:pt>
                <c:pt idx="42">
                  <c:v>0.34370116281157131</c:v>
                </c:pt>
                <c:pt idx="43">
                  <c:v>0.25018747300096139</c:v>
                </c:pt>
                <c:pt idx="44">
                  <c:v>-9.9748409092345766E-2</c:v>
                </c:pt>
                <c:pt idx="45">
                  <c:v>-0.19324736958511013</c:v>
                </c:pt>
                <c:pt idx="46">
                  <c:v>-0.22544056909666552</c:v>
                </c:pt>
                <c:pt idx="47">
                  <c:v>-7.4973337554830682E-2</c:v>
                </c:pt>
                <c:pt idx="48">
                  <c:v>6.479146651124762E-2</c:v>
                </c:pt>
                <c:pt idx="49">
                  <c:v>-0.12406712363746354</c:v>
                </c:pt>
                <c:pt idx="50">
                  <c:v>-0.36799674013927081</c:v>
                </c:pt>
                <c:pt idx="51">
                  <c:v>-0.43399979893065727</c:v>
                </c:pt>
                <c:pt idx="52">
                  <c:v>-0.36989852022562975</c:v>
                </c:pt>
                <c:pt idx="53">
                  <c:v>-0.38579712692128282</c:v>
                </c:pt>
                <c:pt idx="54">
                  <c:v>8.9403754768932683E-2</c:v>
                </c:pt>
                <c:pt idx="55">
                  <c:v>0.75895236325463722</c:v>
                </c:pt>
                <c:pt idx="56">
                  <c:v>1.2476505437515</c:v>
                </c:pt>
                <c:pt idx="57">
                  <c:v>1.9622361554467838</c:v>
                </c:pt>
                <c:pt idx="58">
                  <c:v>2.6667710096867738</c:v>
                </c:pt>
                <c:pt idx="59">
                  <c:v>2.7673788572114937</c:v>
                </c:pt>
                <c:pt idx="60">
                  <c:v>2.698393266961701</c:v>
                </c:pt>
                <c:pt idx="61">
                  <c:v>2.6702932441300966</c:v>
                </c:pt>
                <c:pt idx="62">
                  <c:v>3.1501446958662389</c:v>
                </c:pt>
                <c:pt idx="63">
                  <c:v>3.5407666968987699</c:v>
                </c:pt>
                <c:pt idx="64">
                  <c:v>3.6839562161855941</c:v>
                </c:pt>
                <c:pt idx="65">
                  <c:v>3.6009134728952676</c:v>
                </c:pt>
                <c:pt idx="66">
                  <c:v>4.3379234782633125</c:v>
                </c:pt>
                <c:pt idx="67">
                  <c:v>5.0788374154197333</c:v>
                </c:pt>
                <c:pt idx="68">
                  <c:v>6.1483888781471254</c:v>
                </c:pt>
                <c:pt idx="69">
                  <c:v>6.1155752845371918</c:v>
                </c:pt>
                <c:pt idx="70">
                  <c:v>6.0603928250397257</c:v>
                </c:pt>
                <c:pt idx="71">
                  <c:v>6.0544756400784152</c:v>
                </c:pt>
                <c:pt idx="72">
                  <c:v>5.8720995808100129</c:v>
                </c:pt>
                <c:pt idx="73">
                  <c:v>5.8552404910731974</c:v>
                </c:pt>
                <c:pt idx="74">
                  <c:v>6.1615980595103474</c:v>
                </c:pt>
                <c:pt idx="75">
                  <c:v>6.3128234514684607</c:v>
                </c:pt>
                <c:pt idx="76">
                  <c:v>6.1347956756145221</c:v>
                </c:pt>
                <c:pt idx="77">
                  <c:v>5.6944713968477103</c:v>
                </c:pt>
                <c:pt idx="78">
                  <c:v>5.2821863606161541</c:v>
                </c:pt>
                <c:pt idx="79">
                  <c:v>4.6261830977423699</c:v>
                </c:pt>
                <c:pt idx="80">
                  <c:v>3.9230910154364471</c:v>
                </c:pt>
                <c:pt idx="81">
                  <c:v>3.6383954499996065</c:v>
                </c:pt>
                <c:pt idx="82">
                  <c:v>3.4798246045863639</c:v>
                </c:pt>
                <c:pt idx="83">
                  <c:v>3.1758082176653293</c:v>
                </c:pt>
                <c:pt idx="84">
                  <c:v>2.9224341610166911</c:v>
                </c:pt>
                <c:pt idx="85">
                  <c:v>2.5498660160225874</c:v>
                </c:pt>
                <c:pt idx="86">
                  <c:v>2.5310913296702418</c:v>
                </c:pt>
                <c:pt idx="87">
                  <c:v>2.1716390218740074</c:v>
                </c:pt>
                <c:pt idx="88">
                  <c:v>1.2525077126267867</c:v>
                </c:pt>
                <c:pt idx="89">
                  <c:v>0.48733070023097541</c:v>
                </c:pt>
                <c:pt idx="90">
                  <c:v>-0.31440911978258712</c:v>
                </c:pt>
                <c:pt idx="91">
                  <c:v>-1.1714415093358694</c:v>
                </c:pt>
                <c:pt idx="92">
                  <c:v>-1.8545979749675576</c:v>
                </c:pt>
                <c:pt idx="93">
                  <c:v>-2.4778615816887788</c:v>
                </c:pt>
                <c:pt idx="94">
                  <c:v>-3.1491207483660051</c:v>
                </c:pt>
                <c:pt idx="95">
                  <c:v>-3.393509596052311</c:v>
                </c:pt>
                <c:pt idx="96">
                  <c:v>-3.8983780498927127</c:v>
                </c:pt>
                <c:pt idx="97">
                  <c:v>-4.3399055512562645</c:v>
                </c:pt>
                <c:pt idx="98">
                  <c:v>-4.6014647732387042</c:v>
                </c:pt>
                <c:pt idx="99">
                  <c:v>-4.7534721644340392</c:v>
                </c:pt>
                <c:pt idx="100">
                  <c:v>-4.9003110481593009</c:v>
                </c:pt>
                <c:pt idx="101">
                  <c:v>-4.7523679144062267</c:v>
                </c:pt>
                <c:pt idx="102">
                  <c:v>-4.805776269649142</c:v>
                </c:pt>
                <c:pt idx="103">
                  <c:v>-4.9164568688378587</c:v>
                </c:pt>
                <c:pt idx="104">
                  <c:v>-4.9878949378376092</c:v>
                </c:pt>
                <c:pt idx="105">
                  <c:v>-5.0893754518868723</c:v>
                </c:pt>
                <c:pt idx="106">
                  <c:v>-5.2181749507728279</c:v>
                </c:pt>
                <c:pt idx="107">
                  <c:v>-5.4409308851200695</c:v>
                </c:pt>
                <c:pt idx="108">
                  <c:v>-5.6656384486818574</c:v>
                </c:pt>
                <c:pt idx="109">
                  <c:v>-5.8739270988418673</c:v>
                </c:pt>
                <c:pt idx="110">
                  <c:v>-6.0069176543562426</c:v>
                </c:pt>
                <c:pt idx="111">
                  <c:v>-5.7365223001913854</c:v>
                </c:pt>
                <c:pt idx="112">
                  <c:v>-5.2104589515063298</c:v>
                </c:pt>
                <c:pt idx="113">
                  <c:v>-5.1369992841992822</c:v>
                </c:pt>
                <c:pt idx="114">
                  <c:v>-5.1207502693147369</c:v>
                </c:pt>
                <c:pt idx="115">
                  <c:v>-5.1484804224362035</c:v>
                </c:pt>
                <c:pt idx="116">
                  <c:v>-5.2219118452287043</c:v>
                </c:pt>
                <c:pt idx="117">
                  <c:v>-5.2788305978434984</c:v>
                </c:pt>
                <c:pt idx="118">
                  <c:v>-5.1665428939052784</c:v>
                </c:pt>
                <c:pt idx="119">
                  <c:v>-5.1066282599273185</c:v>
                </c:pt>
                <c:pt idx="120">
                  <c:v>-4.9587176633803525</c:v>
                </c:pt>
                <c:pt idx="121">
                  <c:v>-4.6636643846981025</c:v>
                </c:pt>
                <c:pt idx="122">
                  <c:v>-4.0148208137122401</c:v>
                </c:pt>
                <c:pt idx="123">
                  <c:v>-3.6791063162496078</c:v>
                </c:pt>
                <c:pt idx="124">
                  <c:v>-3.4721940400319644</c:v>
                </c:pt>
                <c:pt idx="125">
                  <c:v>-3.4921465740280642</c:v>
                </c:pt>
                <c:pt idx="126">
                  <c:v>-3.5346413003427681</c:v>
                </c:pt>
                <c:pt idx="127">
                  <c:v>-3.7547936229334264</c:v>
                </c:pt>
                <c:pt idx="128">
                  <c:v>-3.9430871292531786</c:v>
                </c:pt>
                <c:pt idx="129">
                  <c:v>-3.8411306355936548</c:v>
                </c:pt>
                <c:pt idx="130">
                  <c:v>-3.7327078412404657</c:v>
                </c:pt>
                <c:pt idx="131">
                  <c:v>-3.411479382615223</c:v>
                </c:pt>
                <c:pt idx="132">
                  <c:v>-3.2717522870499809</c:v>
                </c:pt>
                <c:pt idx="133">
                  <c:v>-3.2039568749400109</c:v>
                </c:pt>
                <c:pt idx="134">
                  <c:v>-3.1773252554555804</c:v>
                </c:pt>
                <c:pt idx="135">
                  <c:v>-3.2865764461293607</c:v>
                </c:pt>
                <c:pt idx="136">
                  <c:v>-3.3292300925541296</c:v>
                </c:pt>
                <c:pt idx="137">
                  <c:v>-3.3899096421304753</c:v>
                </c:pt>
                <c:pt idx="138">
                  <c:v>-3.483976447224443</c:v>
                </c:pt>
                <c:pt idx="139">
                  <c:v>-3.5603401349901591</c:v>
                </c:pt>
                <c:pt idx="140">
                  <c:v>-3.5022968012237987</c:v>
                </c:pt>
                <c:pt idx="141">
                  <c:v>-3.0847937268498011</c:v>
                </c:pt>
                <c:pt idx="142">
                  <c:v>-2.6643875566328572</c:v>
                </c:pt>
                <c:pt idx="143">
                  <c:v>-2.6002895723360147</c:v>
                </c:pt>
                <c:pt idx="144">
                  <c:v>-2.6278026437925162</c:v>
                </c:pt>
                <c:pt idx="145">
                  <c:v>-2.6653252335968181</c:v>
                </c:pt>
                <c:pt idx="146">
                  <c:v>-2.6790093274827376</c:v>
                </c:pt>
                <c:pt idx="147">
                  <c:v>-2.7192415730674324</c:v>
                </c:pt>
                <c:pt idx="148">
                  <c:v>-2.7301386240636147</c:v>
                </c:pt>
                <c:pt idx="149">
                  <c:v>-2.8319043323679356</c:v>
                </c:pt>
                <c:pt idx="150">
                  <c:v>-2.9466809186689824</c:v>
                </c:pt>
                <c:pt idx="151">
                  <c:v>-2.9177854296989509</c:v>
                </c:pt>
                <c:pt idx="152">
                  <c:v>-2.6336921376280653</c:v>
                </c:pt>
                <c:pt idx="153">
                  <c:v>-2.2414603347034801</c:v>
                </c:pt>
                <c:pt idx="154">
                  <c:v>-2.2689480021395338</c:v>
                </c:pt>
                <c:pt idx="155">
                  <c:v>-2.40327756274728</c:v>
                </c:pt>
                <c:pt idx="156">
                  <c:v>-2.6051013062551411</c:v>
                </c:pt>
                <c:pt idx="157">
                  <c:v>-2.6674831729246158</c:v>
                </c:pt>
                <c:pt idx="158">
                  <c:v>-2.7286976658401727</c:v>
                </c:pt>
                <c:pt idx="159">
                  <c:v>-2.4421246036619912</c:v>
                </c:pt>
                <c:pt idx="160">
                  <c:v>-2.3078192944739455</c:v>
                </c:pt>
                <c:pt idx="161">
                  <c:v>-2.1577160885181588</c:v>
                </c:pt>
                <c:pt idx="162">
                  <c:v>-2.0838596064999702</c:v>
                </c:pt>
                <c:pt idx="163">
                  <c:v>-1.9919430966968916</c:v>
                </c:pt>
                <c:pt idx="164">
                  <c:v>-2.00466554194132</c:v>
                </c:pt>
                <c:pt idx="165">
                  <c:v>-1.6979810530566981</c:v>
                </c:pt>
                <c:pt idx="166">
                  <c:v>-1.4603012308508854</c:v>
                </c:pt>
                <c:pt idx="167">
                  <c:v>-1.4204378496864867</c:v>
                </c:pt>
                <c:pt idx="168">
                  <c:v>-1.4047268456292867</c:v>
                </c:pt>
                <c:pt idx="169">
                  <c:v>-1.2193693699118096</c:v>
                </c:pt>
                <c:pt idx="170">
                  <c:v>-1.1872497792297094</c:v>
                </c:pt>
                <c:pt idx="171">
                  <c:v>-1.3102484588614309</c:v>
                </c:pt>
                <c:pt idx="172">
                  <c:v>-1.6082405785331664</c:v>
                </c:pt>
                <c:pt idx="173">
                  <c:v>-1.8056370649742184</c:v>
                </c:pt>
                <c:pt idx="174">
                  <c:v>-1.9460689415276382</c:v>
                </c:pt>
                <c:pt idx="175">
                  <c:v>-2.0295192019003632</c:v>
                </c:pt>
                <c:pt idx="176">
                  <c:v>-1.9128072526730158</c:v>
                </c:pt>
                <c:pt idx="177">
                  <c:v>-1.9131161296312831</c:v>
                </c:pt>
                <c:pt idx="178">
                  <c:v>-2.0332271250242391</c:v>
                </c:pt>
                <c:pt idx="179">
                  <c:v>-2.1189422587284779</c:v>
                </c:pt>
                <c:pt idx="180">
                  <c:v>-2.1491272376839121</c:v>
                </c:pt>
                <c:pt idx="181">
                  <c:v>-2.0853069206419423</c:v>
                </c:pt>
                <c:pt idx="182">
                  <c:v>-2.0516835139916521</c:v>
                </c:pt>
                <c:pt idx="183">
                  <c:v>-1.798287162009915</c:v>
                </c:pt>
                <c:pt idx="184">
                  <c:v>-1.837892053496861</c:v>
                </c:pt>
                <c:pt idx="185">
                  <c:v>-1.9154755690524801</c:v>
                </c:pt>
                <c:pt idx="186">
                  <c:v>-1.9923934857168157</c:v>
                </c:pt>
                <c:pt idx="187">
                  <c:v>-2.0166175344783439</c:v>
                </c:pt>
                <c:pt idx="188">
                  <c:v>-1.9868324552992775</c:v>
                </c:pt>
                <c:pt idx="189">
                  <c:v>-1.9248152124876989</c:v>
                </c:pt>
                <c:pt idx="190">
                  <c:v>-1.9550399981903293</c:v>
                </c:pt>
                <c:pt idx="191">
                  <c:v>-1.7606396805687399</c:v>
                </c:pt>
                <c:pt idx="192">
                  <c:v>-1.4672209446147719</c:v>
                </c:pt>
                <c:pt idx="193">
                  <c:v>-1.4160841823177988</c:v>
                </c:pt>
                <c:pt idx="194">
                  <c:v>-1.4309606817051579</c:v>
                </c:pt>
                <c:pt idx="195">
                  <c:v>-1.4181475134275805</c:v>
                </c:pt>
                <c:pt idx="196">
                  <c:v>-1.2145772836276376</c:v>
                </c:pt>
                <c:pt idx="197">
                  <c:v>-0.90772354313655002</c:v>
                </c:pt>
                <c:pt idx="198">
                  <c:v>-0.9516657830009071</c:v>
                </c:pt>
                <c:pt idx="199">
                  <c:v>-0.98030714811622544</c:v>
                </c:pt>
                <c:pt idx="200">
                  <c:v>-0.81599924524357925</c:v>
                </c:pt>
                <c:pt idx="201">
                  <c:v>-0.64704739655206323</c:v>
                </c:pt>
                <c:pt idx="202">
                  <c:v>-0.59700244030164662</c:v>
                </c:pt>
                <c:pt idx="203">
                  <c:v>-0.39518265757366827</c:v>
                </c:pt>
                <c:pt idx="204">
                  <c:v>-0.23133110884377897</c:v>
                </c:pt>
                <c:pt idx="205">
                  <c:v>-0.20156372921557805</c:v>
                </c:pt>
                <c:pt idx="206">
                  <c:v>0.12748812550410554</c:v>
                </c:pt>
                <c:pt idx="207">
                  <c:v>0.25520854892963946</c:v>
                </c:pt>
                <c:pt idx="208">
                  <c:v>0.30464838067525923</c:v>
                </c:pt>
                <c:pt idx="209">
                  <c:v>0.65163699436899569</c:v>
                </c:pt>
                <c:pt idx="210">
                  <c:v>0.7838106192963038</c:v>
                </c:pt>
                <c:pt idx="211">
                  <c:v>0.96197048178258571</c:v>
                </c:pt>
                <c:pt idx="212">
                  <c:v>1.6107161097265215</c:v>
                </c:pt>
                <c:pt idx="213">
                  <c:v>2.2850184550178176</c:v>
                </c:pt>
                <c:pt idx="214">
                  <c:v>2.4628454737442231</c:v>
                </c:pt>
                <c:pt idx="215">
                  <c:v>2.4868681966231181</c:v>
                </c:pt>
                <c:pt idx="216">
                  <c:v>2.6037321761166106</c:v>
                </c:pt>
                <c:pt idx="217">
                  <c:v>2.7938185143644803</c:v>
                </c:pt>
                <c:pt idx="218">
                  <c:v>3.2017903924694679</c:v>
                </c:pt>
                <c:pt idx="219">
                  <c:v>3.3424927703556797</c:v>
                </c:pt>
                <c:pt idx="220">
                  <c:v>3.3305317541204684</c:v>
                </c:pt>
                <c:pt idx="221">
                  <c:v>3.4390162601086716</c:v>
                </c:pt>
                <c:pt idx="222">
                  <c:v>3.370222901456807</c:v>
                </c:pt>
                <c:pt idx="223">
                  <c:v>3.1803097343120945</c:v>
                </c:pt>
                <c:pt idx="224">
                  <c:v>2.910071947654044</c:v>
                </c:pt>
                <c:pt idx="225">
                  <c:v>2.6756815905169931</c:v>
                </c:pt>
                <c:pt idx="226">
                  <c:v>2.6382865428063105</c:v>
                </c:pt>
                <c:pt idx="227">
                  <c:v>2.6726951058287045</c:v>
                </c:pt>
                <c:pt idx="228">
                  <c:v>2.6343043868436813</c:v>
                </c:pt>
                <c:pt idx="229">
                  <c:v>2.3528783259006647</c:v>
                </c:pt>
                <c:pt idx="230">
                  <c:v>2.1511996934527238</c:v>
                </c:pt>
                <c:pt idx="231">
                  <c:v>2.3168494777755888</c:v>
                </c:pt>
                <c:pt idx="232">
                  <c:v>2.4084974397329861</c:v>
                </c:pt>
                <c:pt idx="233">
                  <c:v>2.517131385239372</c:v>
                </c:pt>
                <c:pt idx="234">
                  <c:v>2.4756986710119131</c:v>
                </c:pt>
                <c:pt idx="235">
                  <c:v>2.3107560035212895</c:v>
                </c:pt>
                <c:pt idx="236">
                  <c:v>2.0261999376112136</c:v>
                </c:pt>
                <c:pt idx="237">
                  <c:v>1.924102301149291</c:v>
                </c:pt>
                <c:pt idx="238">
                  <c:v>1.9651041646749321</c:v>
                </c:pt>
                <c:pt idx="239">
                  <c:v>2.1962273711227907</c:v>
                </c:pt>
                <c:pt idx="240">
                  <c:v>2.1846596903140725</c:v>
                </c:pt>
                <c:pt idx="241">
                  <c:v>2.0995970531753514</c:v>
                </c:pt>
                <c:pt idx="242">
                  <c:v>1.9326023171573432</c:v>
                </c:pt>
                <c:pt idx="243">
                  <c:v>1.7820226283412826</c:v>
                </c:pt>
                <c:pt idx="244">
                  <c:v>1.664961626575499</c:v>
                </c:pt>
                <c:pt idx="245">
                  <c:v>1.9688899955208823</c:v>
                </c:pt>
                <c:pt idx="246">
                  <c:v>2.0808503857730445</c:v>
                </c:pt>
                <c:pt idx="247">
                  <c:v>2.3282933579566123</c:v>
                </c:pt>
                <c:pt idx="248">
                  <c:v>2.3479356817782011</c:v>
                </c:pt>
                <c:pt idx="249">
                  <c:v>2.7453110848940914</c:v>
                </c:pt>
                <c:pt idx="250">
                  <c:v>2.8406100286176201</c:v>
                </c:pt>
                <c:pt idx="251">
                  <c:v>2.6546924877983162</c:v>
                </c:pt>
                <c:pt idx="252">
                  <c:v>2.5012363145550545</c:v>
                </c:pt>
                <c:pt idx="253">
                  <c:v>2.3521173687805019</c:v>
                </c:pt>
                <c:pt idx="254">
                  <c:v>2.0825075571181695</c:v>
                </c:pt>
                <c:pt idx="255">
                  <c:v>1.94312831128715</c:v>
                </c:pt>
                <c:pt idx="256">
                  <c:v>1.9293718291322008</c:v>
                </c:pt>
                <c:pt idx="257">
                  <c:v>2.1501768520546238</c:v>
                </c:pt>
                <c:pt idx="258">
                  <c:v>2.2516892005002846</c:v>
                </c:pt>
                <c:pt idx="259">
                  <c:v>2.2367025203034645</c:v>
                </c:pt>
                <c:pt idx="260">
                  <c:v>2.2503346153754205</c:v>
                </c:pt>
                <c:pt idx="261">
                  <c:v>2.2742435796065985</c:v>
                </c:pt>
                <c:pt idx="262">
                  <c:v>2.6118374182736535</c:v>
                </c:pt>
                <c:pt idx="263">
                  <c:v>2.715709706063405</c:v>
                </c:pt>
                <c:pt idx="264">
                  <c:v>3.1378306945559307</c:v>
                </c:pt>
                <c:pt idx="265">
                  <c:v>3.325759783195875</c:v>
                </c:pt>
                <c:pt idx="266">
                  <c:v>3.4375936924865447</c:v>
                </c:pt>
                <c:pt idx="267">
                  <c:v>3.5161207032624957</c:v>
                </c:pt>
                <c:pt idx="268">
                  <c:v>3.5395611299658114</c:v>
                </c:pt>
                <c:pt idx="269">
                  <c:v>3.5126839031916912</c:v>
                </c:pt>
                <c:pt idx="270">
                  <c:v>3.5241999475596266</c:v>
                </c:pt>
                <c:pt idx="271">
                  <c:v>3.4553538100599006</c:v>
                </c:pt>
                <c:pt idx="272">
                  <c:v>3.2951652538269443</c:v>
                </c:pt>
                <c:pt idx="273">
                  <c:v>3.2430417881120337</c:v>
                </c:pt>
                <c:pt idx="274">
                  <c:v>3.1579408332123728</c:v>
                </c:pt>
                <c:pt idx="275">
                  <c:v>2.9417611154585614</c:v>
                </c:pt>
                <c:pt idx="276">
                  <c:v>2.7270497415270816</c:v>
                </c:pt>
                <c:pt idx="277">
                  <c:v>2.4601126218167644</c:v>
                </c:pt>
                <c:pt idx="278">
                  <c:v>2.2374851666013877</c:v>
                </c:pt>
                <c:pt idx="279">
                  <c:v>1.9235798732312201</c:v>
                </c:pt>
                <c:pt idx="280">
                  <c:v>1.6647873963150674</c:v>
                </c:pt>
                <c:pt idx="281">
                  <c:v>1.432397431860633</c:v>
                </c:pt>
                <c:pt idx="282">
                  <c:v>1.2847598679086052</c:v>
                </c:pt>
                <c:pt idx="283">
                  <c:v>1.3743421176056962</c:v>
                </c:pt>
                <c:pt idx="284">
                  <c:v>1.4115520928775551</c:v>
                </c:pt>
                <c:pt idx="285">
                  <c:v>1.7711872684410213</c:v>
                </c:pt>
                <c:pt idx="286">
                  <c:v>1.8197551338382054</c:v>
                </c:pt>
                <c:pt idx="287">
                  <c:v>2.032187881560179</c:v>
                </c:pt>
                <c:pt idx="288">
                  <c:v>2.5599534087114044</c:v>
                </c:pt>
                <c:pt idx="289">
                  <c:v>2.879790045814199</c:v>
                </c:pt>
                <c:pt idx="290">
                  <c:v>3.1944204702182804</c:v>
                </c:pt>
                <c:pt idx="291">
                  <c:v>3.4122659031641063</c:v>
                </c:pt>
                <c:pt idx="292">
                  <c:v>3.4395655323879701</c:v>
                </c:pt>
                <c:pt idx="293">
                  <c:v>3.4576429247970109</c:v>
                </c:pt>
                <c:pt idx="294">
                  <c:v>3.2575451109381168</c:v>
                </c:pt>
                <c:pt idx="295">
                  <c:v>3.2158332971147789</c:v>
                </c:pt>
                <c:pt idx="296">
                  <c:v>3.2852202005432751</c:v>
                </c:pt>
                <c:pt idx="297">
                  <c:v>3.4719182228170706</c:v>
                </c:pt>
                <c:pt idx="298">
                  <c:v>3.346342776755312</c:v>
                </c:pt>
                <c:pt idx="299">
                  <c:v>2.997834936459562</c:v>
                </c:pt>
                <c:pt idx="300">
                  <c:v>2.9172031312948867</c:v>
                </c:pt>
                <c:pt idx="301">
                  <c:v>2.7994045818303657</c:v>
                </c:pt>
                <c:pt idx="302">
                  <c:v>2.7673010724969052</c:v>
                </c:pt>
                <c:pt idx="303">
                  <c:v>2.9262069113801403</c:v>
                </c:pt>
                <c:pt idx="304">
                  <c:v>2.8837047313577968</c:v>
                </c:pt>
                <c:pt idx="305">
                  <c:v>2.7140780700596907</c:v>
                </c:pt>
                <c:pt idx="306">
                  <c:v>2.5168816115994259</c:v>
                </c:pt>
                <c:pt idx="307">
                  <c:v>2.420515378330637</c:v>
                </c:pt>
                <c:pt idx="308">
                  <c:v>2.3891718490135885</c:v>
                </c:pt>
                <c:pt idx="309">
                  <c:v>2.3549566258985952</c:v>
                </c:pt>
                <c:pt idx="310">
                  <c:v>2.3214944186733901</c:v>
                </c:pt>
                <c:pt idx="311">
                  <c:v>2.3490461793319564</c:v>
                </c:pt>
                <c:pt idx="312">
                  <c:v>2.4892660846790435</c:v>
                </c:pt>
                <c:pt idx="313">
                  <c:v>2.8823674446732879</c:v>
                </c:pt>
                <c:pt idx="314">
                  <c:v>3.2278771263423236</c:v>
                </c:pt>
                <c:pt idx="315">
                  <c:v>3.4599433207121915</c:v>
                </c:pt>
                <c:pt idx="316">
                  <c:v>3.4856816872569554</c:v>
                </c:pt>
                <c:pt idx="317">
                  <c:v>3.3570544118970029</c:v>
                </c:pt>
                <c:pt idx="318">
                  <c:v>3.1472648488497637</c:v>
                </c:pt>
                <c:pt idx="319">
                  <c:v>2.9503236853629491</c:v>
                </c:pt>
                <c:pt idx="320">
                  <c:v>2.761115997781352</c:v>
                </c:pt>
                <c:pt idx="321">
                  <c:v>2.7219295203404821</c:v>
                </c:pt>
                <c:pt idx="322">
                  <c:v>2.656166209700547</c:v>
                </c:pt>
                <c:pt idx="323">
                  <c:v>2.5011980779321332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465792"/>
        <c:axId val="472461312"/>
      </c:lineChart>
      <c:dateAx>
        <c:axId val="474414176"/>
        <c:scaling>
          <c:orientation val="minMax"/>
          <c:max val="41379"/>
        </c:scaling>
        <c:delete val="0"/>
        <c:axPos val="b"/>
        <c:numFmt formatCode="[$-409]mmm\-yy;@" sourceLinked="0"/>
        <c:majorTickMark val="out"/>
        <c:minorTickMark val="none"/>
        <c:tickLblPos val="nextTo"/>
        <c:crossAx val="472464672"/>
        <c:crosses val="autoZero"/>
        <c:auto val="1"/>
        <c:lblOffset val="100"/>
        <c:baseTimeUnit val="days"/>
      </c:dateAx>
      <c:valAx>
        <c:axId val="4724646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74414176"/>
        <c:crosses val="autoZero"/>
        <c:crossBetween val="between"/>
      </c:valAx>
      <c:valAx>
        <c:axId val="472461312"/>
        <c:scaling>
          <c:orientation val="minMax"/>
        </c:scaling>
        <c:delete val="0"/>
        <c:axPos val="r"/>
        <c:numFmt formatCode="#0.000" sourceLinked="1"/>
        <c:majorTickMark val="out"/>
        <c:minorTickMark val="none"/>
        <c:tickLblPos val="nextTo"/>
        <c:crossAx val="472465792"/>
        <c:crosses val="max"/>
        <c:crossBetween val="between"/>
      </c:valAx>
      <c:catAx>
        <c:axId val="472465792"/>
        <c:scaling>
          <c:orientation val="minMax"/>
        </c:scaling>
        <c:delete val="1"/>
        <c:axPos val="b"/>
        <c:majorTickMark val="out"/>
        <c:minorTickMark val="none"/>
        <c:tickLblPos val="nextTo"/>
        <c:crossAx val="4724613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542195333480578"/>
          <c:y val="0.57206509186351717"/>
          <c:w val="9.7911399108765396E-2"/>
          <c:h val="0.13777457817772779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(1sta &amp;</a:t>
            </a:r>
            <a:r>
              <a:rPr lang="en-US" baseline="0"/>
              <a:t> 3rd)</a:t>
            </a:r>
            <a:r>
              <a:rPr lang="en-US"/>
              <a:t>Principal Components</a:t>
            </a:r>
          </a:p>
          <a:p>
            <a:pPr>
              <a:defRPr/>
            </a:pPr>
            <a:r>
              <a:rPr lang="en-US"/>
              <a:t>Values</a:t>
            </a:r>
          </a:p>
          <a:p>
            <a:pPr>
              <a:defRPr/>
            </a:pPr>
            <a:r>
              <a:rPr lang="en-US"/>
              <a:t>(WTI &amp; Diesel)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3353170432655028E-2"/>
          <c:y val="1.4976195460230048E-2"/>
          <c:w val="0.89329365913468994"/>
          <c:h val="0.83528718419400017"/>
        </c:manualLayout>
      </c:layout>
      <c:lineChart>
        <c:grouping val="standard"/>
        <c:varyColors val="0"/>
        <c:ser>
          <c:idx val="0"/>
          <c:order val="0"/>
          <c:tx>
            <c:strRef>
              <c:f>WTI!$R$21</c:f>
              <c:strCache>
                <c:ptCount val="1"/>
                <c:pt idx="0">
                  <c:v>PC(1)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WTI!$D$3:$D$329</c:f>
              <c:numCache>
                <c:formatCode>m/d/yyyy</c:formatCode>
                <c:ptCount val="327"/>
                <c:pt idx="0">
                  <c:v>39118</c:v>
                </c:pt>
                <c:pt idx="1">
                  <c:v>39125</c:v>
                </c:pt>
                <c:pt idx="2">
                  <c:v>39132</c:v>
                </c:pt>
                <c:pt idx="3">
                  <c:v>39139</c:v>
                </c:pt>
                <c:pt idx="4">
                  <c:v>39146</c:v>
                </c:pt>
                <c:pt idx="5">
                  <c:v>39153</c:v>
                </c:pt>
                <c:pt idx="6">
                  <c:v>39160</c:v>
                </c:pt>
                <c:pt idx="7">
                  <c:v>39167</c:v>
                </c:pt>
                <c:pt idx="8">
                  <c:v>39174</c:v>
                </c:pt>
                <c:pt idx="9">
                  <c:v>39181</c:v>
                </c:pt>
                <c:pt idx="10">
                  <c:v>39188</c:v>
                </c:pt>
                <c:pt idx="11">
                  <c:v>39195</c:v>
                </c:pt>
                <c:pt idx="12">
                  <c:v>39202</c:v>
                </c:pt>
                <c:pt idx="13">
                  <c:v>39209</c:v>
                </c:pt>
                <c:pt idx="14">
                  <c:v>39216</c:v>
                </c:pt>
                <c:pt idx="15">
                  <c:v>39223</c:v>
                </c:pt>
                <c:pt idx="16">
                  <c:v>39230</c:v>
                </c:pt>
                <c:pt idx="17">
                  <c:v>39237</c:v>
                </c:pt>
                <c:pt idx="18">
                  <c:v>39244</c:v>
                </c:pt>
                <c:pt idx="19">
                  <c:v>39251</c:v>
                </c:pt>
                <c:pt idx="20">
                  <c:v>39258</c:v>
                </c:pt>
                <c:pt idx="21">
                  <c:v>39265</c:v>
                </c:pt>
                <c:pt idx="22">
                  <c:v>39272</c:v>
                </c:pt>
                <c:pt idx="23">
                  <c:v>39279</c:v>
                </c:pt>
                <c:pt idx="24">
                  <c:v>39286</c:v>
                </c:pt>
                <c:pt idx="25">
                  <c:v>39293</c:v>
                </c:pt>
                <c:pt idx="26">
                  <c:v>39300</c:v>
                </c:pt>
                <c:pt idx="27">
                  <c:v>39307</c:v>
                </c:pt>
                <c:pt idx="28">
                  <c:v>39314</c:v>
                </c:pt>
                <c:pt idx="29">
                  <c:v>39321</c:v>
                </c:pt>
                <c:pt idx="30">
                  <c:v>39328</c:v>
                </c:pt>
                <c:pt idx="31">
                  <c:v>39335</c:v>
                </c:pt>
                <c:pt idx="32">
                  <c:v>39342</c:v>
                </c:pt>
                <c:pt idx="33">
                  <c:v>39349</c:v>
                </c:pt>
                <c:pt idx="34">
                  <c:v>39356</c:v>
                </c:pt>
                <c:pt idx="35">
                  <c:v>39363</c:v>
                </c:pt>
                <c:pt idx="36">
                  <c:v>39370</c:v>
                </c:pt>
                <c:pt idx="37">
                  <c:v>39377</c:v>
                </c:pt>
                <c:pt idx="38">
                  <c:v>39384</c:v>
                </c:pt>
                <c:pt idx="39">
                  <c:v>39391</c:v>
                </c:pt>
                <c:pt idx="40">
                  <c:v>39398</c:v>
                </c:pt>
                <c:pt idx="41">
                  <c:v>39405</c:v>
                </c:pt>
                <c:pt idx="42">
                  <c:v>39412</c:v>
                </c:pt>
                <c:pt idx="43">
                  <c:v>39419</c:v>
                </c:pt>
                <c:pt idx="44">
                  <c:v>39426</c:v>
                </c:pt>
                <c:pt idx="45">
                  <c:v>39433</c:v>
                </c:pt>
                <c:pt idx="46">
                  <c:v>39440</c:v>
                </c:pt>
                <c:pt idx="47">
                  <c:v>39447</c:v>
                </c:pt>
                <c:pt idx="48">
                  <c:v>39454</c:v>
                </c:pt>
                <c:pt idx="49">
                  <c:v>39461</c:v>
                </c:pt>
                <c:pt idx="50">
                  <c:v>39468</c:v>
                </c:pt>
                <c:pt idx="51">
                  <c:v>39475</c:v>
                </c:pt>
                <c:pt idx="52">
                  <c:v>39482</c:v>
                </c:pt>
                <c:pt idx="53">
                  <c:v>39489</c:v>
                </c:pt>
                <c:pt idx="54">
                  <c:v>39496</c:v>
                </c:pt>
                <c:pt idx="55">
                  <c:v>39503</c:v>
                </c:pt>
                <c:pt idx="56">
                  <c:v>39510</c:v>
                </c:pt>
                <c:pt idx="57">
                  <c:v>39517</c:v>
                </c:pt>
                <c:pt idx="58">
                  <c:v>39524</c:v>
                </c:pt>
                <c:pt idx="59">
                  <c:v>39531</c:v>
                </c:pt>
                <c:pt idx="60">
                  <c:v>39538</c:v>
                </c:pt>
                <c:pt idx="61">
                  <c:v>39545</c:v>
                </c:pt>
                <c:pt idx="62">
                  <c:v>39552</c:v>
                </c:pt>
                <c:pt idx="63">
                  <c:v>39559</c:v>
                </c:pt>
                <c:pt idx="64">
                  <c:v>39566</c:v>
                </c:pt>
                <c:pt idx="65">
                  <c:v>39573</c:v>
                </c:pt>
                <c:pt idx="66">
                  <c:v>39580</c:v>
                </c:pt>
                <c:pt idx="67">
                  <c:v>39587</c:v>
                </c:pt>
                <c:pt idx="68">
                  <c:v>39594</c:v>
                </c:pt>
                <c:pt idx="69">
                  <c:v>39601</c:v>
                </c:pt>
                <c:pt idx="70">
                  <c:v>39608</c:v>
                </c:pt>
                <c:pt idx="71">
                  <c:v>39615</c:v>
                </c:pt>
                <c:pt idx="72">
                  <c:v>39622</c:v>
                </c:pt>
                <c:pt idx="73">
                  <c:v>39629</c:v>
                </c:pt>
                <c:pt idx="74">
                  <c:v>39636</c:v>
                </c:pt>
                <c:pt idx="75">
                  <c:v>39643</c:v>
                </c:pt>
                <c:pt idx="76">
                  <c:v>39650</c:v>
                </c:pt>
                <c:pt idx="77">
                  <c:v>39657</c:v>
                </c:pt>
                <c:pt idx="78">
                  <c:v>39664</c:v>
                </c:pt>
                <c:pt idx="79">
                  <c:v>39671</c:v>
                </c:pt>
                <c:pt idx="80">
                  <c:v>39678</c:v>
                </c:pt>
                <c:pt idx="81">
                  <c:v>39685</c:v>
                </c:pt>
                <c:pt idx="82">
                  <c:v>39692</c:v>
                </c:pt>
                <c:pt idx="83">
                  <c:v>39699</c:v>
                </c:pt>
                <c:pt idx="84">
                  <c:v>39706</c:v>
                </c:pt>
                <c:pt idx="85">
                  <c:v>39713</c:v>
                </c:pt>
                <c:pt idx="86">
                  <c:v>39720</c:v>
                </c:pt>
                <c:pt idx="87">
                  <c:v>39727</c:v>
                </c:pt>
                <c:pt idx="88">
                  <c:v>39734</c:v>
                </c:pt>
                <c:pt idx="89">
                  <c:v>39741</c:v>
                </c:pt>
                <c:pt idx="90">
                  <c:v>39748</c:v>
                </c:pt>
                <c:pt idx="91">
                  <c:v>39755</c:v>
                </c:pt>
                <c:pt idx="92">
                  <c:v>39762</c:v>
                </c:pt>
                <c:pt idx="93">
                  <c:v>39769</c:v>
                </c:pt>
                <c:pt idx="94">
                  <c:v>39776</c:v>
                </c:pt>
                <c:pt idx="95">
                  <c:v>39783</c:v>
                </c:pt>
                <c:pt idx="96">
                  <c:v>39790</c:v>
                </c:pt>
                <c:pt idx="97">
                  <c:v>39797</c:v>
                </c:pt>
                <c:pt idx="98">
                  <c:v>39804</c:v>
                </c:pt>
                <c:pt idx="99">
                  <c:v>39811</c:v>
                </c:pt>
                <c:pt idx="100">
                  <c:v>39818</c:v>
                </c:pt>
                <c:pt idx="101">
                  <c:v>39825</c:v>
                </c:pt>
                <c:pt idx="102">
                  <c:v>39832</c:v>
                </c:pt>
                <c:pt idx="103">
                  <c:v>39839</c:v>
                </c:pt>
                <c:pt idx="104">
                  <c:v>39846</c:v>
                </c:pt>
                <c:pt idx="105">
                  <c:v>39853</c:v>
                </c:pt>
                <c:pt idx="106">
                  <c:v>39860</c:v>
                </c:pt>
                <c:pt idx="107">
                  <c:v>39867</c:v>
                </c:pt>
                <c:pt idx="108">
                  <c:v>39874</c:v>
                </c:pt>
                <c:pt idx="109">
                  <c:v>39881</c:v>
                </c:pt>
                <c:pt idx="110">
                  <c:v>39888</c:v>
                </c:pt>
                <c:pt idx="111">
                  <c:v>39895</c:v>
                </c:pt>
                <c:pt idx="112">
                  <c:v>39902</c:v>
                </c:pt>
                <c:pt idx="113">
                  <c:v>39909</c:v>
                </c:pt>
                <c:pt idx="114">
                  <c:v>39916</c:v>
                </c:pt>
                <c:pt idx="115">
                  <c:v>39923</c:v>
                </c:pt>
                <c:pt idx="116">
                  <c:v>39930</c:v>
                </c:pt>
                <c:pt idx="117">
                  <c:v>39937</c:v>
                </c:pt>
                <c:pt idx="118">
                  <c:v>39944</c:v>
                </c:pt>
                <c:pt idx="119">
                  <c:v>39951</c:v>
                </c:pt>
                <c:pt idx="120">
                  <c:v>39958</c:v>
                </c:pt>
                <c:pt idx="121">
                  <c:v>39965</c:v>
                </c:pt>
                <c:pt idx="122">
                  <c:v>39972</c:v>
                </c:pt>
                <c:pt idx="123">
                  <c:v>39979</c:v>
                </c:pt>
                <c:pt idx="124">
                  <c:v>39986</c:v>
                </c:pt>
                <c:pt idx="125">
                  <c:v>39993</c:v>
                </c:pt>
                <c:pt idx="126">
                  <c:v>40000</c:v>
                </c:pt>
                <c:pt idx="127">
                  <c:v>40007</c:v>
                </c:pt>
                <c:pt idx="128">
                  <c:v>40014</c:v>
                </c:pt>
                <c:pt idx="129">
                  <c:v>40021</c:v>
                </c:pt>
                <c:pt idx="130">
                  <c:v>40028</c:v>
                </c:pt>
                <c:pt idx="131">
                  <c:v>40035</c:v>
                </c:pt>
                <c:pt idx="132">
                  <c:v>40042</c:v>
                </c:pt>
                <c:pt idx="133">
                  <c:v>40049</c:v>
                </c:pt>
                <c:pt idx="134">
                  <c:v>40056</c:v>
                </c:pt>
                <c:pt idx="135">
                  <c:v>40063</c:v>
                </c:pt>
                <c:pt idx="136">
                  <c:v>40070</c:v>
                </c:pt>
                <c:pt idx="137">
                  <c:v>40077</c:v>
                </c:pt>
                <c:pt idx="138">
                  <c:v>40084</c:v>
                </c:pt>
                <c:pt idx="139">
                  <c:v>40091</c:v>
                </c:pt>
                <c:pt idx="140">
                  <c:v>40098</c:v>
                </c:pt>
                <c:pt idx="141">
                  <c:v>40105</c:v>
                </c:pt>
                <c:pt idx="142">
                  <c:v>40112</c:v>
                </c:pt>
                <c:pt idx="143">
                  <c:v>40119</c:v>
                </c:pt>
                <c:pt idx="144">
                  <c:v>40126</c:v>
                </c:pt>
                <c:pt idx="145">
                  <c:v>40133</c:v>
                </c:pt>
                <c:pt idx="146">
                  <c:v>40140</c:v>
                </c:pt>
                <c:pt idx="147">
                  <c:v>40147</c:v>
                </c:pt>
                <c:pt idx="148">
                  <c:v>40154</c:v>
                </c:pt>
                <c:pt idx="149">
                  <c:v>40161</c:v>
                </c:pt>
                <c:pt idx="150">
                  <c:v>40168</c:v>
                </c:pt>
                <c:pt idx="151">
                  <c:v>40175</c:v>
                </c:pt>
                <c:pt idx="152">
                  <c:v>40182</c:v>
                </c:pt>
                <c:pt idx="153">
                  <c:v>40189</c:v>
                </c:pt>
                <c:pt idx="154">
                  <c:v>40196</c:v>
                </c:pt>
                <c:pt idx="155">
                  <c:v>40203</c:v>
                </c:pt>
                <c:pt idx="156">
                  <c:v>40210</c:v>
                </c:pt>
                <c:pt idx="157">
                  <c:v>40217</c:v>
                </c:pt>
                <c:pt idx="158">
                  <c:v>40224</c:v>
                </c:pt>
                <c:pt idx="159">
                  <c:v>40231</c:v>
                </c:pt>
                <c:pt idx="160">
                  <c:v>40238</c:v>
                </c:pt>
                <c:pt idx="161">
                  <c:v>40245</c:v>
                </c:pt>
                <c:pt idx="162">
                  <c:v>40252</c:v>
                </c:pt>
                <c:pt idx="163">
                  <c:v>40259</c:v>
                </c:pt>
                <c:pt idx="164">
                  <c:v>40266</c:v>
                </c:pt>
                <c:pt idx="165">
                  <c:v>40273</c:v>
                </c:pt>
                <c:pt idx="166">
                  <c:v>40280</c:v>
                </c:pt>
                <c:pt idx="167">
                  <c:v>40287</c:v>
                </c:pt>
                <c:pt idx="168">
                  <c:v>40294</c:v>
                </c:pt>
                <c:pt idx="169">
                  <c:v>40301</c:v>
                </c:pt>
                <c:pt idx="170">
                  <c:v>40308</c:v>
                </c:pt>
                <c:pt idx="171">
                  <c:v>40315</c:v>
                </c:pt>
                <c:pt idx="172">
                  <c:v>40322</c:v>
                </c:pt>
                <c:pt idx="173">
                  <c:v>40329</c:v>
                </c:pt>
                <c:pt idx="174">
                  <c:v>40336</c:v>
                </c:pt>
                <c:pt idx="175">
                  <c:v>40343</c:v>
                </c:pt>
                <c:pt idx="176">
                  <c:v>40350</c:v>
                </c:pt>
                <c:pt idx="177">
                  <c:v>40357</c:v>
                </c:pt>
                <c:pt idx="178">
                  <c:v>40364</c:v>
                </c:pt>
                <c:pt idx="179">
                  <c:v>40371</c:v>
                </c:pt>
                <c:pt idx="180">
                  <c:v>40378</c:v>
                </c:pt>
                <c:pt idx="181">
                  <c:v>40385</c:v>
                </c:pt>
                <c:pt idx="182">
                  <c:v>40392</c:v>
                </c:pt>
                <c:pt idx="183">
                  <c:v>40399</c:v>
                </c:pt>
                <c:pt idx="184">
                  <c:v>40406</c:v>
                </c:pt>
                <c:pt idx="185">
                  <c:v>40413</c:v>
                </c:pt>
                <c:pt idx="186">
                  <c:v>40420</c:v>
                </c:pt>
                <c:pt idx="187">
                  <c:v>40427</c:v>
                </c:pt>
                <c:pt idx="188">
                  <c:v>40434</c:v>
                </c:pt>
                <c:pt idx="189">
                  <c:v>40441</c:v>
                </c:pt>
                <c:pt idx="190">
                  <c:v>40448</c:v>
                </c:pt>
                <c:pt idx="191">
                  <c:v>40455</c:v>
                </c:pt>
                <c:pt idx="192">
                  <c:v>40462</c:v>
                </c:pt>
                <c:pt idx="193">
                  <c:v>40469</c:v>
                </c:pt>
                <c:pt idx="194">
                  <c:v>40476</c:v>
                </c:pt>
                <c:pt idx="195">
                  <c:v>40483</c:v>
                </c:pt>
                <c:pt idx="196">
                  <c:v>40490</c:v>
                </c:pt>
                <c:pt idx="197">
                  <c:v>40497</c:v>
                </c:pt>
                <c:pt idx="198">
                  <c:v>40504</c:v>
                </c:pt>
                <c:pt idx="199">
                  <c:v>40511</c:v>
                </c:pt>
                <c:pt idx="200">
                  <c:v>40518</c:v>
                </c:pt>
                <c:pt idx="201">
                  <c:v>40525</c:v>
                </c:pt>
                <c:pt idx="202">
                  <c:v>40532</c:v>
                </c:pt>
                <c:pt idx="203">
                  <c:v>40539</c:v>
                </c:pt>
                <c:pt idx="204">
                  <c:v>40546</c:v>
                </c:pt>
                <c:pt idx="205">
                  <c:v>40553</c:v>
                </c:pt>
                <c:pt idx="206">
                  <c:v>40560</c:v>
                </c:pt>
                <c:pt idx="207">
                  <c:v>40567</c:v>
                </c:pt>
                <c:pt idx="208">
                  <c:v>40574</c:v>
                </c:pt>
                <c:pt idx="209">
                  <c:v>40581</c:v>
                </c:pt>
                <c:pt idx="210">
                  <c:v>40588</c:v>
                </c:pt>
                <c:pt idx="211">
                  <c:v>40595</c:v>
                </c:pt>
                <c:pt idx="212">
                  <c:v>40602</c:v>
                </c:pt>
                <c:pt idx="213">
                  <c:v>40609</c:v>
                </c:pt>
                <c:pt idx="214">
                  <c:v>40616</c:v>
                </c:pt>
                <c:pt idx="215">
                  <c:v>40623</c:v>
                </c:pt>
                <c:pt idx="216">
                  <c:v>40630</c:v>
                </c:pt>
                <c:pt idx="217">
                  <c:v>40637</c:v>
                </c:pt>
                <c:pt idx="218">
                  <c:v>40644</c:v>
                </c:pt>
                <c:pt idx="219">
                  <c:v>40651</c:v>
                </c:pt>
                <c:pt idx="220">
                  <c:v>40658</c:v>
                </c:pt>
                <c:pt idx="221">
                  <c:v>40665</c:v>
                </c:pt>
                <c:pt idx="222">
                  <c:v>40672</c:v>
                </c:pt>
                <c:pt idx="223">
                  <c:v>40679</c:v>
                </c:pt>
                <c:pt idx="224">
                  <c:v>40686</c:v>
                </c:pt>
                <c:pt idx="225">
                  <c:v>40693</c:v>
                </c:pt>
                <c:pt idx="226">
                  <c:v>40700</c:v>
                </c:pt>
                <c:pt idx="227">
                  <c:v>40707</c:v>
                </c:pt>
                <c:pt idx="228">
                  <c:v>40714</c:v>
                </c:pt>
                <c:pt idx="229">
                  <c:v>40721</c:v>
                </c:pt>
                <c:pt idx="230">
                  <c:v>40728</c:v>
                </c:pt>
                <c:pt idx="231">
                  <c:v>40735</c:v>
                </c:pt>
                <c:pt idx="232">
                  <c:v>40742</c:v>
                </c:pt>
                <c:pt idx="233">
                  <c:v>40749</c:v>
                </c:pt>
                <c:pt idx="234">
                  <c:v>40756</c:v>
                </c:pt>
                <c:pt idx="235">
                  <c:v>40763</c:v>
                </c:pt>
                <c:pt idx="236">
                  <c:v>40770</c:v>
                </c:pt>
                <c:pt idx="237">
                  <c:v>40777</c:v>
                </c:pt>
                <c:pt idx="238">
                  <c:v>40784</c:v>
                </c:pt>
                <c:pt idx="239">
                  <c:v>40791</c:v>
                </c:pt>
                <c:pt idx="240">
                  <c:v>40798</c:v>
                </c:pt>
                <c:pt idx="241">
                  <c:v>40805</c:v>
                </c:pt>
                <c:pt idx="242">
                  <c:v>40812</c:v>
                </c:pt>
                <c:pt idx="243">
                  <c:v>40819</c:v>
                </c:pt>
                <c:pt idx="244">
                  <c:v>40826</c:v>
                </c:pt>
                <c:pt idx="245">
                  <c:v>40833</c:v>
                </c:pt>
                <c:pt idx="246">
                  <c:v>40840</c:v>
                </c:pt>
                <c:pt idx="247">
                  <c:v>40847</c:v>
                </c:pt>
                <c:pt idx="248">
                  <c:v>40854</c:v>
                </c:pt>
                <c:pt idx="249">
                  <c:v>40861</c:v>
                </c:pt>
                <c:pt idx="250">
                  <c:v>40868</c:v>
                </c:pt>
                <c:pt idx="251">
                  <c:v>40875</c:v>
                </c:pt>
                <c:pt idx="252">
                  <c:v>40882</c:v>
                </c:pt>
                <c:pt idx="253">
                  <c:v>40889</c:v>
                </c:pt>
                <c:pt idx="254">
                  <c:v>40896</c:v>
                </c:pt>
                <c:pt idx="255">
                  <c:v>40903</c:v>
                </c:pt>
                <c:pt idx="256">
                  <c:v>40910</c:v>
                </c:pt>
                <c:pt idx="257">
                  <c:v>40917</c:v>
                </c:pt>
                <c:pt idx="258">
                  <c:v>40924</c:v>
                </c:pt>
                <c:pt idx="259">
                  <c:v>40931</c:v>
                </c:pt>
                <c:pt idx="260">
                  <c:v>40938</c:v>
                </c:pt>
                <c:pt idx="261">
                  <c:v>40945</c:v>
                </c:pt>
                <c:pt idx="262">
                  <c:v>40952</c:v>
                </c:pt>
                <c:pt idx="263">
                  <c:v>40959</c:v>
                </c:pt>
                <c:pt idx="264">
                  <c:v>40966</c:v>
                </c:pt>
                <c:pt idx="265">
                  <c:v>40973</c:v>
                </c:pt>
                <c:pt idx="266">
                  <c:v>40980</c:v>
                </c:pt>
                <c:pt idx="267">
                  <c:v>40987</c:v>
                </c:pt>
                <c:pt idx="268">
                  <c:v>40994</c:v>
                </c:pt>
                <c:pt idx="269">
                  <c:v>41001</c:v>
                </c:pt>
                <c:pt idx="270">
                  <c:v>41008</c:v>
                </c:pt>
                <c:pt idx="271">
                  <c:v>41015</c:v>
                </c:pt>
                <c:pt idx="272">
                  <c:v>41022</c:v>
                </c:pt>
                <c:pt idx="273">
                  <c:v>41029</c:v>
                </c:pt>
                <c:pt idx="274">
                  <c:v>41036</c:v>
                </c:pt>
                <c:pt idx="275">
                  <c:v>41043</c:v>
                </c:pt>
                <c:pt idx="276">
                  <c:v>41050</c:v>
                </c:pt>
                <c:pt idx="277">
                  <c:v>41057</c:v>
                </c:pt>
                <c:pt idx="278">
                  <c:v>41064</c:v>
                </c:pt>
                <c:pt idx="279">
                  <c:v>41071</c:v>
                </c:pt>
                <c:pt idx="280">
                  <c:v>41078</c:v>
                </c:pt>
                <c:pt idx="281">
                  <c:v>41085</c:v>
                </c:pt>
                <c:pt idx="282">
                  <c:v>41092</c:v>
                </c:pt>
                <c:pt idx="283">
                  <c:v>41099</c:v>
                </c:pt>
                <c:pt idx="284">
                  <c:v>41106</c:v>
                </c:pt>
                <c:pt idx="285">
                  <c:v>41113</c:v>
                </c:pt>
                <c:pt idx="286">
                  <c:v>41120</c:v>
                </c:pt>
                <c:pt idx="287">
                  <c:v>41127</c:v>
                </c:pt>
                <c:pt idx="288">
                  <c:v>41134</c:v>
                </c:pt>
                <c:pt idx="289">
                  <c:v>41141</c:v>
                </c:pt>
                <c:pt idx="290">
                  <c:v>41148</c:v>
                </c:pt>
                <c:pt idx="291">
                  <c:v>41155</c:v>
                </c:pt>
                <c:pt idx="292">
                  <c:v>41162</c:v>
                </c:pt>
                <c:pt idx="293">
                  <c:v>41169</c:v>
                </c:pt>
                <c:pt idx="294">
                  <c:v>41176</c:v>
                </c:pt>
                <c:pt idx="295">
                  <c:v>41183</c:v>
                </c:pt>
                <c:pt idx="296">
                  <c:v>41190</c:v>
                </c:pt>
                <c:pt idx="297">
                  <c:v>41197</c:v>
                </c:pt>
                <c:pt idx="298">
                  <c:v>41204</c:v>
                </c:pt>
                <c:pt idx="299">
                  <c:v>41211</c:v>
                </c:pt>
                <c:pt idx="300">
                  <c:v>41218</c:v>
                </c:pt>
                <c:pt idx="301">
                  <c:v>41225</c:v>
                </c:pt>
                <c:pt idx="302">
                  <c:v>41232</c:v>
                </c:pt>
                <c:pt idx="303">
                  <c:v>41239</c:v>
                </c:pt>
                <c:pt idx="304">
                  <c:v>41246</c:v>
                </c:pt>
                <c:pt idx="305">
                  <c:v>41253</c:v>
                </c:pt>
                <c:pt idx="306">
                  <c:v>41260</c:v>
                </c:pt>
                <c:pt idx="307">
                  <c:v>41267</c:v>
                </c:pt>
                <c:pt idx="308">
                  <c:v>41274</c:v>
                </c:pt>
                <c:pt idx="309">
                  <c:v>41281</c:v>
                </c:pt>
                <c:pt idx="310">
                  <c:v>41288</c:v>
                </c:pt>
                <c:pt idx="311">
                  <c:v>41295</c:v>
                </c:pt>
                <c:pt idx="312">
                  <c:v>41302</c:v>
                </c:pt>
                <c:pt idx="313">
                  <c:v>41309</c:v>
                </c:pt>
                <c:pt idx="314">
                  <c:v>41316</c:v>
                </c:pt>
                <c:pt idx="315">
                  <c:v>41323</c:v>
                </c:pt>
                <c:pt idx="316">
                  <c:v>41330</c:v>
                </c:pt>
                <c:pt idx="317">
                  <c:v>41337</c:v>
                </c:pt>
                <c:pt idx="318">
                  <c:v>41344</c:v>
                </c:pt>
                <c:pt idx="319">
                  <c:v>41351</c:v>
                </c:pt>
                <c:pt idx="320">
                  <c:v>41358</c:v>
                </c:pt>
                <c:pt idx="321">
                  <c:v>41365</c:v>
                </c:pt>
                <c:pt idx="322">
                  <c:v>41372</c:v>
                </c:pt>
                <c:pt idx="323">
                  <c:v>41379</c:v>
                </c:pt>
                <c:pt idx="324">
                  <c:v>41386</c:v>
                </c:pt>
                <c:pt idx="325">
                  <c:v>41393</c:v>
                </c:pt>
                <c:pt idx="326">
                  <c:v>41400</c:v>
                </c:pt>
              </c:numCache>
            </c:numRef>
          </c:cat>
          <c:val>
            <c:numRef>
              <c:f>WTI!$R$22:$R$348</c:f>
              <c:numCache>
                <c:formatCode>#0.000</c:formatCode>
                <c:ptCount val="327"/>
                <c:pt idx="0">
                  <c:v>-4.2919427012840234</c:v>
                </c:pt>
                <c:pt idx="1">
                  <c:v>-4.1266260723110406</c:v>
                </c:pt>
                <c:pt idx="2">
                  <c:v>-4.0808004882718096</c:v>
                </c:pt>
                <c:pt idx="3">
                  <c:v>-3.8763982146309726</c:v>
                </c:pt>
                <c:pt idx="4">
                  <c:v>-3.6048656922737852</c:v>
                </c:pt>
                <c:pt idx="5">
                  <c:v>-3.4272021326367339</c:v>
                </c:pt>
                <c:pt idx="6">
                  <c:v>-3.4581421193010478</c:v>
                </c:pt>
                <c:pt idx="7">
                  <c:v>-3.4319426332497089</c:v>
                </c:pt>
                <c:pt idx="8">
                  <c:v>-2.9356421216164112</c:v>
                </c:pt>
                <c:pt idx="9">
                  <c:v>-2.744800675692137</c:v>
                </c:pt>
                <c:pt idx="10">
                  <c:v>-2.59979370073623</c:v>
                </c:pt>
                <c:pt idx="11">
                  <c:v>-2.6537966670158393</c:v>
                </c:pt>
                <c:pt idx="12">
                  <c:v>-2.7192862406152649</c:v>
                </c:pt>
                <c:pt idx="13">
                  <c:v>-2.7979236276452308</c:v>
                </c:pt>
                <c:pt idx="14">
                  <c:v>-2.8811306426144236</c:v>
                </c:pt>
                <c:pt idx="15">
                  <c:v>-2.7660903233051783</c:v>
                </c:pt>
                <c:pt idx="16">
                  <c:v>-2.7131987565939264</c:v>
                </c:pt>
                <c:pt idx="17">
                  <c:v>-2.774871497467188</c:v>
                </c:pt>
                <c:pt idx="18">
                  <c:v>-2.7545468419677848</c:v>
                </c:pt>
                <c:pt idx="19">
                  <c:v>-2.7100889364213137</c:v>
                </c:pt>
                <c:pt idx="20">
                  <c:v>-2.5547092796612567</c:v>
                </c:pt>
                <c:pt idx="21">
                  <c:v>-2.5531635330674747</c:v>
                </c:pt>
                <c:pt idx="22">
                  <c:v>-2.4385480648235096</c:v>
                </c:pt>
                <c:pt idx="23">
                  <c:v>-2.2684130629986794</c:v>
                </c:pt>
                <c:pt idx="24">
                  <c:v>-2.2455337423182122</c:v>
                </c:pt>
                <c:pt idx="25">
                  <c:v>-2.2603135848379696</c:v>
                </c:pt>
                <c:pt idx="26">
                  <c:v>-2.2297361171188514</c:v>
                </c:pt>
                <c:pt idx="27">
                  <c:v>-2.4844526106645337</c:v>
                </c:pt>
                <c:pt idx="28">
                  <c:v>-2.4756067425625989</c:v>
                </c:pt>
                <c:pt idx="29">
                  <c:v>-2.5320139340878649</c:v>
                </c:pt>
                <c:pt idx="30">
                  <c:v>-2.3988419558365894</c:v>
                </c:pt>
                <c:pt idx="31">
                  <c:v>-2.214386658332673</c:v>
                </c:pt>
                <c:pt idx="32">
                  <c:v>-1.990057817690736</c:v>
                </c:pt>
                <c:pt idx="33">
                  <c:v>-1.6740867268254251</c:v>
                </c:pt>
                <c:pt idx="34">
                  <c:v>-1.5768026344099153</c:v>
                </c:pt>
                <c:pt idx="35">
                  <c:v>-1.5521912412676548</c:v>
                </c:pt>
                <c:pt idx="36">
                  <c:v>-1.451205067824088</c:v>
                </c:pt>
                <c:pt idx="37">
                  <c:v>-1.1065255732518386</c:v>
                </c:pt>
                <c:pt idx="38">
                  <c:v>-0.79670667914776805</c:v>
                </c:pt>
                <c:pt idx="39">
                  <c:v>-0.16195470855890923</c:v>
                </c:pt>
                <c:pt idx="40">
                  <c:v>0.36960643825509282</c:v>
                </c:pt>
                <c:pt idx="41">
                  <c:v>0.3246029385105782</c:v>
                </c:pt>
                <c:pt idx="42">
                  <c:v>0.48658831229386584</c:v>
                </c:pt>
                <c:pt idx="43">
                  <c:v>0.30773046810538107</c:v>
                </c:pt>
                <c:pt idx="44">
                  <c:v>-3.7856553598916556E-2</c:v>
                </c:pt>
                <c:pt idx="45">
                  <c:v>-0.10482766073210019</c:v>
                </c:pt>
                <c:pt idx="46">
                  <c:v>-0.11423892027933319</c:v>
                </c:pt>
                <c:pt idx="47">
                  <c:v>9.8248812277682618E-2</c:v>
                </c:pt>
                <c:pt idx="48">
                  <c:v>0.23343236840127868</c:v>
                </c:pt>
                <c:pt idx="49">
                  <c:v>-6.5659055223911715E-3</c:v>
                </c:pt>
                <c:pt idx="50">
                  <c:v>-0.28510145371197337</c:v>
                </c:pt>
                <c:pt idx="51">
                  <c:v>-0.35189121739625323</c:v>
                </c:pt>
                <c:pt idx="52">
                  <c:v>-0.28684361056029006</c:v>
                </c:pt>
                <c:pt idx="53">
                  <c:v>-0.29920166235814039</c:v>
                </c:pt>
                <c:pt idx="54">
                  <c:v>0.25149024105420753</c:v>
                </c:pt>
                <c:pt idx="55">
                  <c:v>0.94416046470348802</c:v>
                </c:pt>
                <c:pt idx="56">
                  <c:v>1.4352504785793354</c:v>
                </c:pt>
                <c:pt idx="57">
                  <c:v>2.1887411310573537</c:v>
                </c:pt>
                <c:pt idx="58">
                  <c:v>2.8879327492475073</c:v>
                </c:pt>
                <c:pt idx="59">
                  <c:v>2.9386404685270291</c:v>
                </c:pt>
                <c:pt idx="60">
                  <c:v>2.8586501894058642</c:v>
                </c:pt>
                <c:pt idx="61">
                  <c:v>2.8530385284750097</c:v>
                </c:pt>
                <c:pt idx="62">
                  <c:v>3.4104447720469486</c:v>
                </c:pt>
                <c:pt idx="63">
                  <c:v>3.8571898402508955</c:v>
                </c:pt>
                <c:pt idx="64">
                  <c:v>4.0051130314075634</c:v>
                </c:pt>
                <c:pt idx="65">
                  <c:v>3.9373596780719509</c:v>
                </c:pt>
                <c:pt idx="66">
                  <c:v>4.7317261010904659</c:v>
                </c:pt>
                <c:pt idx="67">
                  <c:v>5.4941514338966035</c:v>
                </c:pt>
                <c:pt idx="68">
                  <c:v>6.5510284939738135</c:v>
                </c:pt>
                <c:pt idx="69">
                  <c:v>6.5004435403069198</c:v>
                </c:pt>
                <c:pt idx="70">
                  <c:v>6.4855086106784894</c:v>
                </c:pt>
                <c:pt idx="71">
                  <c:v>6.5381554919145337</c:v>
                </c:pt>
                <c:pt idx="72">
                  <c:v>6.3694077202489163</c:v>
                </c:pt>
                <c:pt idx="73">
                  <c:v>6.4240622310927442</c:v>
                </c:pt>
                <c:pt idx="74">
                  <c:v>6.7505535322073769</c:v>
                </c:pt>
                <c:pt idx="75">
                  <c:v>6.841965038717432</c:v>
                </c:pt>
                <c:pt idx="76">
                  <c:v>6.5606752350273236</c:v>
                </c:pt>
                <c:pt idx="77">
                  <c:v>6.051744874026423</c:v>
                </c:pt>
                <c:pt idx="78">
                  <c:v>5.6148272678755431</c:v>
                </c:pt>
                <c:pt idx="79">
                  <c:v>4.8932759476318504</c:v>
                </c:pt>
                <c:pt idx="80">
                  <c:v>4.1968309941186739</c:v>
                </c:pt>
                <c:pt idx="81">
                  <c:v>3.940675270117457</c:v>
                </c:pt>
                <c:pt idx="82">
                  <c:v>3.7551958270883659</c:v>
                </c:pt>
                <c:pt idx="83">
                  <c:v>3.345215566534288</c:v>
                </c:pt>
                <c:pt idx="84">
                  <c:v>3.0108623570363191</c:v>
                </c:pt>
                <c:pt idx="85">
                  <c:v>2.6967575787973819</c:v>
                </c:pt>
                <c:pt idx="86">
                  <c:v>2.7394653372958095</c:v>
                </c:pt>
                <c:pt idx="87">
                  <c:v>2.1717432590613344</c:v>
                </c:pt>
                <c:pt idx="88">
                  <c:v>1.1293435478656808</c:v>
                </c:pt>
                <c:pt idx="89">
                  <c:v>0.25420892102396658</c:v>
                </c:pt>
                <c:pt idx="90">
                  <c:v>-0.59135151297208133</c:v>
                </c:pt>
                <c:pt idx="91">
                  <c:v>-1.4417160142430028</c:v>
                </c:pt>
                <c:pt idx="92">
                  <c:v>-2.1315543366789411</c:v>
                </c:pt>
                <c:pt idx="93">
                  <c:v>-2.8379311338756916</c:v>
                </c:pt>
                <c:pt idx="94">
                  <c:v>-3.520356333394191</c:v>
                </c:pt>
                <c:pt idx="95">
                  <c:v>-3.7880439940213497</c:v>
                </c:pt>
                <c:pt idx="96">
                  <c:v>-4.3523661362550641</c:v>
                </c:pt>
                <c:pt idx="97">
                  <c:v>-4.8072599103283906</c:v>
                </c:pt>
                <c:pt idx="98">
                  <c:v>-5.1600753513972268</c:v>
                </c:pt>
                <c:pt idx="99">
                  <c:v>-5.3045761305888446</c:v>
                </c:pt>
                <c:pt idx="100">
                  <c:v>-5.3336094648458152</c:v>
                </c:pt>
                <c:pt idx="101">
                  <c:v>-5.2262547104288695</c:v>
                </c:pt>
                <c:pt idx="102">
                  <c:v>-5.317757255669572</c:v>
                </c:pt>
                <c:pt idx="103">
                  <c:v>-5.3668801437134857</c:v>
                </c:pt>
                <c:pt idx="104">
                  <c:v>-5.4397384635391575</c:v>
                </c:pt>
                <c:pt idx="105">
                  <c:v>-5.5870497653098878</c:v>
                </c:pt>
                <c:pt idx="106">
                  <c:v>-5.7396613087611321</c:v>
                </c:pt>
                <c:pt idx="107">
                  <c:v>-5.9303254567080748</c:v>
                </c:pt>
                <c:pt idx="108">
                  <c:v>-6.0911017072851985</c:v>
                </c:pt>
                <c:pt idx="109">
                  <c:v>-6.2588291614138463</c:v>
                </c:pt>
                <c:pt idx="110">
                  <c:v>-6.339939224747182</c:v>
                </c:pt>
                <c:pt idx="111">
                  <c:v>-6.0175767786134973</c:v>
                </c:pt>
                <c:pt idx="112">
                  <c:v>-5.5050424401355187</c:v>
                </c:pt>
                <c:pt idx="113">
                  <c:v>-5.4583239949574454</c:v>
                </c:pt>
                <c:pt idx="114">
                  <c:v>-5.4437354792991579</c:v>
                </c:pt>
                <c:pt idx="115">
                  <c:v>-5.4915647557716536</c:v>
                </c:pt>
                <c:pt idx="116">
                  <c:v>-5.569938039198413</c:v>
                </c:pt>
                <c:pt idx="117">
                  <c:v>-5.5600573630217989</c:v>
                </c:pt>
                <c:pt idx="118">
                  <c:v>-5.3873657303496412</c:v>
                </c:pt>
                <c:pt idx="119">
                  <c:v>-5.3005248476023512</c:v>
                </c:pt>
                <c:pt idx="120">
                  <c:v>-5.1127506998052299</c:v>
                </c:pt>
                <c:pt idx="121">
                  <c:v>-4.7676268098993688</c:v>
                </c:pt>
                <c:pt idx="122">
                  <c:v>-4.0914037672803119</c:v>
                </c:pt>
                <c:pt idx="123">
                  <c:v>-3.7521739339269757</c:v>
                </c:pt>
                <c:pt idx="124">
                  <c:v>-3.569811126013025</c:v>
                </c:pt>
                <c:pt idx="125">
                  <c:v>-3.6023963735658313</c:v>
                </c:pt>
                <c:pt idx="126">
                  <c:v>-3.6825079319622485</c:v>
                </c:pt>
                <c:pt idx="127">
                  <c:v>-3.968032197487751</c:v>
                </c:pt>
                <c:pt idx="128">
                  <c:v>-4.1293737642861021</c:v>
                </c:pt>
                <c:pt idx="129">
                  <c:v>-3.9795439850808392</c:v>
                </c:pt>
                <c:pt idx="130">
                  <c:v>-3.8281913762230713</c:v>
                </c:pt>
                <c:pt idx="131">
                  <c:v>-3.4956394655543939</c:v>
                </c:pt>
                <c:pt idx="132">
                  <c:v>-3.3748690911598973</c:v>
                </c:pt>
                <c:pt idx="133">
                  <c:v>-3.2849081141523042</c:v>
                </c:pt>
                <c:pt idx="134">
                  <c:v>-3.27155084887591</c:v>
                </c:pt>
                <c:pt idx="135">
                  <c:v>-3.3988849892708997</c:v>
                </c:pt>
                <c:pt idx="136">
                  <c:v>-3.4114719360570573</c:v>
                </c:pt>
                <c:pt idx="137">
                  <c:v>-3.4851707481721279</c:v>
                </c:pt>
                <c:pt idx="138">
                  <c:v>-3.6010383958219196</c:v>
                </c:pt>
                <c:pt idx="139">
                  <c:v>-3.6592279302780382</c:v>
                </c:pt>
                <c:pt idx="140">
                  <c:v>-3.554801248810338</c:v>
                </c:pt>
                <c:pt idx="141">
                  <c:v>-3.072537924930455</c:v>
                </c:pt>
                <c:pt idx="142">
                  <c:v>-2.6493631180904993</c:v>
                </c:pt>
                <c:pt idx="143">
                  <c:v>-2.5994614768398416</c:v>
                </c:pt>
                <c:pt idx="144">
                  <c:v>-2.6254616420298591</c:v>
                </c:pt>
                <c:pt idx="145">
                  <c:v>-2.6676237733562589</c:v>
                </c:pt>
                <c:pt idx="146">
                  <c:v>-2.692854230290493</c:v>
                </c:pt>
                <c:pt idx="147">
                  <c:v>-2.7479092904690368</c:v>
                </c:pt>
                <c:pt idx="148">
                  <c:v>-2.78384216046347</c:v>
                </c:pt>
                <c:pt idx="149">
                  <c:v>-2.9294687193923457</c:v>
                </c:pt>
                <c:pt idx="150">
                  <c:v>-3.0235311148906305</c:v>
                </c:pt>
                <c:pt idx="151">
                  <c:v>-2.9356418125369457</c:v>
                </c:pt>
                <c:pt idx="152">
                  <c:v>-2.5981382800890991</c:v>
                </c:pt>
                <c:pt idx="153">
                  <c:v>-2.2096019745664313</c:v>
                </c:pt>
                <c:pt idx="154">
                  <c:v>-2.2828693501306385</c:v>
                </c:pt>
                <c:pt idx="155">
                  <c:v>-2.4645581410039679</c:v>
                </c:pt>
                <c:pt idx="156">
                  <c:v>-2.6723442665013701</c:v>
                </c:pt>
                <c:pt idx="157">
                  <c:v>-2.7304309479602162</c:v>
                </c:pt>
                <c:pt idx="158">
                  <c:v>-2.7718270296847209</c:v>
                </c:pt>
                <c:pt idx="159">
                  <c:v>-2.4469699832322926</c:v>
                </c:pt>
                <c:pt idx="160">
                  <c:v>-2.3052732103258777</c:v>
                </c:pt>
                <c:pt idx="161">
                  <c:v>-2.1407802906089941</c:v>
                </c:pt>
                <c:pt idx="162">
                  <c:v>-2.059332055913627</c:v>
                </c:pt>
                <c:pt idx="163">
                  <c:v>-1.9806657888023409</c:v>
                </c:pt>
                <c:pt idx="164">
                  <c:v>-1.989026475148566</c:v>
                </c:pt>
                <c:pt idx="165">
                  <c:v>-1.6484443139885028</c:v>
                </c:pt>
                <c:pt idx="166">
                  <c:v>-1.4073905756335949</c:v>
                </c:pt>
                <c:pt idx="167">
                  <c:v>-1.3950776731901668</c:v>
                </c:pt>
                <c:pt idx="168">
                  <c:v>-1.3824709574901686</c:v>
                </c:pt>
                <c:pt idx="169">
                  <c:v>-1.2093634242491482</c:v>
                </c:pt>
                <c:pt idx="170">
                  <c:v>-1.2546879109830491</c:v>
                </c:pt>
                <c:pt idx="171">
                  <c:v>-1.4667230738614601</c:v>
                </c:pt>
                <c:pt idx="172">
                  <c:v>-1.7881422653386359</c:v>
                </c:pt>
                <c:pt idx="173">
                  <c:v>-1.9446077881024535</c:v>
                </c:pt>
                <c:pt idx="174">
                  <c:v>-2.0569365851780388</c:v>
                </c:pt>
                <c:pt idx="175">
                  <c:v>-2.111967194317518</c:v>
                </c:pt>
                <c:pt idx="176">
                  <c:v>-1.9675331364684623</c:v>
                </c:pt>
                <c:pt idx="177">
                  <c:v>-1.977009148638359</c:v>
                </c:pt>
                <c:pt idx="178">
                  <c:v>-2.1181023126761476</c:v>
                </c:pt>
                <c:pt idx="179">
                  <c:v>-2.1942034202247087</c:v>
                </c:pt>
                <c:pt idx="180">
                  <c:v>-2.1935143935400938</c:v>
                </c:pt>
                <c:pt idx="181">
                  <c:v>-2.1197858310271198</c:v>
                </c:pt>
                <c:pt idx="182">
                  <c:v>-2.0585146484569403</c:v>
                </c:pt>
                <c:pt idx="183">
                  <c:v>-1.8002000191140528</c:v>
                </c:pt>
                <c:pt idx="184">
                  <c:v>-1.90031938461269</c:v>
                </c:pt>
                <c:pt idx="185">
                  <c:v>-2.0185004933422119</c:v>
                </c:pt>
                <c:pt idx="186">
                  <c:v>-2.0995913098043895</c:v>
                </c:pt>
                <c:pt idx="187">
                  <c:v>-2.1056172311878179</c:v>
                </c:pt>
                <c:pt idx="188">
                  <c:v>-2.0639537949226545</c:v>
                </c:pt>
                <c:pt idx="189">
                  <c:v>-2.010009178538017</c:v>
                </c:pt>
                <c:pt idx="190">
                  <c:v>-2.0350459001357528</c:v>
                </c:pt>
                <c:pt idx="191">
                  <c:v>-1.7671874261323255</c:v>
                </c:pt>
                <c:pt idx="192">
                  <c:v>-1.459888518214888</c:v>
                </c:pt>
                <c:pt idx="193">
                  <c:v>-1.4190064546004442</c:v>
                </c:pt>
                <c:pt idx="194">
                  <c:v>-1.4389467272569152</c:v>
                </c:pt>
                <c:pt idx="195">
                  <c:v>-1.3999925155795427</c:v>
                </c:pt>
                <c:pt idx="196">
                  <c:v>-1.1606350793758604</c:v>
                </c:pt>
                <c:pt idx="197">
                  <c:v>-0.88148996767668586</c:v>
                </c:pt>
                <c:pt idx="198">
                  <c:v>-0.96650563060321604</c:v>
                </c:pt>
                <c:pt idx="199">
                  <c:v>-0.97042918016282997</c:v>
                </c:pt>
                <c:pt idx="200">
                  <c:v>-0.75239046568815715</c:v>
                </c:pt>
                <c:pt idx="201">
                  <c:v>-0.5812063285794592</c:v>
                </c:pt>
                <c:pt idx="202">
                  <c:v>-0.52924107810992904</c:v>
                </c:pt>
                <c:pt idx="203">
                  <c:v>-0.31031647084165154</c:v>
                </c:pt>
                <c:pt idx="204">
                  <c:v>-0.15272667549738791</c:v>
                </c:pt>
                <c:pt idx="205">
                  <c:v>-0.12855050327212619</c:v>
                </c:pt>
                <c:pt idx="206">
                  <c:v>0.19556875865795256</c:v>
                </c:pt>
                <c:pt idx="207">
                  <c:v>0.27744707959248649</c:v>
                </c:pt>
                <c:pt idx="208">
                  <c:v>0.31564895271775956</c:v>
                </c:pt>
                <c:pt idx="209">
                  <c:v>0.65867339615911125</c:v>
                </c:pt>
                <c:pt idx="210">
                  <c:v>0.73250171073665316</c:v>
                </c:pt>
                <c:pt idx="211">
                  <c:v>0.9491616380099962</c:v>
                </c:pt>
                <c:pt idx="212">
                  <c:v>1.7299513007643246</c:v>
                </c:pt>
                <c:pt idx="213">
                  <c:v>2.4425661738077906</c:v>
                </c:pt>
                <c:pt idx="214">
                  <c:v>2.6062439242800974</c:v>
                </c:pt>
                <c:pt idx="215">
                  <c:v>2.6186505482150539</c:v>
                </c:pt>
                <c:pt idx="216">
                  <c:v>2.7796365544173423</c:v>
                </c:pt>
                <c:pt idx="217">
                  <c:v>2.9948474803938927</c:v>
                </c:pt>
                <c:pt idx="218">
                  <c:v>3.4126802258348663</c:v>
                </c:pt>
                <c:pt idx="219">
                  <c:v>3.5383222859172729</c:v>
                </c:pt>
                <c:pt idx="220">
                  <c:v>3.5655086874473714</c:v>
                </c:pt>
                <c:pt idx="221">
                  <c:v>3.6660274584377572</c:v>
                </c:pt>
                <c:pt idx="222">
                  <c:v>3.4865299836434489</c:v>
                </c:pt>
                <c:pt idx="223">
                  <c:v>3.2409860496619758</c:v>
                </c:pt>
                <c:pt idx="224">
                  <c:v>2.9779303385739797</c:v>
                </c:pt>
                <c:pt idx="225">
                  <c:v>2.7814002664438018</c:v>
                </c:pt>
                <c:pt idx="226">
                  <c:v>2.7521988040827088</c:v>
                </c:pt>
                <c:pt idx="227">
                  <c:v>2.7526018501874359</c:v>
                </c:pt>
                <c:pt idx="228">
                  <c:v>2.648095379568717</c:v>
                </c:pt>
                <c:pt idx="229">
                  <c:v>2.360517473271869</c:v>
                </c:pt>
                <c:pt idx="230">
                  <c:v>2.2027002720365525</c:v>
                </c:pt>
                <c:pt idx="231">
                  <c:v>2.387152243056796</c:v>
                </c:pt>
                <c:pt idx="232">
                  <c:v>2.4789259188217891</c:v>
                </c:pt>
                <c:pt idx="233">
                  <c:v>2.5943463409714167</c:v>
                </c:pt>
                <c:pt idx="234">
                  <c:v>2.5218598139566448</c:v>
                </c:pt>
                <c:pt idx="235">
                  <c:v>2.2249594310343297</c:v>
                </c:pt>
                <c:pt idx="236">
                  <c:v>1.9096069351096439</c:v>
                </c:pt>
                <c:pt idx="237">
                  <c:v>1.8330297345094633</c:v>
                </c:pt>
                <c:pt idx="238">
                  <c:v>1.8875607995283821</c:v>
                </c:pt>
                <c:pt idx="239">
                  <c:v>2.1357141294928073</c:v>
                </c:pt>
                <c:pt idx="240">
                  <c:v>2.129271392368222</c:v>
                </c:pt>
                <c:pt idx="241">
                  <c:v>2.0310241998175962</c:v>
                </c:pt>
                <c:pt idx="242">
                  <c:v>1.7985194877291808</c:v>
                </c:pt>
                <c:pt idx="243">
                  <c:v>1.6206562517087393</c:v>
                </c:pt>
                <c:pt idx="244">
                  <c:v>1.528400478236678</c:v>
                </c:pt>
                <c:pt idx="245">
                  <c:v>1.8878602745944699</c:v>
                </c:pt>
                <c:pt idx="246">
                  <c:v>2.042592097149504</c:v>
                </c:pt>
                <c:pt idx="247">
                  <c:v>2.334294075694018</c:v>
                </c:pt>
                <c:pt idx="248">
                  <c:v>2.3814114012229006</c:v>
                </c:pt>
                <c:pt idx="249">
                  <c:v>2.8178897435002486</c:v>
                </c:pt>
                <c:pt idx="250">
                  <c:v>2.9101328105517594</c:v>
                </c:pt>
                <c:pt idx="251">
                  <c:v>2.7272127974078222</c:v>
                </c:pt>
                <c:pt idx="252">
                  <c:v>2.6102158921286556</c:v>
                </c:pt>
                <c:pt idx="253">
                  <c:v>2.444242563410163</c:v>
                </c:pt>
                <c:pt idx="254">
                  <c:v>2.156094124817141</c:v>
                </c:pt>
                <c:pt idx="255">
                  <c:v>2.053688832045121</c:v>
                </c:pt>
                <c:pt idx="256">
                  <c:v>2.0795788688612298</c:v>
                </c:pt>
                <c:pt idx="257">
                  <c:v>2.2994299200758723</c:v>
                </c:pt>
                <c:pt idx="258">
                  <c:v>2.3736908084028339</c:v>
                </c:pt>
                <c:pt idx="259">
                  <c:v>2.3523758932400445</c:v>
                </c:pt>
                <c:pt idx="260">
                  <c:v>2.3485591650737612</c:v>
                </c:pt>
                <c:pt idx="261">
                  <c:v>2.3616072042161367</c:v>
                </c:pt>
                <c:pt idx="262">
                  <c:v>2.7090409167522389</c:v>
                </c:pt>
                <c:pt idx="263">
                  <c:v>2.8815541859029841</c:v>
                </c:pt>
                <c:pt idx="264">
                  <c:v>3.3319679309068033</c:v>
                </c:pt>
                <c:pt idx="265">
                  <c:v>3.5070306555829456</c:v>
                </c:pt>
                <c:pt idx="266">
                  <c:v>3.6010050302524199</c:v>
                </c:pt>
                <c:pt idx="267">
                  <c:v>3.6768258602541319</c:v>
                </c:pt>
                <c:pt idx="268">
                  <c:v>3.6962318000309673</c:v>
                </c:pt>
                <c:pt idx="269">
                  <c:v>3.6456637523359241</c:v>
                </c:pt>
                <c:pt idx="270">
                  <c:v>3.6346959093763629</c:v>
                </c:pt>
                <c:pt idx="271">
                  <c:v>3.5649965275000137</c:v>
                </c:pt>
                <c:pt idx="272">
                  <c:v>3.4231203455093935</c:v>
                </c:pt>
                <c:pt idx="273">
                  <c:v>3.3767939666894811</c:v>
                </c:pt>
                <c:pt idx="274">
                  <c:v>3.2592062340529848</c:v>
                </c:pt>
                <c:pt idx="275">
                  <c:v>2.9570892765458323</c:v>
                </c:pt>
                <c:pt idx="276">
                  <c:v>2.7068079124750906</c:v>
                </c:pt>
                <c:pt idx="277">
                  <c:v>2.4083176490804732</c:v>
                </c:pt>
                <c:pt idx="278">
                  <c:v>2.1411942090215832</c:v>
                </c:pt>
                <c:pt idx="279">
                  <c:v>1.8124299104339139</c:v>
                </c:pt>
                <c:pt idx="280">
                  <c:v>1.5407663324808376</c:v>
                </c:pt>
                <c:pt idx="281">
                  <c:v>1.2916201753105285</c:v>
                </c:pt>
                <c:pt idx="282">
                  <c:v>1.1775488322747023</c:v>
                </c:pt>
                <c:pt idx="283">
                  <c:v>1.3144507320683529</c:v>
                </c:pt>
                <c:pt idx="284">
                  <c:v>1.3778102436445911</c:v>
                </c:pt>
                <c:pt idx="285">
                  <c:v>1.7553258431460792</c:v>
                </c:pt>
                <c:pt idx="286">
                  <c:v>1.7890200154299079</c:v>
                </c:pt>
                <c:pt idx="287">
                  <c:v>2.0170954929109324</c:v>
                </c:pt>
                <c:pt idx="288">
                  <c:v>2.5715307995526908</c:v>
                </c:pt>
                <c:pt idx="289">
                  <c:v>2.9018532937107548</c:v>
                </c:pt>
                <c:pt idx="290">
                  <c:v>3.2132957225574525</c:v>
                </c:pt>
                <c:pt idx="291">
                  <c:v>3.4169851974329273</c:v>
                </c:pt>
                <c:pt idx="292">
                  <c:v>3.45433649750965</c:v>
                </c:pt>
                <c:pt idx="293">
                  <c:v>3.4705271369750288</c:v>
                </c:pt>
                <c:pt idx="294">
                  <c:v>3.2198371855057282</c:v>
                </c:pt>
                <c:pt idx="295">
                  <c:v>3.1579656654557402</c:v>
                </c:pt>
                <c:pt idx="296">
                  <c:v>3.2245328134825977</c:v>
                </c:pt>
                <c:pt idx="297">
                  <c:v>3.4109303864626588</c:v>
                </c:pt>
                <c:pt idx="298">
                  <c:v>3.2617301542324215</c:v>
                </c:pt>
                <c:pt idx="299">
                  <c:v>2.8735602273685492</c:v>
                </c:pt>
                <c:pt idx="300">
                  <c:v>2.7944044919274922</c:v>
                </c:pt>
                <c:pt idx="301">
                  <c:v>2.6819107799464863</c:v>
                </c:pt>
                <c:pt idx="302">
                  <c:v>2.6592572802718699</c:v>
                </c:pt>
                <c:pt idx="303">
                  <c:v>2.8250041973051685</c:v>
                </c:pt>
                <c:pt idx="304">
                  <c:v>2.7815181314196771</c:v>
                </c:pt>
                <c:pt idx="305">
                  <c:v>2.6075844207136329</c:v>
                </c:pt>
                <c:pt idx="306">
                  <c:v>2.4194484860382479</c:v>
                </c:pt>
                <c:pt idx="307">
                  <c:v>2.3663412095282261</c:v>
                </c:pt>
                <c:pt idx="308">
                  <c:v>2.371523303340592</c:v>
                </c:pt>
                <c:pt idx="309">
                  <c:v>2.3643119880470675</c:v>
                </c:pt>
                <c:pt idx="310">
                  <c:v>2.3443863056699921</c:v>
                </c:pt>
                <c:pt idx="311">
                  <c:v>2.3868801313770454</c:v>
                </c:pt>
                <c:pt idx="312">
                  <c:v>2.5425232206775883</c:v>
                </c:pt>
                <c:pt idx="313">
                  <c:v>2.927384144384015</c:v>
                </c:pt>
                <c:pt idx="314">
                  <c:v>3.2523415631558934</c:v>
                </c:pt>
                <c:pt idx="315">
                  <c:v>3.4700699659961405</c:v>
                </c:pt>
                <c:pt idx="316">
                  <c:v>3.4516600838574703</c:v>
                </c:pt>
                <c:pt idx="317">
                  <c:v>3.300530647474083</c:v>
                </c:pt>
                <c:pt idx="318">
                  <c:v>3.1011650443106369</c:v>
                </c:pt>
                <c:pt idx="319">
                  <c:v>2.9314143018851282</c:v>
                </c:pt>
                <c:pt idx="320">
                  <c:v>2.7725922628249928</c:v>
                </c:pt>
                <c:pt idx="321">
                  <c:v>2.7576574787017218</c:v>
                </c:pt>
                <c:pt idx="322">
                  <c:v>2.6745864003297801</c:v>
                </c:pt>
                <c:pt idx="323">
                  <c:v>2.471465743566017</c:v>
                </c:pt>
                <c:pt idx="324">
                  <c:v>2.1959648603890209</c:v>
                </c:pt>
                <c:pt idx="325">
                  <c:v>2.084110043134805</c:v>
                </c:pt>
                <c:pt idx="326">
                  <c:v>2.0534099113968014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460784"/>
        <c:axId val="479464144"/>
      </c:lineChart>
      <c:lineChart>
        <c:grouping val="standard"/>
        <c:varyColors val="0"/>
        <c:ser>
          <c:idx val="2"/>
          <c:order val="1"/>
          <c:tx>
            <c:strRef>
              <c:f>WTI!$T$21</c:f>
              <c:strCache>
                <c:ptCount val="1"/>
                <c:pt idx="0">
                  <c:v>PC(3)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WTI!$T$22:$T$348</c:f>
              <c:numCache>
                <c:formatCode>#0.000</c:formatCode>
                <c:ptCount val="327"/>
                <c:pt idx="0">
                  <c:v>0.37486450472944938</c:v>
                </c:pt>
                <c:pt idx="1">
                  <c:v>0.40132000027049924</c:v>
                </c:pt>
                <c:pt idx="2">
                  <c:v>0.37490106797086392</c:v>
                </c:pt>
                <c:pt idx="3">
                  <c:v>0.35869543477246579</c:v>
                </c:pt>
                <c:pt idx="4">
                  <c:v>0.27100453597557944</c:v>
                </c:pt>
                <c:pt idx="5">
                  <c:v>0.25150915164718068</c:v>
                </c:pt>
                <c:pt idx="6">
                  <c:v>0.27802213092209865</c:v>
                </c:pt>
                <c:pt idx="7">
                  <c:v>0.27128998234902479</c:v>
                </c:pt>
                <c:pt idx="8">
                  <c:v>0.2354381206894178</c:v>
                </c:pt>
                <c:pt idx="9">
                  <c:v>0.25753535029246066</c:v>
                </c:pt>
                <c:pt idx="10">
                  <c:v>0.24843934102720677</c:v>
                </c:pt>
                <c:pt idx="11">
                  <c:v>0.25819692354955348</c:v>
                </c:pt>
                <c:pt idx="12">
                  <c:v>0.26291433539471748</c:v>
                </c:pt>
                <c:pt idx="13">
                  <c:v>0.27264065642171348</c:v>
                </c:pt>
                <c:pt idx="14">
                  <c:v>0.28623634379714585</c:v>
                </c:pt>
                <c:pt idx="15">
                  <c:v>0.22766111919399293</c:v>
                </c:pt>
                <c:pt idx="16">
                  <c:v>0.22421908502678448</c:v>
                </c:pt>
                <c:pt idx="17">
                  <c:v>0.22693317659568335</c:v>
                </c:pt>
                <c:pt idx="18">
                  <c:v>0.2286603008143252</c:v>
                </c:pt>
                <c:pt idx="19">
                  <c:v>0.23877490840137056</c:v>
                </c:pt>
                <c:pt idx="20">
                  <c:v>0.22136887350087131</c:v>
                </c:pt>
                <c:pt idx="21">
                  <c:v>0.20273937959971522</c:v>
                </c:pt>
                <c:pt idx="22">
                  <c:v>0.19328373280646288</c:v>
                </c:pt>
                <c:pt idx="23">
                  <c:v>0.23095876169906096</c:v>
                </c:pt>
                <c:pt idx="24">
                  <c:v>0.27395267515681926</c:v>
                </c:pt>
                <c:pt idx="25">
                  <c:v>0.2934727427936919</c:v>
                </c:pt>
                <c:pt idx="26">
                  <c:v>0.2792933455403111</c:v>
                </c:pt>
                <c:pt idx="27">
                  <c:v>0.25456784174888192</c:v>
                </c:pt>
                <c:pt idx="28">
                  <c:v>0.20545451742245704</c:v>
                </c:pt>
                <c:pt idx="29">
                  <c:v>0.1638118213448618</c:v>
                </c:pt>
                <c:pt idx="30">
                  <c:v>9.7489341081054517E-2</c:v>
                </c:pt>
                <c:pt idx="31">
                  <c:v>1.1716312068697542E-2</c:v>
                </c:pt>
                <c:pt idx="32">
                  <c:v>-6.8451248790861494E-2</c:v>
                </c:pt>
                <c:pt idx="33">
                  <c:v>-9.3944688303291071E-2</c:v>
                </c:pt>
                <c:pt idx="34">
                  <c:v>-1.2614558986299944E-2</c:v>
                </c:pt>
                <c:pt idx="35">
                  <c:v>0.11069214383590333</c:v>
                </c:pt>
                <c:pt idx="36">
                  <c:v>0.19397945756398913</c:v>
                </c:pt>
                <c:pt idx="37">
                  <c:v>0.21466893968519085</c:v>
                </c:pt>
                <c:pt idx="38">
                  <c:v>0.19868179927875759</c:v>
                </c:pt>
                <c:pt idx="39">
                  <c:v>0.16518722129852034</c:v>
                </c:pt>
                <c:pt idx="40">
                  <c:v>0.17394747219775314</c:v>
                </c:pt>
                <c:pt idx="41">
                  <c:v>0.11669621745983944</c:v>
                </c:pt>
                <c:pt idx="42">
                  <c:v>-8.2568577488357304E-4</c:v>
                </c:pt>
                <c:pt idx="43">
                  <c:v>-5.7505079609660406E-2</c:v>
                </c:pt>
                <c:pt idx="44">
                  <c:v>-0.15345555189401155</c:v>
                </c:pt>
                <c:pt idx="45">
                  <c:v>-0.2452527050096103</c:v>
                </c:pt>
                <c:pt idx="46">
                  <c:v>-0.27624567432640296</c:v>
                </c:pt>
                <c:pt idx="47">
                  <c:v>-0.28652527785964516</c:v>
                </c:pt>
                <c:pt idx="48">
                  <c:v>-0.31840668487954987</c:v>
                </c:pt>
                <c:pt idx="49">
                  <c:v>-0.32215206305693483</c:v>
                </c:pt>
                <c:pt idx="50">
                  <c:v>-0.38350818192720237</c:v>
                </c:pt>
                <c:pt idx="51">
                  <c:v>-0.3632101751747277</c:v>
                </c:pt>
                <c:pt idx="52">
                  <c:v>-0.31080008304494511</c:v>
                </c:pt>
                <c:pt idx="53">
                  <c:v>-0.24835298274344969</c:v>
                </c:pt>
                <c:pt idx="54">
                  <c:v>-0.25188868935505171</c:v>
                </c:pt>
                <c:pt idx="55">
                  <c:v>-0.25782199101475295</c:v>
                </c:pt>
                <c:pt idx="56">
                  <c:v>-0.22915414828426081</c:v>
                </c:pt>
                <c:pt idx="57">
                  <c:v>-0.2404660743273421</c:v>
                </c:pt>
                <c:pt idx="58">
                  <c:v>-0.29790536451440802</c:v>
                </c:pt>
                <c:pt idx="59">
                  <c:v>-0.21855735138882693</c:v>
                </c:pt>
                <c:pt idx="60">
                  <c:v>-0.17244600340320115</c:v>
                </c:pt>
                <c:pt idx="61">
                  <c:v>-0.15240620635617458</c:v>
                </c:pt>
                <c:pt idx="62">
                  <c:v>-0.20464546094885699</c:v>
                </c:pt>
                <c:pt idx="63">
                  <c:v>-0.26296825938121471</c:v>
                </c:pt>
                <c:pt idx="64">
                  <c:v>-0.18363428104650414</c:v>
                </c:pt>
                <c:pt idx="65">
                  <c:v>-0.14685945469125863</c:v>
                </c:pt>
                <c:pt idx="66">
                  <c:v>-0.18447904498646847</c:v>
                </c:pt>
                <c:pt idx="67">
                  <c:v>-0.163620633983244</c:v>
                </c:pt>
                <c:pt idx="68">
                  <c:v>-0.1025649762874515</c:v>
                </c:pt>
                <c:pt idx="69">
                  <c:v>-7.049065374399105E-2</c:v>
                </c:pt>
                <c:pt idx="70">
                  <c:v>-7.0572650547044355E-2</c:v>
                </c:pt>
                <c:pt idx="71">
                  <c:v>-0.14599761132964229</c:v>
                </c:pt>
                <c:pt idx="72">
                  <c:v>-0.16194469060239616</c:v>
                </c:pt>
                <c:pt idx="73">
                  <c:v>-0.18097338301573707</c:v>
                </c:pt>
                <c:pt idx="74">
                  <c:v>-0.19222352394299569</c:v>
                </c:pt>
                <c:pt idx="75">
                  <c:v>-0.16431490700834273</c:v>
                </c:pt>
                <c:pt idx="76">
                  <c:v>-0.14171244034472397</c:v>
                </c:pt>
                <c:pt idx="77">
                  <c:v>-9.8683471759414762E-2</c:v>
                </c:pt>
                <c:pt idx="78">
                  <c:v>-7.3853494626901856E-2</c:v>
                </c:pt>
                <c:pt idx="79">
                  <c:v>-8.1386941156697881E-2</c:v>
                </c:pt>
                <c:pt idx="80">
                  <c:v>-0.10589913595393463</c:v>
                </c:pt>
                <c:pt idx="81">
                  <c:v>-0.15974363117245</c:v>
                </c:pt>
                <c:pt idx="82">
                  <c:v>-0.18806594224548448</c:v>
                </c:pt>
                <c:pt idx="83">
                  <c:v>-0.21439513188551906</c:v>
                </c:pt>
                <c:pt idx="84">
                  <c:v>-0.27927524498286316</c:v>
                </c:pt>
                <c:pt idx="85">
                  <c:v>-0.30609476135189523</c:v>
                </c:pt>
                <c:pt idx="86">
                  <c:v>-0.30922497685552647</c:v>
                </c:pt>
                <c:pt idx="87">
                  <c:v>-0.25228127411821766</c:v>
                </c:pt>
                <c:pt idx="88">
                  <c:v>-0.26069106876910592</c:v>
                </c:pt>
                <c:pt idx="89">
                  <c:v>-0.25455075913974745</c:v>
                </c:pt>
                <c:pt idx="90">
                  <c:v>-0.29619483881724346</c:v>
                </c:pt>
                <c:pt idx="91">
                  <c:v>-0.40089781225132515</c:v>
                </c:pt>
                <c:pt idx="92">
                  <c:v>-0.40635251111920817</c:v>
                </c:pt>
                <c:pt idx="93">
                  <c:v>-0.41451204807374453</c:v>
                </c:pt>
                <c:pt idx="94">
                  <c:v>-0.44449270208154196</c:v>
                </c:pt>
                <c:pt idx="95">
                  <c:v>-0.46094678913756387</c:v>
                </c:pt>
                <c:pt idx="96">
                  <c:v>-0.4857651600555743</c:v>
                </c:pt>
                <c:pt idx="97">
                  <c:v>-0.49959523645100606</c:v>
                </c:pt>
                <c:pt idx="98">
                  <c:v>-0.44555322064331881</c:v>
                </c:pt>
                <c:pt idx="99">
                  <c:v>-0.38436780544189197</c:v>
                </c:pt>
                <c:pt idx="100">
                  <c:v>-0.37246663207278052</c:v>
                </c:pt>
                <c:pt idx="101">
                  <c:v>-0.27078073261071511</c:v>
                </c:pt>
                <c:pt idx="102">
                  <c:v>-0.24762974960939108</c:v>
                </c:pt>
                <c:pt idx="103">
                  <c:v>-0.25465459239284061</c:v>
                </c:pt>
                <c:pt idx="104">
                  <c:v>-0.25414617171159881</c:v>
                </c:pt>
                <c:pt idx="105">
                  <c:v>-0.2281589933057635</c:v>
                </c:pt>
                <c:pt idx="106">
                  <c:v>-0.18646317085862432</c:v>
                </c:pt>
                <c:pt idx="107">
                  <c:v>-0.17784286311300901</c:v>
                </c:pt>
                <c:pt idx="108">
                  <c:v>-0.2398879414620054</c:v>
                </c:pt>
                <c:pt idx="109">
                  <c:v>-0.3244926938268336</c:v>
                </c:pt>
                <c:pt idx="110">
                  <c:v>-0.33606584575410686</c:v>
                </c:pt>
                <c:pt idx="111">
                  <c:v>-0.31831079027851444</c:v>
                </c:pt>
                <c:pt idx="112">
                  <c:v>-0.19294134957731238</c:v>
                </c:pt>
                <c:pt idx="113">
                  <c:v>-0.10688116706403261</c:v>
                </c:pt>
                <c:pt idx="114">
                  <c:v>-4.0317962005033042E-2</c:v>
                </c:pt>
                <c:pt idx="115">
                  <c:v>-6.4262754299928455E-3</c:v>
                </c:pt>
                <c:pt idx="116">
                  <c:v>1.6433182824821199E-3</c:v>
                </c:pt>
                <c:pt idx="117">
                  <c:v>-1.2545366018160392E-2</c:v>
                </c:pt>
                <c:pt idx="118">
                  <c:v>-4.0014278047503238E-2</c:v>
                </c:pt>
                <c:pt idx="119">
                  <c:v>-5.1810774014396849E-2</c:v>
                </c:pt>
                <c:pt idx="120">
                  <c:v>-1.8518392275892352E-2</c:v>
                </c:pt>
                <c:pt idx="121">
                  <c:v>9.5639183282914039E-3</c:v>
                </c:pt>
                <c:pt idx="122">
                  <c:v>-4.4695802174985312E-3</c:v>
                </c:pt>
                <c:pt idx="123">
                  <c:v>-4.3324138058778293E-2</c:v>
                </c:pt>
                <c:pt idx="124">
                  <c:v>4.6743107895998788E-2</c:v>
                </c:pt>
                <c:pt idx="125">
                  <c:v>6.4108431876736371E-2</c:v>
                </c:pt>
                <c:pt idx="126">
                  <c:v>0.11408205119859947</c:v>
                </c:pt>
                <c:pt idx="127">
                  <c:v>0.12480111737165558</c:v>
                </c:pt>
                <c:pt idx="128">
                  <c:v>0.10136876611142102</c:v>
                </c:pt>
                <c:pt idx="129">
                  <c:v>5.0190435536232508E-2</c:v>
                </c:pt>
                <c:pt idx="130">
                  <c:v>2.8503273750858309E-2</c:v>
                </c:pt>
                <c:pt idx="131">
                  <c:v>-1.0709674376779967E-2</c:v>
                </c:pt>
                <c:pt idx="132">
                  <c:v>2.7901014957316703E-2</c:v>
                </c:pt>
                <c:pt idx="133">
                  <c:v>6.417736122835152E-2</c:v>
                </c:pt>
                <c:pt idx="134">
                  <c:v>0.1026445204465269</c:v>
                </c:pt>
                <c:pt idx="135">
                  <c:v>0.11681544814531031</c:v>
                </c:pt>
                <c:pt idx="136">
                  <c:v>0.11722829448796057</c:v>
                </c:pt>
                <c:pt idx="137">
                  <c:v>0.12731787157643884</c:v>
                </c:pt>
                <c:pt idx="138">
                  <c:v>0.11785016194213249</c:v>
                </c:pt>
                <c:pt idx="139">
                  <c:v>0.11393959917835116</c:v>
                </c:pt>
                <c:pt idx="140">
                  <c:v>7.6695442376710513E-2</c:v>
                </c:pt>
                <c:pt idx="141">
                  <c:v>2.3793248808942746E-2</c:v>
                </c:pt>
                <c:pt idx="142">
                  <c:v>-6.3452096386075116E-4</c:v>
                </c:pt>
                <c:pt idx="143">
                  <c:v>-8.3157443285393449E-3</c:v>
                </c:pt>
                <c:pt idx="144">
                  <c:v>1.8143085604119782E-2</c:v>
                </c:pt>
                <c:pt idx="145">
                  <c:v>2.0327521178767245E-2</c:v>
                </c:pt>
                <c:pt idx="146">
                  <c:v>2.5283625679959568E-2</c:v>
                </c:pt>
                <c:pt idx="147">
                  <c:v>2.68066709537883E-2</c:v>
                </c:pt>
                <c:pt idx="148">
                  <c:v>2.0988816755802185E-2</c:v>
                </c:pt>
                <c:pt idx="149">
                  <c:v>1.8206635609449153E-2</c:v>
                </c:pt>
                <c:pt idx="150">
                  <c:v>-7.2362983145841239E-3</c:v>
                </c:pt>
                <c:pt idx="151">
                  <c:v>-3.8727124427688629E-2</c:v>
                </c:pt>
                <c:pt idx="152">
                  <c:v>-0.10884782395140856</c:v>
                </c:pt>
                <c:pt idx="153">
                  <c:v>-0.18112699066420995</c:v>
                </c:pt>
                <c:pt idx="154">
                  <c:v>-0.18474272249162177</c:v>
                </c:pt>
                <c:pt idx="155">
                  <c:v>-0.15438308735484968</c:v>
                </c:pt>
                <c:pt idx="156">
                  <c:v>-0.12373553701526434</c:v>
                </c:pt>
                <c:pt idx="157">
                  <c:v>-0.15003801443944481</c:v>
                </c:pt>
                <c:pt idx="158">
                  <c:v>-0.15088047850196401</c:v>
                </c:pt>
                <c:pt idx="159">
                  <c:v>-0.12773638967768547</c:v>
                </c:pt>
                <c:pt idx="160">
                  <c:v>-0.10722176042603927</c:v>
                </c:pt>
                <c:pt idx="161">
                  <c:v>-6.853159484859539E-2</c:v>
                </c:pt>
                <c:pt idx="162">
                  <c:v>-6.5971083923529669E-2</c:v>
                </c:pt>
                <c:pt idx="163">
                  <c:v>-6.188760848385938E-2</c:v>
                </c:pt>
                <c:pt idx="164">
                  <c:v>-4.489750035497489E-2</c:v>
                </c:pt>
                <c:pt idx="165">
                  <c:v>-1.7784455928863327E-3</c:v>
                </c:pt>
                <c:pt idx="166">
                  <c:v>3.361365177380083E-2</c:v>
                </c:pt>
                <c:pt idx="167">
                  <c:v>6.1844484134817183E-2</c:v>
                </c:pt>
                <c:pt idx="168">
                  <c:v>8.7758532001477305E-2</c:v>
                </c:pt>
                <c:pt idx="169">
                  <c:v>6.9391726808068113E-2</c:v>
                </c:pt>
                <c:pt idx="170">
                  <c:v>7.2991146054076139E-2</c:v>
                </c:pt>
                <c:pt idx="171">
                  <c:v>0.10068836469542237</c:v>
                </c:pt>
                <c:pt idx="172">
                  <c:v>9.5188076349449563E-2</c:v>
                </c:pt>
                <c:pt idx="173">
                  <c:v>4.3992554143969485E-2</c:v>
                </c:pt>
                <c:pt idx="174">
                  <c:v>2.7507654116457683E-2</c:v>
                </c:pt>
                <c:pt idx="175">
                  <c:v>3.7522805596140622E-2</c:v>
                </c:pt>
                <c:pt idx="176">
                  <c:v>5.3670985607181664E-2</c:v>
                </c:pt>
                <c:pt idx="177">
                  <c:v>4.8651680499035885E-2</c:v>
                </c:pt>
                <c:pt idx="178">
                  <c:v>6.1304696012223707E-2</c:v>
                </c:pt>
                <c:pt idx="179">
                  <c:v>7.0166186023116209E-2</c:v>
                </c:pt>
                <c:pt idx="180">
                  <c:v>5.1848991297410926E-2</c:v>
                </c:pt>
                <c:pt idx="181">
                  <c:v>6.2171850446892107E-2</c:v>
                </c:pt>
                <c:pt idx="182">
                  <c:v>7.2067248371248824E-2</c:v>
                </c:pt>
                <c:pt idx="183">
                  <c:v>7.9597172425255158E-2</c:v>
                </c:pt>
                <c:pt idx="184">
                  <c:v>0.15162046487075365</c:v>
                </c:pt>
                <c:pt idx="185">
                  <c:v>0.1871555695610311</c:v>
                </c:pt>
                <c:pt idx="186">
                  <c:v>0.20276916842368203</c:v>
                </c:pt>
                <c:pt idx="187">
                  <c:v>0.20765905654132447</c:v>
                </c:pt>
                <c:pt idx="188">
                  <c:v>0.1994436820588561</c:v>
                </c:pt>
                <c:pt idx="189">
                  <c:v>0.19543267547315565</c:v>
                </c:pt>
                <c:pt idx="190">
                  <c:v>0.17196363094255315</c:v>
                </c:pt>
                <c:pt idx="191">
                  <c:v>0.11684090089304151</c:v>
                </c:pt>
                <c:pt idx="192">
                  <c:v>7.9154859879986744E-2</c:v>
                </c:pt>
                <c:pt idx="193">
                  <c:v>9.3620448906553314E-2</c:v>
                </c:pt>
                <c:pt idx="194">
                  <c:v>0.11077995883831007</c:v>
                </c:pt>
                <c:pt idx="195">
                  <c:v>0.10738524225041683</c:v>
                </c:pt>
                <c:pt idx="196">
                  <c:v>0.10442085075076206</c:v>
                </c:pt>
                <c:pt idx="197">
                  <c:v>0.10845929179628093</c:v>
                </c:pt>
                <c:pt idx="198">
                  <c:v>0.12052620850784447</c:v>
                </c:pt>
                <c:pt idx="199">
                  <c:v>0.10370007787191436</c:v>
                </c:pt>
                <c:pt idx="200">
                  <c:v>1.2548128757148606E-2</c:v>
                </c:pt>
                <c:pt idx="201">
                  <c:v>-1.1299430211349732E-2</c:v>
                </c:pt>
                <c:pt idx="202">
                  <c:v>-2.0846510470324885E-2</c:v>
                </c:pt>
                <c:pt idx="203">
                  <c:v>-2.97367836202025E-2</c:v>
                </c:pt>
                <c:pt idx="204">
                  <c:v>-3.3982364047030811E-2</c:v>
                </c:pt>
                <c:pt idx="205">
                  <c:v>-4.7944642329816392E-2</c:v>
                </c:pt>
                <c:pt idx="206">
                  <c:v>-0.12542077014977601</c:v>
                </c:pt>
                <c:pt idx="207">
                  <c:v>-0.13088665591254814</c:v>
                </c:pt>
                <c:pt idx="208">
                  <c:v>-0.14894314479882023</c:v>
                </c:pt>
                <c:pt idx="209">
                  <c:v>-0.12764209933035808</c:v>
                </c:pt>
                <c:pt idx="210">
                  <c:v>-7.0206545972764087E-2</c:v>
                </c:pt>
                <c:pt idx="211">
                  <c:v>-3.1664173482635519E-2</c:v>
                </c:pt>
                <c:pt idx="212">
                  <c:v>-5.0881171870566622E-2</c:v>
                </c:pt>
                <c:pt idx="213">
                  <c:v>-4.208591397449972E-2</c:v>
                </c:pt>
                <c:pt idx="214">
                  <c:v>-2.2652870091167954E-2</c:v>
                </c:pt>
                <c:pt idx="215">
                  <c:v>4.0198219404153808E-2</c:v>
                </c:pt>
                <c:pt idx="216">
                  <c:v>9.2188454999123093E-2</c:v>
                </c:pt>
                <c:pt idx="217">
                  <c:v>0.15047498406556864</c:v>
                </c:pt>
                <c:pt idx="218">
                  <c:v>0.15209492837164293</c:v>
                </c:pt>
                <c:pt idx="219">
                  <c:v>0.13877248326626704</c:v>
                </c:pt>
                <c:pt idx="220">
                  <c:v>0.11444951783819851</c:v>
                </c:pt>
                <c:pt idx="221">
                  <c:v>0.12555813988494058</c:v>
                </c:pt>
                <c:pt idx="222">
                  <c:v>0.1777297674674079</c:v>
                </c:pt>
                <c:pt idx="223">
                  <c:v>0.14400697725190062</c:v>
                </c:pt>
                <c:pt idx="224">
                  <c:v>0.14585221634372747</c:v>
                </c:pt>
                <c:pt idx="225">
                  <c:v>0.10475571928650405</c:v>
                </c:pt>
                <c:pt idx="226">
                  <c:v>0.10678967499110249</c:v>
                </c:pt>
                <c:pt idx="227">
                  <c:v>0.12364964658464771</c:v>
                </c:pt>
                <c:pt idx="228">
                  <c:v>0.13563296208402312</c:v>
                </c:pt>
                <c:pt idx="229">
                  <c:v>6.7778206079801367E-2</c:v>
                </c:pt>
                <c:pt idx="230">
                  <c:v>-8.3892635740215511E-4</c:v>
                </c:pt>
                <c:pt idx="231">
                  <c:v>-5.0301603767447349E-2</c:v>
                </c:pt>
                <c:pt idx="232">
                  <c:v>-0.10775702919179454</c:v>
                </c:pt>
                <c:pt idx="233">
                  <c:v>-8.8575140315419243E-2</c:v>
                </c:pt>
                <c:pt idx="234">
                  <c:v>-9.5656726083803365E-2</c:v>
                </c:pt>
                <c:pt idx="235">
                  <c:v>-7.2546870787732892E-2</c:v>
                </c:pt>
                <c:pt idx="236">
                  <c:v>-0.10292381848883804</c:v>
                </c:pt>
                <c:pt idx="237">
                  <c:v>-0.10176345830974833</c:v>
                </c:pt>
                <c:pt idx="238">
                  <c:v>-2.0573495413863729E-2</c:v>
                </c:pt>
                <c:pt idx="239">
                  <c:v>4.902402740767161E-2</c:v>
                </c:pt>
                <c:pt idx="240">
                  <c:v>7.5817466194401509E-2</c:v>
                </c:pt>
                <c:pt idx="241">
                  <c:v>9.478644013205817E-2</c:v>
                </c:pt>
                <c:pt idx="242">
                  <c:v>0.14495670009229827</c:v>
                </c:pt>
                <c:pt idx="243">
                  <c:v>0.16441911167612153</c:v>
                </c:pt>
                <c:pt idx="244">
                  <c:v>0.16237387016995206</c:v>
                </c:pt>
                <c:pt idx="245">
                  <c:v>0.2087553363350324</c:v>
                </c:pt>
                <c:pt idx="246">
                  <c:v>0.22542480987398833</c:v>
                </c:pt>
                <c:pt idx="247">
                  <c:v>0.25178909863765081</c:v>
                </c:pt>
                <c:pt idx="248">
                  <c:v>0.28694048569177327</c:v>
                </c:pt>
                <c:pt idx="249">
                  <c:v>0.2615494900834569</c:v>
                </c:pt>
                <c:pt idx="250">
                  <c:v>0.27017757951065313</c:v>
                </c:pt>
                <c:pt idx="251">
                  <c:v>0.22789848617243783</c:v>
                </c:pt>
                <c:pt idx="252">
                  <c:v>0.15888010701323838</c:v>
                </c:pt>
                <c:pt idx="253">
                  <c:v>0.1030519340720492</c:v>
                </c:pt>
                <c:pt idx="254">
                  <c:v>4.6011251349080441E-2</c:v>
                </c:pt>
                <c:pt idx="255">
                  <c:v>3.9874339795218851E-2</c:v>
                </c:pt>
                <c:pt idx="256">
                  <c:v>8.6765953015900191E-3</c:v>
                </c:pt>
                <c:pt idx="257">
                  <c:v>-2.8545698780048864E-2</c:v>
                </c:pt>
                <c:pt idx="258">
                  <c:v>-9.4602280661803373E-2</c:v>
                </c:pt>
                <c:pt idx="259">
                  <c:v>-8.8521685110037537E-2</c:v>
                </c:pt>
                <c:pt idx="260">
                  <c:v>-0.10257706425923042</c:v>
                </c:pt>
                <c:pt idx="261">
                  <c:v>-0.10288425973361569</c:v>
                </c:pt>
                <c:pt idx="262">
                  <c:v>-0.115904632883402</c:v>
                </c:pt>
                <c:pt idx="263">
                  <c:v>-0.10785018230047475</c:v>
                </c:pt>
                <c:pt idx="264">
                  <c:v>-1.6585064484975695E-2</c:v>
                </c:pt>
                <c:pt idx="265">
                  <c:v>2.7198224662505571E-2</c:v>
                </c:pt>
                <c:pt idx="266">
                  <c:v>0.13383894120116688</c:v>
                </c:pt>
                <c:pt idx="267">
                  <c:v>0.14513269713412083</c:v>
                </c:pt>
                <c:pt idx="268">
                  <c:v>0.14423258150059109</c:v>
                </c:pt>
                <c:pt idx="269">
                  <c:v>0.12555929490234702</c:v>
                </c:pt>
                <c:pt idx="270">
                  <c:v>0.10771772082868214</c:v>
                </c:pt>
                <c:pt idx="271">
                  <c:v>9.5779868923855815E-2</c:v>
                </c:pt>
                <c:pt idx="272">
                  <c:v>5.814836520614719E-2</c:v>
                </c:pt>
                <c:pt idx="273">
                  <c:v>7.5777558918939558E-2</c:v>
                </c:pt>
                <c:pt idx="274">
                  <c:v>9.6746903554985997E-2</c:v>
                </c:pt>
                <c:pt idx="275">
                  <c:v>0.14836280470519134</c:v>
                </c:pt>
                <c:pt idx="276">
                  <c:v>0.20194648752038591</c:v>
                </c:pt>
                <c:pt idx="277">
                  <c:v>0.20651409243019841</c:v>
                </c:pt>
                <c:pt idx="278">
                  <c:v>0.21640845682874107</c:v>
                </c:pt>
                <c:pt idx="279">
                  <c:v>0.17861973225474204</c:v>
                </c:pt>
                <c:pt idx="280">
                  <c:v>0.12860064542322777</c:v>
                </c:pt>
                <c:pt idx="281">
                  <c:v>0.11871249320003836</c:v>
                </c:pt>
                <c:pt idx="282">
                  <c:v>5.0305181778097868E-2</c:v>
                </c:pt>
                <c:pt idx="283">
                  <c:v>-4.5300865870104689E-3</c:v>
                </c:pt>
                <c:pt idx="284">
                  <c:v>-3.3519331492353678E-2</c:v>
                </c:pt>
                <c:pt idx="285">
                  <c:v>-4.4857635625818591E-2</c:v>
                </c:pt>
                <c:pt idx="286">
                  <c:v>-5.3357679589920382E-2</c:v>
                </c:pt>
                <c:pt idx="287">
                  <c:v>2.424193198141246E-2</c:v>
                </c:pt>
                <c:pt idx="288">
                  <c:v>0.21023281567346935</c:v>
                </c:pt>
                <c:pt idx="289">
                  <c:v>0.2792844665806391</c:v>
                </c:pt>
                <c:pt idx="290">
                  <c:v>0.3495992547670066</c:v>
                </c:pt>
                <c:pt idx="291">
                  <c:v>0.4179459912676135</c:v>
                </c:pt>
                <c:pt idx="292">
                  <c:v>0.39584328463935037</c:v>
                </c:pt>
                <c:pt idx="293">
                  <c:v>0.36176559956992438</c:v>
                </c:pt>
                <c:pt idx="294">
                  <c:v>0.31663937657674596</c:v>
                </c:pt>
                <c:pt idx="295">
                  <c:v>0.29651263159939634</c:v>
                </c:pt>
                <c:pt idx="296">
                  <c:v>0.29449064188844132</c:v>
                </c:pt>
                <c:pt idx="297">
                  <c:v>0.32710052705402826</c:v>
                </c:pt>
                <c:pt idx="298">
                  <c:v>0.27222632022843984</c:v>
                </c:pt>
                <c:pt idx="299">
                  <c:v>0.21527123822965236</c:v>
                </c:pt>
                <c:pt idx="300">
                  <c:v>0.14103808493580328</c:v>
                </c:pt>
                <c:pt idx="301">
                  <c:v>5.1557614773547145E-2</c:v>
                </c:pt>
                <c:pt idx="302">
                  <c:v>-2.7269240159600965E-2</c:v>
                </c:pt>
                <c:pt idx="303">
                  <c:v>-5.9655589713165001E-2</c:v>
                </c:pt>
                <c:pt idx="304">
                  <c:v>-0.1375456304697342</c:v>
                </c:pt>
                <c:pt idx="305">
                  <c:v>-0.16839644153341607</c:v>
                </c:pt>
                <c:pt idx="306">
                  <c:v>-0.21073370975923975</c:v>
                </c:pt>
                <c:pt idx="307">
                  <c:v>-0.25170138980045753</c:v>
                </c:pt>
                <c:pt idx="308">
                  <c:v>-0.2957846829682021</c:v>
                </c:pt>
                <c:pt idx="309">
                  <c:v>-0.3429802665312679</c:v>
                </c:pt>
                <c:pt idx="310">
                  <c:v>-0.35743485700673266</c:v>
                </c:pt>
                <c:pt idx="311">
                  <c:v>-0.32055052798594141</c:v>
                </c:pt>
                <c:pt idx="312">
                  <c:v>-0.26606724710930735</c:v>
                </c:pt>
                <c:pt idx="313">
                  <c:v>-0.16946179259083985</c:v>
                </c:pt>
                <c:pt idx="314">
                  <c:v>-5.8711478038954566E-2</c:v>
                </c:pt>
                <c:pt idx="315">
                  <c:v>-6.9135163292327037E-2</c:v>
                </c:pt>
                <c:pt idx="316">
                  <c:v>-4.960108704358273E-2</c:v>
                </c:pt>
                <c:pt idx="317">
                  <c:v>-6.3482678353718042E-3</c:v>
                </c:pt>
                <c:pt idx="318">
                  <c:v>-8.93656373657074E-3</c:v>
                </c:pt>
                <c:pt idx="319">
                  <c:v>-5.7455831379413028E-2</c:v>
                </c:pt>
                <c:pt idx="320">
                  <c:v>-0.10925820513735719</c:v>
                </c:pt>
                <c:pt idx="321">
                  <c:v>-3.537329780779442E-2</c:v>
                </c:pt>
                <c:pt idx="322">
                  <c:v>-1.4660722095998295E-2</c:v>
                </c:pt>
                <c:pt idx="323">
                  <c:v>-1.3097534762548472E-2</c:v>
                </c:pt>
                <c:pt idx="324">
                  <c:v>-5.4162002804197589E-3</c:v>
                </c:pt>
                <c:pt idx="325">
                  <c:v>-2.193122467655716E-2</c:v>
                </c:pt>
                <c:pt idx="326">
                  <c:v>-5.3844728033383145E-2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914896"/>
        <c:axId val="1014910416"/>
      </c:lineChart>
      <c:dateAx>
        <c:axId val="479460784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464144"/>
        <c:crosses val="autoZero"/>
        <c:auto val="0"/>
        <c:lblOffset val="100"/>
        <c:baseTimeUnit val="days"/>
      </c:dateAx>
      <c:valAx>
        <c:axId val="479464144"/>
        <c:scaling>
          <c:orientation val="minMax"/>
        </c:scaling>
        <c:delete val="0"/>
        <c:axPos val="l"/>
        <c:numFmt formatCode="#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460784"/>
        <c:crosses val="autoZero"/>
        <c:crossBetween val="between"/>
      </c:valAx>
      <c:valAx>
        <c:axId val="1014910416"/>
        <c:scaling>
          <c:orientation val="minMax"/>
        </c:scaling>
        <c:delete val="0"/>
        <c:axPos val="r"/>
        <c:numFmt formatCode="#0.0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4914896"/>
        <c:crosses val="max"/>
        <c:crossBetween val="between"/>
      </c:valAx>
      <c:catAx>
        <c:axId val="1014914896"/>
        <c:scaling>
          <c:orientation val="minMax"/>
        </c:scaling>
        <c:delete val="1"/>
        <c:axPos val="b"/>
        <c:majorTickMark val="out"/>
        <c:minorTickMark val="none"/>
        <c:tickLblPos val="nextTo"/>
        <c:crossAx val="101491041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983932985640334"/>
          <c:y val="7.8731784293834484E-2"/>
          <c:w val="0.19304137099957311"/>
          <c:h val="5.59060485537467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2nd Principal Component</a:t>
            </a:r>
          </a:p>
          <a:p>
            <a:pPr>
              <a:defRPr/>
            </a:pPr>
            <a:r>
              <a:rPr lang="en-US"/>
              <a:t>Values</a:t>
            </a:r>
          </a:p>
          <a:p>
            <a:pPr>
              <a:defRPr/>
            </a:pPr>
            <a:r>
              <a:rPr lang="en-US"/>
              <a:t>(WTI &amp; Diesel)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3353170432655028E-2"/>
          <c:y val="1.4976195460230048E-2"/>
          <c:w val="0.89329365913468994"/>
          <c:h val="0.83528718419400017"/>
        </c:manualLayout>
      </c:layout>
      <c:lineChart>
        <c:grouping val="standard"/>
        <c:varyColors val="0"/>
        <c:ser>
          <c:idx val="1"/>
          <c:order val="0"/>
          <c:tx>
            <c:strRef>
              <c:f>WTI!$S$21</c:f>
              <c:strCache>
                <c:ptCount val="1"/>
                <c:pt idx="0">
                  <c:v>PC(2)</c:v>
                </c:pt>
              </c:strCache>
            </c:strRef>
          </c:tx>
          <c:spPr>
            <a:ln w="15875" cap="rnd">
              <a:solidFill>
                <a:srgbClr val="00206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WTI!$D$3:$D$329</c:f>
              <c:numCache>
                <c:formatCode>m/d/yyyy</c:formatCode>
                <c:ptCount val="327"/>
                <c:pt idx="0">
                  <c:v>39118</c:v>
                </c:pt>
                <c:pt idx="1">
                  <c:v>39125</c:v>
                </c:pt>
                <c:pt idx="2">
                  <c:v>39132</c:v>
                </c:pt>
                <c:pt idx="3">
                  <c:v>39139</c:v>
                </c:pt>
                <c:pt idx="4">
                  <c:v>39146</c:v>
                </c:pt>
                <c:pt idx="5">
                  <c:v>39153</c:v>
                </c:pt>
                <c:pt idx="6">
                  <c:v>39160</c:v>
                </c:pt>
                <c:pt idx="7">
                  <c:v>39167</c:v>
                </c:pt>
                <c:pt idx="8">
                  <c:v>39174</c:v>
                </c:pt>
                <c:pt idx="9">
                  <c:v>39181</c:v>
                </c:pt>
                <c:pt idx="10">
                  <c:v>39188</c:v>
                </c:pt>
                <c:pt idx="11">
                  <c:v>39195</c:v>
                </c:pt>
                <c:pt idx="12">
                  <c:v>39202</c:v>
                </c:pt>
                <c:pt idx="13">
                  <c:v>39209</c:v>
                </c:pt>
                <c:pt idx="14">
                  <c:v>39216</c:v>
                </c:pt>
                <c:pt idx="15">
                  <c:v>39223</c:v>
                </c:pt>
                <c:pt idx="16">
                  <c:v>39230</c:v>
                </c:pt>
                <c:pt idx="17">
                  <c:v>39237</c:v>
                </c:pt>
                <c:pt idx="18">
                  <c:v>39244</c:v>
                </c:pt>
                <c:pt idx="19">
                  <c:v>39251</c:v>
                </c:pt>
                <c:pt idx="20">
                  <c:v>39258</c:v>
                </c:pt>
                <c:pt idx="21">
                  <c:v>39265</c:v>
                </c:pt>
                <c:pt idx="22">
                  <c:v>39272</c:v>
                </c:pt>
                <c:pt idx="23">
                  <c:v>39279</c:v>
                </c:pt>
                <c:pt idx="24">
                  <c:v>39286</c:v>
                </c:pt>
                <c:pt idx="25">
                  <c:v>39293</c:v>
                </c:pt>
                <c:pt idx="26">
                  <c:v>39300</c:v>
                </c:pt>
                <c:pt idx="27">
                  <c:v>39307</c:v>
                </c:pt>
                <c:pt idx="28">
                  <c:v>39314</c:v>
                </c:pt>
                <c:pt idx="29">
                  <c:v>39321</c:v>
                </c:pt>
                <c:pt idx="30">
                  <c:v>39328</c:v>
                </c:pt>
                <c:pt idx="31">
                  <c:v>39335</c:v>
                </c:pt>
                <c:pt idx="32">
                  <c:v>39342</c:v>
                </c:pt>
                <c:pt idx="33">
                  <c:v>39349</c:v>
                </c:pt>
                <c:pt idx="34">
                  <c:v>39356</c:v>
                </c:pt>
                <c:pt idx="35">
                  <c:v>39363</c:v>
                </c:pt>
                <c:pt idx="36">
                  <c:v>39370</c:v>
                </c:pt>
                <c:pt idx="37">
                  <c:v>39377</c:v>
                </c:pt>
                <c:pt idx="38">
                  <c:v>39384</c:v>
                </c:pt>
                <c:pt idx="39">
                  <c:v>39391</c:v>
                </c:pt>
                <c:pt idx="40">
                  <c:v>39398</c:v>
                </c:pt>
                <c:pt idx="41">
                  <c:v>39405</c:v>
                </c:pt>
                <c:pt idx="42">
                  <c:v>39412</c:v>
                </c:pt>
                <c:pt idx="43">
                  <c:v>39419</c:v>
                </c:pt>
                <c:pt idx="44">
                  <c:v>39426</c:v>
                </c:pt>
                <c:pt idx="45">
                  <c:v>39433</c:v>
                </c:pt>
                <c:pt idx="46">
                  <c:v>39440</c:v>
                </c:pt>
                <c:pt idx="47">
                  <c:v>39447</c:v>
                </c:pt>
                <c:pt idx="48">
                  <c:v>39454</c:v>
                </c:pt>
                <c:pt idx="49">
                  <c:v>39461</c:v>
                </c:pt>
                <c:pt idx="50">
                  <c:v>39468</c:v>
                </c:pt>
                <c:pt idx="51">
                  <c:v>39475</c:v>
                </c:pt>
                <c:pt idx="52">
                  <c:v>39482</c:v>
                </c:pt>
                <c:pt idx="53">
                  <c:v>39489</c:v>
                </c:pt>
                <c:pt idx="54">
                  <c:v>39496</c:v>
                </c:pt>
                <c:pt idx="55">
                  <c:v>39503</c:v>
                </c:pt>
                <c:pt idx="56">
                  <c:v>39510</c:v>
                </c:pt>
                <c:pt idx="57">
                  <c:v>39517</c:v>
                </c:pt>
                <c:pt idx="58">
                  <c:v>39524</c:v>
                </c:pt>
                <c:pt idx="59">
                  <c:v>39531</c:v>
                </c:pt>
                <c:pt idx="60">
                  <c:v>39538</c:v>
                </c:pt>
                <c:pt idx="61">
                  <c:v>39545</c:v>
                </c:pt>
                <c:pt idx="62">
                  <c:v>39552</c:v>
                </c:pt>
                <c:pt idx="63">
                  <c:v>39559</c:v>
                </c:pt>
                <c:pt idx="64">
                  <c:v>39566</c:v>
                </c:pt>
                <c:pt idx="65">
                  <c:v>39573</c:v>
                </c:pt>
                <c:pt idx="66">
                  <c:v>39580</c:v>
                </c:pt>
                <c:pt idx="67">
                  <c:v>39587</c:v>
                </c:pt>
                <c:pt idx="68">
                  <c:v>39594</c:v>
                </c:pt>
                <c:pt idx="69">
                  <c:v>39601</c:v>
                </c:pt>
                <c:pt idx="70">
                  <c:v>39608</c:v>
                </c:pt>
                <c:pt idx="71">
                  <c:v>39615</c:v>
                </c:pt>
                <c:pt idx="72">
                  <c:v>39622</c:v>
                </c:pt>
                <c:pt idx="73">
                  <c:v>39629</c:v>
                </c:pt>
                <c:pt idx="74">
                  <c:v>39636</c:v>
                </c:pt>
                <c:pt idx="75">
                  <c:v>39643</c:v>
                </c:pt>
                <c:pt idx="76">
                  <c:v>39650</c:v>
                </c:pt>
                <c:pt idx="77">
                  <c:v>39657</c:v>
                </c:pt>
                <c:pt idx="78">
                  <c:v>39664</c:v>
                </c:pt>
                <c:pt idx="79">
                  <c:v>39671</c:v>
                </c:pt>
                <c:pt idx="80">
                  <c:v>39678</c:v>
                </c:pt>
                <c:pt idx="81">
                  <c:v>39685</c:v>
                </c:pt>
                <c:pt idx="82">
                  <c:v>39692</c:v>
                </c:pt>
                <c:pt idx="83">
                  <c:v>39699</c:v>
                </c:pt>
                <c:pt idx="84">
                  <c:v>39706</c:v>
                </c:pt>
                <c:pt idx="85">
                  <c:v>39713</c:v>
                </c:pt>
                <c:pt idx="86">
                  <c:v>39720</c:v>
                </c:pt>
                <c:pt idx="87">
                  <c:v>39727</c:v>
                </c:pt>
                <c:pt idx="88">
                  <c:v>39734</c:v>
                </c:pt>
                <c:pt idx="89">
                  <c:v>39741</c:v>
                </c:pt>
                <c:pt idx="90">
                  <c:v>39748</c:v>
                </c:pt>
                <c:pt idx="91">
                  <c:v>39755</c:v>
                </c:pt>
                <c:pt idx="92">
                  <c:v>39762</c:v>
                </c:pt>
                <c:pt idx="93">
                  <c:v>39769</c:v>
                </c:pt>
                <c:pt idx="94">
                  <c:v>39776</c:v>
                </c:pt>
                <c:pt idx="95">
                  <c:v>39783</c:v>
                </c:pt>
                <c:pt idx="96">
                  <c:v>39790</c:v>
                </c:pt>
                <c:pt idx="97">
                  <c:v>39797</c:v>
                </c:pt>
                <c:pt idx="98">
                  <c:v>39804</c:v>
                </c:pt>
                <c:pt idx="99">
                  <c:v>39811</c:v>
                </c:pt>
                <c:pt idx="100">
                  <c:v>39818</c:v>
                </c:pt>
                <c:pt idx="101">
                  <c:v>39825</c:v>
                </c:pt>
                <c:pt idx="102">
                  <c:v>39832</c:v>
                </c:pt>
                <c:pt idx="103">
                  <c:v>39839</c:v>
                </c:pt>
                <c:pt idx="104">
                  <c:v>39846</c:v>
                </c:pt>
                <c:pt idx="105">
                  <c:v>39853</c:v>
                </c:pt>
                <c:pt idx="106">
                  <c:v>39860</c:v>
                </c:pt>
                <c:pt idx="107">
                  <c:v>39867</c:v>
                </c:pt>
                <c:pt idx="108">
                  <c:v>39874</c:v>
                </c:pt>
                <c:pt idx="109">
                  <c:v>39881</c:v>
                </c:pt>
                <c:pt idx="110">
                  <c:v>39888</c:v>
                </c:pt>
                <c:pt idx="111">
                  <c:v>39895</c:v>
                </c:pt>
                <c:pt idx="112">
                  <c:v>39902</c:v>
                </c:pt>
                <c:pt idx="113">
                  <c:v>39909</c:v>
                </c:pt>
                <c:pt idx="114">
                  <c:v>39916</c:v>
                </c:pt>
                <c:pt idx="115">
                  <c:v>39923</c:v>
                </c:pt>
                <c:pt idx="116">
                  <c:v>39930</c:v>
                </c:pt>
                <c:pt idx="117">
                  <c:v>39937</c:v>
                </c:pt>
                <c:pt idx="118">
                  <c:v>39944</c:v>
                </c:pt>
                <c:pt idx="119">
                  <c:v>39951</c:v>
                </c:pt>
                <c:pt idx="120">
                  <c:v>39958</c:v>
                </c:pt>
                <c:pt idx="121">
                  <c:v>39965</c:v>
                </c:pt>
                <c:pt idx="122">
                  <c:v>39972</c:v>
                </c:pt>
                <c:pt idx="123">
                  <c:v>39979</c:v>
                </c:pt>
                <c:pt idx="124">
                  <c:v>39986</c:v>
                </c:pt>
                <c:pt idx="125">
                  <c:v>39993</c:v>
                </c:pt>
                <c:pt idx="126">
                  <c:v>40000</c:v>
                </c:pt>
                <c:pt idx="127">
                  <c:v>40007</c:v>
                </c:pt>
                <c:pt idx="128">
                  <c:v>40014</c:v>
                </c:pt>
                <c:pt idx="129">
                  <c:v>40021</c:v>
                </c:pt>
                <c:pt idx="130">
                  <c:v>40028</c:v>
                </c:pt>
                <c:pt idx="131">
                  <c:v>40035</c:v>
                </c:pt>
                <c:pt idx="132">
                  <c:v>40042</c:v>
                </c:pt>
                <c:pt idx="133">
                  <c:v>40049</c:v>
                </c:pt>
                <c:pt idx="134">
                  <c:v>40056</c:v>
                </c:pt>
                <c:pt idx="135">
                  <c:v>40063</c:v>
                </c:pt>
                <c:pt idx="136">
                  <c:v>40070</c:v>
                </c:pt>
                <c:pt idx="137">
                  <c:v>40077</c:v>
                </c:pt>
                <c:pt idx="138">
                  <c:v>40084</c:v>
                </c:pt>
                <c:pt idx="139">
                  <c:v>40091</c:v>
                </c:pt>
                <c:pt idx="140">
                  <c:v>40098</c:v>
                </c:pt>
                <c:pt idx="141">
                  <c:v>40105</c:v>
                </c:pt>
                <c:pt idx="142">
                  <c:v>40112</c:v>
                </c:pt>
                <c:pt idx="143">
                  <c:v>40119</c:v>
                </c:pt>
                <c:pt idx="144">
                  <c:v>40126</c:v>
                </c:pt>
                <c:pt idx="145">
                  <c:v>40133</c:v>
                </c:pt>
                <c:pt idx="146">
                  <c:v>40140</c:v>
                </c:pt>
                <c:pt idx="147">
                  <c:v>40147</c:v>
                </c:pt>
                <c:pt idx="148">
                  <c:v>40154</c:v>
                </c:pt>
                <c:pt idx="149">
                  <c:v>40161</c:v>
                </c:pt>
                <c:pt idx="150">
                  <c:v>40168</c:v>
                </c:pt>
                <c:pt idx="151">
                  <c:v>40175</c:v>
                </c:pt>
                <c:pt idx="152">
                  <c:v>40182</c:v>
                </c:pt>
                <c:pt idx="153">
                  <c:v>40189</c:v>
                </c:pt>
                <c:pt idx="154">
                  <c:v>40196</c:v>
                </c:pt>
                <c:pt idx="155">
                  <c:v>40203</c:v>
                </c:pt>
                <c:pt idx="156">
                  <c:v>40210</c:v>
                </c:pt>
                <c:pt idx="157">
                  <c:v>40217</c:v>
                </c:pt>
                <c:pt idx="158">
                  <c:v>40224</c:v>
                </c:pt>
                <c:pt idx="159">
                  <c:v>40231</c:v>
                </c:pt>
                <c:pt idx="160">
                  <c:v>40238</c:v>
                </c:pt>
                <c:pt idx="161">
                  <c:v>40245</c:v>
                </c:pt>
                <c:pt idx="162">
                  <c:v>40252</c:v>
                </c:pt>
                <c:pt idx="163">
                  <c:v>40259</c:v>
                </c:pt>
                <c:pt idx="164">
                  <c:v>40266</c:v>
                </c:pt>
                <c:pt idx="165">
                  <c:v>40273</c:v>
                </c:pt>
                <c:pt idx="166">
                  <c:v>40280</c:v>
                </c:pt>
                <c:pt idx="167">
                  <c:v>40287</c:v>
                </c:pt>
                <c:pt idx="168">
                  <c:v>40294</c:v>
                </c:pt>
                <c:pt idx="169">
                  <c:v>40301</c:v>
                </c:pt>
                <c:pt idx="170">
                  <c:v>40308</c:v>
                </c:pt>
                <c:pt idx="171">
                  <c:v>40315</c:v>
                </c:pt>
                <c:pt idx="172">
                  <c:v>40322</c:v>
                </c:pt>
                <c:pt idx="173">
                  <c:v>40329</c:v>
                </c:pt>
                <c:pt idx="174">
                  <c:v>40336</c:v>
                </c:pt>
                <c:pt idx="175">
                  <c:v>40343</c:v>
                </c:pt>
                <c:pt idx="176">
                  <c:v>40350</c:v>
                </c:pt>
                <c:pt idx="177">
                  <c:v>40357</c:v>
                </c:pt>
                <c:pt idx="178">
                  <c:v>40364</c:v>
                </c:pt>
                <c:pt idx="179">
                  <c:v>40371</c:v>
                </c:pt>
                <c:pt idx="180">
                  <c:v>40378</c:v>
                </c:pt>
                <c:pt idx="181">
                  <c:v>40385</c:v>
                </c:pt>
                <c:pt idx="182">
                  <c:v>40392</c:v>
                </c:pt>
                <c:pt idx="183">
                  <c:v>40399</c:v>
                </c:pt>
                <c:pt idx="184">
                  <c:v>40406</c:v>
                </c:pt>
                <c:pt idx="185">
                  <c:v>40413</c:v>
                </c:pt>
                <c:pt idx="186">
                  <c:v>40420</c:v>
                </c:pt>
                <c:pt idx="187">
                  <c:v>40427</c:v>
                </c:pt>
                <c:pt idx="188">
                  <c:v>40434</c:v>
                </c:pt>
                <c:pt idx="189">
                  <c:v>40441</c:v>
                </c:pt>
                <c:pt idx="190">
                  <c:v>40448</c:v>
                </c:pt>
                <c:pt idx="191">
                  <c:v>40455</c:v>
                </c:pt>
                <c:pt idx="192">
                  <c:v>40462</c:v>
                </c:pt>
                <c:pt idx="193">
                  <c:v>40469</c:v>
                </c:pt>
                <c:pt idx="194">
                  <c:v>40476</c:v>
                </c:pt>
                <c:pt idx="195">
                  <c:v>40483</c:v>
                </c:pt>
                <c:pt idx="196">
                  <c:v>40490</c:v>
                </c:pt>
                <c:pt idx="197">
                  <c:v>40497</c:v>
                </c:pt>
                <c:pt idx="198">
                  <c:v>40504</c:v>
                </c:pt>
                <c:pt idx="199">
                  <c:v>40511</c:v>
                </c:pt>
                <c:pt idx="200">
                  <c:v>40518</c:v>
                </c:pt>
                <c:pt idx="201">
                  <c:v>40525</c:v>
                </c:pt>
                <c:pt idx="202">
                  <c:v>40532</c:v>
                </c:pt>
                <c:pt idx="203">
                  <c:v>40539</c:v>
                </c:pt>
                <c:pt idx="204">
                  <c:v>40546</c:v>
                </c:pt>
                <c:pt idx="205">
                  <c:v>40553</c:v>
                </c:pt>
                <c:pt idx="206">
                  <c:v>40560</c:v>
                </c:pt>
                <c:pt idx="207">
                  <c:v>40567</c:v>
                </c:pt>
                <c:pt idx="208">
                  <c:v>40574</c:v>
                </c:pt>
                <c:pt idx="209">
                  <c:v>40581</c:v>
                </c:pt>
                <c:pt idx="210">
                  <c:v>40588</c:v>
                </c:pt>
                <c:pt idx="211">
                  <c:v>40595</c:v>
                </c:pt>
                <c:pt idx="212">
                  <c:v>40602</c:v>
                </c:pt>
                <c:pt idx="213">
                  <c:v>40609</c:v>
                </c:pt>
                <c:pt idx="214">
                  <c:v>40616</c:v>
                </c:pt>
                <c:pt idx="215">
                  <c:v>40623</c:v>
                </c:pt>
                <c:pt idx="216">
                  <c:v>40630</c:v>
                </c:pt>
                <c:pt idx="217">
                  <c:v>40637</c:v>
                </c:pt>
                <c:pt idx="218">
                  <c:v>40644</c:v>
                </c:pt>
                <c:pt idx="219">
                  <c:v>40651</c:v>
                </c:pt>
                <c:pt idx="220">
                  <c:v>40658</c:v>
                </c:pt>
                <c:pt idx="221">
                  <c:v>40665</c:v>
                </c:pt>
                <c:pt idx="222">
                  <c:v>40672</c:v>
                </c:pt>
                <c:pt idx="223">
                  <c:v>40679</c:v>
                </c:pt>
                <c:pt idx="224">
                  <c:v>40686</c:v>
                </c:pt>
                <c:pt idx="225">
                  <c:v>40693</c:v>
                </c:pt>
                <c:pt idx="226">
                  <c:v>40700</c:v>
                </c:pt>
                <c:pt idx="227">
                  <c:v>40707</c:v>
                </c:pt>
                <c:pt idx="228">
                  <c:v>40714</c:v>
                </c:pt>
                <c:pt idx="229">
                  <c:v>40721</c:v>
                </c:pt>
                <c:pt idx="230">
                  <c:v>40728</c:v>
                </c:pt>
                <c:pt idx="231">
                  <c:v>40735</c:v>
                </c:pt>
                <c:pt idx="232">
                  <c:v>40742</c:v>
                </c:pt>
                <c:pt idx="233">
                  <c:v>40749</c:v>
                </c:pt>
                <c:pt idx="234">
                  <c:v>40756</c:v>
                </c:pt>
                <c:pt idx="235">
                  <c:v>40763</c:v>
                </c:pt>
                <c:pt idx="236">
                  <c:v>40770</c:v>
                </c:pt>
                <c:pt idx="237">
                  <c:v>40777</c:v>
                </c:pt>
                <c:pt idx="238">
                  <c:v>40784</c:v>
                </c:pt>
                <c:pt idx="239">
                  <c:v>40791</c:v>
                </c:pt>
                <c:pt idx="240">
                  <c:v>40798</c:v>
                </c:pt>
                <c:pt idx="241">
                  <c:v>40805</c:v>
                </c:pt>
                <c:pt idx="242">
                  <c:v>40812</c:v>
                </c:pt>
                <c:pt idx="243">
                  <c:v>40819</c:v>
                </c:pt>
                <c:pt idx="244">
                  <c:v>40826</c:v>
                </c:pt>
                <c:pt idx="245">
                  <c:v>40833</c:v>
                </c:pt>
                <c:pt idx="246">
                  <c:v>40840</c:v>
                </c:pt>
                <c:pt idx="247">
                  <c:v>40847</c:v>
                </c:pt>
                <c:pt idx="248">
                  <c:v>40854</c:v>
                </c:pt>
                <c:pt idx="249">
                  <c:v>40861</c:v>
                </c:pt>
                <c:pt idx="250">
                  <c:v>40868</c:v>
                </c:pt>
                <c:pt idx="251">
                  <c:v>40875</c:v>
                </c:pt>
                <c:pt idx="252">
                  <c:v>40882</c:v>
                </c:pt>
                <c:pt idx="253">
                  <c:v>40889</c:v>
                </c:pt>
                <c:pt idx="254">
                  <c:v>40896</c:v>
                </c:pt>
                <c:pt idx="255">
                  <c:v>40903</c:v>
                </c:pt>
                <c:pt idx="256">
                  <c:v>40910</c:v>
                </c:pt>
                <c:pt idx="257">
                  <c:v>40917</c:v>
                </c:pt>
                <c:pt idx="258">
                  <c:v>40924</c:v>
                </c:pt>
                <c:pt idx="259">
                  <c:v>40931</c:v>
                </c:pt>
                <c:pt idx="260">
                  <c:v>40938</c:v>
                </c:pt>
                <c:pt idx="261">
                  <c:v>40945</c:v>
                </c:pt>
                <c:pt idx="262">
                  <c:v>40952</c:v>
                </c:pt>
                <c:pt idx="263">
                  <c:v>40959</c:v>
                </c:pt>
                <c:pt idx="264">
                  <c:v>40966</c:v>
                </c:pt>
                <c:pt idx="265">
                  <c:v>40973</c:v>
                </c:pt>
                <c:pt idx="266">
                  <c:v>40980</c:v>
                </c:pt>
                <c:pt idx="267">
                  <c:v>40987</c:v>
                </c:pt>
                <c:pt idx="268">
                  <c:v>40994</c:v>
                </c:pt>
                <c:pt idx="269">
                  <c:v>41001</c:v>
                </c:pt>
                <c:pt idx="270">
                  <c:v>41008</c:v>
                </c:pt>
                <c:pt idx="271">
                  <c:v>41015</c:v>
                </c:pt>
                <c:pt idx="272">
                  <c:v>41022</c:v>
                </c:pt>
                <c:pt idx="273">
                  <c:v>41029</c:v>
                </c:pt>
                <c:pt idx="274">
                  <c:v>41036</c:v>
                </c:pt>
                <c:pt idx="275">
                  <c:v>41043</c:v>
                </c:pt>
                <c:pt idx="276">
                  <c:v>41050</c:v>
                </c:pt>
                <c:pt idx="277">
                  <c:v>41057</c:v>
                </c:pt>
                <c:pt idx="278">
                  <c:v>41064</c:v>
                </c:pt>
                <c:pt idx="279">
                  <c:v>41071</c:v>
                </c:pt>
                <c:pt idx="280">
                  <c:v>41078</c:v>
                </c:pt>
                <c:pt idx="281">
                  <c:v>41085</c:v>
                </c:pt>
                <c:pt idx="282">
                  <c:v>41092</c:v>
                </c:pt>
                <c:pt idx="283">
                  <c:v>41099</c:v>
                </c:pt>
                <c:pt idx="284">
                  <c:v>41106</c:v>
                </c:pt>
                <c:pt idx="285">
                  <c:v>41113</c:v>
                </c:pt>
                <c:pt idx="286">
                  <c:v>41120</c:v>
                </c:pt>
                <c:pt idx="287">
                  <c:v>41127</c:v>
                </c:pt>
                <c:pt idx="288">
                  <c:v>41134</c:v>
                </c:pt>
                <c:pt idx="289">
                  <c:v>41141</c:v>
                </c:pt>
                <c:pt idx="290">
                  <c:v>41148</c:v>
                </c:pt>
                <c:pt idx="291">
                  <c:v>41155</c:v>
                </c:pt>
                <c:pt idx="292">
                  <c:v>41162</c:v>
                </c:pt>
                <c:pt idx="293">
                  <c:v>41169</c:v>
                </c:pt>
                <c:pt idx="294">
                  <c:v>41176</c:v>
                </c:pt>
                <c:pt idx="295">
                  <c:v>41183</c:v>
                </c:pt>
                <c:pt idx="296">
                  <c:v>41190</c:v>
                </c:pt>
                <c:pt idx="297">
                  <c:v>41197</c:v>
                </c:pt>
                <c:pt idx="298">
                  <c:v>41204</c:v>
                </c:pt>
                <c:pt idx="299">
                  <c:v>41211</c:v>
                </c:pt>
                <c:pt idx="300">
                  <c:v>41218</c:v>
                </c:pt>
                <c:pt idx="301">
                  <c:v>41225</c:v>
                </c:pt>
                <c:pt idx="302">
                  <c:v>41232</c:v>
                </c:pt>
                <c:pt idx="303">
                  <c:v>41239</c:v>
                </c:pt>
                <c:pt idx="304">
                  <c:v>41246</c:v>
                </c:pt>
                <c:pt idx="305">
                  <c:v>41253</c:v>
                </c:pt>
                <c:pt idx="306">
                  <c:v>41260</c:v>
                </c:pt>
                <c:pt idx="307">
                  <c:v>41267</c:v>
                </c:pt>
                <c:pt idx="308">
                  <c:v>41274</c:v>
                </c:pt>
                <c:pt idx="309">
                  <c:v>41281</c:v>
                </c:pt>
                <c:pt idx="310">
                  <c:v>41288</c:v>
                </c:pt>
                <c:pt idx="311">
                  <c:v>41295</c:v>
                </c:pt>
                <c:pt idx="312">
                  <c:v>41302</c:v>
                </c:pt>
                <c:pt idx="313">
                  <c:v>41309</c:v>
                </c:pt>
                <c:pt idx="314">
                  <c:v>41316</c:v>
                </c:pt>
                <c:pt idx="315">
                  <c:v>41323</c:v>
                </c:pt>
                <c:pt idx="316">
                  <c:v>41330</c:v>
                </c:pt>
                <c:pt idx="317">
                  <c:v>41337</c:v>
                </c:pt>
                <c:pt idx="318">
                  <c:v>41344</c:v>
                </c:pt>
                <c:pt idx="319">
                  <c:v>41351</c:v>
                </c:pt>
                <c:pt idx="320">
                  <c:v>41358</c:v>
                </c:pt>
                <c:pt idx="321">
                  <c:v>41365</c:v>
                </c:pt>
                <c:pt idx="322">
                  <c:v>41372</c:v>
                </c:pt>
                <c:pt idx="323">
                  <c:v>41379</c:v>
                </c:pt>
                <c:pt idx="324">
                  <c:v>41386</c:v>
                </c:pt>
                <c:pt idx="325">
                  <c:v>41393</c:v>
                </c:pt>
                <c:pt idx="326">
                  <c:v>41400</c:v>
                </c:pt>
              </c:numCache>
            </c:numRef>
          </c:cat>
          <c:val>
            <c:numRef>
              <c:f>WTI!$S$22:$S$348</c:f>
              <c:numCache>
                <c:formatCode>#0.000</c:formatCode>
                <c:ptCount val="327"/>
                <c:pt idx="0">
                  <c:v>5.7395879616802925E-2</c:v>
                </c:pt>
                <c:pt idx="1">
                  <c:v>7.3196725600229565E-2</c:v>
                </c:pt>
                <c:pt idx="2">
                  <c:v>9.1254625551013879E-2</c:v>
                </c:pt>
                <c:pt idx="3">
                  <c:v>5.234852005606877E-2</c:v>
                </c:pt>
                <c:pt idx="4">
                  <c:v>9.8140932735126918E-2</c:v>
                </c:pt>
                <c:pt idx="5">
                  <c:v>0.26120933887961945</c:v>
                </c:pt>
                <c:pt idx="6">
                  <c:v>0.33395055220205083</c:v>
                </c:pt>
                <c:pt idx="7">
                  <c:v>0.20581128660643411</c:v>
                </c:pt>
                <c:pt idx="8">
                  <c:v>0.14189217206272225</c:v>
                </c:pt>
                <c:pt idx="9">
                  <c:v>0.2348844753539894</c:v>
                </c:pt>
                <c:pt idx="10">
                  <c:v>0.34851640721630284</c:v>
                </c:pt>
                <c:pt idx="11">
                  <c:v>0.2613362287500266</c:v>
                </c:pt>
                <c:pt idx="12">
                  <c:v>0.2020882788359738</c:v>
                </c:pt>
                <c:pt idx="13">
                  <c:v>0.28999016205887324</c:v>
                </c:pt>
                <c:pt idx="14">
                  <c:v>0.28838891797625804</c:v>
                </c:pt>
                <c:pt idx="15">
                  <c:v>0.22473711612356764</c:v>
                </c:pt>
                <c:pt idx="16">
                  <c:v>0.22692159931065764</c:v>
                </c:pt>
                <c:pt idx="17">
                  <c:v>0.20373019703134859</c:v>
                </c:pt>
                <c:pt idx="18">
                  <c:v>0.12078043701837775</c:v>
                </c:pt>
                <c:pt idx="19">
                  <c:v>5.6040432511153516E-2</c:v>
                </c:pt>
                <c:pt idx="20">
                  <c:v>3.3180802578108896E-2</c:v>
                </c:pt>
                <c:pt idx="21">
                  <c:v>-2.5140741298302991E-2</c:v>
                </c:pt>
                <c:pt idx="22">
                  <c:v>-0.10440397349407371</c:v>
                </c:pt>
                <c:pt idx="23">
                  <c:v>-0.14172934230414189</c:v>
                </c:pt>
                <c:pt idx="24">
                  <c:v>-0.2061198195966375</c:v>
                </c:pt>
                <c:pt idx="25">
                  <c:v>-0.25389104853564537</c:v>
                </c:pt>
                <c:pt idx="26">
                  <c:v>-0.19002292545730817</c:v>
                </c:pt>
                <c:pt idx="27">
                  <c:v>-0.10687949629568315</c:v>
                </c:pt>
                <c:pt idx="28">
                  <c:v>-6.6811164791677521E-2</c:v>
                </c:pt>
                <c:pt idx="29">
                  <c:v>-6.2620694147048461E-2</c:v>
                </c:pt>
                <c:pt idx="30">
                  <c:v>-0.19318100084643589</c:v>
                </c:pt>
                <c:pt idx="31">
                  <c:v>-0.2890345069827957</c:v>
                </c:pt>
                <c:pt idx="32">
                  <c:v>-0.39847383378094064</c:v>
                </c:pt>
                <c:pt idx="33">
                  <c:v>-0.37539409545209573</c:v>
                </c:pt>
                <c:pt idx="34">
                  <c:v>-0.29805716477913924</c:v>
                </c:pt>
                <c:pt idx="35">
                  <c:v>-0.27822126246110301</c:v>
                </c:pt>
                <c:pt idx="36">
                  <c:v>-0.42490432221115937</c:v>
                </c:pt>
                <c:pt idx="37">
                  <c:v>-0.56562872879202997</c:v>
                </c:pt>
                <c:pt idx="38">
                  <c:v>-0.59929065180447283</c:v>
                </c:pt>
                <c:pt idx="39">
                  <c:v>-0.61295006865165425</c:v>
                </c:pt>
                <c:pt idx="40">
                  <c:v>-0.45765833157825281</c:v>
                </c:pt>
                <c:pt idx="41">
                  <c:v>-0.48363991247325144</c:v>
                </c:pt>
                <c:pt idx="42">
                  <c:v>-0.46728952955104414</c:v>
                </c:pt>
                <c:pt idx="43">
                  <c:v>-0.19881391891836836</c:v>
                </c:pt>
                <c:pt idx="44">
                  <c:v>-0.25408456371842136</c:v>
                </c:pt>
                <c:pt idx="45">
                  <c:v>-0.34748932691662104</c:v>
                </c:pt>
                <c:pt idx="46">
                  <c:v>-0.42683618168169929</c:v>
                </c:pt>
                <c:pt idx="47">
                  <c:v>-0.60835054556374646</c:v>
                </c:pt>
                <c:pt idx="48">
                  <c:v>-0.56891453667149416</c:v>
                </c:pt>
                <c:pt idx="49">
                  <c:v>-0.42783629838609255</c:v>
                </c:pt>
                <c:pt idx="50">
                  <c:v>-0.34341024224974764</c:v>
                </c:pt>
                <c:pt idx="51">
                  <c:v>-0.35140694050840388</c:v>
                </c:pt>
                <c:pt idx="52">
                  <c:v>-0.35267996481301511</c:v>
                </c:pt>
                <c:pt idx="53">
                  <c:v>-0.37426869670593188</c:v>
                </c:pt>
                <c:pt idx="54">
                  <c:v>-0.55235243761512887</c:v>
                </c:pt>
                <c:pt idx="55">
                  <c:v>-0.52526238225420574</c:v>
                </c:pt>
                <c:pt idx="56">
                  <c:v>-0.45907588145200662</c:v>
                </c:pt>
                <c:pt idx="57">
                  <c:v>-0.47493276990207201</c:v>
                </c:pt>
                <c:pt idx="58">
                  <c:v>-0.33483483629201638</c:v>
                </c:pt>
                <c:pt idx="59">
                  <c:v>-0.16106931628743074</c:v>
                </c:pt>
                <c:pt idx="60">
                  <c:v>-0.13737239064171641</c:v>
                </c:pt>
                <c:pt idx="61">
                  <c:v>-0.21601793336848757</c:v>
                </c:pt>
                <c:pt idx="62">
                  <c:v>-0.3883176431373529</c:v>
                </c:pt>
                <c:pt idx="63">
                  <c:v>-0.50102786011113298</c:v>
                </c:pt>
                <c:pt idx="64">
                  <c:v>-0.50575859433123127</c:v>
                </c:pt>
                <c:pt idx="65">
                  <c:v>-0.56774668254369809</c:v>
                </c:pt>
                <c:pt idx="66">
                  <c:v>-0.64109605648330337</c:v>
                </c:pt>
                <c:pt idx="67">
                  <c:v>-0.59735700447247575</c:v>
                </c:pt>
                <c:pt idx="68">
                  <c:v>-0.39502834332909792</c:v>
                </c:pt>
                <c:pt idx="69">
                  <c:v>-0.34164696595847865</c:v>
                </c:pt>
                <c:pt idx="70">
                  <c:v>-0.47778512351441782</c:v>
                </c:pt>
                <c:pt idx="71">
                  <c:v>-0.65976605074216677</c:v>
                </c:pt>
                <c:pt idx="72">
                  <c:v>-0.72791742675046922</c:v>
                </c:pt>
                <c:pt idx="73">
                  <c:v>-0.96279324071166428</c:v>
                </c:pt>
                <c:pt idx="74">
                  <c:v>-0.98501554808855984</c:v>
                </c:pt>
                <c:pt idx="75">
                  <c:v>-0.76954658868391479</c:v>
                </c:pt>
                <c:pt idx="76">
                  <c:v>-0.46019517124226278</c:v>
                </c:pt>
                <c:pt idx="77">
                  <c:v>-0.30388431902044671</c:v>
                </c:pt>
                <c:pt idx="78">
                  <c:v>-0.28553068672441823</c:v>
                </c:pt>
                <c:pt idx="79">
                  <c:v>-0.17559170511981159</c:v>
                </c:pt>
                <c:pt idx="80">
                  <c:v>-0.30706464869854921</c:v>
                </c:pt>
                <c:pt idx="81">
                  <c:v>-0.43979754640149882</c:v>
                </c:pt>
                <c:pt idx="82">
                  <c:v>-0.37388853952000678</c:v>
                </c:pt>
                <c:pt idx="83">
                  <c:v>-7.5473450812979445E-2</c:v>
                </c:pt>
                <c:pt idx="84">
                  <c:v>0.1502560644912348</c:v>
                </c:pt>
                <c:pt idx="85">
                  <c:v>-0.10092625329776628</c:v>
                </c:pt>
                <c:pt idx="86">
                  <c:v>-0.30812162152538602</c:v>
                </c:pt>
                <c:pt idx="87">
                  <c:v>0.31061087790074687</c:v>
                </c:pt>
                <c:pt idx="88">
                  <c:v>0.57246376872794935</c:v>
                </c:pt>
                <c:pt idx="89">
                  <c:v>0.80967936505667859</c:v>
                </c:pt>
                <c:pt idx="90">
                  <c:v>0.8318353889150476</c:v>
                </c:pt>
                <c:pt idx="91">
                  <c:v>0.68563842447208601</c:v>
                </c:pt>
                <c:pt idx="92">
                  <c:v>0.59466127651727263</c:v>
                </c:pt>
                <c:pt idx="93">
                  <c:v>0.76790835325367723</c:v>
                </c:pt>
                <c:pt idx="94">
                  <c:v>0.6970988273042088</c:v>
                </c:pt>
                <c:pt idx="95">
                  <c:v>0.73526452359827199</c:v>
                </c:pt>
                <c:pt idx="96">
                  <c:v>0.8487107715361295</c:v>
                </c:pt>
                <c:pt idx="97">
                  <c:v>0.82158819068883615</c:v>
                </c:pt>
                <c:pt idx="98">
                  <c:v>1.06958737151627</c:v>
                </c:pt>
                <c:pt idx="99">
                  <c:v>1.0143140719731856</c:v>
                </c:pt>
                <c:pt idx="100">
                  <c:v>0.60626797520251252</c:v>
                </c:pt>
                <c:pt idx="101">
                  <c:v>0.74922420561378966</c:v>
                </c:pt>
                <c:pt idx="102">
                  <c:v>0.86486677198368156</c:v>
                </c:pt>
                <c:pt idx="103">
                  <c:v>0.65075807582568668</c:v>
                </c:pt>
                <c:pt idx="104">
                  <c:v>0.64422444846800742</c:v>
                </c:pt>
                <c:pt idx="105">
                  <c:v>0.7766014583777785</c:v>
                </c:pt>
                <c:pt idx="106">
                  <c:v>0.83008692415259189</c:v>
                </c:pt>
                <c:pt idx="107">
                  <c:v>0.69271990304972775</c:v>
                </c:pt>
                <c:pt idx="108">
                  <c:v>0.45506964376591486</c:v>
                </c:pt>
                <c:pt idx="109">
                  <c:v>0.2970058944945751</c:v>
                </c:pt>
                <c:pt idx="110">
                  <c:v>0.10882221566408214</c:v>
                </c:pt>
                <c:pt idx="111">
                  <c:v>-2.7372506471837241E-2</c:v>
                </c:pt>
                <c:pt idx="112">
                  <c:v>7.505476372894912E-2</c:v>
                </c:pt>
                <c:pt idx="113">
                  <c:v>0.16845297752267996</c:v>
                </c:pt>
                <c:pt idx="114">
                  <c:v>0.17181934090315842</c:v>
                </c:pt>
                <c:pt idx="115">
                  <c:v>0.23108595909903196</c:v>
                </c:pt>
                <c:pt idx="116">
                  <c:v>0.23672639307370727</c:v>
                </c:pt>
                <c:pt idx="117">
                  <c:v>1.2948231283792104E-2</c:v>
                </c:pt>
                <c:pt idx="118">
                  <c:v>-0.1655683828071354</c:v>
                </c:pt>
                <c:pt idx="119">
                  <c:v>-0.2437169165834433</c:v>
                </c:pt>
                <c:pt idx="120">
                  <c:v>-0.35584746519198385</c:v>
                </c:pt>
                <c:pt idx="121">
                  <c:v>-0.48078638136874841</c:v>
                </c:pt>
                <c:pt idx="122">
                  <c:v>-0.47131354007447651</c:v>
                </c:pt>
                <c:pt idx="123">
                  <c:v>-0.42371773870720669</c:v>
                </c:pt>
                <c:pt idx="124">
                  <c:v>-0.31850823423448454</c:v>
                </c:pt>
                <c:pt idx="125">
                  <c:v>-0.28027549425990561</c:v>
                </c:pt>
                <c:pt idx="126">
                  <c:v>-0.16750862163733019</c:v>
                </c:pt>
                <c:pt idx="127">
                  <c:v>1.2029116645750843E-2</c:v>
                </c:pt>
                <c:pt idx="128">
                  <c:v>-0.10261515264233728</c:v>
                </c:pt>
                <c:pt idx="129">
                  <c:v>-0.24218401519699831</c:v>
                </c:pt>
                <c:pt idx="130">
                  <c:v>-0.3645601081577669</c:v>
                </c:pt>
                <c:pt idx="131">
                  <c:v>-0.35023418729892897</c:v>
                </c:pt>
                <c:pt idx="132">
                  <c:v>-0.26671360441116904</c:v>
                </c:pt>
                <c:pt idx="133">
                  <c:v>-0.33034367321215852</c:v>
                </c:pt>
                <c:pt idx="134">
                  <c:v>-0.28575232934098183</c:v>
                </c:pt>
                <c:pt idx="135">
                  <c:v>-0.2425403102884012</c:v>
                </c:pt>
                <c:pt idx="136">
                  <c:v>-0.34535840966067255</c:v>
                </c:pt>
                <c:pt idx="137">
                  <c:v>-0.3127899388343407</c:v>
                </c:pt>
                <c:pt idx="138">
                  <c:v>-0.25451036535529525</c:v>
                </c:pt>
                <c:pt idx="139">
                  <c:v>-0.32526507651311348</c:v>
                </c:pt>
                <c:pt idx="140">
                  <c:v>-0.46410877691055358</c:v>
                </c:pt>
                <c:pt idx="141">
                  <c:v>-0.60956020990216386</c:v>
                </c:pt>
                <c:pt idx="142">
                  <c:v>-0.55144461654651</c:v>
                </c:pt>
                <c:pt idx="143">
                  <c:v>-0.49017938239446607</c:v>
                </c:pt>
                <c:pt idx="144">
                  <c:v>-0.50125142200914163</c:v>
                </c:pt>
                <c:pt idx="145">
                  <c:v>-0.49062751262339771</c:v>
                </c:pt>
                <c:pt idx="146">
                  <c:v>-0.45493976641547468</c:v>
                </c:pt>
                <c:pt idx="147">
                  <c:v>-0.41222288145816477</c:v>
                </c:pt>
                <c:pt idx="148">
                  <c:v>-0.33226137333595185</c:v>
                </c:pt>
                <c:pt idx="149">
                  <c:v>-0.20388186558711718</c:v>
                </c:pt>
                <c:pt idx="150">
                  <c:v>-0.28775817883663624</c:v>
                </c:pt>
                <c:pt idx="151">
                  <c:v>-0.47270353254098257</c:v>
                </c:pt>
                <c:pt idx="152">
                  <c:v>-0.59646906321198923</c:v>
                </c:pt>
                <c:pt idx="153">
                  <c:v>-0.51172085416148505</c:v>
                </c:pt>
                <c:pt idx="154">
                  <c:v>-0.36488877432806727</c:v>
                </c:pt>
                <c:pt idx="155">
                  <c:v>-0.23198272885032778</c:v>
                </c:pt>
                <c:pt idx="156">
                  <c:v>-0.24461649136544222</c:v>
                </c:pt>
                <c:pt idx="157">
                  <c:v>-0.26464772147880411</c:v>
                </c:pt>
                <c:pt idx="158">
                  <c:v>-0.33879753845745125</c:v>
                </c:pt>
                <c:pt idx="159">
                  <c:v>-0.42595818957605991</c:v>
                </c:pt>
                <c:pt idx="160">
                  <c:v>-0.43349162300638999</c:v>
                </c:pt>
                <c:pt idx="161">
                  <c:v>-0.46391076328730468</c:v>
                </c:pt>
                <c:pt idx="162">
                  <c:v>-0.47711061496378837</c:v>
                </c:pt>
                <c:pt idx="163">
                  <c:v>-0.41908597756204974</c:v>
                </c:pt>
                <c:pt idx="164">
                  <c:v>-0.43540135603207769</c:v>
                </c:pt>
                <c:pt idx="165">
                  <c:v>-0.50492955487321411</c:v>
                </c:pt>
                <c:pt idx="166">
                  <c:v>-0.48499565103903386</c:v>
                </c:pt>
                <c:pt idx="167">
                  <c:v>-0.38952648759188685</c:v>
                </c:pt>
                <c:pt idx="168">
                  <c:v>-0.37734920014107748</c:v>
                </c:pt>
                <c:pt idx="169">
                  <c:v>-0.30829112569477085</c:v>
                </c:pt>
                <c:pt idx="170">
                  <c:v>-5.1297036540178177E-2</c:v>
                </c:pt>
                <c:pt idx="171">
                  <c:v>0.21762849298071021</c:v>
                </c:pt>
                <c:pt idx="172">
                  <c:v>0.25061173967585221</c:v>
                </c:pt>
                <c:pt idx="173">
                  <c:v>9.2717387653801095E-2</c:v>
                </c:pt>
                <c:pt idx="174">
                  <c:v>-1.8579618652275663E-2</c:v>
                </c:pt>
                <c:pt idx="175">
                  <c:v>-0.12618954298496571</c:v>
                </c:pt>
                <c:pt idx="176">
                  <c:v>-0.20516806404860422</c:v>
                </c:pt>
                <c:pt idx="177">
                  <c:v>-0.17548043656807732</c:v>
                </c:pt>
                <c:pt idx="178">
                  <c:v>-0.12646280013687566</c:v>
                </c:pt>
                <c:pt idx="179">
                  <c:v>-0.17208733330327158</c:v>
                </c:pt>
                <c:pt idx="180">
                  <c:v>-0.27511487008845475</c:v>
                </c:pt>
                <c:pt idx="181">
                  <c:v>-0.29928619238116172</c:v>
                </c:pt>
                <c:pt idx="182">
                  <c:v>-0.38510596540983316</c:v>
                </c:pt>
                <c:pt idx="183">
                  <c:v>-0.36590684531045847</c:v>
                </c:pt>
                <c:pt idx="184">
                  <c:v>-0.17985265344162471</c:v>
                </c:pt>
                <c:pt idx="185">
                  <c:v>-6.1934168507348633E-2</c:v>
                </c:pt>
                <c:pt idx="186">
                  <c:v>-5.9469447317604618E-2</c:v>
                </c:pt>
                <c:pt idx="187">
                  <c:v>-0.12135195066248183</c:v>
                </c:pt>
                <c:pt idx="188">
                  <c:v>-0.15559448732728121</c:v>
                </c:pt>
                <c:pt idx="189">
                  <c:v>-0.11974944795596539</c:v>
                </c:pt>
                <c:pt idx="190">
                  <c:v>-0.13898127944452698</c:v>
                </c:pt>
                <c:pt idx="191">
                  <c:v>-0.34405769778235773</c:v>
                </c:pt>
                <c:pt idx="192">
                  <c:v>-0.33682430956280596</c:v>
                </c:pt>
                <c:pt idx="193">
                  <c:v>-0.2938983775119593</c:v>
                </c:pt>
                <c:pt idx="194">
                  <c:v>-0.28024347289818535</c:v>
                </c:pt>
                <c:pt idx="195">
                  <c:v>-0.36064586410025878</c:v>
                </c:pt>
                <c:pt idx="196">
                  <c:v>-0.44526717452639669</c:v>
                </c:pt>
                <c:pt idx="197">
                  <c:v>-0.3069174463845854</c:v>
                </c:pt>
                <c:pt idx="198">
                  <c:v>-0.18077276525878097</c:v>
                </c:pt>
                <c:pt idx="199">
                  <c:v>-0.26154670148725212</c:v>
                </c:pt>
                <c:pt idx="200">
                  <c:v>-0.39932970793736899</c:v>
                </c:pt>
                <c:pt idx="201">
                  <c:v>-0.37765432263463999</c:v>
                </c:pt>
                <c:pt idx="202">
                  <c:v>-0.37666342989758272</c:v>
                </c:pt>
                <c:pt idx="203">
                  <c:v>-0.40305255007728275</c:v>
                </c:pt>
                <c:pt idx="204">
                  <c:v>-0.35996896007389395</c:v>
                </c:pt>
                <c:pt idx="205">
                  <c:v>-0.33439105400313651</c:v>
                </c:pt>
                <c:pt idx="206">
                  <c:v>-0.25720688345902731</c:v>
                </c:pt>
                <c:pt idx="207">
                  <c:v>-8.6666666650794144E-2</c:v>
                </c:pt>
                <c:pt idx="208">
                  <c:v>-3.9215337711645419E-2</c:v>
                </c:pt>
                <c:pt idx="209">
                  <c:v>2.6425651040226542E-2</c:v>
                </c:pt>
                <c:pt idx="210">
                  <c:v>0.23289844223531261</c:v>
                </c:pt>
                <c:pt idx="211">
                  <c:v>0.13235532947548706</c:v>
                </c:pt>
                <c:pt idx="212">
                  <c:v>-0.19242671709144127</c:v>
                </c:pt>
                <c:pt idx="213">
                  <c:v>-0.21113749327799308</c:v>
                </c:pt>
                <c:pt idx="214">
                  <c:v>-0.13883486381700011</c:v>
                </c:pt>
                <c:pt idx="215">
                  <c:v>-0.10070674825515037</c:v>
                </c:pt>
                <c:pt idx="216">
                  <c:v>-0.23135462534859078</c:v>
                </c:pt>
                <c:pt idx="217">
                  <c:v>-0.29030444840246805</c:v>
                </c:pt>
                <c:pt idx="218">
                  <c:v>-0.26319317732921355</c:v>
                </c:pt>
                <c:pt idx="219">
                  <c:v>-0.18823658467362017</c:v>
                </c:pt>
                <c:pt idx="220">
                  <c:v>-0.31210776037882848</c:v>
                </c:pt>
                <c:pt idx="221">
                  <c:v>-0.2723913664776067</c:v>
                </c:pt>
                <c:pt idx="222">
                  <c:v>7.2345732141427463E-2</c:v>
                </c:pt>
                <c:pt idx="223">
                  <c:v>0.23100421186492728</c:v>
                </c:pt>
                <c:pt idx="224">
                  <c:v>0.16893900958848948</c:v>
                </c:pt>
                <c:pt idx="225">
                  <c:v>1.1822055846116968E-2</c:v>
                </c:pt>
                <c:pt idx="226">
                  <c:v>-2.1599238556713335E-2</c:v>
                </c:pt>
                <c:pt idx="227">
                  <c:v>8.5900314082353532E-2</c:v>
                </c:pt>
                <c:pt idx="228">
                  <c:v>0.29053916916391531</c:v>
                </c:pt>
                <c:pt idx="229">
                  <c:v>0.27403690009764581</c:v>
                </c:pt>
                <c:pt idx="230">
                  <c:v>0.10944813391870008</c:v>
                </c:pt>
                <c:pt idx="231">
                  <c:v>7.0779613985590475E-2</c:v>
                </c:pt>
                <c:pt idx="232">
                  <c:v>8.7648589834401242E-2</c:v>
                </c:pt>
                <c:pt idx="233">
                  <c:v>7.8163436810025994E-2</c:v>
                </c:pt>
                <c:pt idx="234">
                  <c:v>0.17609009490682898</c:v>
                </c:pt>
                <c:pt idx="235">
                  <c:v>0.58094922941328808</c:v>
                </c:pt>
                <c:pt idx="236">
                  <c:v>0.64611241737131031</c:v>
                </c:pt>
                <c:pt idx="237">
                  <c:v>0.55039640727247885</c:v>
                </c:pt>
                <c:pt idx="238">
                  <c:v>0.50419521722412508</c:v>
                </c:pt>
                <c:pt idx="239">
                  <c:v>0.47501840409561658</c:v>
                </c:pt>
                <c:pt idx="240">
                  <c:v>0.45469195930328998</c:v>
                </c:pt>
                <c:pt idx="241">
                  <c:v>0.48455553623524561</c:v>
                </c:pt>
                <c:pt idx="242">
                  <c:v>0.66799509573106597</c:v>
                </c:pt>
                <c:pt idx="243">
                  <c:v>0.73298944258945586</c:v>
                </c:pt>
                <c:pt idx="244">
                  <c:v>0.63518328796839618</c:v>
                </c:pt>
                <c:pt idx="245">
                  <c:v>0.49002355854031854</c:v>
                </c:pt>
                <c:pt idx="246">
                  <c:v>0.36685731093404733</c:v>
                </c:pt>
                <c:pt idx="247">
                  <c:v>0.25458152501666631</c:v>
                </c:pt>
                <c:pt idx="248">
                  <c:v>0.16756022727456574</c:v>
                </c:pt>
                <c:pt idx="249">
                  <c:v>0.10884529977353918</c:v>
                </c:pt>
                <c:pt idx="250">
                  <c:v>0.1368185349296312</c:v>
                </c:pt>
                <c:pt idx="251">
                  <c:v>0.10427075100101109</c:v>
                </c:pt>
                <c:pt idx="252">
                  <c:v>-3.0857671911940471E-2</c:v>
                </c:pt>
                <c:pt idx="253">
                  <c:v>7.9019592927122018E-3</c:v>
                </c:pt>
                <c:pt idx="254">
                  <c:v>3.1713483852975725E-2</c:v>
                </c:pt>
                <c:pt idx="255">
                  <c:v>-0.11143626352640294</c:v>
                </c:pt>
                <c:pt idx="256">
                  <c:v>-0.24107172921849071</c:v>
                </c:pt>
                <c:pt idx="257">
                  <c:v>-0.20234685807795399</c:v>
                </c:pt>
                <c:pt idx="258">
                  <c:v>-9.2468848775991763E-2</c:v>
                </c:pt>
                <c:pt idx="259">
                  <c:v>-7.4830278818006621E-2</c:v>
                </c:pt>
                <c:pt idx="260">
                  <c:v>-1.4206382257889668E-2</c:v>
                </c:pt>
                <c:pt idx="261">
                  <c:v>2.5545462830078476E-2</c:v>
                </c:pt>
                <c:pt idx="262">
                  <c:v>4.1006504877142101E-2</c:v>
                </c:pt>
                <c:pt idx="263">
                  <c:v>-0.16824873985798935</c:v>
                </c:pt>
                <c:pt idx="264">
                  <c:v>-0.20931918656860329</c:v>
                </c:pt>
                <c:pt idx="265">
                  <c:v>-0.14015635740698579</c:v>
                </c:pt>
                <c:pt idx="266">
                  <c:v>-7.2163420641776929E-2</c:v>
                </c:pt>
                <c:pt idx="267">
                  <c:v>-4.9587530741169332E-2</c:v>
                </c:pt>
                <c:pt idx="268">
                  <c:v>-3.1488203773566259E-2</c:v>
                </c:pt>
                <c:pt idx="269">
                  <c:v>4.3093908023004113E-2</c:v>
                </c:pt>
                <c:pt idx="270">
                  <c:v>0.12109107126097306</c:v>
                </c:pt>
                <c:pt idx="271">
                  <c:v>0.11644023485894636</c:v>
                </c:pt>
                <c:pt idx="272">
                  <c:v>3.910248013967503E-2</c:v>
                </c:pt>
                <c:pt idx="273">
                  <c:v>9.0949949417595353E-3</c:v>
                </c:pt>
                <c:pt idx="274">
                  <c:v>9.7592395816782765E-2</c:v>
                </c:pt>
                <c:pt idx="275">
                  <c:v>0.33761009647213108</c:v>
                </c:pt>
                <c:pt idx="276">
                  <c:v>0.4148048810835428</c:v>
                </c:pt>
                <c:pt idx="277">
                  <c:v>0.47622193253089767</c:v>
                </c:pt>
                <c:pt idx="278">
                  <c:v>0.58724040489342511</c:v>
                </c:pt>
                <c:pt idx="279">
                  <c:v>0.59213678675082471</c:v>
                </c:pt>
                <c:pt idx="280">
                  <c:v>0.59986351958395112</c:v>
                </c:pt>
                <c:pt idx="281">
                  <c:v>0.61817868335488724</c:v>
                </c:pt>
                <c:pt idx="282">
                  <c:v>0.48894970197662857</c:v>
                </c:pt>
                <c:pt idx="283">
                  <c:v>0.34837431416866144</c:v>
                </c:pt>
                <c:pt idx="284">
                  <c:v>0.27096530145379993</c:v>
                </c:pt>
                <c:pt idx="285">
                  <c:v>0.26494117881188795</c:v>
                </c:pt>
                <c:pt idx="286">
                  <c:v>0.32488114652693989</c:v>
                </c:pt>
                <c:pt idx="287">
                  <c:v>0.30005436651704093</c:v>
                </c:pt>
                <c:pt idx="288">
                  <c:v>0.27603609392232242</c:v>
                </c:pt>
                <c:pt idx="289">
                  <c:v>0.29012842503010072</c:v>
                </c:pt>
                <c:pt idx="290">
                  <c:v>0.34204154195276509</c:v>
                </c:pt>
                <c:pt idx="291">
                  <c:v>0.41883843712829133</c:v>
                </c:pt>
                <c:pt idx="292">
                  <c:v>0.39614674551678963</c:v>
                </c:pt>
                <c:pt idx="293">
                  <c:v>0.40966724781038277</c:v>
                </c:pt>
                <c:pt idx="294">
                  <c:v>0.54979456083966038</c:v>
                </c:pt>
                <c:pt idx="295">
                  <c:v>0.61024673214850511</c:v>
                </c:pt>
                <c:pt idx="296">
                  <c:v>0.62919295391045593</c:v>
                </c:pt>
                <c:pt idx="297">
                  <c:v>0.65860137154284037</c:v>
                </c:pt>
                <c:pt idx="298">
                  <c:v>0.72449529069596952</c:v>
                </c:pt>
                <c:pt idx="299">
                  <c:v>0.8096176960894671</c:v>
                </c:pt>
                <c:pt idx="300">
                  <c:v>0.80087259915235198</c:v>
                </c:pt>
                <c:pt idx="301">
                  <c:v>0.77346458626170722</c:v>
                </c:pt>
                <c:pt idx="302">
                  <c:v>0.742680635898607</c:v>
                </c:pt>
                <c:pt idx="303">
                  <c:v>0.74291774645055397</c:v>
                </c:pt>
                <c:pt idx="304">
                  <c:v>0.74439452543529894</c:v>
                </c:pt>
                <c:pt idx="305">
                  <c:v>0.73180933192299147</c:v>
                </c:pt>
                <c:pt idx="306">
                  <c:v>0.67460063426044881</c:v>
                </c:pt>
                <c:pt idx="307">
                  <c:v>0.51985591251873453</c:v>
                </c:pt>
                <c:pt idx="308">
                  <c:v>0.39813209754265849</c:v>
                </c:pt>
                <c:pt idx="309">
                  <c:v>0.30528899429451589</c:v>
                </c:pt>
                <c:pt idx="310">
                  <c:v>0.25790238166313972</c:v>
                </c:pt>
                <c:pt idx="311">
                  <c:v>0.20930275530370462</c:v>
                </c:pt>
                <c:pt idx="312">
                  <c:v>0.17809373482975879</c:v>
                </c:pt>
                <c:pt idx="313">
                  <c:v>0.25621888371374751</c:v>
                </c:pt>
                <c:pt idx="314">
                  <c:v>0.36633929470645105</c:v>
                </c:pt>
                <c:pt idx="315">
                  <c:v>0.45378524905605322</c:v>
                </c:pt>
                <c:pt idx="316">
                  <c:v>0.60067357955365996</c:v>
                </c:pt>
                <c:pt idx="317">
                  <c:v>0.64841637664212615</c:v>
                </c:pt>
                <c:pt idx="318">
                  <c:v>0.58095361690261282</c:v>
                </c:pt>
                <c:pt idx="319">
                  <c:v>0.46761850847632669</c:v>
                </c:pt>
                <c:pt idx="320">
                  <c:v>0.34627788344210653</c:v>
                </c:pt>
                <c:pt idx="321">
                  <c:v>0.25179098246231502</c:v>
                </c:pt>
                <c:pt idx="322">
                  <c:v>0.29496475513148968</c:v>
                </c:pt>
                <c:pt idx="323">
                  <c:v>0.42850684977977932</c:v>
                </c:pt>
                <c:pt idx="324">
                  <c:v>0.44879523945468991</c:v>
                </c:pt>
                <c:pt idx="325">
                  <c:v>0.2460293658877252</c:v>
                </c:pt>
                <c:pt idx="326">
                  <c:v>0.10076029390083417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6333120"/>
        <c:axId val="485725520"/>
      </c:lineChart>
      <c:dateAx>
        <c:axId val="1016333120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5725520"/>
        <c:crosses val="autoZero"/>
        <c:auto val="0"/>
        <c:lblOffset val="100"/>
        <c:baseTimeUnit val="days"/>
      </c:dateAx>
      <c:valAx>
        <c:axId val="485725520"/>
        <c:scaling>
          <c:orientation val="minMax"/>
        </c:scaling>
        <c:delete val="0"/>
        <c:axPos val="l"/>
        <c:numFmt formatCode="#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6333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6867754811898503E-2"/>
          <c:y val="5.8251514856939163E-2"/>
          <c:w val="0.8246772473753281"/>
          <c:h val="0.891521985677716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'PC1'!$H$49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'PC1'!$H$50:$H$59</c:f>
              <c:numCache>
                <c:formatCode>0.00%</c:formatCode>
                <c:ptCount val="10"/>
                <c:pt idx="0">
                  <c:v>0.69682550067557714</c:v>
                </c:pt>
                <c:pt idx="1">
                  <c:v>0.46141653513768144</c:v>
                </c:pt>
                <c:pt idx="2">
                  <c:v>0.32602294967706746</c:v>
                </c:pt>
                <c:pt idx="3">
                  <c:v>0.26451234455913303</c:v>
                </c:pt>
                <c:pt idx="4">
                  <c:v>0.23926974253106173</c:v>
                </c:pt>
                <c:pt idx="5">
                  <c:v>0.24415163839423246</c:v>
                </c:pt>
                <c:pt idx="6">
                  <c:v>0.21774474463174462</c:v>
                </c:pt>
                <c:pt idx="7">
                  <c:v>0.22459674699220286</c:v>
                </c:pt>
                <c:pt idx="8">
                  <c:v>0.19892180736541157</c:v>
                </c:pt>
                <c:pt idx="9">
                  <c:v>0.18313824168546958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625120"/>
        <c:axId val="478978592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'PC1'!$I$50:$I$59</c:f>
              <c:numCache>
                <c:formatCode>0.00%</c:formatCode>
                <c:ptCount val="10"/>
                <c:pt idx="0">
                  <c:v>0.10922452260165476</c:v>
                </c:pt>
                <c:pt idx="1">
                  <c:v>0.10939452196149578</c:v>
                </c:pt>
                <c:pt idx="2">
                  <c:v>0.15373466279845976</c:v>
                </c:pt>
                <c:pt idx="3">
                  <c:v>0.16976932786822077</c:v>
                </c:pt>
                <c:pt idx="4">
                  <c:v>0.17739549907175811</c:v>
                </c:pt>
                <c:pt idx="5">
                  <c:v>0.18234019788685446</c:v>
                </c:pt>
                <c:pt idx="6">
                  <c:v>0.18634809284373105</c:v>
                </c:pt>
                <c:pt idx="7">
                  <c:v>0.19043494956358806</c:v>
                </c:pt>
                <c:pt idx="8">
                  <c:v>0.19370115871402535</c:v>
                </c:pt>
                <c:pt idx="9">
                  <c:v>0.1970893634927543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'PC1'!$J$50:$J$59</c:f>
              <c:numCache>
                <c:formatCode>0.00%</c:formatCode>
                <c:ptCount val="10"/>
                <c:pt idx="0">
                  <c:v>-0.10922452260165476</c:v>
                </c:pt>
                <c:pt idx="1">
                  <c:v>-0.10939452196149578</c:v>
                </c:pt>
                <c:pt idx="2">
                  <c:v>-0.15373466279845976</c:v>
                </c:pt>
                <c:pt idx="3">
                  <c:v>-0.16976932786822077</c:v>
                </c:pt>
                <c:pt idx="4">
                  <c:v>-0.17739549907175811</c:v>
                </c:pt>
                <c:pt idx="5">
                  <c:v>-0.18234019788685446</c:v>
                </c:pt>
                <c:pt idx="6">
                  <c:v>-0.18634809284373105</c:v>
                </c:pt>
                <c:pt idx="7">
                  <c:v>-0.19043494956358806</c:v>
                </c:pt>
                <c:pt idx="8">
                  <c:v>-0.19370115871402535</c:v>
                </c:pt>
                <c:pt idx="9">
                  <c:v>-0.1970893634927543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625120"/>
        <c:axId val="478978592"/>
      </c:lineChart>
      <c:catAx>
        <c:axId val="382625120"/>
        <c:scaling>
          <c:orientation val="minMax"/>
        </c:scaling>
        <c:delete val="0"/>
        <c:axPos val="b"/>
        <c:majorTickMark val="out"/>
        <c:minorTickMark val="none"/>
        <c:tickLblPos val="nextTo"/>
        <c:crossAx val="478978592"/>
        <c:crosses val="autoZero"/>
        <c:auto val="1"/>
        <c:lblAlgn val="ctr"/>
        <c:lblOffset val="100"/>
        <c:noMultiLvlLbl val="0"/>
      </c:catAx>
      <c:valAx>
        <c:axId val="47897859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82625120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6451088145231846E-2"/>
          <c:y val="4.5203849518810152E-2"/>
          <c:w val="0.81571016513560801"/>
          <c:h val="0.909592300962379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'PC1'!$K$49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'PC1'!$K$50:$K$59</c:f>
              <c:numCache>
                <c:formatCode>0.00%</c:formatCode>
                <c:ptCount val="10"/>
                <c:pt idx="0">
                  <c:v>0.69698781990540093</c:v>
                </c:pt>
                <c:pt idx="1">
                  <c:v>-4.7042987906075744E-2</c:v>
                </c:pt>
                <c:pt idx="2">
                  <c:v>4.4167471016692217E-2</c:v>
                </c:pt>
                <c:pt idx="3">
                  <c:v>6.4981975637852088E-2</c:v>
                </c:pt>
                <c:pt idx="4">
                  <c:v>5.561799331682285E-2</c:v>
                </c:pt>
                <c:pt idx="5">
                  <c:v>7.9598140321819028E-2</c:v>
                </c:pt>
                <c:pt idx="6">
                  <c:v>-8.2747470706494297E-3</c:v>
                </c:pt>
                <c:pt idx="7">
                  <c:v>9.0678158977418669E-2</c:v>
                </c:pt>
                <c:pt idx="8">
                  <c:v>-2.323044843439067E-2</c:v>
                </c:pt>
                <c:pt idx="9">
                  <c:v>3.1782858776622312E-2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981952"/>
        <c:axId val="478982512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'PC1'!$L$50:$L$59</c:f>
              <c:numCache>
                <c:formatCode>0.00%</c:formatCode>
                <c:ptCount val="10"/>
                <c:pt idx="0">
                  <c:v>0.10922452260165476</c:v>
                </c:pt>
                <c:pt idx="1">
                  <c:v>0.10939452196149579</c:v>
                </c:pt>
                <c:pt idx="2">
                  <c:v>0.10956531757207266</c:v>
                </c:pt>
                <c:pt idx="3">
                  <c:v>0.10973691566871718</c:v>
                </c:pt>
                <c:pt idx="4">
                  <c:v>0.10990932255533521</c:v>
                </c:pt>
                <c:pt idx="5">
                  <c:v>0.11008254460537938</c:v>
                </c:pt>
                <c:pt idx="6">
                  <c:v>0.11025658826283875</c:v>
                </c:pt>
                <c:pt idx="7">
                  <c:v>0.11043146004324551</c:v>
                </c:pt>
                <c:pt idx="8">
                  <c:v>0.11060716653469968</c:v>
                </c:pt>
                <c:pt idx="9">
                  <c:v>0.11078371439891138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'PC1'!$M$50:$M$59</c:f>
              <c:numCache>
                <c:formatCode>0.00%</c:formatCode>
                <c:ptCount val="10"/>
                <c:pt idx="0">
                  <c:v>-0.10922452260165476</c:v>
                </c:pt>
                <c:pt idx="1">
                  <c:v>-0.10939452196149579</c:v>
                </c:pt>
                <c:pt idx="2">
                  <c:v>-0.10956531757207266</c:v>
                </c:pt>
                <c:pt idx="3">
                  <c:v>-0.10973691566871718</c:v>
                </c:pt>
                <c:pt idx="4">
                  <c:v>-0.10990932255533521</c:v>
                </c:pt>
                <c:pt idx="5">
                  <c:v>-0.11008254460537938</c:v>
                </c:pt>
                <c:pt idx="6">
                  <c:v>-0.11025658826283875</c:v>
                </c:pt>
                <c:pt idx="7">
                  <c:v>-0.11043146004324551</c:v>
                </c:pt>
                <c:pt idx="8">
                  <c:v>-0.11060716653469968</c:v>
                </c:pt>
                <c:pt idx="9">
                  <c:v>-0.11078371439891138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981952"/>
        <c:axId val="478982512"/>
      </c:lineChart>
      <c:catAx>
        <c:axId val="478981952"/>
        <c:scaling>
          <c:orientation val="minMax"/>
        </c:scaling>
        <c:delete val="0"/>
        <c:axPos val="b"/>
        <c:majorTickMark val="out"/>
        <c:minorTickMark val="none"/>
        <c:tickLblPos val="nextTo"/>
        <c:crossAx val="478982512"/>
        <c:crosses val="autoZero"/>
        <c:auto val="1"/>
        <c:lblAlgn val="ctr"/>
        <c:lblOffset val="100"/>
        <c:noMultiLvlLbl val="0"/>
      </c:catAx>
      <c:valAx>
        <c:axId val="47898251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78981952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523877</xdr:colOff>
      <xdr:row>15</xdr:row>
      <xdr:rowOff>57149</xdr:rowOff>
    </xdr:from>
    <xdr:to>
      <xdr:col>24</xdr:col>
      <xdr:colOff>214313</xdr:colOff>
      <xdr:row>39</xdr:row>
      <xdr:rowOff>35718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464343</xdr:colOff>
      <xdr:row>41</xdr:row>
      <xdr:rowOff>57150</xdr:rowOff>
    </xdr:from>
    <xdr:to>
      <xdr:col>24</xdr:col>
      <xdr:colOff>130968</xdr:colOff>
      <xdr:row>63</xdr:row>
      <xdr:rowOff>11906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</xdr:colOff>
      <xdr:row>64</xdr:row>
      <xdr:rowOff>45243</xdr:rowOff>
    </xdr:from>
    <xdr:to>
      <xdr:col>24</xdr:col>
      <xdr:colOff>547688</xdr:colOff>
      <xdr:row>87</xdr:row>
      <xdr:rowOff>166687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90</xdr:row>
      <xdr:rowOff>0</xdr:rowOff>
    </xdr:from>
    <xdr:to>
      <xdr:col>25</xdr:col>
      <xdr:colOff>154781</xdr:colOff>
      <xdr:row>107</xdr:row>
      <xdr:rowOff>95250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11905</xdr:colOff>
      <xdr:row>3</xdr:row>
      <xdr:rowOff>69054</xdr:rowOff>
    </xdr:from>
    <xdr:to>
      <xdr:col>42</xdr:col>
      <xdr:colOff>583405</xdr:colOff>
      <xdr:row>27</xdr:row>
      <xdr:rowOff>119061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0</xdr:colOff>
      <xdr:row>30</xdr:row>
      <xdr:rowOff>0</xdr:rowOff>
    </xdr:from>
    <xdr:to>
      <xdr:col>42</xdr:col>
      <xdr:colOff>571500</xdr:colOff>
      <xdr:row>54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42</xdr:row>
      <xdr:rowOff>57150</xdr:rowOff>
    </xdr:from>
    <xdr:to>
      <xdr:col>26</xdr:col>
      <xdr:colOff>0</xdr:colOff>
      <xdr:row>55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55</xdr:row>
      <xdr:rowOff>0</xdr:rowOff>
    </xdr:from>
    <xdr:to>
      <xdr:col>26</xdr:col>
      <xdr:colOff>0</xdr:colOff>
      <xdr:row>64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J352"/>
  <sheetViews>
    <sheetView topLeftCell="H6" zoomScale="80" zoomScaleNormal="80" workbookViewId="0">
      <selection activeCell="A2" sqref="A2:A328"/>
    </sheetView>
  </sheetViews>
  <sheetFormatPr defaultRowHeight="15" x14ac:dyDescent="0.25"/>
  <cols>
    <col min="1" max="1" width="13.28515625" customWidth="1"/>
    <col min="2" max="2" width="17.42578125" style="12" customWidth="1"/>
    <col min="3" max="3" width="18.28515625" style="12" customWidth="1"/>
    <col min="4" max="4" width="18.7109375" style="12" customWidth="1"/>
    <col min="5" max="5" width="16.140625" style="12" customWidth="1"/>
    <col min="6" max="6" width="14.7109375" style="12" customWidth="1"/>
    <col min="7" max="7" width="14.85546875" style="12" customWidth="1"/>
    <col min="8" max="8" width="14.5703125" style="12" customWidth="1"/>
    <col min="9" max="9" width="14" style="12" customWidth="1"/>
    <col min="10" max="10" width="14.140625" style="12" customWidth="1"/>
    <col min="11" max="11" width="9.140625" style="14"/>
    <col min="21" max="21" width="10.5703125" customWidth="1"/>
    <col min="23" max="23" width="9.85546875" customWidth="1"/>
  </cols>
  <sheetData>
    <row r="1" spans="1:36" ht="48" customHeight="1" thickBot="1" x14ac:dyDescent="0.3">
      <c r="B1" s="11" t="s">
        <v>15</v>
      </c>
      <c r="C1" s="11" t="s">
        <v>22</v>
      </c>
      <c r="D1" s="11" t="s">
        <v>23</v>
      </c>
      <c r="E1" s="11" t="s">
        <v>24</v>
      </c>
      <c r="F1" s="11" t="s">
        <v>16</v>
      </c>
      <c r="G1" s="11" t="s">
        <v>17</v>
      </c>
      <c r="H1" s="11" t="s">
        <v>18</v>
      </c>
      <c r="I1" s="11" t="s">
        <v>19</v>
      </c>
      <c r="J1" s="11" t="s">
        <v>20</v>
      </c>
    </row>
    <row r="2" spans="1:36" ht="30" x14ac:dyDescent="0.25">
      <c r="A2" s="6">
        <v>39118</v>
      </c>
      <c r="B2" s="13">
        <v>2.4510000000000001</v>
      </c>
      <c r="C2" s="13">
        <v>2.5950000000000002</v>
      </c>
      <c r="D2" s="13">
        <v>2.5179999999999998</v>
      </c>
      <c r="E2" s="13">
        <v>2.3929999999999998</v>
      </c>
      <c r="F2" s="13">
        <v>2.3980000000000001</v>
      </c>
      <c r="G2" s="13">
        <v>2.3570000000000002</v>
      </c>
      <c r="H2" s="13">
        <v>2.536</v>
      </c>
      <c r="I2" s="13">
        <v>2.7360000000000002</v>
      </c>
      <c r="J2" s="13">
        <v>2.8250000000000002</v>
      </c>
      <c r="N2" s="16"/>
      <c r="O2" s="19" t="s">
        <v>15</v>
      </c>
      <c r="P2" s="19" t="s">
        <v>22</v>
      </c>
      <c r="Q2" s="19" t="s">
        <v>23</v>
      </c>
      <c r="R2" s="19" t="s">
        <v>24</v>
      </c>
      <c r="S2" s="19" t="s">
        <v>16</v>
      </c>
      <c r="T2" s="19" t="s">
        <v>17</v>
      </c>
      <c r="U2" s="19" t="s">
        <v>18</v>
      </c>
      <c r="V2" s="19" t="s">
        <v>19</v>
      </c>
      <c r="W2" s="19" t="s">
        <v>20</v>
      </c>
    </row>
    <row r="3" spans="1:36" x14ac:dyDescent="0.25">
      <c r="A3" s="6">
        <v>39125</v>
      </c>
      <c r="B3" s="13">
        <v>2.4780000000000002</v>
      </c>
      <c r="C3" s="13">
        <v>2.6269999999999998</v>
      </c>
      <c r="D3" s="13">
        <v>2.5499999999999998</v>
      </c>
      <c r="E3" s="13">
        <v>2.4169999999999998</v>
      </c>
      <c r="F3" s="13">
        <v>2.4540000000000002</v>
      </c>
      <c r="G3" s="13">
        <v>2.391</v>
      </c>
      <c r="H3" s="13">
        <v>2.5289999999999999</v>
      </c>
      <c r="I3" s="13">
        <v>2.7909999999999999</v>
      </c>
      <c r="J3" s="13">
        <v>2.9049999999999998</v>
      </c>
      <c r="N3" s="20" t="s">
        <v>15</v>
      </c>
      <c r="O3" s="17">
        <v>1</v>
      </c>
      <c r="P3" s="17"/>
      <c r="Q3" s="17"/>
      <c r="R3" s="17"/>
      <c r="S3" s="17"/>
      <c r="T3" s="17"/>
      <c r="U3" s="17"/>
      <c r="V3" s="17"/>
      <c r="W3" s="17"/>
    </row>
    <row r="4" spans="1:36" x14ac:dyDescent="0.25">
      <c r="A4" s="6">
        <v>39132</v>
      </c>
      <c r="B4" s="13">
        <v>2.4940000000000002</v>
      </c>
      <c r="C4" s="13">
        <v>2.637</v>
      </c>
      <c r="D4" s="13">
        <v>2.5670000000000002</v>
      </c>
      <c r="E4" s="13">
        <v>2.4329999999999998</v>
      </c>
      <c r="F4" s="13">
        <v>2.4609999999999999</v>
      </c>
      <c r="G4" s="13">
        <v>2.42</v>
      </c>
      <c r="H4" s="13">
        <v>2.5289999999999999</v>
      </c>
      <c r="I4" s="13">
        <v>2.7959999999999998</v>
      </c>
      <c r="J4" s="13">
        <v>2.9009999999999998</v>
      </c>
      <c r="N4" s="20" t="s">
        <v>22</v>
      </c>
      <c r="O4" s="17">
        <v>0.99657665199528034</v>
      </c>
      <c r="P4" s="17">
        <v>1</v>
      </c>
      <c r="Q4" s="17"/>
      <c r="R4" s="17"/>
      <c r="S4" s="17"/>
      <c r="T4" s="17"/>
      <c r="U4" s="17"/>
      <c r="V4" s="17"/>
      <c r="W4" s="17"/>
    </row>
    <row r="5" spans="1:36" x14ac:dyDescent="0.25">
      <c r="A5" s="6">
        <v>39139</v>
      </c>
      <c r="B5" s="13">
        <v>2.5379999999999998</v>
      </c>
      <c r="C5" s="13">
        <v>2.6520000000000001</v>
      </c>
      <c r="D5" s="13">
        <v>2.5830000000000002</v>
      </c>
      <c r="E5" s="13">
        <v>2.4940000000000002</v>
      </c>
      <c r="F5" s="13">
        <v>2.5419999999999998</v>
      </c>
      <c r="G5" s="13">
        <v>2.4929999999999999</v>
      </c>
      <c r="H5" s="13">
        <v>2.581</v>
      </c>
      <c r="I5" s="13">
        <v>2.806</v>
      </c>
      <c r="J5" s="13">
        <v>2.911</v>
      </c>
      <c r="N5" s="20" t="s">
        <v>23</v>
      </c>
      <c r="O5" s="17">
        <v>0.99921049421596142</v>
      </c>
      <c r="P5" s="17">
        <v>0.99720972085330284</v>
      </c>
      <c r="Q5" s="17">
        <v>1</v>
      </c>
      <c r="R5" s="17"/>
      <c r="S5" s="17"/>
      <c r="T5" s="17"/>
      <c r="U5" s="17"/>
      <c r="V5" s="17"/>
      <c r="W5" s="17"/>
    </row>
    <row r="6" spans="1:36" x14ac:dyDescent="0.25">
      <c r="A6" s="6">
        <v>39146</v>
      </c>
      <c r="B6" s="13">
        <v>2.6190000000000002</v>
      </c>
      <c r="C6" s="13">
        <v>2.694</v>
      </c>
      <c r="D6" s="13">
        <v>2.6669999999999998</v>
      </c>
      <c r="E6" s="13">
        <v>2.581</v>
      </c>
      <c r="F6" s="13">
        <v>2.617</v>
      </c>
      <c r="G6" s="13">
        <v>2.5880000000000001</v>
      </c>
      <c r="H6" s="13">
        <v>2.6629999999999998</v>
      </c>
      <c r="I6" s="13">
        <v>2.8050000000000002</v>
      </c>
      <c r="J6" s="13">
        <v>2.8969999999999998</v>
      </c>
      <c r="N6" s="20" t="s">
        <v>24</v>
      </c>
      <c r="O6" s="17">
        <v>0.99960233475675386</v>
      </c>
      <c r="P6" s="17">
        <v>0.99446044768640807</v>
      </c>
      <c r="Q6" s="17">
        <v>0.99818359114763844</v>
      </c>
      <c r="R6" s="17">
        <v>1</v>
      </c>
      <c r="S6" s="17"/>
      <c r="T6" s="17"/>
      <c r="U6" s="17"/>
      <c r="V6" s="17"/>
      <c r="W6" s="17"/>
    </row>
    <row r="7" spans="1:36" x14ac:dyDescent="0.25">
      <c r="A7" s="6">
        <v>39153</v>
      </c>
      <c r="B7" s="13">
        <v>2.681</v>
      </c>
      <c r="C7" s="13">
        <v>2.7320000000000002</v>
      </c>
      <c r="D7" s="13">
        <v>2.7120000000000002</v>
      </c>
      <c r="E7" s="13">
        <v>2.6560000000000001</v>
      </c>
      <c r="F7" s="13">
        <v>2.681</v>
      </c>
      <c r="G7" s="13">
        <v>2.6360000000000001</v>
      </c>
      <c r="H7" s="13">
        <v>2.7410000000000001</v>
      </c>
      <c r="I7" s="13">
        <v>2.82</v>
      </c>
      <c r="J7" s="13">
        <v>2.899</v>
      </c>
      <c r="N7" s="20" t="s">
        <v>16</v>
      </c>
      <c r="O7" s="17">
        <v>0.99701315495525467</v>
      </c>
      <c r="P7" s="17">
        <v>0.98971463521252079</v>
      </c>
      <c r="Q7" s="17">
        <v>0.99501664271885093</v>
      </c>
      <c r="R7" s="17">
        <v>0.99803720832214704</v>
      </c>
      <c r="S7" s="17">
        <v>1</v>
      </c>
      <c r="T7" s="17"/>
      <c r="U7" s="17"/>
      <c r="V7" s="17"/>
      <c r="W7" s="17"/>
    </row>
    <row r="8" spans="1:36" x14ac:dyDescent="0.25">
      <c r="A8" s="6">
        <v>39160</v>
      </c>
      <c r="B8" s="13">
        <v>2.6749999999999998</v>
      </c>
      <c r="C8" s="13">
        <v>2.7210000000000001</v>
      </c>
      <c r="D8" s="13">
        <v>2.7149999999999999</v>
      </c>
      <c r="E8" s="13">
        <v>2.6429999999999998</v>
      </c>
      <c r="F8" s="13">
        <v>2.677</v>
      </c>
      <c r="G8" s="13">
        <v>2.637</v>
      </c>
      <c r="H8" s="13">
        <v>2.7749999999999999</v>
      </c>
      <c r="I8" s="13">
        <v>2.8220000000000001</v>
      </c>
      <c r="J8" s="13">
        <v>2.875</v>
      </c>
      <c r="N8" s="20" t="s">
        <v>17</v>
      </c>
      <c r="O8" s="17">
        <v>0.99853883870167037</v>
      </c>
      <c r="P8" s="17">
        <v>0.99217038272913938</v>
      </c>
      <c r="Q8" s="17">
        <v>0.99703221490704352</v>
      </c>
      <c r="R8" s="17">
        <v>0.9993400571234361</v>
      </c>
      <c r="S8" s="17">
        <v>0.99857943796114512</v>
      </c>
      <c r="T8" s="17">
        <v>1</v>
      </c>
      <c r="U8" s="17"/>
      <c r="V8" s="17"/>
      <c r="W8" s="17"/>
    </row>
    <row r="9" spans="1:36" x14ac:dyDescent="0.25">
      <c r="A9" s="6">
        <v>39167</v>
      </c>
      <c r="B9" s="13">
        <v>2.673</v>
      </c>
      <c r="C9" s="13">
        <v>2.7120000000000002</v>
      </c>
      <c r="D9" s="13">
        <v>2.706</v>
      </c>
      <c r="E9" s="13">
        <v>2.6469999999999998</v>
      </c>
      <c r="F9" s="13">
        <v>2.6680000000000001</v>
      </c>
      <c r="G9" s="13">
        <v>2.6389999999999998</v>
      </c>
      <c r="H9" s="13">
        <v>2.7879999999999998</v>
      </c>
      <c r="I9" s="13">
        <v>2.8109999999999999</v>
      </c>
      <c r="J9" s="13">
        <v>2.8690000000000002</v>
      </c>
      <c r="N9" s="20" t="s">
        <v>18</v>
      </c>
      <c r="O9" s="17">
        <v>0.98910666520223978</v>
      </c>
      <c r="P9" s="17">
        <v>0.98057688269692078</v>
      </c>
      <c r="Q9" s="17">
        <v>0.98693355445460496</v>
      </c>
      <c r="R9" s="17">
        <v>0.99034423390753501</v>
      </c>
      <c r="S9" s="17">
        <v>0.99347368661351831</v>
      </c>
      <c r="T9" s="17">
        <v>0.99254136471613197</v>
      </c>
      <c r="U9" s="17">
        <v>1</v>
      </c>
      <c r="V9" s="17"/>
      <c r="W9" s="17"/>
    </row>
    <row r="10" spans="1:36" x14ac:dyDescent="0.25">
      <c r="A10" s="6">
        <v>39174</v>
      </c>
      <c r="B10" s="13">
        <v>2.782</v>
      </c>
      <c r="C10" s="13">
        <v>2.7829999999999999</v>
      </c>
      <c r="D10" s="13">
        <v>2.8180000000000001</v>
      </c>
      <c r="E10" s="13">
        <v>2.76</v>
      </c>
      <c r="F10" s="13">
        <v>2.7909999999999999</v>
      </c>
      <c r="G10" s="13">
        <v>2.762</v>
      </c>
      <c r="H10" s="13">
        <v>2.89</v>
      </c>
      <c r="I10" s="13">
        <v>2.8929999999999998</v>
      </c>
      <c r="J10" s="13">
        <v>2.9390000000000001</v>
      </c>
      <c r="N10" s="20" t="s">
        <v>19</v>
      </c>
      <c r="O10" s="17">
        <v>0.99118919294875696</v>
      </c>
      <c r="P10" s="17">
        <v>0.98323619177392774</v>
      </c>
      <c r="Q10" s="17">
        <v>0.98902760299803716</v>
      </c>
      <c r="R10" s="17">
        <v>0.99189888739872745</v>
      </c>
      <c r="S10" s="17">
        <v>0.99311548486406731</v>
      </c>
      <c r="T10" s="17">
        <v>0.99368245613867989</v>
      </c>
      <c r="U10" s="17">
        <v>0.99341871664845427</v>
      </c>
      <c r="V10" s="17">
        <v>1</v>
      </c>
      <c r="W10" s="17"/>
    </row>
    <row r="11" spans="1:36" ht="15.75" thickBot="1" x14ac:dyDescent="0.3">
      <c r="A11" s="6">
        <v>39181</v>
      </c>
      <c r="B11" s="13">
        <v>2.83</v>
      </c>
      <c r="C11" s="13">
        <v>2.819</v>
      </c>
      <c r="D11" s="13">
        <v>2.847</v>
      </c>
      <c r="E11" s="13">
        <v>2.8210000000000002</v>
      </c>
      <c r="F11" s="13">
        <v>2.85</v>
      </c>
      <c r="G11" s="13">
        <v>2.8050000000000002</v>
      </c>
      <c r="H11" s="13">
        <v>2.956</v>
      </c>
      <c r="I11" s="13">
        <v>2.93</v>
      </c>
      <c r="J11" s="13">
        <v>2.9780000000000002</v>
      </c>
      <c r="N11" s="21" t="s">
        <v>20</v>
      </c>
      <c r="O11" s="18">
        <v>0.98862666163065915</v>
      </c>
      <c r="P11" s="18">
        <v>0.97952744964150273</v>
      </c>
      <c r="Q11" s="18">
        <v>0.98611541350488052</v>
      </c>
      <c r="R11" s="18">
        <v>0.98975894772725959</v>
      </c>
      <c r="S11" s="18">
        <v>0.99127817379671967</v>
      </c>
      <c r="T11" s="18">
        <v>0.99205806017468645</v>
      </c>
      <c r="U11" s="18">
        <v>0.99142950662259421</v>
      </c>
      <c r="V11" s="18">
        <v>0.99904194515114186</v>
      </c>
      <c r="W11" s="18">
        <v>1</v>
      </c>
      <c r="AA11" s="1" t="s">
        <v>0</v>
      </c>
    </row>
    <row r="12" spans="1:36" ht="15.75" thickBot="1" x14ac:dyDescent="0.3">
      <c r="A12" s="6">
        <v>39188</v>
      </c>
      <c r="B12" s="13">
        <v>2.875</v>
      </c>
      <c r="C12" s="13">
        <v>2.8679999999999999</v>
      </c>
      <c r="D12" s="13">
        <v>2.88</v>
      </c>
      <c r="E12" s="13">
        <v>2.8740000000000001</v>
      </c>
      <c r="F12" s="13">
        <v>2.8740000000000001</v>
      </c>
      <c r="G12" s="13">
        <v>2.8420000000000001</v>
      </c>
      <c r="H12" s="13">
        <v>2.9860000000000002</v>
      </c>
      <c r="I12" s="13">
        <v>2.9649999999999999</v>
      </c>
      <c r="J12" s="13">
        <v>3.0150000000000001</v>
      </c>
      <c r="AA12" s="3"/>
      <c r="AB12" s="7" t="s">
        <v>1</v>
      </c>
      <c r="AC12" s="7" t="s">
        <v>2</v>
      </c>
      <c r="AD12" s="7" t="s">
        <v>3</v>
      </c>
      <c r="AE12" s="7" t="s">
        <v>4</v>
      </c>
      <c r="AF12" s="7" t="s">
        <v>5</v>
      </c>
      <c r="AG12" s="7" t="s">
        <v>6</v>
      </c>
      <c r="AH12" s="7" t="s">
        <v>12</v>
      </c>
      <c r="AI12" s="7" t="s">
        <v>13</v>
      </c>
      <c r="AJ12" s="7" t="s">
        <v>14</v>
      </c>
    </row>
    <row r="13" spans="1:36" x14ac:dyDescent="0.25">
      <c r="A13" s="6">
        <v>39195</v>
      </c>
      <c r="B13" s="13">
        <v>2.85</v>
      </c>
      <c r="C13" s="13">
        <v>2.8620000000000001</v>
      </c>
      <c r="D13" s="13">
        <v>2.8740000000000001</v>
      </c>
      <c r="E13" s="13">
        <v>2.8330000000000002</v>
      </c>
      <c r="F13" s="13">
        <v>2.847</v>
      </c>
      <c r="G13" s="13">
        <v>2.8090000000000002</v>
      </c>
      <c r="H13" s="13">
        <v>2.984</v>
      </c>
      <c r="I13" s="13">
        <v>2.9620000000000002</v>
      </c>
      <c r="J13" s="13">
        <v>3.004</v>
      </c>
      <c r="AA13" s="2" t="s">
        <v>7</v>
      </c>
      <c r="AB13" s="4">
        <f>_xll.PCA_COMP($B$2:$J$325,,1,1,2)</f>
        <v>8.9415564279164386</v>
      </c>
      <c r="AC13" s="4">
        <f>_xll.PCA_COMP($B$2:$J$325,,1,2,2)</f>
        <v>3.7308765240142143E-2</v>
      </c>
      <c r="AD13" s="4">
        <f>_xll.PCA_COMP($B$2:$J$325,,1,3,2)</f>
        <v>1.0885654270762806E-2</v>
      </c>
      <c r="AE13" s="4">
        <f>_xll.PCA_COMP($B$2:$J$325,,1,4,2)</f>
        <v>6.3592003167564394E-3</v>
      </c>
      <c r="AF13" s="4">
        <f>_xll.PCA_COMP($B$2:$J$325,,1,5,2)</f>
        <v>1.6033973018017495E-3</v>
      </c>
      <c r="AG13" s="4">
        <f>_xll.PCA_COMP($B$2:$J$325,,1,6,2)</f>
        <v>1.0910035569471528E-3</v>
      </c>
      <c r="AH13" s="4">
        <f>_xll.PCA_COMP($B$2:$J$325,,1,7,2)</f>
        <v>6.8878061747881466E-4</v>
      </c>
      <c r="AI13" s="4">
        <f>_xll.PCA_COMP($B$2:$J$325,,1,8,2)</f>
        <v>4.4166420404451119E-4</v>
      </c>
      <c r="AJ13" s="4">
        <f>_xll.PCA_COMP($B$2:$J$325,,1,9,2)</f>
        <v>6.5106575639218309E-5</v>
      </c>
    </row>
    <row r="14" spans="1:36" x14ac:dyDescent="0.25">
      <c r="A14" s="6">
        <v>39202</v>
      </c>
      <c r="B14" s="13">
        <v>2.8290000000000002</v>
      </c>
      <c r="C14" s="13">
        <v>2.8679999999999999</v>
      </c>
      <c r="D14" s="13">
        <v>2.871</v>
      </c>
      <c r="E14" s="13">
        <v>2.798</v>
      </c>
      <c r="F14" s="13">
        <v>2.794</v>
      </c>
      <c r="G14" s="13">
        <v>2.762</v>
      </c>
      <c r="H14" s="13">
        <v>2.9940000000000002</v>
      </c>
      <c r="I14" s="13">
        <v>2.9609999999999999</v>
      </c>
      <c r="J14" s="13">
        <v>2.9870000000000001</v>
      </c>
      <c r="AA14" s="2" t="s">
        <v>8</v>
      </c>
      <c r="AB14" s="5">
        <f>_xll.PCA_COMP($B$2:$J$325,,1,1,1)</f>
        <v>0.99350626976849177</v>
      </c>
      <c r="AC14" s="5">
        <f>_xll.PCA_COMP($B$2:$J$325,,1,2,1)</f>
        <v>4.1454183600157868E-3</v>
      </c>
      <c r="AD14" s="5">
        <f>_xll.PCA_COMP($B$2:$J$325,,1,3,1)</f>
        <v>1.2095171411958656E-3</v>
      </c>
      <c r="AE14" s="5">
        <f>_xll.PCA_COMP($B$2:$J$325,,1,4,1)</f>
        <v>7.0657781297293681E-4</v>
      </c>
      <c r="AF14" s="5">
        <f>_xll.PCA_COMP($B$2:$J$325,,1,5,1)</f>
        <v>1.7815525575574969E-4</v>
      </c>
      <c r="AG14" s="5">
        <f>_xll.PCA_COMP($B$2:$J$325,,1,6,1)</f>
        <v>1.2122261743857237E-4</v>
      </c>
      <c r="AH14" s="5">
        <f>_xll.PCA_COMP($B$2:$J$325,,1,7,1)</f>
        <v>7.6531179719868182E-5</v>
      </c>
      <c r="AI14" s="5">
        <f>_xll.PCA_COMP($B$2:$J$325,,1,8,1)</f>
        <v>4.9073800449390068E-5</v>
      </c>
      <c r="AJ14" s="5">
        <f>_xll.PCA_COMP($B$2:$J$325,,1,9,1)</f>
        <v>7.2340639599131347E-6</v>
      </c>
    </row>
    <row r="15" spans="1:36" x14ac:dyDescent="0.25">
      <c r="A15" s="6">
        <v>39209</v>
      </c>
      <c r="B15" s="13">
        <v>2.8130000000000002</v>
      </c>
      <c r="C15" s="13">
        <v>2.8719999999999999</v>
      </c>
      <c r="D15" s="13">
        <v>2.8650000000000002</v>
      </c>
      <c r="E15" s="13">
        <v>2.7730000000000001</v>
      </c>
      <c r="F15" s="13">
        <v>2.7789999999999999</v>
      </c>
      <c r="G15" s="13">
        <v>2.7429999999999999</v>
      </c>
      <c r="H15" s="13">
        <v>3.0019999999999998</v>
      </c>
      <c r="I15" s="13">
        <v>2.9430000000000001</v>
      </c>
      <c r="J15" s="13">
        <v>2.9740000000000002</v>
      </c>
      <c r="AA15" s="2" t="s">
        <v>9</v>
      </c>
      <c r="AB15" s="5">
        <f>$AB$14</f>
        <v>0.99350626976849177</v>
      </c>
      <c r="AC15" s="5">
        <f>$AC$14+$AB$15</f>
        <v>0.99765168812850757</v>
      </c>
      <c r="AD15" s="5">
        <f>$AD$14+$AC$15</f>
        <v>0.99886120526970346</v>
      </c>
      <c r="AE15" s="5">
        <f>$AE$14+$AD$15</f>
        <v>0.99956778308267635</v>
      </c>
      <c r="AF15" s="5">
        <f>$AF$14+$AE$15</f>
        <v>0.99974593833843206</v>
      </c>
      <c r="AG15" s="5">
        <f>$AG$14+$AF$15</f>
        <v>0.99986716095587058</v>
      </c>
      <c r="AH15" s="5">
        <f>$AH$14+$AG$15</f>
        <v>0.99994369213559042</v>
      </c>
      <c r="AI15" s="5">
        <f>$AI$14+$AH$15</f>
        <v>0.99999276593603981</v>
      </c>
      <c r="AJ15" s="5">
        <f>$AJ$14+$AI$15</f>
        <v>0.99999999999999967</v>
      </c>
    </row>
    <row r="16" spans="1:36" x14ac:dyDescent="0.25">
      <c r="A16" s="6">
        <v>39216</v>
      </c>
      <c r="B16" s="13">
        <v>2.7869999999999999</v>
      </c>
      <c r="C16" s="13">
        <v>2.8639999999999999</v>
      </c>
      <c r="D16" s="13">
        <v>2.8410000000000002</v>
      </c>
      <c r="E16" s="13">
        <v>2.7440000000000002</v>
      </c>
      <c r="F16" s="13">
        <v>2.762</v>
      </c>
      <c r="G16" s="13">
        <v>2.722</v>
      </c>
      <c r="H16" s="13">
        <v>3.004</v>
      </c>
      <c r="I16" s="13">
        <v>2.927</v>
      </c>
      <c r="J16" s="13">
        <v>2.952</v>
      </c>
    </row>
    <row r="17" spans="1:36" ht="15.75" thickBot="1" x14ac:dyDescent="0.3">
      <c r="A17" s="6">
        <v>39223</v>
      </c>
      <c r="B17" s="13">
        <v>2.82</v>
      </c>
      <c r="C17" s="13">
        <v>2.8809999999999998</v>
      </c>
      <c r="D17" s="13">
        <v>2.8690000000000002</v>
      </c>
      <c r="E17" s="13">
        <v>2.782</v>
      </c>
      <c r="F17" s="13">
        <v>2.7919999999999998</v>
      </c>
      <c r="G17" s="13">
        <v>2.754</v>
      </c>
      <c r="H17" s="13">
        <v>3</v>
      </c>
      <c r="I17" s="13">
        <v>2.9279999999999999</v>
      </c>
      <c r="J17" s="13">
        <v>2.9550000000000001</v>
      </c>
      <c r="AA17" s="8" t="s">
        <v>10</v>
      </c>
      <c r="AB17" s="7" t="s">
        <v>1</v>
      </c>
      <c r="AC17" s="7" t="s">
        <v>2</v>
      </c>
      <c r="AD17" s="7" t="s">
        <v>3</v>
      </c>
      <c r="AE17" s="7" t="s">
        <v>4</v>
      </c>
      <c r="AF17" s="7" t="s">
        <v>5</v>
      </c>
      <c r="AG17" s="7" t="s">
        <v>6</v>
      </c>
      <c r="AH17" s="7" t="s">
        <v>12</v>
      </c>
      <c r="AI17" s="7" t="s">
        <v>13</v>
      </c>
      <c r="AJ17" s="7" t="s">
        <v>14</v>
      </c>
    </row>
    <row r="18" spans="1:36" x14ac:dyDescent="0.25">
      <c r="A18" s="6">
        <v>39230</v>
      </c>
      <c r="B18" s="13">
        <v>2.8330000000000002</v>
      </c>
      <c r="C18" s="13">
        <v>2.8849999999999998</v>
      </c>
      <c r="D18" s="13">
        <v>2.8780000000000001</v>
      </c>
      <c r="E18" s="13">
        <v>2.7989999999999999</v>
      </c>
      <c r="F18" s="13">
        <v>2.802</v>
      </c>
      <c r="G18" s="13">
        <v>2.782</v>
      </c>
      <c r="H18" s="13">
        <v>2.9860000000000002</v>
      </c>
      <c r="I18" s="13">
        <v>2.9460000000000002</v>
      </c>
      <c r="J18" s="13">
        <v>2.9750000000000001</v>
      </c>
      <c r="AA18" s="9" t="s">
        <v>15</v>
      </c>
      <c r="AB18" s="10">
        <f t="array" ref="AB18:AB26">_xll.PCA_COMP($B$2:$J$325,,1,1,4)</f>
        <v>0.33401526266559856</v>
      </c>
      <c r="AC18" s="10">
        <f t="array" ref="AC18:AC26">_xll.PCA_COMP($B$2:$J$325,,1,2,4)</f>
        <v>-0.24012603820951781</v>
      </c>
      <c r="AD18" s="10">
        <f t="array" ref="AD18:AD26">_xll.PCA_COMP($B$2:$J$325,,1,3,4)</f>
        <v>1.8759789795235023E-2</v>
      </c>
      <c r="AE18" s="10">
        <f t="array" ref="AE18:AE26">_xll.PCA_COMP($B$2:$J$325,,1,4,4)</f>
        <v>-0.1007406067513486</v>
      </c>
      <c r="AF18" s="10">
        <f t="array" ref="AF18:AF26">_xll.PCA_COMP($B$2:$J$325,,1,5,4)</f>
        <v>0.14868156562281076</v>
      </c>
      <c r="AG18" s="10">
        <f t="array" ref="AG18:AG26">_xll.PCA_COMP($B$2:$J$325,,1,6,4)</f>
        <v>-5.5647569170737682E-2</v>
      </c>
      <c r="AH18" s="10">
        <f t="array" ref="AH18:AH26">_xll.PCA_COMP($B$2:$J$325,,1,7,4)</f>
        <v>-0.28729737898874019</v>
      </c>
      <c r="AI18" s="10">
        <f t="array" ref="AI18:AI26">_xll.PCA_COMP($B$2:$J$325,,1,8,4)</f>
        <v>0.40866916341282822</v>
      </c>
      <c r="AJ18" s="10">
        <f t="array" ref="AJ18:AJ26">_xll.PCA_COMP($B$2:$J$325,,1,9,4)</f>
        <v>0.73859296064167634</v>
      </c>
    </row>
    <row r="19" spans="1:36" x14ac:dyDescent="0.25">
      <c r="A19" s="6">
        <v>39237</v>
      </c>
      <c r="B19" s="13">
        <v>2.8149999999999999</v>
      </c>
      <c r="C19" s="13">
        <v>2.88</v>
      </c>
      <c r="D19" s="13">
        <v>2.867</v>
      </c>
      <c r="E19" s="13">
        <v>2.774</v>
      </c>
      <c r="F19" s="13">
        <v>2.7869999999999999</v>
      </c>
      <c r="G19" s="13">
        <v>2.7570000000000001</v>
      </c>
      <c r="H19" s="13">
        <v>2.9649999999999999</v>
      </c>
      <c r="I19" s="13">
        <v>2.9390000000000001</v>
      </c>
      <c r="J19" s="13">
        <v>2.972</v>
      </c>
      <c r="AA19" s="9" t="s">
        <v>22</v>
      </c>
      <c r="AB19" s="10">
        <v>0.33227770685826064</v>
      </c>
      <c r="AC19" s="10">
        <v>-0.5140813702218141</v>
      </c>
      <c r="AD19" s="10">
        <v>0.24828776995294669</v>
      </c>
      <c r="AE19" s="10">
        <v>0.54270269334822463</v>
      </c>
      <c r="AF19" s="10">
        <v>-0.43483762485704991</v>
      </c>
      <c r="AG19" s="10">
        <v>-0.22639435726447601</v>
      </c>
      <c r="AH19" s="10">
        <v>0.11214412955052039</v>
      </c>
      <c r="AI19" s="10">
        <v>-9.8005526298590689E-2</v>
      </c>
      <c r="AJ19" s="10">
        <v>-8.1358996245223525E-2</v>
      </c>
    </row>
    <row r="20" spans="1:36" x14ac:dyDescent="0.25">
      <c r="A20" s="6">
        <v>39244</v>
      </c>
      <c r="B20" s="13">
        <v>2.8119999999999998</v>
      </c>
      <c r="C20" s="13">
        <v>2.88</v>
      </c>
      <c r="D20" s="13">
        <v>2.8719999999999999</v>
      </c>
      <c r="E20" s="13">
        <v>2.7650000000000001</v>
      </c>
      <c r="F20" s="13">
        <v>2.7789999999999999</v>
      </c>
      <c r="G20" s="13">
        <v>2.7519999999999998</v>
      </c>
      <c r="H20" s="13">
        <v>2.944</v>
      </c>
      <c r="I20" s="13">
        <v>2.9489999999999998</v>
      </c>
      <c r="J20" s="13">
        <v>2.9969999999999999</v>
      </c>
      <c r="AA20" s="9" t="s">
        <v>23</v>
      </c>
      <c r="AB20" s="10">
        <v>0.33360217860289043</v>
      </c>
      <c r="AC20" s="10">
        <v>-0.32301326243592571</v>
      </c>
      <c r="AD20" s="10">
        <v>6.8347958613301146E-2</v>
      </c>
      <c r="AE20" s="10">
        <v>5.2709146344951545E-2</v>
      </c>
      <c r="AF20" s="10">
        <v>0.52041345911643688</v>
      </c>
      <c r="AG20" s="10">
        <v>0.6412754987714101</v>
      </c>
      <c r="AH20" s="10">
        <v>0.24618545843335149</v>
      </c>
      <c r="AI20" s="10">
        <v>-7.9512906056375052E-2</v>
      </c>
      <c r="AJ20" s="10">
        <v>-0.1671176389231846</v>
      </c>
    </row>
    <row r="21" spans="1:36" x14ac:dyDescent="0.25">
      <c r="A21" s="6">
        <v>39251</v>
      </c>
      <c r="B21" s="13">
        <v>2.8180000000000001</v>
      </c>
      <c r="C21" s="13">
        <v>2.8730000000000002</v>
      </c>
      <c r="D21" s="13">
        <v>2.867</v>
      </c>
      <c r="E21" s="13">
        <v>2.78</v>
      </c>
      <c r="F21" s="13">
        <v>2.7919999999999998</v>
      </c>
      <c r="G21" s="13">
        <v>2.7589999999999999</v>
      </c>
      <c r="H21" s="13">
        <v>2.9129999999999998</v>
      </c>
      <c r="I21" s="13">
        <v>2.968</v>
      </c>
      <c r="J21" s="13">
        <v>3.0329999999999999</v>
      </c>
      <c r="AA21" s="9" t="s">
        <v>24</v>
      </c>
      <c r="AB21" s="10">
        <v>0.33408277598172681</v>
      </c>
      <c r="AC21" s="10">
        <v>-0.16612219947855336</v>
      </c>
      <c r="AD21" s="10">
        <v>-7.9631574946387063E-2</v>
      </c>
      <c r="AE21" s="10">
        <v>-0.30798640838530023</v>
      </c>
      <c r="AF21" s="10">
        <v>0.15451339426978247</v>
      </c>
      <c r="AG21" s="10">
        <v>-0.34377074782413636</v>
      </c>
      <c r="AH21" s="10">
        <v>-0.32264526708362296</v>
      </c>
      <c r="AI21" s="10">
        <v>0.35359276860730077</v>
      </c>
      <c r="AJ21" s="10">
        <v>-0.6232293058763021</v>
      </c>
    </row>
    <row r="22" spans="1:36" x14ac:dyDescent="0.25">
      <c r="A22" s="6">
        <v>39258</v>
      </c>
      <c r="B22" s="13">
        <v>2.8460000000000001</v>
      </c>
      <c r="C22" s="13">
        <v>2.92</v>
      </c>
      <c r="D22" s="13">
        <v>2.9129999999999998</v>
      </c>
      <c r="E22" s="13">
        <v>2.7970000000000002</v>
      </c>
      <c r="F22" s="13">
        <v>2.82</v>
      </c>
      <c r="G22" s="13">
        <v>2.782</v>
      </c>
      <c r="H22" s="13">
        <v>2.9409999999999998</v>
      </c>
      <c r="I22" s="13">
        <v>2.9929999999999999</v>
      </c>
      <c r="J22" s="13">
        <v>3.073</v>
      </c>
      <c r="AA22" s="9" t="s">
        <v>16</v>
      </c>
      <c r="AB22" s="10">
        <v>0.33389390520832007</v>
      </c>
      <c r="AC22" s="10">
        <v>2.0412708064068578E-2</v>
      </c>
      <c r="AD22" s="10">
        <v>-0.32557343448001169</v>
      </c>
      <c r="AE22" s="10">
        <v>-0.41545989780695269</v>
      </c>
      <c r="AF22" s="10">
        <v>-0.6597508509858292</v>
      </c>
      <c r="AG22" s="10">
        <v>0.40086188128500078</v>
      </c>
      <c r="AH22" s="10">
        <v>0.11177673250399925</v>
      </c>
      <c r="AI22" s="10">
        <v>3.1969817408247808E-2</v>
      </c>
      <c r="AJ22" s="10">
        <v>-3.9563987527955194E-3</v>
      </c>
    </row>
    <row r="23" spans="1:36" x14ac:dyDescent="0.25">
      <c r="A23" s="6">
        <v>39265</v>
      </c>
      <c r="B23" s="13">
        <v>2.8410000000000002</v>
      </c>
      <c r="C23" s="13">
        <v>2.93</v>
      </c>
      <c r="D23" s="13">
        <v>2.9140000000000001</v>
      </c>
      <c r="E23" s="13">
        <v>2.786</v>
      </c>
      <c r="F23" s="13">
        <v>2.819</v>
      </c>
      <c r="G23" s="13">
        <v>2.77</v>
      </c>
      <c r="H23" s="13">
        <v>2.9420000000000002</v>
      </c>
      <c r="I23" s="13">
        <v>2.9820000000000002</v>
      </c>
      <c r="J23" s="13">
        <v>3.0670000000000002</v>
      </c>
      <c r="AA23" s="9" t="s">
        <v>17</v>
      </c>
      <c r="AB23" s="10">
        <v>0.33416746214992427</v>
      </c>
      <c r="AC23" s="10">
        <v>-4.372704392193965E-2</v>
      </c>
      <c r="AD23" s="10">
        <v>-0.13045584061278429</v>
      </c>
      <c r="AE23" s="10">
        <v>-0.3476622768156743</v>
      </c>
      <c r="AF23" s="10">
        <v>0.19253519910744479</v>
      </c>
      <c r="AG23" s="10">
        <v>-0.42568681496575561</v>
      </c>
      <c r="AH23" s="10">
        <v>0.20073990811925327</v>
      </c>
      <c r="AI23" s="10">
        <v>-0.67823269726299451</v>
      </c>
      <c r="AJ23" s="10">
        <v>0.17308118938834641</v>
      </c>
    </row>
    <row r="24" spans="1:36" x14ac:dyDescent="0.25">
      <c r="A24" s="6">
        <v>39272</v>
      </c>
      <c r="B24" s="13">
        <v>2.8660000000000001</v>
      </c>
      <c r="C24" s="13">
        <v>2.9420000000000002</v>
      </c>
      <c r="D24" s="13">
        <v>2.9329999999999998</v>
      </c>
      <c r="E24" s="13">
        <v>2.8149999999999999</v>
      </c>
      <c r="F24" s="13">
        <v>2.8319999999999999</v>
      </c>
      <c r="G24" s="13">
        <v>2.7869999999999999</v>
      </c>
      <c r="H24" s="13">
        <v>2.9620000000000002</v>
      </c>
      <c r="I24" s="13">
        <v>2.996</v>
      </c>
      <c r="J24" s="13">
        <v>3.09</v>
      </c>
      <c r="AA24" s="9" t="s">
        <v>18</v>
      </c>
      <c r="AB24" s="10">
        <v>0.33244233299000375</v>
      </c>
      <c r="AC24" s="10">
        <v>0.37531856650652901</v>
      </c>
      <c r="AD24" s="10">
        <v>-0.65563870719855688</v>
      </c>
      <c r="AE24" s="10">
        <v>0.53565970615740421</v>
      </c>
      <c r="AF24" s="10">
        <v>0.13341651842178348</v>
      </c>
      <c r="AG24" s="10">
        <v>-7.1752276752954369E-2</v>
      </c>
      <c r="AH24" s="10">
        <v>4.0025792844663413E-2</v>
      </c>
      <c r="AI24" s="10">
        <v>8.5253189587192676E-2</v>
      </c>
      <c r="AJ24" s="10">
        <v>-2.4711655871382386E-3</v>
      </c>
    </row>
    <row r="25" spans="1:36" x14ac:dyDescent="0.25">
      <c r="A25" s="6">
        <v>39279</v>
      </c>
      <c r="B25" s="13">
        <v>2.8879999999999999</v>
      </c>
      <c r="C25" s="13">
        <v>2.9590000000000001</v>
      </c>
      <c r="D25" s="13">
        <v>2.9449999999999998</v>
      </c>
      <c r="E25" s="13">
        <v>2.8460000000000001</v>
      </c>
      <c r="F25" s="13">
        <v>2.8959999999999999</v>
      </c>
      <c r="G25" s="13">
        <v>2.8250000000000002</v>
      </c>
      <c r="H25" s="13">
        <v>2.9830000000000001</v>
      </c>
      <c r="I25" s="13">
        <v>3.0419999999999998</v>
      </c>
      <c r="J25" s="13">
        <v>3.1469999999999998</v>
      </c>
      <c r="AA25" s="9" t="s">
        <v>19</v>
      </c>
      <c r="AB25" s="10">
        <v>0.33307142726959399</v>
      </c>
      <c r="AC25" s="10">
        <v>0.4036347506545781</v>
      </c>
      <c r="AD25" s="10">
        <v>0.37189546781733063</v>
      </c>
      <c r="AE25" s="10">
        <v>0.11316958270093631</v>
      </c>
      <c r="AF25" s="10">
        <v>-6.265932193779393E-2</v>
      </c>
      <c r="AG25" s="10">
        <v>0.22193985560329491</v>
      </c>
      <c r="AH25" s="10">
        <v>-0.63302367683832572</v>
      </c>
      <c r="AI25" s="10">
        <v>-0.34584597895852348</v>
      </c>
      <c r="AJ25" s="10">
        <v>-3.89475575386675E-2</v>
      </c>
    </row>
    <row r="26" spans="1:36" x14ac:dyDescent="0.25">
      <c r="A26" s="6">
        <v>39286</v>
      </c>
      <c r="B26" s="13">
        <v>2.8769999999999998</v>
      </c>
      <c r="C26" s="13">
        <v>2.95</v>
      </c>
      <c r="D26" s="13">
        <v>2.9409999999999998</v>
      </c>
      <c r="E26" s="13">
        <v>2.83</v>
      </c>
      <c r="F26" s="13">
        <v>2.899</v>
      </c>
      <c r="G26" s="13">
        <v>2.819</v>
      </c>
      <c r="H26" s="13">
        <v>2.9940000000000002</v>
      </c>
      <c r="I26" s="13">
        <v>3.073</v>
      </c>
      <c r="J26" s="13">
        <v>3.1579999999999999</v>
      </c>
      <c r="AA26" s="9" t="s">
        <v>20</v>
      </c>
      <c r="AB26" s="10">
        <v>0.33243962148481981</v>
      </c>
      <c r="AC26" s="10">
        <v>0.48991010029842275</v>
      </c>
      <c r="AD26" s="10">
        <v>0.48559600642346562</v>
      </c>
      <c r="AE26" s="10">
        <v>-6.6907206410817599E-2</v>
      </c>
      <c r="AF26" s="10">
        <v>6.1909877209506432E-3</v>
      </c>
      <c r="AG26" s="10">
        <v>-0.14117772357076125</v>
      </c>
      <c r="AH26" s="10">
        <v>0.53391485627045343</v>
      </c>
      <c r="AI26" s="10">
        <v>0.32269966701433961</v>
      </c>
      <c r="AJ26" s="10">
        <v>4.7232583511338504E-3</v>
      </c>
    </row>
    <row r="27" spans="1:36" x14ac:dyDescent="0.25">
      <c r="A27" s="6">
        <v>39293</v>
      </c>
      <c r="B27" s="13">
        <v>2.8620000000000001</v>
      </c>
      <c r="C27" s="13">
        <v>2.9460000000000002</v>
      </c>
      <c r="D27" s="13">
        <v>2.919</v>
      </c>
      <c r="E27" s="13">
        <v>2.8170000000000002</v>
      </c>
      <c r="F27" s="13">
        <v>2.9020000000000001</v>
      </c>
      <c r="G27" s="13">
        <v>2.8109999999999999</v>
      </c>
      <c r="H27" s="13">
        <v>3.0089999999999999</v>
      </c>
      <c r="I27" s="13">
        <v>3.0659999999999998</v>
      </c>
      <c r="J27" s="13">
        <v>3.1520000000000001</v>
      </c>
    </row>
    <row r="28" spans="1:36" ht="15.75" thickBot="1" x14ac:dyDescent="0.3">
      <c r="A28" s="6">
        <v>39300</v>
      </c>
      <c r="B28" s="13">
        <v>2.8780000000000001</v>
      </c>
      <c r="C28" s="13">
        <v>2.9550000000000001</v>
      </c>
      <c r="D28" s="13">
        <v>2.9409999999999998</v>
      </c>
      <c r="E28" s="13">
        <v>2.831</v>
      </c>
      <c r="F28" s="13">
        <v>2.9039999999999999</v>
      </c>
      <c r="G28" s="13">
        <v>2.8279999999999998</v>
      </c>
      <c r="H28" s="13">
        <v>3.0179999999999998</v>
      </c>
      <c r="I28" s="13">
        <v>3.0830000000000002</v>
      </c>
      <c r="J28" s="13">
        <v>3.14</v>
      </c>
      <c r="AA28" s="8" t="s">
        <v>11</v>
      </c>
      <c r="AB28" s="7" t="s">
        <v>1</v>
      </c>
      <c r="AC28" s="7" t="s">
        <v>2</v>
      </c>
      <c r="AD28" s="7" t="s">
        <v>3</v>
      </c>
      <c r="AE28" s="7" t="s">
        <v>4</v>
      </c>
      <c r="AF28" s="7" t="s">
        <v>5</v>
      </c>
      <c r="AG28" s="7" t="s">
        <v>6</v>
      </c>
      <c r="AH28" s="7" t="s">
        <v>12</v>
      </c>
      <c r="AI28" s="7" t="s">
        <v>13</v>
      </c>
      <c r="AJ28" s="7" t="s">
        <v>14</v>
      </c>
    </row>
    <row r="29" spans="1:36" x14ac:dyDescent="0.25">
      <c r="A29" s="6">
        <v>39307</v>
      </c>
      <c r="B29" s="13">
        <v>2.8340000000000001</v>
      </c>
      <c r="C29" s="13">
        <v>2.923</v>
      </c>
      <c r="D29" s="13">
        <v>2.8980000000000001</v>
      </c>
      <c r="E29" s="13">
        <v>2.7850000000000001</v>
      </c>
      <c r="F29" s="13">
        <v>2.855</v>
      </c>
      <c r="G29" s="13">
        <v>2.7730000000000001</v>
      </c>
      <c r="H29" s="13">
        <v>2.9889999999999999</v>
      </c>
      <c r="I29" s="13">
        <v>3.0230000000000001</v>
      </c>
      <c r="J29" s="13">
        <v>3.0539999999999998</v>
      </c>
      <c r="AB29" s="10">
        <f t="array" ref="AB29:AB352">_xll.PCA_COMP($B$2:$J$325,,1,1,5)</f>
        <v>-4.0438820535509024</v>
      </c>
      <c r="AC29" s="10">
        <f t="array" ref="AC29:AC352">_xll.PCA_COMP($B$2:$J$325,,1,2,5)</f>
        <v>0.36111443166098189</v>
      </c>
      <c r="AD29" s="10">
        <f t="array" ref="AD29:AD352">_xll.PCA_COMP($B$2:$J$325,,1,3,5)</f>
        <v>0.24729205455462328</v>
      </c>
      <c r="AE29" s="10">
        <f t="array" ref="AE29:AE352">_xll.PCA_COMP($B$2:$J$325,,1,4,5)</f>
        <v>0.11163356460866057</v>
      </c>
      <c r="AF29" s="10">
        <f t="array" ref="AF29:AF352">_xll.PCA_COMP($B$2:$J$325,,1,5,5)</f>
        <v>-4.5845078563623451E-2</v>
      </c>
      <c r="AG29" s="10">
        <f t="array" ref="AG29:AG352">_xll.PCA_COMP($B$2:$J$325,,1,6,5)</f>
        <v>-2.736546393694772E-2</v>
      </c>
      <c r="AH29" s="10">
        <f t="array" ref="AH29:AH352">_xll.PCA_COMP($B$2:$J$325,,1,7,5)</f>
        <v>6.4201884554394833E-3</v>
      </c>
      <c r="AI29" s="10">
        <f t="array" ref="AI29:AI352">_xll.PCA_COMP($B$2:$J$325,,1,8,5)</f>
        <v>3.9703739004346227E-2</v>
      </c>
      <c r="AJ29" s="10">
        <f t="array" ref="AJ29:AJ352">_xll.PCA_COMP($B$2:$J$325,,1,9,5)</f>
        <v>-8.8027939182414305E-3</v>
      </c>
    </row>
    <row r="30" spans="1:36" x14ac:dyDescent="0.25">
      <c r="A30" s="6">
        <v>39314</v>
      </c>
      <c r="B30" s="13">
        <v>2.851</v>
      </c>
      <c r="C30" s="13">
        <v>2.915</v>
      </c>
      <c r="D30" s="13">
        <v>2.899</v>
      </c>
      <c r="E30" s="13">
        <v>2.8140000000000001</v>
      </c>
      <c r="F30" s="13">
        <v>2.8780000000000001</v>
      </c>
      <c r="G30" s="13">
        <v>2.81</v>
      </c>
      <c r="H30" s="13">
        <v>2.984</v>
      </c>
      <c r="I30" s="13">
        <v>3.0009999999999999</v>
      </c>
      <c r="J30" s="13">
        <v>3.016</v>
      </c>
      <c r="AB30" s="10">
        <v>-3.8794888547804431</v>
      </c>
      <c r="AC30" s="10">
        <v>0.38793720411386495</v>
      </c>
      <c r="AD30" s="10">
        <v>0.31683824817721756</v>
      </c>
      <c r="AE30" s="10">
        <v>6.6670991842895405E-2</v>
      </c>
      <c r="AF30" s="10">
        <v>-8.2640813204308605E-2</v>
      </c>
      <c r="AG30" s="10">
        <v>-7.2521103255079157E-3</v>
      </c>
      <c r="AH30" s="10">
        <v>2.9500130312249132E-2</v>
      </c>
      <c r="AI30" s="10">
        <v>3.5890517820245292E-2</v>
      </c>
      <c r="AJ30" s="10">
        <v>-7.331437459107297E-3</v>
      </c>
    </row>
    <row r="31" spans="1:36" x14ac:dyDescent="0.25">
      <c r="A31" s="6">
        <v>39321</v>
      </c>
      <c r="B31" s="13">
        <v>2.8439999999999999</v>
      </c>
      <c r="C31" s="13">
        <v>2.9060000000000001</v>
      </c>
      <c r="D31" s="13">
        <v>2.895</v>
      </c>
      <c r="E31" s="13">
        <v>2.806</v>
      </c>
      <c r="F31" s="13">
        <v>2.8849999999999998</v>
      </c>
      <c r="G31" s="13">
        <v>2.81</v>
      </c>
      <c r="H31" s="13">
        <v>2.9540000000000002</v>
      </c>
      <c r="I31" s="13">
        <v>2.9729999999999999</v>
      </c>
      <c r="J31" s="13">
        <v>2.9860000000000002</v>
      </c>
      <c r="AB31" s="10">
        <v>-3.8308226064083049</v>
      </c>
      <c r="AC31" s="10">
        <v>0.36060945241501668</v>
      </c>
      <c r="AD31" s="10">
        <v>0.31147203191135242</v>
      </c>
      <c r="AE31" s="10">
        <v>4.7497753520138686E-2</v>
      </c>
      <c r="AF31" s="10">
        <v>-6.7583273464079913E-2</v>
      </c>
      <c r="AG31" s="10">
        <v>-1.6181046617579718E-2</v>
      </c>
      <c r="AH31" s="10">
        <v>2.5246219297565969E-2</v>
      </c>
      <c r="AI31" s="10">
        <v>1.6673387236986293E-2</v>
      </c>
      <c r="AJ31" s="10">
        <v>-2.8458455437156411E-3</v>
      </c>
    </row>
    <row r="32" spans="1:36" x14ac:dyDescent="0.25">
      <c r="A32" s="6">
        <v>39328</v>
      </c>
      <c r="B32" s="13">
        <v>2.8759999999999999</v>
      </c>
      <c r="C32" s="13">
        <v>2.915</v>
      </c>
      <c r="D32" s="13">
        <v>2.931</v>
      </c>
      <c r="E32" s="13">
        <v>2.84</v>
      </c>
      <c r="F32" s="13">
        <v>2.9249999999999998</v>
      </c>
      <c r="G32" s="13">
        <v>2.8380000000000001</v>
      </c>
      <c r="H32" s="13">
        <v>2.9460000000000002</v>
      </c>
      <c r="I32" s="13">
        <v>2.976</v>
      </c>
      <c r="J32" s="13">
        <v>2.9849999999999999</v>
      </c>
      <c r="AB32" s="10">
        <v>-3.6472021567136879</v>
      </c>
      <c r="AC32" s="10">
        <v>0.35028910000525465</v>
      </c>
      <c r="AD32" s="10">
        <v>0.21734442514982594</v>
      </c>
      <c r="AE32" s="10">
        <v>-2.1644738774956474E-2</v>
      </c>
      <c r="AF32" s="10">
        <v>-9.1663747812694582E-2</v>
      </c>
      <c r="AG32" s="10">
        <v>-4.3535920299250977E-2</v>
      </c>
      <c r="AH32" s="10">
        <v>2.2712201875439167E-2</v>
      </c>
      <c r="AI32" s="10">
        <v>6.7394713288731678E-3</v>
      </c>
      <c r="AJ32" s="10">
        <v>6.2059578750760117E-4</v>
      </c>
    </row>
    <row r="33" spans="1:36" x14ac:dyDescent="0.25">
      <c r="A33" s="6">
        <v>39335</v>
      </c>
      <c r="B33" s="13">
        <v>2.9209999999999998</v>
      </c>
      <c r="C33" s="13">
        <v>2.968</v>
      </c>
      <c r="D33" s="13">
        <v>2.9889999999999999</v>
      </c>
      <c r="E33" s="13">
        <v>2.8769999999999998</v>
      </c>
      <c r="F33" s="13">
        <v>2.9569999999999999</v>
      </c>
      <c r="G33" s="13">
        <v>2.8660000000000001</v>
      </c>
      <c r="H33" s="13">
        <v>2.9609999999999999</v>
      </c>
      <c r="I33" s="13">
        <v>2.9860000000000002</v>
      </c>
      <c r="J33" s="13">
        <v>2.9950000000000001</v>
      </c>
      <c r="AB33" s="10">
        <v>-3.3773594903309077</v>
      </c>
      <c r="AC33" s="10">
        <v>0.25883615515092007</v>
      </c>
      <c r="AD33" s="10">
        <v>8.4293095569942106E-2</v>
      </c>
      <c r="AE33" s="10">
        <v>-6.4028028687387314E-2</v>
      </c>
      <c r="AF33" s="10">
        <v>-4.6321236162444303E-2</v>
      </c>
      <c r="AG33" s="10">
        <v>-5.1394394874299275E-2</v>
      </c>
      <c r="AH33" s="10">
        <v>2.0765991310738908E-2</v>
      </c>
      <c r="AI33" s="10">
        <v>-3.2180382598941187E-3</v>
      </c>
      <c r="AJ33" s="10">
        <v>6.4395824368060394E-3</v>
      </c>
    </row>
    <row r="34" spans="1:36" x14ac:dyDescent="0.25">
      <c r="A34" s="6">
        <v>39342</v>
      </c>
      <c r="B34" s="13">
        <v>2.9729999999999999</v>
      </c>
      <c r="C34" s="13">
        <v>3.0249999999999999</v>
      </c>
      <c r="D34" s="13">
        <v>3.0510000000000002</v>
      </c>
      <c r="E34" s="13">
        <v>2.9239999999999999</v>
      </c>
      <c r="F34" s="13">
        <v>2.996</v>
      </c>
      <c r="G34" s="13">
        <v>2.9039999999999999</v>
      </c>
      <c r="H34" s="13">
        <v>2.976</v>
      </c>
      <c r="I34" s="13">
        <v>3.0059999999999998</v>
      </c>
      <c r="J34" s="13">
        <v>3.0230000000000001</v>
      </c>
      <c r="AB34" s="10">
        <v>-3.1612494565299372</v>
      </c>
      <c r="AC34" s="10">
        <v>0.22018154654558172</v>
      </c>
      <c r="AD34" s="10">
        <v>-1.4829900501977028E-2</v>
      </c>
      <c r="AE34" s="10">
        <v>-7.4319197090976702E-2</v>
      </c>
      <c r="AF34" s="10">
        <v>-4.074394722256431E-2</v>
      </c>
      <c r="AG34" s="10">
        <v>-6.1285356470002432E-2</v>
      </c>
      <c r="AH34" s="10">
        <v>-1.4543433389925208E-3</v>
      </c>
      <c r="AI34" s="10">
        <v>2.1012473971927077E-2</v>
      </c>
      <c r="AJ34" s="10">
        <v>-4.0425174542317794E-4</v>
      </c>
    </row>
    <row r="35" spans="1:36" x14ac:dyDescent="0.25">
      <c r="A35" s="6">
        <v>39349</v>
      </c>
      <c r="B35" s="13">
        <v>3.0470000000000002</v>
      </c>
      <c r="C35" s="13">
        <v>3.1</v>
      </c>
      <c r="D35" s="13">
        <v>3.1230000000000002</v>
      </c>
      <c r="E35" s="13">
        <v>2.9980000000000002</v>
      </c>
      <c r="F35" s="13">
        <v>3.0649999999999999</v>
      </c>
      <c r="G35" s="13">
        <v>2.9729999999999999</v>
      </c>
      <c r="H35" s="13">
        <v>3.032</v>
      </c>
      <c r="I35" s="13">
        <v>3.0619999999999998</v>
      </c>
      <c r="J35" s="13">
        <v>3.093</v>
      </c>
      <c r="AB35" s="10">
        <v>-3.1693386624782649</v>
      </c>
      <c r="AC35" s="10">
        <v>0.23662732966353897</v>
      </c>
      <c r="AD35" s="10">
        <v>-6.4873926130162476E-2</v>
      </c>
      <c r="AE35" s="10">
        <v>-4.3534164914369178E-2</v>
      </c>
      <c r="AF35" s="10">
        <v>-2.4702901520896405E-2</v>
      </c>
      <c r="AG35" s="10">
        <v>-4.881622710392871E-2</v>
      </c>
      <c r="AH35" s="10">
        <v>-1.1399266010750505E-2</v>
      </c>
      <c r="AI35" s="10">
        <v>2.8969009955076008E-3</v>
      </c>
      <c r="AJ35" s="10">
        <v>5.717514228754301E-3</v>
      </c>
    </row>
    <row r="36" spans="1:36" x14ac:dyDescent="0.25">
      <c r="A36" s="6">
        <v>39356</v>
      </c>
      <c r="B36" s="13">
        <v>3.0619999999999998</v>
      </c>
      <c r="C36" s="13">
        <v>3.117</v>
      </c>
      <c r="D36" s="13">
        <v>3.1379999999999999</v>
      </c>
      <c r="E36" s="13">
        <v>3.012</v>
      </c>
      <c r="F36" s="13">
        <v>3.0750000000000002</v>
      </c>
      <c r="G36" s="13">
        <v>2.9769999999999999</v>
      </c>
      <c r="H36" s="13">
        <v>3.105</v>
      </c>
      <c r="I36" s="13">
        <v>3.1</v>
      </c>
      <c r="J36" s="13">
        <v>3.1429999999999998</v>
      </c>
      <c r="AB36" s="10">
        <v>-3.1824133191116166</v>
      </c>
      <c r="AC36" s="10">
        <v>0.24412181455590032</v>
      </c>
      <c r="AD36" s="10">
        <v>-8.866401670093696E-2</v>
      </c>
      <c r="AE36" s="10">
        <v>-3.9022251379028254E-2</v>
      </c>
      <c r="AF36" s="10">
        <v>-1.2033601031304277E-2</v>
      </c>
      <c r="AG36" s="10">
        <v>-6.6989380454887171E-2</v>
      </c>
      <c r="AH36" s="10">
        <v>-1.1882169106662059E-2</v>
      </c>
      <c r="AI36" s="10">
        <v>8.1802457279253563E-3</v>
      </c>
      <c r="AJ36" s="10">
        <v>4.182874843319433E-3</v>
      </c>
    </row>
    <row r="37" spans="1:36" x14ac:dyDescent="0.25">
      <c r="A37" s="6">
        <v>39363</v>
      </c>
      <c r="B37" s="13">
        <v>3.0449999999999999</v>
      </c>
      <c r="C37" s="13">
        <v>3.1230000000000002</v>
      </c>
      <c r="D37" s="13">
        <v>3.1339999999999999</v>
      </c>
      <c r="E37" s="13">
        <v>2.9849999999999999</v>
      </c>
      <c r="F37" s="13">
        <v>3.0449999999999999</v>
      </c>
      <c r="G37" s="13">
        <v>2.948</v>
      </c>
      <c r="H37" s="13">
        <v>3.145</v>
      </c>
      <c r="I37" s="13">
        <v>3.1779999999999999</v>
      </c>
      <c r="J37" s="13">
        <v>3.1970000000000001</v>
      </c>
      <c r="AB37" s="10">
        <v>-2.7282025525716196</v>
      </c>
      <c r="AC37" s="10">
        <v>0.2177010032641003</v>
      </c>
      <c r="AD37" s="10">
        <v>-0.15797109136046311</v>
      </c>
      <c r="AE37" s="10">
        <v>-9.55244153698009E-2</v>
      </c>
      <c r="AF37" s="10">
        <v>5.4026687655465023E-3</v>
      </c>
      <c r="AG37" s="10">
        <v>-5.4466514102848876E-2</v>
      </c>
      <c r="AH37" s="10">
        <v>-1.8417523218910308E-2</v>
      </c>
      <c r="AI37" s="10">
        <v>-5.8393282912686112E-3</v>
      </c>
      <c r="AJ37" s="10">
        <v>8.8587121471684696E-3</v>
      </c>
    </row>
    <row r="38" spans="1:36" x14ac:dyDescent="0.25">
      <c r="A38" s="6">
        <v>39370</v>
      </c>
      <c r="B38" s="13">
        <v>3.0390000000000001</v>
      </c>
      <c r="C38" s="13">
        <v>3.1219999999999999</v>
      </c>
      <c r="D38" s="13">
        <v>3.1230000000000002</v>
      </c>
      <c r="E38" s="13">
        <v>2.9809999999999999</v>
      </c>
      <c r="F38" s="13">
        <v>3.044</v>
      </c>
      <c r="G38" s="13">
        <v>2.944</v>
      </c>
      <c r="H38" s="13">
        <v>3.1739999999999999</v>
      </c>
      <c r="I38" s="13">
        <v>3.24</v>
      </c>
      <c r="J38" s="13">
        <v>3.2490000000000001</v>
      </c>
      <c r="AB38" s="10">
        <v>-2.5185458296294558</v>
      </c>
      <c r="AC38" s="10">
        <v>0.22861328630706232</v>
      </c>
      <c r="AD38" s="10">
        <v>-0.20546749337104739</v>
      </c>
      <c r="AE38" s="10">
        <v>-0.10388891243688944</v>
      </c>
      <c r="AF38" s="10">
        <v>-7.1600313961549646E-3</v>
      </c>
      <c r="AG38" s="10">
        <v>-6.9375488344033648E-2</v>
      </c>
      <c r="AH38" s="10">
        <v>-2.950711641799551E-2</v>
      </c>
      <c r="AI38" s="10">
        <v>1.362672025311628E-2</v>
      </c>
      <c r="AJ38" s="10">
        <v>1.7288781639518155E-3</v>
      </c>
    </row>
    <row r="39" spans="1:36" x14ac:dyDescent="0.25">
      <c r="A39" s="6">
        <v>39377</v>
      </c>
      <c r="B39" s="13">
        <v>3.0960000000000001</v>
      </c>
      <c r="C39" s="13">
        <v>3.1819999999999999</v>
      </c>
      <c r="D39" s="13">
        <v>3.1920000000000002</v>
      </c>
      <c r="E39" s="13">
        <v>3.0310000000000001</v>
      </c>
      <c r="F39" s="13">
        <v>3.085</v>
      </c>
      <c r="G39" s="13">
        <v>3.0019999999999998</v>
      </c>
      <c r="H39" s="13">
        <v>3.2360000000000002</v>
      </c>
      <c r="I39" s="13">
        <v>3.3340000000000001</v>
      </c>
      <c r="J39" s="13">
        <v>3.3380000000000001</v>
      </c>
      <c r="AB39" s="10">
        <v>-2.3472839804076004</v>
      </c>
      <c r="AC39" s="10">
        <v>0.20672404799293648</v>
      </c>
      <c r="AD39" s="10">
        <v>-0.1943723722064874</v>
      </c>
      <c r="AE39" s="10">
        <v>-0.10123257521281928</v>
      </c>
      <c r="AF39" s="10">
        <v>-1.01570914555574E-3</v>
      </c>
      <c r="AG39" s="10">
        <v>-9.4403031639891222E-2</v>
      </c>
      <c r="AH39" s="10">
        <v>-4.1461146045260376E-2</v>
      </c>
      <c r="AI39" s="10">
        <v>2.4475043839413551E-2</v>
      </c>
      <c r="AJ39" s="10">
        <v>-4.8922305010494884E-3</v>
      </c>
    </row>
    <row r="40" spans="1:36" x14ac:dyDescent="0.25">
      <c r="A40" s="6">
        <v>39384</v>
      </c>
      <c r="B40" s="13">
        <v>3.1629999999999998</v>
      </c>
      <c r="C40" s="13">
        <v>3.25</v>
      </c>
      <c r="D40" s="13">
        <v>3.2519999999999998</v>
      </c>
      <c r="E40" s="13">
        <v>3.1030000000000002</v>
      </c>
      <c r="F40" s="13">
        <v>3.137</v>
      </c>
      <c r="G40" s="13">
        <v>3.069</v>
      </c>
      <c r="H40" s="13">
        <v>3.2829999999999999</v>
      </c>
      <c r="I40" s="13">
        <v>3.4049999999999998</v>
      </c>
      <c r="J40" s="13">
        <v>3.4060000000000001</v>
      </c>
      <c r="AB40" s="10">
        <v>-2.4250656864205702</v>
      </c>
      <c r="AC40" s="10">
        <v>0.22451017389507358</v>
      </c>
      <c r="AD40" s="10">
        <v>-0.17995142031733141</v>
      </c>
      <c r="AE40" s="10">
        <v>-4.9838286404607753E-2</v>
      </c>
      <c r="AF40" s="10">
        <v>4.5655193702181661E-4</v>
      </c>
      <c r="AG40" s="10">
        <v>-6.8323945087781668E-2</v>
      </c>
      <c r="AH40" s="10">
        <v>-3.4231200148482584E-2</v>
      </c>
      <c r="AI40" s="10">
        <v>1.792698846760506E-2</v>
      </c>
      <c r="AJ40" s="10">
        <v>-9.7811051859210274E-5</v>
      </c>
    </row>
    <row r="41" spans="1:36" x14ac:dyDescent="0.25">
      <c r="A41" s="6">
        <v>39391</v>
      </c>
      <c r="B41" s="13">
        <v>3.2989999999999999</v>
      </c>
      <c r="C41" s="13">
        <v>3.375</v>
      </c>
      <c r="D41" s="13">
        <v>3.3839999999999999</v>
      </c>
      <c r="E41" s="13">
        <v>3.2429999999999999</v>
      </c>
      <c r="F41" s="13">
        <v>3.2909999999999999</v>
      </c>
      <c r="G41" s="13">
        <v>3.2240000000000002</v>
      </c>
      <c r="H41" s="13">
        <v>3.4129999999999998</v>
      </c>
      <c r="I41" s="13">
        <v>3.5139999999999998</v>
      </c>
      <c r="J41" s="13">
        <v>3.524</v>
      </c>
      <c r="AB41" s="10">
        <v>-2.5065900753613608</v>
      </c>
      <c r="AC41" s="10">
        <v>0.23268332154181087</v>
      </c>
      <c r="AD41" s="10">
        <v>-0.16059790249509695</v>
      </c>
      <c r="AE41" s="10">
        <v>4.2989735216184363E-2</v>
      </c>
      <c r="AF41" s="10">
        <v>2.325865310799672E-2</v>
      </c>
      <c r="AG41" s="10">
        <v>-5.3296083738748022E-2</v>
      </c>
      <c r="AH41" s="10">
        <v>-4.2940939006709748E-2</v>
      </c>
      <c r="AI41" s="10">
        <v>2.6060446290437658E-2</v>
      </c>
      <c r="AJ41" s="10">
        <v>-2.514302081735966E-3</v>
      </c>
    </row>
    <row r="42" spans="1:36" x14ac:dyDescent="0.25">
      <c r="A42" s="6">
        <v>39398</v>
      </c>
      <c r="B42" s="13">
        <v>3.423</v>
      </c>
      <c r="C42" s="13">
        <v>3.484</v>
      </c>
      <c r="D42" s="13">
        <v>3.5219999999999998</v>
      </c>
      <c r="E42" s="13">
        <v>3.3620000000000001</v>
      </c>
      <c r="F42" s="13">
        <v>3.4249999999999998</v>
      </c>
      <c r="G42" s="13">
        <v>3.35</v>
      </c>
      <c r="H42" s="13">
        <v>3.5350000000000001</v>
      </c>
      <c r="I42" s="13">
        <v>3.61</v>
      </c>
      <c r="J42" s="13">
        <v>3.6629999999999998</v>
      </c>
      <c r="AB42" s="10">
        <v>-2.556489394633735</v>
      </c>
      <c r="AC42" s="10">
        <v>0.23049631200191104</v>
      </c>
      <c r="AD42" s="10">
        <v>-0.17245472343041857</v>
      </c>
      <c r="AE42" s="10">
        <v>8.4456953925446332E-2</v>
      </c>
      <c r="AF42" s="10">
        <v>1.9306037611862448E-2</v>
      </c>
      <c r="AG42" s="10">
        <v>-4.6983090049045814E-2</v>
      </c>
      <c r="AH42" s="10">
        <v>-2.6501613690067195E-2</v>
      </c>
      <c r="AI42" s="10">
        <v>2.6119459483872735E-2</v>
      </c>
      <c r="AJ42" s="10">
        <v>3.4801317353427315E-4</v>
      </c>
    </row>
    <row r="43" spans="1:36" x14ac:dyDescent="0.25">
      <c r="A43" s="6">
        <v>39405</v>
      </c>
      <c r="B43" s="13">
        <v>3.423</v>
      </c>
      <c r="C43" s="13">
        <v>3.488</v>
      </c>
      <c r="D43" s="13">
        <v>3.524</v>
      </c>
      <c r="E43" s="13">
        <v>3.3620000000000001</v>
      </c>
      <c r="F43" s="13">
        <v>3.4159999999999999</v>
      </c>
      <c r="G43" s="13">
        <v>3.327</v>
      </c>
      <c r="H43" s="13">
        <v>3.5110000000000001</v>
      </c>
      <c r="I43" s="13">
        <v>3.5920000000000001</v>
      </c>
      <c r="J43" s="13">
        <v>3.6240000000000001</v>
      </c>
      <c r="AB43" s="10">
        <v>-2.6367929885354395</v>
      </c>
      <c r="AC43" s="10">
        <v>0.24249975805131208</v>
      </c>
      <c r="AD43" s="10">
        <v>-0.18806987684802448</v>
      </c>
      <c r="AE43" s="10">
        <v>0.11671989708907371</v>
      </c>
      <c r="AF43" s="10">
        <v>5.8937014598494635E-3</v>
      </c>
      <c r="AG43" s="10">
        <v>-4.7839630999352546E-2</v>
      </c>
      <c r="AH43" s="10">
        <v>-2.2380260744854458E-2</v>
      </c>
      <c r="AI43" s="10">
        <v>1.7903048428556789E-2</v>
      </c>
      <c r="AJ43" s="10">
        <v>1.2007796281292872E-3</v>
      </c>
    </row>
    <row r="44" spans="1:36" x14ac:dyDescent="0.25">
      <c r="A44" s="6">
        <v>39412</v>
      </c>
      <c r="B44" s="13">
        <v>3.4670000000000001</v>
      </c>
      <c r="C44" s="13">
        <v>3.59</v>
      </c>
      <c r="D44" s="13">
        <v>3.573</v>
      </c>
      <c r="E44" s="13">
        <v>3.395</v>
      </c>
      <c r="F44" s="13">
        <v>3.444</v>
      </c>
      <c r="G44" s="13">
        <v>3.3620000000000001</v>
      </c>
      <c r="H44" s="13">
        <v>3.53</v>
      </c>
      <c r="I44" s="13">
        <v>3.5910000000000002</v>
      </c>
      <c r="J44" s="13">
        <v>3.62</v>
      </c>
      <c r="AB44" s="10">
        <v>-2.5467471100916845</v>
      </c>
      <c r="AC44" s="10">
        <v>0.19345537281529987</v>
      </c>
      <c r="AD44" s="10">
        <v>-0.19737495708189348</v>
      </c>
      <c r="AE44" s="10">
        <v>7.0327185795324765E-2</v>
      </c>
      <c r="AF44" s="10">
        <v>1.1066106408047553E-2</v>
      </c>
      <c r="AG44" s="10">
        <v>-5.1461541932396999E-2</v>
      </c>
      <c r="AH44" s="10">
        <v>-2.5948858622266192E-2</v>
      </c>
      <c r="AI44" s="10">
        <v>2.1287701857971925E-2</v>
      </c>
      <c r="AJ44" s="10">
        <v>1.0703272590226708E-3</v>
      </c>
    </row>
    <row r="45" spans="1:36" x14ac:dyDescent="0.25">
      <c r="A45" s="6">
        <v>39419</v>
      </c>
      <c r="B45" s="13">
        <v>3.4630000000000001</v>
      </c>
      <c r="C45" s="13">
        <v>3.5950000000000002</v>
      </c>
      <c r="D45" s="13">
        <v>3.57</v>
      </c>
      <c r="E45" s="13">
        <v>3.3919999999999999</v>
      </c>
      <c r="F45" s="13">
        <v>3.4129999999999998</v>
      </c>
      <c r="G45" s="13">
        <v>3.347</v>
      </c>
      <c r="H45" s="13">
        <v>3.492</v>
      </c>
      <c r="I45" s="13">
        <v>3.5430000000000001</v>
      </c>
      <c r="J45" s="13">
        <v>3.5670000000000002</v>
      </c>
      <c r="AB45" s="10">
        <v>-2.4946645806720422</v>
      </c>
      <c r="AC45" s="10">
        <v>0.19173948871561788</v>
      </c>
      <c r="AD45" s="10">
        <v>-0.16983207173851284</v>
      </c>
      <c r="AE45" s="10">
        <v>3.2625806005857544E-2</v>
      </c>
      <c r="AF45" s="10">
        <v>1.6171492835170772E-2</v>
      </c>
      <c r="AG45" s="10">
        <v>-6.286797626649325E-2</v>
      </c>
      <c r="AH45" s="10">
        <v>-2.7913015149478571E-2</v>
      </c>
      <c r="AI45" s="10">
        <v>6.3404361298740435E-3</v>
      </c>
      <c r="AJ45" s="10">
        <v>3.210237771750407E-3</v>
      </c>
    </row>
    <row r="46" spans="1:36" x14ac:dyDescent="0.25">
      <c r="A46" s="6">
        <v>39426</v>
      </c>
      <c r="B46" s="13">
        <v>3.3980000000000001</v>
      </c>
      <c r="C46" s="13">
        <v>3.57</v>
      </c>
      <c r="D46" s="13">
        <v>3.5129999999999999</v>
      </c>
      <c r="E46" s="13">
        <v>3.3159999999999998</v>
      </c>
      <c r="F46" s="13">
        <v>3.306</v>
      </c>
      <c r="G46" s="13">
        <v>3.2679999999999998</v>
      </c>
      <c r="H46" s="13">
        <v>3.403</v>
      </c>
      <c r="I46" s="13">
        <v>3.4510000000000001</v>
      </c>
      <c r="J46" s="13">
        <v>3.4550000000000001</v>
      </c>
      <c r="AB46" s="10">
        <v>-2.5604050754040384</v>
      </c>
      <c r="AC46" s="10">
        <v>0.19670730905823383</v>
      </c>
      <c r="AD46" s="10">
        <v>-0.1425205145243941</v>
      </c>
      <c r="AE46" s="10">
        <v>4.6947664033810198E-2</v>
      </c>
      <c r="AF46" s="10">
        <v>5.123486575463008E-3</v>
      </c>
      <c r="AG46" s="10">
        <v>-4.9488084398222908E-2</v>
      </c>
      <c r="AH46" s="10">
        <v>-2.0181631665711016E-2</v>
      </c>
      <c r="AI46" s="10">
        <v>8.5689078859835822E-3</v>
      </c>
      <c r="AJ46" s="10">
        <v>4.1655147315923825E-3</v>
      </c>
    </row>
    <row r="47" spans="1:36" x14ac:dyDescent="0.25">
      <c r="A47" s="6">
        <v>39433</v>
      </c>
      <c r="B47" s="13">
        <v>3.387</v>
      </c>
      <c r="C47" s="13">
        <v>3.581</v>
      </c>
      <c r="D47" s="13">
        <v>3.5139999999999998</v>
      </c>
      <c r="E47" s="13">
        <v>3.2949999999999999</v>
      </c>
      <c r="F47" s="13">
        <v>3.2919999999999998</v>
      </c>
      <c r="G47" s="13">
        <v>3.2480000000000002</v>
      </c>
      <c r="H47" s="13">
        <v>3.3250000000000002</v>
      </c>
      <c r="I47" s="13">
        <v>3.4249999999999998</v>
      </c>
      <c r="J47" s="13">
        <v>3.4260000000000002</v>
      </c>
      <c r="AB47" s="10">
        <v>-2.5648161305322872</v>
      </c>
      <c r="AC47" s="10">
        <v>0.20874382917004533</v>
      </c>
      <c r="AD47" s="10">
        <v>-9.2421919850401046E-2</v>
      </c>
      <c r="AE47" s="10">
        <v>4.1854620066413398E-2</v>
      </c>
      <c r="AF47" s="10">
        <v>7.9190109505256519E-3</v>
      </c>
      <c r="AG47" s="10">
        <v>-4.0838253621959864E-2</v>
      </c>
      <c r="AH47" s="10">
        <v>-7.2238897909883424E-3</v>
      </c>
      <c r="AI47" s="10">
        <v>9.6971761904838926E-3</v>
      </c>
      <c r="AJ47" s="10">
        <v>6.5020692745152387E-3</v>
      </c>
    </row>
    <row r="48" spans="1:36" x14ac:dyDescent="0.25">
      <c r="A48" s="6">
        <v>39440</v>
      </c>
      <c r="B48" s="13">
        <v>3.3839999999999999</v>
      </c>
      <c r="C48" s="13">
        <v>3.5840000000000001</v>
      </c>
      <c r="D48" s="13">
        <v>3.5</v>
      </c>
      <c r="E48" s="13">
        <v>3.2890000000000001</v>
      </c>
      <c r="F48" s="13">
        <v>3.2949999999999999</v>
      </c>
      <c r="G48" s="13">
        <v>3.25</v>
      </c>
      <c r="H48" s="13">
        <v>3.2719999999999998</v>
      </c>
      <c r="I48" s="13">
        <v>3.4220000000000002</v>
      </c>
      <c r="J48" s="13">
        <v>3.4340000000000002</v>
      </c>
      <c r="AB48" s="10">
        <v>-2.5396657653982784</v>
      </c>
      <c r="AC48" s="10">
        <v>0.22868131895808511</v>
      </c>
      <c r="AD48" s="10">
        <v>-3.9124362418264225E-2</v>
      </c>
      <c r="AE48" s="10">
        <v>-9.9221708436154406E-3</v>
      </c>
      <c r="AF48" s="10">
        <v>-5.4526895043214979E-3</v>
      </c>
      <c r="AG48" s="10">
        <v>-4.5785866570911396E-2</v>
      </c>
      <c r="AH48" s="10">
        <v>-8.0934208224767139E-3</v>
      </c>
      <c r="AI48" s="10">
        <v>1.9200296932888414E-2</v>
      </c>
      <c r="AJ48" s="10">
        <v>2.1356363699365452E-3</v>
      </c>
    </row>
    <row r="49" spans="1:36" x14ac:dyDescent="0.25">
      <c r="A49" s="6">
        <v>39447</v>
      </c>
      <c r="B49" s="13">
        <v>3.4209999999999998</v>
      </c>
      <c r="C49" s="13">
        <v>3.6</v>
      </c>
      <c r="D49" s="13">
        <v>3.5249999999999999</v>
      </c>
      <c r="E49" s="13">
        <v>3.3359999999999999</v>
      </c>
      <c r="F49" s="13">
        <v>3.3250000000000002</v>
      </c>
      <c r="G49" s="13">
        <v>3.2970000000000002</v>
      </c>
      <c r="H49" s="13">
        <v>3.2749999999999999</v>
      </c>
      <c r="I49" s="13">
        <v>3.4630000000000001</v>
      </c>
      <c r="J49" s="13">
        <v>3.4910000000000001</v>
      </c>
      <c r="AB49" s="10">
        <v>-2.3992656733278639</v>
      </c>
      <c r="AC49" s="10">
        <v>0.21338374289151663</v>
      </c>
      <c r="AD49" s="10">
        <v>-2.4104518503096937E-2</v>
      </c>
      <c r="AE49" s="10">
        <v>1.2896913096522147E-2</v>
      </c>
      <c r="AF49" s="10">
        <v>-7.7715840603457906E-3</v>
      </c>
      <c r="AG49" s="10">
        <v>-2.9376041290467284E-2</v>
      </c>
      <c r="AH49" s="10">
        <v>1.7107064628085162E-2</v>
      </c>
      <c r="AI49" s="10">
        <v>1.9879946042223876E-2</v>
      </c>
      <c r="AJ49" s="10">
        <v>4.5496032933011674E-3</v>
      </c>
    </row>
    <row r="50" spans="1:36" x14ac:dyDescent="0.25">
      <c r="A50" s="6">
        <v>39454</v>
      </c>
      <c r="B50" s="13">
        <v>3.4580000000000002</v>
      </c>
      <c r="C50" s="13">
        <v>3.6440000000000001</v>
      </c>
      <c r="D50" s="13">
        <v>3.56</v>
      </c>
      <c r="E50" s="13">
        <v>3.3769999999999998</v>
      </c>
      <c r="F50" s="13">
        <v>3.3610000000000002</v>
      </c>
      <c r="G50" s="13">
        <v>3.3220000000000001</v>
      </c>
      <c r="H50" s="13">
        <v>3.2810000000000001</v>
      </c>
      <c r="I50" s="13">
        <v>3.484</v>
      </c>
      <c r="J50" s="13">
        <v>3.5259999999999998</v>
      </c>
      <c r="AB50" s="10">
        <v>-2.4161543885130725</v>
      </c>
      <c r="AC50" s="10">
        <v>0.20054179333940422</v>
      </c>
      <c r="AD50" s="10">
        <v>-2.7224866232129202E-2</v>
      </c>
      <c r="AE50" s="10">
        <v>3.3638302826149734E-2</v>
      </c>
      <c r="AF50" s="10">
        <v>-1.8587362756419278E-2</v>
      </c>
      <c r="AG50" s="10">
        <v>-2.0886039515877041E-2</v>
      </c>
      <c r="AH50" s="10">
        <v>2.8496910306142133E-2</v>
      </c>
      <c r="AI50" s="10">
        <v>2.4665380538196967E-2</v>
      </c>
      <c r="AJ50" s="10">
        <v>5.3377351449002955E-3</v>
      </c>
    </row>
    <row r="51" spans="1:36" x14ac:dyDescent="0.25">
      <c r="A51" s="6">
        <v>39461</v>
      </c>
      <c r="B51" s="13">
        <v>3.42</v>
      </c>
      <c r="C51" s="13">
        <v>3.621</v>
      </c>
      <c r="D51" s="13">
        <v>3.5169999999999999</v>
      </c>
      <c r="E51" s="13">
        <v>3.339</v>
      </c>
      <c r="F51" s="13">
        <v>3.3090000000000002</v>
      </c>
      <c r="G51" s="13">
        <v>3.2709999999999999</v>
      </c>
      <c r="H51" s="13">
        <v>3.266</v>
      </c>
      <c r="I51" s="13">
        <v>3.431</v>
      </c>
      <c r="J51" s="13">
        <v>3.4590000000000001</v>
      </c>
      <c r="AB51" s="10">
        <v>-2.3302691881121791</v>
      </c>
      <c r="AC51" s="10">
        <v>0.20054777543692928</v>
      </c>
      <c r="AD51" s="10">
        <v>-3.0341459420720401E-2</v>
      </c>
      <c r="AE51" s="10">
        <v>2.6705569866061721E-2</v>
      </c>
      <c r="AF51" s="10">
        <v>-4.3444383655641908E-3</v>
      </c>
      <c r="AG51" s="10">
        <v>-2.9237006556954784E-2</v>
      </c>
      <c r="AH51" s="10">
        <v>2.5648320512319214E-2</v>
      </c>
      <c r="AI51" s="10">
        <v>4.0570227926578752E-2</v>
      </c>
      <c r="AJ51" s="10">
        <v>3.1395528073158894E-3</v>
      </c>
    </row>
    <row r="52" spans="1:36" x14ac:dyDescent="0.25">
      <c r="A52" s="6">
        <v>39468</v>
      </c>
      <c r="B52" s="13">
        <v>3.375</v>
      </c>
      <c r="C52" s="13">
        <v>3.5939999999999999</v>
      </c>
      <c r="D52" s="13">
        <v>3.4790000000000001</v>
      </c>
      <c r="E52" s="13">
        <v>3.2869999999999999</v>
      </c>
      <c r="F52" s="13">
        <v>3.2490000000000001</v>
      </c>
      <c r="G52" s="13">
        <v>3.226</v>
      </c>
      <c r="H52" s="13">
        <v>3.234</v>
      </c>
      <c r="I52" s="13">
        <v>3.3359999999999999</v>
      </c>
      <c r="J52" s="13">
        <v>3.36</v>
      </c>
      <c r="AB52" s="10">
        <v>-2.1770172974926107</v>
      </c>
      <c r="AC52" s="10">
        <v>0.2436233465402852</v>
      </c>
      <c r="AD52" s="10">
        <v>-2.2924795233605237E-2</v>
      </c>
      <c r="AE52" s="10">
        <v>-1.8159705967864662E-2</v>
      </c>
      <c r="AF52" s="10">
        <v>-4.7072276272778386E-2</v>
      </c>
      <c r="AG52" s="10">
        <v>-2.5601939781859814E-2</v>
      </c>
      <c r="AH52" s="10">
        <v>3.2846289219037136E-2</v>
      </c>
      <c r="AI52" s="10">
        <v>3.5993457587671064E-2</v>
      </c>
      <c r="AJ52" s="10">
        <v>5.398365602071486E-4</v>
      </c>
    </row>
    <row r="53" spans="1:36" x14ac:dyDescent="0.25">
      <c r="A53" s="6">
        <v>39475</v>
      </c>
      <c r="B53" s="13">
        <v>3.3530000000000002</v>
      </c>
      <c r="C53" s="13">
        <v>3.5830000000000002</v>
      </c>
      <c r="D53" s="13">
        <v>3.4380000000000002</v>
      </c>
      <c r="E53" s="13">
        <v>3.2759999999999998</v>
      </c>
      <c r="F53" s="13">
        <v>3.2360000000000002</v>
      </c>
      <c r="G53" s="13">
        <v>3.2210000000000001</v>
      </c>
      <c r="H53" s="13">
        <v>3.2410000000000001</v>
      </c>
      <c r="I53" s="13">
        <v>3.3130000000000002</v>
      </c>
      <c r="J53" s="13">
        <v>3.3460000000000001</v>
      </c>
      <c r="AB53" s="10">
        <v>-2.1729609345968131</v>
      </c>
      <c r="AC53" s="10">
        <v>0.29306784364993466</v>
      </c>
      <c r="AD53" s="10">
        <v>-1.2169724276407109E-2</v>
      </c>
      <c r="AE53" s="10">
        <v>-2.2913121139534042E-3</v>
      </c>
      <c r="AF53" s="10">
        <v>-5.5839672653343185E-2</v>
      </c>
      <c r="AG53" s="10">
        <v>-4.7655347508080894E-3</v>
      </c>
      <c r="AH53" s="10">
        <v>2.1596265977948885E-2</v>
      </c>
      <c r="AI53" s="10">
        <v>1.9707689614644617E-2</v>
      </c>
      <c r="AJ53" s="10">
        <v>2.240623999334865E-3</v>
      </c>
    </row>
    <row r="54" spans="1:36" x14ac:dyDescent="0.25">
      <c r="A54" s="6">
        <v>39482</v>
      </c>
      <c r="B54" s="13">
        <v>3.3580000000000001</v>
      </c>
      <c r="C54" s="13">
        <v>3.5659999999999998</v>
      </c>
      <c r="D54" s="13">
        <v>3.444</v>
      </c>
      <c r="E54" s="13">
        <v>3.2839999999999998</v>
      </c>
      <c r="F54" s="13">
        <v>3.258</v>
      </c>
      <c r="G54" s="13">
        <v>3.2490000000000001</v>
      </c>
      <c r="H54" s="13">
        <v>3.2639999999999998</v>
      </c>
      <c r="I54" s="13">
        <v>3.3359999999999999</v>
      </c>
      <c r="J54" s="13">
        <v>3.3769999999999998</v>
      </c>
      <c r="AB54" s="10">
        <v>-2.2012181986889905</v>
      </c>
      <c r="AC54" s="10">
        <v>0.31653818832300484</v>
      </c>
      <c r="AD54" s="10">
        <v>-3.7610314261197632E-2</v>
      </c>
      <c r="AE54" s="10">
        <v>1.5135385641247388E-2</v>
      </c>
      <c r="AF54" s="10">
        <v>-7.8591361348080924E-2</v>
      </c>
      <c r="AG54" s="10">
        <v>-1.2179922758795364E-2</v>
      </c>
      <c r="AH54" s="10">
        <v>2.6536721210358754E-2</v>
      </c>
      <c r="AI54" s="10">
        <v>1.7932939171940773E-2</v>
      </c>
      <c r="AJ54" s="10">
        <v>2.0515717968753121E-3</v>
      </c>
    </row>
    <row r="55" spans="1:36" x14ac:dyDescent="0.25">
      <c r="A55" s="6">
        <v>39489</v>
      </c>
      <c r="B55" s="13">
        <v>3.3439999999999999</v>
      </c>
      <c r="C55" s="13">
        <v>3.5419999999999998</v>
      </c>
      <c r="D55" s="13">
        <v>3.4180000000000001</v>
      </c>
      <c r="E55" s="13">
        <v>3.278</v>
      </c>
      <c r="F55" s="13">
        <v>3.2639999999999998</v>
      </c>
      <c r="G55" s="13">
        <v>3.2410000000000001</v>
      </c>
      <c r="H55" s="13">
        <v>3.2690000000000001</v>
      </c>
      <c r="I55" s="13">
        <v>3.3570000000000002</v>
      </c>
      <c r="J55" s="13">
        <v>3.3929999999999998</v>
      </c>
      <c r="AB55" s="10">
        <v>-2.1536466291586271</v>
      </c>
      <c r="AC55" s="10">
        <v>0.2953911260102513</v>
      </c>
      <c r="AD55" s="10">
        <v>-4.5716949934282027E-2</v>
      </c>
      <c r="AE55" s="10">
        <v>1.6185353863600593E-2</v>
      </c>
      <c r="AF55" s="10">
        <v>-5.7227510457961671E-2</v>
      </c>
      <c r="AG55" s="10">
        <v>-5.6990727390761765E-3</v>
      </c>
      <c r="AH55" s="10">
        <v>3.9089136653725374E-3</v>
      </c>
      <c r="AI55" s="10">
        <v>9.4989732947557031E-4</v>
      </c>
      <c r="AJ55" s="10">
        <v>3.3779149853216425E-3</v>
      </c>
    </row>
    <row r="56" spans="1:36" x14ac:dyDescent="0.25">
      <c r="A56" s="6">
        <v>39496</v>
      </c>
      <c r="B56" s="13">
        <v>3.4590000000000001</v>
      </c>
      <c r="C56" s="13">
        <v>3.5880000000000001</v>
      </c>
      <c r="D56" s="13">
        <v>3.5339999999999998</v>
      </c>
      <c r="E56" s="13">
        <v>3.403</v>
      </c>
      <c r="F56" s="13">
        <v>3.3769999999999998</v>
      </c>
      <c r="G56" s="13">
        <v>3.37</v>
      </c>
      <c r="H56" s="13">
        <v>3.3530000000000002</v>
      </c>
      <c r="I56" s="13">
        <v>3.4620000000000002</v>
      </c>
      <c r="J56" s="13">
        <v>3.5110000000000001</v>
      </c>
      <c r="AB56" s="10">
        <v>-2.3739724848332955</v>
      </c>
      <c r="AC56" s="10">
        <v>0.25946657830011532</v>
      </c>
      <c r="AD56" s="10">
        <v>-8.4168264870258774E-2</v>
      </c>
      <c r="AE56" s="10">
        <v>5.0076073508849156E-2</v>
      </c>
      <c r="AF56" s="10">
        <v>-5.8263259541502556E-2</v>
      </c>
      <c r="AG56" s="10">
        <v>-1.9187165583418543E-3</v>
      </c>
      <c r="AH56" s="10">
        <v>-1.2492176457822718E-2</v>
      </c>
      <c r="AI56" s="10">
        <v>1.0809733413408087E-3</v>
      </c>
      <c r="AJ56" s="10">
        <v>1.3737071176039871E-3</v>
      </c>
    </row>
    <row r="57" spans="1:36" x14ac:dyDescent="0.25">
      <c r="A57" s="6">
        <v>39503</v>
      </c>
      <c r="B57" s="13">
        <v>3.6190000000000002</v>
      </c>
      <c r="C57" s="13">
        <v>3.71</v>
      </c>
      <c r="D57" s="13">
        <v>3.694</v>
      </c>
      <c r="E57" s="13">
        <v>3.5680000000000001</v>
      </c>
      <c r="F57" s="13">
        <v>3.5339999999999998</v>
      </c>
      <c r="G57" s="13">
        <v>3.5129999999999999</v>
      </c>
      <c r="H57" s="13">
        <v>3.476</v>
      </c>
      <c r="I57" s="13">
        <v>3.6120000000000001</v>
      </c>
      <c r="J57" s="13">
        <v>3.6720000000000002</v>
      </c>
      <c r="AB57" s="10">
        <v>-2.354359221853541</v>
      </c>
      <c r="AC57" s="10">
        <v>0.20797374684661699</v>
      </c>
      <c r="AD57" s="10">
        <v>-0.14183168500104418</v>
      </c>
      <c r="AE57" s="10">
        <v>-1.1086000570079821E-2</v>
      </c>
      <c r="AF57" s="10">
        <v>-5.3457622410533069E-2</v>
      </c>
      <c r="AG57" s="10">
        <v>-2.3745602924329246E-2</v>
      </c>
      <c r="AH57" s="10">
        <v>-2.8340636148390053E-2</v>
      </c>
      <c r="AI57" s="10">
        <v>-1.6067422380103325E-2</v>
      </c>
      <c r="AJ57" s="10">
        <v>4.2165769122739288E-3</v>
      </c>
    </row>
    <row r="58" spans="1:36" x14ac:dyDescent="0.25">
      <c r="A58" s="6">
        <v>39510</v>
      </c>
      <c r="B58" s="13">
        <v>3.7149999999999999</v>
      </c>
      <c r="C58" s="13">
        <v>3.8130000000000002</v>
      </c>
      <c r="D58" s="13">
        <v>3.8290000000000002</v>
      </c>
      <c r="E58" s="13">
        <v>3.641</v>
      </c>
      <c r="F58" s="13">
        <v>3.6520000000000001</v>
      </c>
      <c r="G58" s="13">
        <v>3.6110000000000002</v>
      </c>
      <c r="H58" s="13">
        <v>3.5750000000000002</v>
      </c>
      <c r="I58" s="13">
        <v>3.74</v>
      </c>
      <c r="J58" s="13">
        <v>3.8029999999999999</v>
      </c>
      <c r="AB58" s="10">
        <v>-2.4076640304926697</v>
      </c>
      <c r="AC58" s="10">
        <v>0.16729528119593501</v>
      </c>
      <c r="AD58" s="10">
        <v>-0.15381881637161984</v>
      </c>
      <c r="AE58" s="10">
        <v>-4.4786015079480317E-2</v>
      </c>
      <c r="AF58" s="10">
        <v>-6.5118447071993005E-2</v>
      </c>
      <c r="AG58" s="10">
        <v>-1.5210501520723937E-2</v>
      </c>
      <c r="AH58" s="10">
        <v>-2.1855686703591743E-2</v>
      </c>
      <c r="AI58" s="10">
        <v>-2.6019944106251296E-2</v>
      </c>
      <c r="AJ58" s="10">
        <v>7.5702285592779694E-3</v>
      </c>
    </row>
    <row r="59" spans="1:36" x14ac:dyDescent="0.25">
      <c r="A59" s="6">
        <v>39517</v>
      </c>
      <c r="B59" s="13">
        <v>3.8860000000000001</v>
      </c>
      <c r="C59" s="13">
        <v>3.9380000000000002</v>
      </c>
      <c r="D59" s="13">
        <v>3.9929999999999999</v>
      </c>
      <c r="E59" s="13">
        <v>3.8220000000000001</v>
      </c>
      <c r="F59" s="13">
        <v>3.7890000000000001</v>
      </c>
      <c r="G59" s="13">
        <v>3.8</v>
      </c>
      <c r="H59" s="13">
        <v>3.734</v>
      </c>
      <c r="I59" s="13">
        <v>3.891</v>
      </c>
      <c r="J59" s="13">
        <v>3.9550000000000001</v>
      </c>
      <c r="AB59" s="10">
        <v>-2.3199786513522831</v>
      </c>
      <c r="AC59" s="10">
        <v>0.11860531414705013</v>
      </c>
      <c r="AD59" s="10">
        <v>-0.1666795462715501</v>
      </c>
      <c r="AE59" s="10">
        <v>-0.10187702388154353</v>
      </c>
      <c r="AF59" s="10">
        <v>-6.2018676604594473E-2</v>
      </c>
      <c r="AG59" s="10">
        <v>4.4249288684085541E-3</v>
      </c>
      <c r="AH59" s="10">
        <v>-2.6016873602810662E-2</v>
      </c>
      <c r="AI59" s="10">
        <v>-2.3867029924873075E-2</v>
      </c>
      <c r="AJ59" s="10">
        <v>7.8376948510588285E-3</v>
      </c>
    </row>
    <row r="60" spans="1:36" x14ac:dyDescent="0.25">
      <c r="A60" s="6">
        <v>39524</v>
      </c>
      <c r="B60" s="13">
        <v>4.0540000000000003</v>
      </c>
      <c r="C60" s="13">
        <v>4.1189999999999998</v>
      </c>
      <c r="D60" s="13">
        <v>4.1820000000000004</v>
      </c>
      <c r="E60" s="13">
        <v>3.9769999999999999</v>
      </c>
      <c r="F60" s="13">
        <v>3.9660000000000002</v>
      </c>
      <c r="G60" s="13">
        <v>3.9159999999999999</v>
      </c>
      <c r="H60" s="13">
        <v>3.8940000000000001</v>
      </c>
      <c r="I60" s="13">
        <v>4.0250000000000004</v>
      </c>
      <c r="J60" s="13">
        <v>4.0830000000000002</v>
      </c>
      <c r="AB60" s="10">
        <v>-2.1751688016359623</v>
      </c>
      <c r="AC60" s="10">
        <v>4.452272668714817E-2</v>
      </c>
      <c r="AD60" s="10">
        <v>-0.16868326086652344</v>
      </c>
      <c r="AE60" s="10">
        <v>-0.10068743425719441</v>
      </c>
      <c r="AF60" s="10">
        <v>-5.4519574496885582E-2</v>
      </c>
      <c r="AG60" s="10">
        <v>2.0250453224891881E-2</v>
      </c>
      <c r="AH60" s="10">
        <v>-1.9862170525367578E-2</v>
      </c>
      <c r="AI60" s="10">
        <v>-1.7111474110616705E-2</v>
      </c>
      <c r="AJ60" s="10">
        <v>8.4566799872922826E-3</v>
      </c>
    </row>
    <row r="61" spans="1:36" x14ac:dyDescent="0.25">
      <c r="A61" s="6">
        <v>39531</v>
      </c>
      <c r="B61" s="13">
        <v>4.0620000000000003</v>
      </c>
      <c r="C61" s="13">
        <v>4.1420000000000003</v>
      </c>
      <c r="D61" s="13">
        <v>4.1890000000000001</v>
      </c>
      <c r="E61" s="13">
        <v>3.9830000000000001</v>
      </c>
      <c r="F61" s="13">
        <v>3.9750000000000001</v>
      </c>
      <c r="G61" s="13">
        <v>3.93</v>
      </c>
      <c r="H61" s="13">
        <v>3.956</v>
      </c>
      <c r="I61" s="13">
        <v>4.0629999999999997</v>
      </c>
      <c r="J61" s="13">
        <v>4.1189999999999998</v>
      </c>
      <c r="AB61" s="10">
        <v>-1.9957899038090603</v>
      </c>
      <c r="AC61" s="10">
        <v>-2.1819526613462467E-2</v>
      </c>
      <c r="AD61" s="10">
        <v>-0.15761374804602316</v>
      </c>
      <c r="AE61" s="10">
        <v>-0.11153160013982484</v>
      </c>
      <c r="AF61" s="10">
        <v>-4.75035184617058E-2</v>
      </c>
      <c r="AG61" s="10">
        <v>3.0196629485741047E-2</v>
      </c>
      <c r="AH61" s="10">
        <v>-1.0853607690830387E-2</v>
      </c>
      <c r="AI61" s="10">
        <v>-8.6450908452185733E-3</v>
      </c>
      <c r="AJ61" s="10">
        <v>8.058350283824978E-3</v>
      </c>
    </row>
    <row r="62" spans="1:36" x14ac:dyDescent="0.25">
      <c r="A62" s="6">
        <v>39538</v>
      </c>
      <c r="B62" s="13">
        <v>4.0359999999999996</v>
      </c>
      <c r="C62" s="13">
        <v>4.13</v>
      </c>
      <c r="D62" s="13">
        <v>4.1639999999999997</v>
      </c>
      <c r="E62" s="13">
        <v>3.9550000000000001</v>
      </c>
      <c r="F62" s="13">
        <v>3.944</v>
      </c>
      <c r="G62" s="13">
        <v>3.9089999999999998</v>
      </c>
      <c r="H62" s="13">
        <v>3.9750000000000001</v>
      </c>
      <c r="I62" s="13">
        <v>4.0570000000000004</v>
      </c>
      <c r="J62" s="13">
        <v>4.1120000000000001</v>
      </c>
      <c r="AB62" s="10">
        <v>-1.6884357399164436</v>
      </c>
      <c r="AC62" s="10">
        <v>-4.9179204785646427E-2</v>
      </c>
      <c r="AD62" s="10">
        <v>-0.15575319365200874</v>
      </c>
      <c r="AE62" s="10">
        <v>-0.12304235363380542</v>
      </c>
      <c r="AF62" s="10">
        <v>-4.9016688121830819E-2</v>
      </c>
      <c r="AG62" s="10">
        <v>2.47402538008555E-2</v>
      </c>
      <c r="AH62" s="10">
        <v>-2.1316018109687235E-3</v>
      </c>
      <c r="AI62" s="10">
        <v>-3.9044314638568399E-4</v>
      </c>
      <c r="AJ62" s="10">
        <v>7.966098628857313E-3</v>
      </c>
    </row>
    <row r="63" spans="1:36" x14ac:dyDescent="0.25">
      <c r="A63" s="6">
        <v>39545</v>
      </c>
      <c r="B63" s="13">
        <v>4.0270000000000001</v>
      </c>
      <c r="C63" s="13">
        <v>4.1210000000000004</v>
      </c>
      <c r="D63" s="13">
        <v>4.1459999999999999</v>
      </c>
      <c r="E63" s="13">
        <v>3.95</v>
      </c>
      <c r="F63" s="13">
        <v>3.931</v>
      </c>
      <c r="G63" s="13">
        <v>3.8959999999999999</v>
      </c>
      <c r="H63" s="13">
        <v>3.9790000000000001</v>
      </c>
      <c r="I63" s="13">
        <v>4.0590000000000002</v>
      </c>
      <c r="J63" s="13">
        <v>4.1180000000000003</v>
      </c>
      <c r="AB63" s="10">
        <v>-1.5716926333793053</v>
      </c>
      <c r="AC63" s="10">
        <v>2.0221934765483254E-2</v>
      </c>
      <c r="AD63" s="10">
        <v>-0.1735984025247112</v>
      </c>
      <c r="AE63" s="10">
        <v>-6.3958888834373812E-2</v>
      </c>
      <c r="AF63" s="10">
        <v>-3.8824133783135463E-2</v>
      </c>
      <c r="AG63" s="10">
        <v>2.2683386470536526E-2</v>
      </c>
      <c r="AH63" s="10">
        <v>3.0397894947574349E-3</v>
      </c>
      <c r="AI63" s="10">
        <v>2.1571980393905701E-2</v>
      </c>
      <c r="AJ63" s="10">
        <v>4.4457183786578546E-3</v>
      </c>
    </row>
    <row r="64" spans="1:36" x14ac:dyDescent="0.25">
      <c r="A64" s="6">
        <v>39552</v>
      </c>
      <c r="B64" s="13">
        <v>4.1369999999999996</v>
      </c>
      <c r="C64" s="13">
        <v>4.2389999999999999</v>
      </c>
      <c r="D64" s="13">
        <v>4.2720000000000002</v>
      </c>
      <c r="E64" s="13">
        <v>4.0519999999999996</v>
      </c>
      <c r="F64" s="13">
        <v>4.0250000000000004</v>
      </c>
      <c r="G64" s="13">
        <v>4.0019999999999998</v>
      </c>
      <c r="H64" s="13">
        <v>4.0430000000000001</v>
      </c>
      <c r="I64" s="13">
        <v>4.1859999999999999</v>
      </c>
      <c r="J64" s="13">
        <v>4.234</v>
      </c>
      <c r="AB64" s="10">
        <v>-1.5399286160767622</v>
      </c>
      <c r="AC64" s="10">
        <v>0.13738838151564836</v>
      </c>
      <c r="AD64" s="10">
        <v>-0.10931989212588356</v>
      </c>
      <c r="AE64" s="10">
        <v>3.1015345325980947E-2</v>
      </c>
      <c r="AF64" s="10">
        <v>-3.2522255927830833E-2</v>
      </c>
      <c r="AG64" s="10">
        <v>4.2712311591737939E-2</v>
      </c>
      <c r="AH64" s="10">
        <v>-1.9529416403066973E-2</v>
      </c>
      <c r="AI64" s="10">
        <v>1.5524947131321304E-2</v>
      </c>
      <c r="AJ64" s="10">
        <v>-3.1737531785826505E-4</v>
      </c>
    </row>
    <row r="65" spans="1:36" x14ac:dyDescent="0.25">
      <c r="A65" s="6">
        <v>39559</v>
      </c>
      <c r="B65" s="13">
        <v>4.2290000000000001</v>
      </c>
      <c r="C65" s="13">
        <v>4.3460000000000001</v>
      </c>
      <c r="D65" s="13">
        <v>4.375</v>
      </c>
      <c r="E65" s="13">
        <v>4.1360000000000001</v>
      </c>
      <c r="F65" s="13">
        <v>4.1100000000000003</v>
      </c>
      <c r="G65" s="13">
        <v>4.08</v>
      </c>
      <c r="H65" s="13">
        <v>4.1139999999999999</v>
      </c>
      <c r="I65" s="13">
        <v>4.2649999999999997</v>
      </c>
      <c r="J65" s="13">
        <v>4.3170000000000002</v>
      </c>
      <c r="AB65" s="10">
        <v>-1.4844955261347497</v>
      </c>
      <c r="AC65" s="10">
        <v>0.23573443253558796</v>
      </c>
      <c r="AD65" s="10">
        <v>-6.9337756816362298E-2</v>
      </c>
      <c r="AE65" s="10">
        <v>6.3956109083094417E-2</v>
      </c>
      <c r="AF65" s="10">
        <v>-4.2167815839075917E-2</v>
      </c>
      <c r="AG65" s="10">
        <v>4.3484722375817769E-2</v>
      </c>
      <c r="AH65" s="10">
        <v>-3.6686676240650792E-2</v>
      </c>
      <c r="AI65" s="10">
        <v>1.156327361294934E-2</v>
      </c>
      <c r="AJ65" s="10">
        <v>-4.6355256156372137E-3</v>
      </c>
    </row>
    <row r="66" spans="1:36" x14ac:dyDescent="0.25">
      <c r="A66" s="6">
        <v>39566</v>
      </c>
      <c r="B66" s="13">
        <v>4.25</v>
      </c>
      <c r="C66" s="13">
        <v>4.3460000000000001</v>
      </c>
      <c r="D66" s="13">
        <v>4.3810000000000002</v>
      </c>
      <c r="E66" s="13">
        <v>4.1689999999999996</v>
      </c>
      <c r="F66" s="13">
        <v>4.1440000000000001</v>
      </c>
      <c r="G66" s="13">
        <v>4.1159999999999997</v>
      </c>
      <c r="H66" s="13">
        <v>4.1429999999999998</v>
      </c>
      <c r="I66" s="13">
        <v>4.3230000000000004</v>
      </c>
      <c r="J66" s="13">
        <v>4.3899999999999997</v>
      </c>
      <c r="AB66" s="10">
        <v>-1.1965769864755618</v>
      </c>
      <c r="AC66" s="10">
        <v>0.27224749335784931</v>
      </c>
      <c r="AD66" s="10">
        <v>-2.7242387491316526E-2</v>
      </c>
      <c r="AE66" s="10">
        <v>8.6962070534374478E-2</v>
      </c>
      <c r="AF66" s="10">
        <v>-2.2532739168649556E-2</v>
      </c>
      <c r="AG66" s="10">
        <v>5.1880181022460781E-2</v>
      </c>
      <c r="AH66" s="10">
        <v>-4.093899572852993E-2</v>
      </c>
      <c r="AI66" s="10">
        <v>-5.4723503203003864E-4</v>
      </c>
      <c r="AJ66" s="10">
        <v>-3.0981478019084167E-3</v>
      </c>
    </row>
    <row r="67" spans="1:36" x14ac:dyDescent="0.25">
      <c r="A67" s="6">
        <v>39573</v>
      </c>
      <c r="B67" s="13">
        <v>4.218</v>
      </c>
      <c r="C67" s="13">
        <v>4.3369999999999997</v>
      </c>
      <c r="D67" s="13">
        <v>4.351</v>
      </c>
      <c r="E67" s="13">
        <v>4.133</v>
      </c>
      <c r="F67" s="13">
        <v>4.1159999999999997</v>
      </c>
      <c r="G67" s="13">
        <v>4.0880000000000001</v>
      </c>
      <c r="H67" s="13">
        <v>4.1589999999999998</v>
      </c>
      <c r="I67" s="13">
        <v>4.3129999999999997</v>
      </c>
      <c r="J67" s="13">
        <v>4.3819999999999997</v>
      </c>
      <c r="AB67" s="10">
        <v>-0.91129436349066761</v>
      </c>
      <c r="AC67" s="10">
        <v>0.26096703263301413</v>
      </c>
      <c r="AD67" s="10">
        <v>-4.4874045182774431E-3</v>
      </c>
      <c r="AE67" s="10">
        <v>7.8014566742569014E-2</v>
      </c>
      <c r="AF67" s="10">
        <v>-1.7425985264125376E-2</v>
      </c>
      <c r="AG67" s="10">
        <v>3.5899443477913788E-2</v>
      </c>
      <c r="AH67" s="10">
        <v>-5.319567218333008E-2</v>
      </c>
      <c r="AI67" s="10">
        <v>-3.5732030635100285E-3</v>
      </c>
      <c r="AJ67" s="10">
        <v>-6.4617227940135732E-3</v>
      </c>
    </row>
    <row r="68" spans="1:36" x14ac:dyDescent="0.25">
      <c r="A68" s="6">
        <v>39580</v>
      </c>
      <c r="B68" s="13">
        <v>4.3959999999999999</v>
      </c>
      <c r="C68" s="13">
        <v>4.4630000000000001</v>
      </c>
      <c r="D68" s="13">
        <v>4.5209999999999999</v>
      </c>
      <c r="E68" s="13">
        <v>4.3220000000000001</v>
      </c>
      <c r="F68" s="13">
        <v>4.3049999999999997</v>
      </c>
      <c r="G68" s="13">
        <v>4.2699999999999996</v>
      </c>
      <c r="H68" s="13">
        <v>4.28</v>
      </c>
      <c r="I68" s="13">
        <v>4.4669999999999996</v>
      </c>
      <c r="J68" s="13">
        <v>4.5469999999999997</v>
      </c>
      <c r="AB68" s="10">
        <v>-0.31078041521467692</v>
      </c>
      <c r="AC68" s="10">
        <v>0.23047794614262573</v>
      </c>
      <c r="AD68" s="10">
        <v>-5.6833121798216021E-2</v>
      </c>
      <c r="AE68" s="10">
        <v>3.6298980202616446E-2</v>
      </c>
      <c r="AF68" s="10">
        <v>-2.5569984747165212E-2</v>
      </c>
      <c r="AG68" s="10">
        <v>2.7311143912437056E-2</v>
      </c>
      <c r="AH68" s="10">
        <v>-3.9971029247337919E-2</v>
      </c>
      <c r="AI68" s="10">
        <v>-1.6664530810226817E-2</v>
      </c>
      <c r="AJ68" s="10">
        <v>-1.9701597697386842E-3</v>
      </c>
    </row>
    <row r="69" spans="1:36" x14ac:dyDescent="0.25">
      <c r="A69" s="6">
        <v>39587</v>
      </c>
      <c r="B69" s="13">
        <v>4.5579999999999998</v>
      </c>
      <c r="C69" s="13">
        <v>4.6100000000000003</v>
      </c>
      <c r="D69" s="13">
        <v>4.6849999999999996</v>
      </c>
      <c r="E69" s="13">
        <v>4.4850000000000003</v>
      </c>
      <c r="F69" s="13">
        <v>4.4690000000000003</v>
      </c>
      <c r="G69" s="13">
        <v>4.4450000000000003</v>
      </c>
      <c r="H69" s="13">
        <v>4.4459999999999997</v>
      </c>
      <c r="I69" s="13">
        <v>4.62</v>
      </c>
      <c r="J69" s="13">
        <v>4.7370000000000001</v>
      </c>
      <c r="AB69" s="10">
        <v>0.2424002532551523</v>
      </c>
      <c r="AC69" s="10">
        <v>0.22263571260613838</v>
      </c>
      <c r="AD69" s="10">
        <v>-8.1111592053367765E-2</v>
      </c>
      <c r="AE69" s="10">
        <v>1.1269940732069104E-2</v>
      </c>
      <c r="AF69" s="10">
        <v>-1.4712402044341936E-2</v>
      </c>
      <c r="AG69" s="10">
        <v>4.1010409953454979E-2</v>
      </c>
      <c r="AH69" s="10">
        <v>3.1154594690520785E-3</v>
      </c>
      <c r="AI69" s="10">
        <v>-2.5802007396062425E-3</v>
      </c>
      <c r="AJ69" s="10">
        <v>2.8488599817029802E-3</v>
      </c>
    </row>
    <row r="70" spans="1:36" x14ac:dyDescent="0.25">
      <c r="A70" s="6">
        <v>39594</v>
      </c>
      <c r="B70" s="13">
        <v>4.7910000000000004</v>
      </c>
      <c r="C70" s="13">
        <v>4.843</v>
      </c>
      <c r="D70" s="13">
        <v>4.9160000000000004</v>
      </c>
      <c r="E70" s="13">
        <v>4.7190000000000003</v>
      </c>
      <c r="F70" s="13">
        <v>4.6769999999999996</v>
      </c>
      <c r="G70" s="13">
        <v>4.6760000000000002</v>
      </c>
      <c r="H70" s="13">
        <v>4.6589999999999998</v>
      </c>
      <c r="I70" s="13">
        <v>4.8940000000000001</v>
      </c>
      <c r="J70" s="13">
        <v>5.0270000000000001</v>
      </c>
      <c r="AB70" s="10">
        <v>0.18981313460689139</v>
      </c>
      <c r="AC70" s="10">
        <v>0.16861420935936386</v>
      </c>
      <c r="AD70" s="10">
        <v>-8.2567956649321567E-2</v>
      </c>
      <c r="AE70" s="10">
        <v>1.3737160644100821E-2</v>
      </c>
      <c r="AF70" s="10">
        <v>-1.7011041671731199E-2</v>
      </c>
      <c r="AG70" s="10">
        <v>5.5630019815493613E-2</v>
      </c>
      <c r="AH70" s="10">
        <v>-1.8355958063340783E-2</v>
      </c>
      <c r="AI70" s="10">
        <v>8.2576759764013356E-3</v>
      </c>
      <c r="AJ70" s="10">
        <v>-3.3435573916502999E-3</v>
      </c>
    </row>
    <row r="71" spans="1:36" x14ac:dyDescent="0.25">
      <c r="A71" s="6">
        <v>39601</v>
      </c>
      <c r="B71" s="13">
        <v>4.7720000000000002</v>
      </c>
      <c r="C71" s="13">
        <v>4.8460000000000001</v>
      </c>
      <c r="D71" s="13">
        <v>4.9109999999999996</v>
      </c>
      <c r="E71" s="13">
        <v>4.6920000000000002</v>
      </c>
      <c r="F71" s="13">
        <v>4.6529999999999996</v>
      </c>
      <c r="G71" s="13">
        <v>4.6660000000000004</v>
      </c>
      <c r="H71" s="13">
        <v>4.6859999999999999</v>
      </c>
      <c r="I71" s="13">
        <v>4.8840000000000003</v>
      </c>
      <c r="J71" s="13">
        <v>5.0270000000000001</v>
      </c>
      <c r="AB71" s="10">
        <v>0.34370116281157131</v>
      </c>
      <c r="AC71" s="10">
        <v>4.8100147879783756E-2</v>
      </c>
      <c r="AD71" s="10">
        <v>-8.5707939759975593E-2</v>
      </c>
      <c r="AE71" s="10">
        <v>5.7739760286462126E-2</v>
      </c>
      <c r="AF71" s="10">
        <v>-4.1833924910957374E-2</v>
      </c>
      <c r="AG71" s="10">
        <v>4.0086463607810756E-2</v>
      </c>
      <c r="AH71" s="10">
        <v>-3.6035460700513848E-3</v>
      </c>
      <c r="AI71" s="10">
        <v>-1.6750482946062109E-3</v>
      </c>
      <c r="AJ71" s="10">
        <v>-1.3723742886939685E-3</v>
      </c>
    </row>
    <row r="72" spans="1:36" x14ac:dyDescent="0.25">
      <c r="A72" s="6">
        <v>39608</v>
      </c>
      <c r="B72" s="13">
        <v>4.758</v>
      </c>
      <c r="C72" s="13">
        <v>4.8339999999999996</v>
      </c>
      <c r="D72" s="13">
        <v>4.8840000000000003</v>
      </c>
      <c r="E72" s="13">
        <v>4.6849999999999996</v>
      </c>
      <c r="F72" s="13">
        <v>4.625</v>
      </c>
      <c r="G72" s="13">
        <v>4.6609999999999996</v>
      </c>
      <c r="H72" s="13">
        <v>4.7060000000000004</v>
      </c>
      <c r="I72" s="13">
        <v>4.88</v>
      </c>
      <c r="J72" s="13">
        <v>4.992</v>
      </c>
      <c r="AB72" s="10">
        <v>0.25018747300096139</v>
      </c>
      <c r="AC72" s="10">
        <v>-3.8559215558735691E-2</v>
      </c>
      <c r="AD72" s="10">
        <v>-8.9316113004113656E-2</v>
      </c>
      <c r="AE72" s="10">
        <v>5.7357629476817495E-2</v>
      </c>
      <c r="AF72" s="10">
        <v>-2.5825093286150048E-2</v>
      </c>
      <c r="AG72" s="10">
        <v>2.7307826262913532E-2</v>
      </c>
      <c r="AH72" s="10">
        <v>-8.7142113614933642E-3</v>
      </c>
      <c r="AI72" s="10">
        <v>2.999510691070247E-3</v>
      </c>
      <c r="AJ72" s="10">
        <v>-4.122635732038772E-3</v>
      </c>
    </row>
    <row r="73" spans="1:36" x14ac:dyDescent="0.25">
      <c r="A73" s="6">
        <v>39615</v>
      </c>
      <c r="B73" s="13">
        <v>4.7679999999999998</v>
      </c>
      <c r="C73" s="13">
        <v>4.8529999999999998</v>
      </c>
      <c r="D73" s="13">
        <v>4.8780000000000001</v>
      </c>
      <c r="E73" s="13">
        <v>4.7009999999999996</v>
      </c>
      <c r="F73" s="13">
        <v>4.6289999999999996</v>
      </c>
      <c r="G73" s="13">
        <v>4.66</v>
      </c>
      <c r="H73" s="13">
        <v>4.6920000000000002</v>
      </c>
      <c r="I73" s="13">
        <v>4.8609999999999998</v>
      </c>
      <c r="J73" s="13">
        <v>4.9690000000000003</v>
      </c>
      <c r="AB73" s="10">
        <v>-9.9748409092345766E-2</v>
      </c>
      <c r="AC73" s="10">
        <v>-0.12930078885710627</v>
      </c>
      <c r="AD73" s="10">
        <v>-6.4454423892724946E-2</v>
      </c>
      <c r="AE73" s="10">
        <v>0.11094770971277475</v>
      </c>
      <c r="AF73" s="10">
        <v>-1.1823299905112239E-2</v>
      </c>
      <c r="AG73" s="10">
        <v>1.3969701696796634E-2</v>
      </c>
      <c r="AH73" s="10">
        <v>-1.6543851952752913E-2</v>
      </c>
      <c r="AI73" s="10">
        <v>-6.7323048754889094E-3</v>
      </c>
      <c r="AJ73" s="10">
        <v>-2.5467518655492827E-3</v>
      </c>
    </row>
    <row r="74" spans="1:36" x14ac:dyDescent="0.25">
      <c r="A74" s="6">
        <v>39622</v>
      </c>
      <c r="B74" s="13">
        <v>4.7249999999999996</v>
      </c>
      <c r="C74" s="13">
        <v>4.8330000000000002</v>
      </c>
      <c r="D74" s="13">
        <v>4.8360000000000003</v>
      </c>
      <c r="E74" s="13">
        <v>4.6580000000000004</v>
      </c>
      <c r="F74" s="13">
        <v>4.5860000000000003</v>
      </c>
      <c r="G74" s="13">
        <v>4.6050000000000004</v>
      </c>
      <c r="H74" s="13">
        <v>4.6589999999999998</v>
      </c>
      <c r="I74" s="13">
        <v>4.8220000000000001</v>
      </c>
      <c r="J74" s="13">
        <v>4.9219999999999997</v>
      </c>
      <c r="AB74" s="10">
        <v>-0.19324736958511013</v>
      </c>
      <c r="AC74" s="10">
        <v>-0.20814741621145388</v>
      </c>
      <c r="AD74" s="10">
        <v>-2.5265892569461094E-3</v>
      </c>
      <c r="AE74" s="10">
        <v>8.557085889437159E-2</v>
      </c>
      <c r="AF74" s="10">
        <v>-3.1110119165702946E-2</v>
      </c>
      <c r="AG74" s="10">
        <v>3.3463817249696264E-2</v>
      </c>
      <c r="AH74" s="10">
        <v>-1.0547066610721745E-2</v>
      </c>
      <c r="AI74" s="10">
        <v>-1.6709187128406907E-2</v>
      </c>
      <c r="AJ74" s="10">
        <v>-1.284769268370392E-4</v>
      </c>
    </row>
    <row r="75" spans="1:36" x14ac:dyDescent="0.25">
      <c r="A75" s="6">
        <v>39629</v>
      </c>
      <c r="B75" s="13">
        <v>4.7229999999999999</v>
      </c>
      <c r="C75" s="13">
        <v>4.8220000000000001</v>
      </c>
      <c r="D75" s="13">
        <v>4.8250000000000002</v>
      </c>
      <c r="E75" s="13">
        <v>4.6589999999999998</v>
      </c>
      <c r="F75" s="13">
        <v>4.5830000000000002</v>
      </c>
      <c r="G75" s="13">
        <v>4.6079999999999997</v>
      </c>
      <c r="H75" s="13">
        <v>4.6420000000000003</v>
      </c>
      <c r="I75" s="13">
        <v>4.8230000000000004</v>
      </c>
      <c r="J75" s="13">
        <v>4.9279999999999999</v>
      </c>
      <c r="AB75" s="10">
        <v>-0.22544056909666552</v>
      </c>
      <c r="AC75" s="10">
        <v>-0.22781694960326912</v>
      </c>
      <c r="AD75" s="10">
        <v>5.295887297380901E-2</v>
      </c>
      <c r="AE75" s="10">
        <v>4.2454046096764682E-2</v>
      </c>
      <c r="AF75" s="10">
        <v>-5.9031460050713962E-2</v>
      </c>
      <c r="AG75" s="10">
        <v>2.6164830043104572E-2</v>
      </c>
      <c r="AH75" s="10">
        <v>-4.3301830880885048E-3</v>
      </c>
      <c r="AI75" s="10">
        <v>-2.4260175628282341E-2</v>
      </c>
      <c r="AJ75" s="10">
        <v>6.3029576113446647E-3</v>
      </c>
    </row>
    <row r="76" spans="1:36" x14ac:dyDescent="0.25">
      <c r="A76" s="6">
        <v>39636</v>
      </c>
      <c r="B76" s="13">
        <v>4.7990000000000004</v>
      </c>
      <c r="C76" s="13">
        <v>4.8630000000000004</v>
      </c>
      <c r="D76" s="13">
        <v>4.8899999999999997</v>
      </c>
      <c r="E76" s="13">
        <v>4.7450000000000001</v>
      </c>
      <c r="F76" s="13">
        <v>4.66</v>
      </c>
      <c r="G76" s="13">
        <v>4.6989999999999998</v>
      </c>
      <c r="H76" s="13">
        <v>4.6760000000000002</v>
      </c>
      <c r="I76" s="13">
        <v>4.8929999999999998</v>
      </c>
      <c r="J76" s="13">
        <v>5.0010000000000003</v>
      </c>
      <c r="AB76" s="10">
        <v>-7.4973337554830682E-2</v>
      </c>
      <c r="AC76" s="10">
        <v>-0.21467826353500102</v>
      </c>
      <c r="AD76" s="10">
        <v>9.0453408622412676E-2</v>
      </c>
      <c r="AE76" s="10">
        <v>-1.0582592503813933E-2</v>
      </c>
      <c r="AF76" s="10">
        <v>-4.9848940107005087E-2</v>
      </c>
      <c r="AG76" s="10">
        <v>6.5418932602581371E-3</v>
      </c>
      <c r="AH76" s="10">
        <v>-6.4155367361889079E-3</v>
      </c>
      <c r="AI76" s="10">
        <v>-2.3305259917058455E-2</v>
      </c>
      <c r="AJ76" s="10">
        <v>5.0239674361705336E-3</v>
      </c>
    </row>
    <row r="77" spans="1:36" x14ac:dyDescent="0.25">
      <c r="A77" s="6">
        <v>39643</v>
      </c>
      <c r="B77" s="13">
        <v>4.8319999999999999</v>
      </c>
      <c r="C77" s="13">
        <v>4.8890000000000002</v>
      </c>
      <c r="D77" s="13">
        <v>4.915</v>
      </c>
      <c r="E77" s="13">
        <v>4.782</v>
      </c>
      <c r="F77" s="13">
        <v>4.7050000000000001</v>
      </c>
      <c r="G77" s="13">
        <v>4.7389999999999999</v>
      </c>
      <c r="H77" s="13">
        <v>4.7229999999999999</v>
      </c>
      <c r="I77" s="13">
        <v>4.9160000000000004</v>
      </c>
      <c r="J77" s="13">
        <v>5.0259999999999998</v>
      </c>
      <c r="AB77" s="10">
        <v>6.479146651124762E-2</v>
      </c>
      <c r="AC77" s="10">
        <v>-0.24995380127447786</v>
      </c>
      <c r="AD77" s="10">
        <v>0.1126808783976438</v>
      </c>
      <c r="AE77" s="10">
        <v>-2.809023546843626E-2</v>
      </c>
      <c r="AF77" s="10">
        <v>-6.2875736331325358E-2</v>
      </c>
      <c r="AG77" s="10">
        <v>5.8477988057581629E-3</v>
      </c>
      <c r="AH77" s="10">
        <v>-8.7967040718228012E-4</v>
      </c>
      <c r="AI77" s="10">
        <v>-7.2696480551239012E-3</v>
      </c>
      <c r="AJ77" s="10">
        <v>-1.4041661824615011E-3</v>
      </c>
    </row>
    <row r="78" spans="1:36" x14ac:dyDescent="0.25">
      <c r="A78" s="6">
        <v>39650</v>
      </c>
      <c r="B78" s="13">
        <v>4.7869999999999999</v>
      </c>
      <c r="C78" s="13">
        <v>4.8689999999999998</v>
      </c>
      <c r="D78" s="13">
        <v>4.8719999999999999</v>
      </c>
      <c r="E78" s="13">
        <v>4.734</v>
      </c>
      <c r="F78" s="13">
        <v>4.6609999999999996</v>
      </c>
      <c r="G78" s="13">
        <v>4.7069999999999999</v>
      </c>
      <c r="H78" s="13">
        <v>4.7190000000000003</v>
      </c>
      <c r="I78" s="13">
        <v>4.8550000000000004</v>
      </c>
      <c r="J78" s="13">
        <v>4.9640000000000004</v>
      </c>
      <c r="AB78" s="10">
        <v>-0.12406712363746354</v>
      </c>
      <c r="AC78" s="10">
        <v>-0.27211830987106556</v>
      </c>
      <c r="AD78" s="10">
        <v>8.0191011328267281E-2</v>
      </c>
      <c r="AE78" s="10">
        <v>1.910509280886153E-2</v>
      </c>
      <c r="AF78" s="10">
        <v>-5.9940592722397337E-2</v>
      </c>
      <c r="AG78" s="10">
        <v>-5.632787397999617E-3</v>
      </c>
      <c r="AH78" s="10">
        <v>-1.2857022435872847E-2</v>
      </c>
      <c r="AI78" s="10">
        <v>2.1620337581201004E-3</v>
      </c>
      <c r="AJ78" s="10">
        <v>-4.6579134707225456E-3</v>
      </c>
    </row>
    <row r="79" spans="1:36" x14ac:dyDescent="0.25">
      <c r="A79" s="6">
        <v>39657</v>
      </c>
      <c r="B79" s="13">
        <v>4.6820000000000004</v>
      </c>
      <c r="C79" s="13">
        <v>4.806</v>
      </c>
      <c r="D79" s="13">
        <v>4.7759999999999998</v>
      </c>
      <c r="E79" s="13">
        <v>4.6189999999999998</v>
      </c>
      <c r="F79" s="13">
        <v>4.5270000000000001</v>
      </c>
      <c r="G79" s="13">
        <v>4.5750000000000002</v>
      </c>
      <c r="H79" s="13">
        <v>4.66</v>
      </c>
      <c r="I79" s="13">
        <v>4.7750000000000004</v>
      </c>
      <c r="J79" s="13">
        <v>4.8689999999999998</v>
      </c>
      <c r="AB79" s="10">
        <v>-0.36799674013927081</v>
      </c>
      <c r="AC79" s="10">
        <v>-0.34464423696794466</v>
      </c>
      <c r="AD79" s="10">
        <v>2.3574987604912119E-2</v>
      </c>
      <c r="AE79" s="10">
        <v>5.5145435794792454E-2</v>
      </c>
      <c r="AF79" s="10">
        <v>-4.5374561633478173E-2</v>
      </c>
      <c r="AG79" s="10">
        <v>-1.7194224904195546E-2</v>
      </c>
      <c r="AH79" s="10">
        <v>1.7285898476898865E-4</v>
      </c>
      <c r="AI79" s="10">
        <v>-2.55972147363474E-3</v>
      </c>
      <c r="AJ79" s="10">
        <v>6.6736318854536143E-4</v>
      </c>
    </row>
    <row r="80" spans="1:36" x14ac:dyDescent="0.25">
      <c r="A80" s="6">
        <v>39664</v>
      </c>
      <c r="B80" s="13">
        <v>4.5839999999999996</v>
      </c>
      <c r="C80" s="13">
        <v>4.7350000000000003</v>
      </c>
      <c r="D80" s="13">
        <v>4.6760000000000002</v>
      </c>
      <c r="E80" s="13">
        <v>4.5199999999999996</v>
      </c>
      <c r="F80" s="13">
        <v>4.4320000000000004</v>
      </c>
      <c r="G80" s="13">
        <v>4.4539999999999997</v>
      </c>
      <c r="H80" s="13">
        <v>4.6079999999999997</v>
      </c>
      <c r="I80" s="13">
        <v>4.6740000000000004</v>
      </c>
      <c r="J80" s="13">
        <v>4.7809999999999997</v>
      </c>
      <c r="AB80" s="10">
        <v>-0.43399979893065727</v>
      </c>
      <c r="AC80" s="10">
        <v>-0.32472524192849245</v>
      </c>
      <c r="AD80" s="10">
        <v>-5.503098937902233E-3</v>
      </c>
      <c r="AE80" s="10">
        <v>6.5700173320738853E-2</v>
      </c>
      <c r="AF80" s="10">
        <v>-6.260754284609947E-2</v>
      </c>
      <c r="AG80" s="10">
        <v>-5.5506807259448669E-2</v>
      </c>
      <c r="AH80" s="10">
        <v>5.3144385005045036E-3</v>
      </c>
      <c r="AI80" s="10">
        <v>-4.8260772442972619E-3</v>
      </c>
      <c r="AJ80" s="10">
        <v>-1.7950634490704511E-3</v>
      </c>
    </row>
    <row r="81" spans="1:36" x14ac:dyDescent="0.25">
      <c r="A81" s="6">
        <v>39671</v>
      </c>
      <c r="B81" s="13">
        <v>4.444</v>
      </c>
      <c r="C81" s="13">
        <v>4.5839999999999996</v>
      </c>
      <c r="D81" s="13">
        <v>4.57</v>
      </c>
      <c r="E81" s="13">
        <v>4.3630000000000004</v>
      </c>
      <c r="F81" s="13">
        <v>4.2809999999999997</v>
      </c>
      <c r="G81" s="13">
        <v>4.3010000000000002</v>
      </c>
      <c r="H81" s="13">
        <v>4.4770000000000003</v>
      </c>
      <c r="I81" s="13">
        <v>4.5220000000000002</v>
      </c>
      <c r="J81" s="13">
        <v>4.6070000000000002</v>
      </c>
      <c r="AB81" s="10">
        <v>-0.36989852022562975</v>
      </c>
      <c r="AC81" s="10">
        <v>-0.27147688715058366</v>
      </c>
      <c r="AD81" s="10">
        <v>-1.8180159178521976E-2</v>
      </c>
      <c r="AE81" s="10">
        <v>3.8552162235914809E-2</v>
      </c>
      <c r="AF81" s="10">
        <v>-5.5047838667244914E-2</v>
      </c>
      <c r="AG81" s="10">
        <v>-5.4533840521318128E-2</v>
      </c>
      <c r="AH81" s="10">
        <v>1.4588148991919582E-2</v>
      </c>
      <c r="AI81" s="10">
        <v>-1.8170882049071302E-2</v>
      </c>
      <c r="AJ81" s="10">
        <v>2.871917634786024E-3</v>
      </c>
    </row>
    <row r="82" spans="1:36" x14ac:dyDescent="0.25">
      <c r="A82" s="6">
        <v>39678</v>
      </c>
      <c r="B82" s="13">
        <v>4.2859999999999996</v>
      </c>
      <c r="C82" s="13">
        <v>4.4219999999999997</v>
      </c>
      <c r="D82" s="13">
        <v>4.423</v>
      </c>
      <c r="E82" s="13">
        <v>4.202</v>
      </c>
      <c r="F82" s="13">
        <v>4.1420000000000003</v>
      </c>
      <c r="G82" s="13">
        <v>4.1550000000000002</v>
      </c>
      <c r="H82" s="13">
        <v>4.3230000000000004</v>
      </c>
      <c r="I82" s="13">
        <v>4.3639999999999999</v>
      </c>
      <c r="J82" s="13">
        <v>4.4219999999999997</v>
      </c>
      <c r="AB82" s="10">
        <v>-0.38579712692128282</v>
      </c>
      <c r="AC82" s="10">
        <v>-0.20686513286660577</v>
      </c>
      <c r="AD82" s="10">
        <v>-1.36192280201025E-2</v>
      </c>
      <c r="AE82" s="10">
        <v>2.8358175459202439E-2</v>
      </c>
      <c r="AF82" s="10">
        <v>-7.3461316368024304E-2</v>
      </c>
      <c r="AG82" s="10">
        <v>-5.5155498766297259E-2</v>
      </c>
      <c r="AH82" s="10">
        <v>1.5498386215095806E-3</v>
      </c>
      <c r="AI82" s="10">
        <v>-1.7364828455953253E-2</v>
      </c>
      <c r="AJ82" s="10">
        <v>-8.0628753825981838E-4</v>
      </c>
    </row>
    <row r="83" spans="1:36" x14ac:dyDescent="0.25">
      <c r="A83" s="6">
        <v>39685</v>
      </c>
      <c r="B83" s="13">
        <v>4.22</v>
      </c>
      <c r="C83" s="13">
        <v>4.3819999999999997</v>
      </c>
      <c r="D83" s="13">
        <v>4.37</v>
      </c>
      <c r="E83" s="13">
        <v>4.1269999999999998</v>
      </c>
      <c r="F83" s="13">
        <v>4.0880000000000001</v>
      </c>
      <c r="G83" s="13">
        <v>4.101</v>
      </c>
      <c r="H83" s="13">
        <v>4.2329999999999997</v>
      </c>
      <c r="I83" s="13">
        <v>4.2889999999999997</v>
      </c>
      <c r="J83" s="13">
        <v>4.359</v>
      </c>
      <c r="AB83" s="10">
        <v>8.9403754768932683E-2</v>
      </c>
      <c r="AC83" s="10">
        <v>-0.18564602065888478</v>
      </c>
      <c r="AD83" s="10">
        <v>-2.6003223938594194E-2</v>
      </c>
      <c r="AE83" s="10">
        <v>-6.7009947765509656E-2</v>
      </c>
      <c r="AF83" s="10">
        <v>-2.5852506140057421E-2</v>
      </c>
      <c r="AG83" s="10">
        <v>-4.7311129134242111E-2</v>
      </c>
      <c r="AH83" s="10">
        <v>-2.2108437246322185E-3</v>
      </c>
      <c r="AI83" s="10">
        <v>-1.6872968310367688E-2</v>
      </c>
      <c r="AJ83" s="10">
        <v>1.9608576652006687E-3</v>
      </c>
    </row>
    <row r="84" spans="1:36" x14ac:dyDescent="0.25">
      <c r="A84" s="6">
        <v>39692</v>
      </c>
      <c r="B84" s="13">
        <v>4.1890000000000001</v>
      </c>
      <c r="C84" s="13">
        <v>4.359</v>
      </c>
      <c r="D84" s="13">
        <v>4.3150000000000004</v>
      </c>
      <c r="E84" s="13">
        <v>4.1070000000000002</v>
      </c>
      <c r="F84" s="13">
        <v>4.0819999999999999</v>
      </c>
      <c r="G84" s="13">
        <v>4.07</v>
      </c>
      <c r="H84" s="13">
        <v>4.1890000000000001</v>
      </c>
      <c r="I84" s="13">
        <v>4.2549999999999999</v>
      </c>
      <c r="J84" s="13">
        <v>4.282</v>
      </c>
      <c r="AB84" s="10">
        <v>0.75895236325463722</v>
      </c>
      <c r="AC84" s="10">
        <v>-0.19184944687446967</v>
      </c>
      <c r="AD84" s="10">
        <v>-1.9507267241528806E-2</v>
      </c>
      <c r="AE84" s="10">
        <v>-0.1228688037872373</v>
      </c>
      <c r="AF84" s="10">
        <v>-1.0298852855139389E-2</v>
      </c>
      <c r="AG84" s="10">
        <v>-2.7874487461786109E-2</v>
      </c>
      <c r="AH84" s="10">
        <v>-1.070489569128385E-2</v>
      </c>
      <c r="AI84" s="10">
        <v>5.9965731519422329E-3</v>
      </c>
      <c r="AJ84" s="10">
        <v>-2.425245141582251E-3</v>
      </c>
    </row>
    <row r="85" spans="1:36" x14ac:dyDescent="0.25">
      <c r="A85" s="6">
        <v>39699</v>
      </c>
      <c r="B85" s="13">
        <v>4.1239999999999997</v>
      </c>
      <c r="C85" s="13">
        <v>4.3120000000000003</v>
      </c>
      <c r="D85" s="13">
        <v>4.2549999999999999</v>
      </c>
      <c r="E85" s="13">
        <v>4.0369999999999999</v>
      </c>
      <c r="F85" s="13">
        <v>4.0359999999999996</v>
      </c>
      <c r="G85" s="13">
        <v>4.0179999999999998</v>
      </c>
      <c r="H85" s="13">
        <v>4.1079999999999997</v>
      </c>
      <c r="I85" s="13">
        <v>4.1609999999999996</v>
      </c>
      <c r="J85" s="13">
        <v>4.1849999999999996</v>
      </c>
      <c r="AB85" s="10">
        <v>1.2476505437515</v>
      </c>
      <c r="AC85" s="10">
        <v>-0.17051540361679304</v>
      </c>
      <c r="AD85" s="10">
        <v>6.963572546268987E-3</v>
      </c>
      <c r="AE85" s="10">
        <v>-0.11494331278470346</v>
      </c>
      <c r="AF85" s="10">
        <v>-1.461827742980723E-2</v>
      </c>
      <c r="AG85" s="10">
        <v>3.4162157304099543E-2</v>
      </c>
      <c r="AH85" s="10">
        <v>1.6731477702195421E-2</v>
      </c>
      <c r="AI85" s="10">
        <v>-1.4952073058823529E-2</v>
      </c>
      <c r="AJ85" s="10">
        <v>7.2194320236078453E-3</v>
      </c>
    </row>
    <row r="86" spans="1:36" x14ac:dyDescent="0.25">
      <c r="A86" s="6">
        <v>39706</v>
      </c>
      <c r="B86" s="13">
        <v>4.0949999999999998</v>
      </c>
      <c r="C86" s="13">
        <v>4.2460000000000004</v>
      </c>
      <c r="D86" s="13">
        <v>4.1779999999999999</v>
      </c>
      <c r="E86" s="13">
        <v>4.0359999999999996</v>
      </c>
      <c r="F86" s="13">
        <v>3.9910000000000001</v>
      </c>
      <c r="G86" s="13">
        <v>4.0149999999999997</v>
      </c>
      <c r="H86" s="13">
        <v>4.0449999999999999</v>
      </c>
      <c r="I86" s="13">
        <v>4.0609999999999999</v>
      </c>
      <c r="J86" s="13">
        <v>4.0529999999999999</v>
      </c>
      <c r="AB86" s="10">
        <v>1.9622361554467838</v>
      </c>
      <c r="AC86" s="10">
        <v>-0.17762430158521705</v>
      </c>
      <c r="AD86" s="10">
        <v>-2.7572568522959123E-2</v>
      </c>
      <c r="AE86" s="10">
        <v>-0.15838093224129993</v>
      </c>
      <c r="AF86" s="10">
        <v>4.9417890086381228E-2</v>
      </c>
      <c r="AG86" s="10">
        <v>2.9246571037150944E-3</v>
      </c>
      <c r="AH86" s="10">
        <v>2.8684700594037538E-3</v>
      </c>
      <c r="AI86" s="10">
        <v>-2.6370245865805175E-2</v>
      </c>
      <c r="AJ86" s="10">
        <v>1.0614605669877321E-2</v>
      </c>
    </row>
    <row r="87" spans="1:36" x14ac:dyDescent="0.25">
      <c r="A87" s="6">
        <v>39713</v>
      </c>
      <c r="B87" s="13">
        <v>4.0330000000000004</v>
      </c>
      <c r="C87" s="13">
        <v>4.1100000000000003</v>
      </c>
      <c r="D87" s="13">
        <v>4.09</v>
      </c>
      <c r="E87" s="13">
        <v>3.996</v>
      </c>
      <c r="F87" s="13">
        <v>3.9460000000000002</v>
      </c>
      <c r="G87" s="13">
        <v>3.927</v>
      </c>
      <c r="H87" s="13">
        <v>3.9689999999999999</v>
      </c>
      <c r="I87" s="13">
        <v>3.948</v>
      </c>
      <c r="J87" s="13">
        <v>3.9510000000000001</v>
      </c>
      <c r="AB87" s="10">
        <v>2.6667710096867738</v>
      </c>
      <c r="AC87" s="10">
        <v>-0.25216120197992442</v>
      </c>
      <c r="AD87" s="10">
        <v>-6.7663311022189365E-2</v>
      </c>
      <c r="AE87" s="10">
        <v>-0.12802534077159566</v>
      </c>
      <c r="AF87" s="10">
        <v>2.9026443509133165E-2</v>
      </c>
      <c r="AG87" s="10">
        <v>6.2126765744614128E-2</v>
      </c>
      <c r="AH87" s="10">
        <v>3.7526379816327947E-3</v>
      </c>
      <c r="AI87" s="10">
        <v>1.0850955311305381E-2</v>
      </c>
      <c r="AJ87" s="10">
        <v>3.3635240126430126E-3</v>
      </c>
    </row>
    <row r="88" spans="1:36" x14ac:dyDescent="0.25">
      <c r="A88" s="6">
        <v>39720</v>
      </c>
      <c r="B88" s="13">
        <v>4.032</v>
      </c>
      <c r="C88" s="13">
        <v>4.077</v>
      </c>
      <c r="D88" s="13">
        <v>4.0810000000000004</v>
      </c>
      <c r="E88" s="13">
        <v>4.0019999999999998</v>
      </c>
      <c r="F88" s="13">
        <v>3.952</v>
      </c>
      <c r="G88" s="13">
        <v>3.9329999999999998</v>
      </c>
      <c r="H88" s="13">
        <v>3.948</v>
      </c>
      <c r="I88" s="13">
        <v>3.9449999999999998</v>
      </c>
      <c r="J88" s="13">
        <v>3.9630000000000001</v>
      </c>
      <c r="AB88" s="10">
        <v>2.7673788572114937</v>
      </c>
      <c r="AC88" s="10">
        <v>-0.1956373591857353</v>
      </c>
      <c r="AD88" s="10">
        <v>-8.3347890022848009E-2</v>
      </c>
      <c r="AE88" s="10">
        <v>-7.2285801750614387E-2</v>
      </c>
      <c r="AF88" s="10">
        <v>2.7211141961262987E-2</v>
      </c>
      <c r="AG88" s="10">
        <v>5.1937871409784189E-2</v>
      </c>
      <c r="AH88" s="10">
        <v>5.6335922854939598E-3</v>
      </c>
      <c r="AI88" s="10">
        <v>6.039126676243599E-3</v>
      </c>
      <c r="AJ88" s="10">
        <v>3.5264235208264465E-3</v>
      </c>
    </row>
    <row r="89" spans="1:36" x14ac:dyDescent="0.25">
      <c r="A89" s="6">
        <v>39727</v>
      </c>
      <c r="B89" s="13">
        <v>3.944</v>
      </c>
      <c r="C89" s="13">
        <v>4.0359999999999996</v>
      </c>
      <c r="D89" s="13">
        <v>3.9849999999999999</v>
      </c>
      <c r="E89" s="13">
        <v>3.9119999999999999</v>
      </c>
      <c r="F89" s="13">
        <v>3.879</v>
      </c>
      <c r="G89" s="13">
        <v>3.8460000000000001</v>
      </c>
      <c r="H89" s="13">
        <v>3.891</v>
      </c>
      <c r="I89" s="13">
        <v>3.85</v>
      </c>
      <c r="J89" s="13">
        <v>3.8690000000000002</v>
      </c>
      <c r="AB89" s="10">
        <v>2.698393266961701</v>
      </c>
      <c r="AC89" s="10">
        <v>-0.15478758675970486</v>
      </c>
      <c r="AD89" s="10">
        <v>-9.507809317458954E-2</v>
      </c>
      <c r="AE89" s="10">
        <v>-2.0690072384059389E-2</v>
      </c>
      <c r="AF89" s="10">
        <v>3.2784605603708772E-2</v>
      </c>
      <c r="AG89" s="10">
        <v>4.067944118269691E-2</v>
      </c>
      <c r="AH89" s="10">
        <v>8.9443989809167828E-3</v>
      </c>
      <c r="AI89" s="10">
        <v>2.3940884823025945E-3</v>
      </c>
      <c r="AJ89" s="10">
        <v>3.7270833568049588E-3</v>
      </c>
    </row>
    <row r="90" spans="1:36" x14ac:dyDescent="0.25">
      <c r="A90" s="6">
        <v>39734</v>
      </c>
      <c r="B90" s="13">
        <v>3.7269999999999999</v>
      </c>
      <c r="C90" s="13">
        <v>3.8919999999999999</v>
      </c>
      <c r="D90" s="13">
        <v>3.802</v>
      </c>
      <c r="E90" s="13">
        <v>3.6720000000000002</v>
      </c>
      <c r="F90" s="13">
        <v>3.661</v>
      </c>
      <c r="G90" s="13">
        <v>3.6360000000000001</v>
      </c>
      <c r="H90" s="13">
        <v>3.7010000000000001</v>
      </c>
      <c r="I90" s="13">
        <v>3.625</v>
      </c>
      <c r="J90" s="13">
        <v>3.6560000000000001</v>
      </c>
      <c r="AB90" s="10">
        <v>2.6702932441300966</v>
      </c>
      <c r="AC90" s="10">
        <v>-0.12653532054242514</v>
      </c>
      <c r="AD90" s="10">
        <v>-8.9641200474177868E-2</v>
      </c>
      <c r="AE90" s="10">
        <v>-7.4394646477279509E-3</v>
      </c>
      <c r="AF90" s="10">
        <v>3.1462590551585221E-2</v>
      </c>
      <c r="AG90" s="10">
        <v>2.9239699817325573E-2</v>
      </c>
      <c r="AH90" s="10">
        <v>3.7937600290544483E-3</v>
      </c>
      <c r="AI90" s="10">
        <v>1.2775196945239828E-2</v>
      </c>
      <c r="AJ90" s="10">
        <v>6.180419881144112E-4</v>
      </c>
    </row>
    <row r="91" spans="1:36" x14ac:dyDescent="0.25">
      <c r="A91" s="6">
        <v>39741</v>
      </c>
      <c r="B91" s="13">
        <v>3.569</v>
      </c>
      <c r="C91" s="13">
        <v>3.7290000000000001</v>
      </c>
      <c r="D91" s="13">
        <v>3.64</v>
      </c>
      <c r="E91" s="13">
        <v>3.5169999999999999</v>
      </c>
      <c r="F91" s="13">
        <v>3.4740000000000002</v>
      </c>
      <c r="G91" s="13">
        <v>3.4569999999999999</v>
      </c>
      <c r="H91" s="13">
        <v>3.5569999999999999</v>
      </c>
      <c r="I91" s="13">
        <v>3.4350000000000001</v>
      </c>
      <c r="J91" s="13">
        <v>3.46</v>
      </c>
      <c r="AB91" s="10">
        <v>3.1501446958662389</v>
      </c>
      <c r="AC91" s="10">
        <v>-0.15711491925623694</v>
      </c>
      <c r="AD91" s="10">
        <v>-2.6833286191143502E-2</v>
      </c>
      <c r="AE91" s="10">
        <v>-2.0079830603195813E-2</v>
      </c>
      <c r="AF91" s="10">
        <v>3.9829845125136841E-2</v>
      </c>
      <c r="AG91" s="10">
        <v>4.7660511720172605E-2</v>
      </c>
      <c r="AH91" s="10">
        <v>-4.0087205965488593E-3</v>
      </c>
      <c r="AI91" s="10">
        <v>-5.504394297362168E-3</v>
      </c>
      <c r="AJ91" s="10">
        <v>1.1438240778576601E-3</v>
      </c>
    </row>
    <row r="92" spans="1:36" x14ac:dyDescent="0.25">
      <c r="A92" s="6">
        <v>39748</v>
      </c>
      <c r="B92" s="13">
        <v>3.4119999999999999</v>
      </c>
      <c r="C92" s="13">
        <v>3.573</v>
      </c>
      <c r="D92" s="13">
        <v>3.5139999999999998</v>
      </c>
      <c r="E92" s="13">
        <v>3.3439999999999999</v>
      </c>
      <c r="F92" s="13">
        <v>3.2650000000000001</v>
      </c>
      <c r="G92" s="13">
        <v>3.222</v>
      </c>
      <c r="H92" s="13">
        <v>3.379</v>
      </c>
      <c r="I92" s="13">
        <v>3.24</v>
      </c>
      <c r="J92" s="13">
        <v>3.286</v>
      </c>
      <c r="AB92" s="10">
        <v>3.5407666968987699</v>
      </c>
      <c r="AC92" s="10">
        <v>-0.2022541537235473</v>
      </c>
      <c r="AD92" s="10">
        <v>-1.4172737064079764E-2</v>
      </c>
      <c r="AE92" s="10">
        <v>-1.0681512721945086E-2</v>
      </c>
      <c r="AF92" s="10">
        <v>3.5530366684487454E-2</v>
      </c>
      <c r="AG92" s="10">
        <v>6.1636759561870737E-2</v>
      </c>
      <c r="AH92" s="10">
        <v>3.9708508242765244E-3</v>
      </c>
      <c r="AI92" s="10">
        <v>-1.4669438686356424E-3</v>
      </c>
      <c r="AJ92" s="10">
        <v>9.1795384163172319E-4</v>
      </c>
    </row>
    <row r="93" spans="1:36" x14ac:dyDescent="0.25">
      <c r="A93" s="6">
        <v>39755</v>
      </c>
      <c r="B93" s="13">
        <v>3.234</v>
      </c>
      <c r="C93" s="13">
        <v>3.42</v>
      </c>
      <c r="D93" s="13">
        <v>3.3780000000000001</v>
      </c>
      <c r="E93" s="13">
        <v>3.1440000000000001</v>
      </c>
      <c r="F93" s="13">
        <v>3.0339999999999998</v>
      </c>
      <c r="G93" s="13">
        <v>3.036</v>
      </c>
      <c r="H93" s="13">
        <v>3.1589999999999998</v>
      </c>
      <c r="I93" s="13">
        <v>3.0569999999999999</v>
      </c>
      <c r="J93" s="13">
        <v>3.0569999999999999</v>
      </c>
      <c r="AB93" s="10">
        <v>3.6839562161855941</v>
      </c>
      <c r="AC93" s="10">
        <v>-0.12145762049049844</v>
      </c>
      <c r="AD93" s="10">
        <v>1.0850205087341106E-2</v>
      </c>
      <c r="AE93" s="10">
        <v>-4.3349480165040796E-2</v>
      </c>
      <c r="AF93" s="10">
        <v>3.0028391506279287E-2</v>
      </c>
      <c r="AG93" s="10">
        <v>4.6890359787148589E-2</v>
      </c>
      <c r="AH93" s="10">
        <v>1.2581409585898057E-3</v>
      </c>
      <c r="AI93" s="10">
        <v>5.2621738205951331E-4</v>
      </c>
      <c r="AJ93" s="10">
        <v>-2.0565002405363493E-3</v>
      </c>
    </row>
    <row r="94" spans="1:36" x14ac:dyDescent="0.25">
      <c r="A94" s="6">
        <v>39762</v>
      </c>
      <c r="B94" s="13">
        <v>3.077</v>
      </c>
      <c r="C94" s="13">
        <v>3.266</v>
      </c>
      <c r="D94" s="13">
        <v>3.214</v>
      </c>
      <c r="E94" s="13">
        <v>2.9889999999999999</v>
      </c>
      <c r="F94" s="13">
        <v>2.91</v>
      </c>
      <c r="G94" s="13">
        <v>2.9</v>
      </c>
      <c r="H94" s="13">
        <v>2.968</v>
      </c>
      <c r="I94" s="13">
        <v>2.915</v>
      </c>
      <c r="J94" s="13">
        <v>2.9129999999999998</v>
      </c>
      <c r="AB94" s="10">
        <v>3.6009134728952676</v>
      </c>
      <c r="AC94" s="10">
        <v>-8.0501574721995234E-2</v>
      </c>
      <c r="AD94" s="10">
        <v>5.8969648471637718E-4</v>
      </c>
      <c r="AE94" s="10">
        <v>1.3733790011308792E-2</v>
      </c>
      <c r="AF94" s="10">
        <v>2.1144267757325093E-2</v>
      </c>
      <c r="AG94" s="10">
        <v>4.0142932999050106E-2</v>
      </c>
      <c r="AH94" s="10">
        <v>1.0838212101482508E-2</v>
      </c>
      <c r="AI94" s="10">
        <v>-2.3583046860311077E-3</v>
      </c>
      <c r="AJ94" s="10">
        <v>-1.7036350479719714E-3</v>
      </c>
    </row>
    <row r="95" spans="1:36" x14ac:dyDescent="0.25">
      <c r="A95" s="6">
        <v>39769</v>
      </c>
      <c r="B95" s="13">
        <v>2.9390000000000001</v>
      </c>
      <c r="C95" s="13">
        <v>3.1480000000000001</v>
      </c>
      <c r="D95" s="13">
        <v>3.081</v>
      </c>
      <c r="E95" s="13">
        <v>2.847</v>
      </c>
      <c r="F95" s="13">
        <v>2.7879999999999998</v>
      </c>
      <c r="G95" s="13">
        <v>2.75</v>
      </c>
      <c r="H95" s="13">
        <v>2.8239999999999998</v>
      </c>
      <c r="I95" s="13">
        <v>2.7719999999999998</v>
      </c>
      <c r="J95" s="13">
        <v>2.754</v>
      </c>
      <c r="AB95" s="10">
        <v>4.3379234782633125</v>
      </c>
      <c r="AC95" s="10">
        <v>-0.10485639074098398</v>
      </c>
      <c r="AD95" s="10">
        <v>-9.7469951436571431E-3</v>
      </c>
      <c r="AE95" s="10">
        <v>-9.4672781834058681E-2</v>
      </c>
      <c r="AF95" s="10">
        <v>2.9820437890307784E-2</v>
      </c>
      <c r="AG95" s="10">
        <v>4.8818564494198843E-2</v>
      </c>
      <c r="AH95" s="10">
        <v>3.8989933332484257E-3</v>
      </c>
      <c r="AI95" s="10">
        <v>3.2415883105857747E-3</v>
      </c>
      <c r="AJ95" s="10">
        <v>-1.8490664002733374E-3</v>
      </c>
    </row>
    <row r="96" spans="1:36" x14ac:dyDescent="0.25">
      <c r="A96" s="6">
        <v>39776</v>
      </c>
      <c r="B96" s="13">
        <v>2.8</v>
      </c>
      <c r="C96" s="13">
        <v>2.9969999999999999</v>
      </c>
      <c r="D96" s="13">
        <v>2.9340000000000002</v>
      </c>
      <c r="E96" s="13">
        <v>2.7130000000000001</v>
      </c>
      <c r="F96" s="13">
        <v>2.6440000000000001</v>
      </c>
      <c r="G96" s="13">
        <v>2.605</v>
      </c>
      <c r="H96" s="13">
        <v>2.6480000000000001</v>
      </c>
      <c r="I96" s="13">
        <v>2.613</v>
      </c>
      <c r="J96" s="13">
        <v>2.605</v>
      </c>
      <c r="AB96" s="10">
        <v>5.0788374154197333</v>
      </c>
      <c r="AC96" s="10">
        <v>-8.7946793204781132E-2</v>
      </c>
      <c r="AD96" s="10">
        <v>-2.4884961141977999E-2</v>
      </c>
      <c r="AE96" s="10">
        <v>-0.11774089585081011</v>
      </c>
      <c r="AF96" s="10">
        <v>4.3276382384841751E-2</v>
      </c>
      <c r="AG96" s="10">
        <v>3.840320029008884E-2</v>
      </c>
      <c r="AH96" s="10">
        <v>3.3937084210171935E-2</v>
      </c>
      <c r="AI96" s="10">
        <v>6.452055220474164E-3</v>
      </c>
      <c r="AJ96" s="10">
        <v>2.1392360263666902E-3</v>
      </c>
    </row>
    <row r="97" spans="1:36" x14ac:dyDescent="0.25">
      <c r="A97" s="6">
        <v>39783</v>
      </c>
      <c r="B97" s="13">
        <v>2.7440000000000002</v>
      </c>
      <c r="C97" s="13">
        <v>2.9540000000000002</v>
      </c>
      <c r="D97" s="13">
        <v>2.8820000000000001</v>
      </c>
      <c r="E97" s="13">
        <v>2.6539999999999999</v>
      </c>
      <c r="F97" s="13">
        <v>2.5920000000000001</v>
      </c>
      <c r="G97" s="13">
        <v>2.5630000000000002</v>
      </c>
      <c r="H97" s="13">
        <v>2.5819999999999999</v>
      </c>
      <c r="I97" s="13">
        <v>2.56</v>
      </c>
      <c r="J97" s="13">
        <v>2.5379999999999998</v>
      </c>
      <c r="AB97" s="10">
        <v>6.1483888781471254</v>
      </c>
      <c r="AC97" s="10">
        <v>-4.8956462619493483E-2</v>
      </c>
      <c r="AD97" s="10">
        <v>4.544358103023062E-2</v>
      </c>
      <c r="AE97" s="10">
        <v>-0.11851100967906709</v>
      </c>
      <c r="AF97" s="10">
        <v>5.6847310712029538E-2</v>
      </c>
      <c r="AG97" s="10">
        <v>2.4802878466976024E-2</v>
      </c>
      <c r="AH97" s="10">
        <v>2.9468808622664176E-2</v>
      </c>
      <c r="AI97" s="10">
        <v>5.5778315341676512E-3</v>
      </c>
      <c r="AJ97" s="10">
        <v>-1.2816272782103391E-3</v>
      </c>
    </row>
    <row r="98" spans="1:36" x14ac:dyDescent="0.25">
      <c r="A98" s="6">
        <v>39790</v>
      </c>
      <c r="B98" s="13">
        <v>2.6379999999999999</v>
      </c>
      <c r="C98" s="13">
        <v>2.8490000000000002</v>
      </c>
      <c r="D98" s="13">
        <v>2.7509999999999999</v>
      </c>
      <c r="E98" s="13">
        <v>2.56</v>
      </c>
      <c r="F98" s="13">
        <v>2.504</v>
      </c>
      <c r="G98" s="13">
        <v>2.472</v>
      </c>
      <c r="H98" s="13">
        <v>2.4529999999999998</v>
      </c>
      <c r="I98" s="13">
        <v>2.4260000000000002</v>
      </c>
      <c r="J98" s="13">
        <v>2.4020000000000001</v>
      </c>
      <c r="AB98" s="10">
        <v>6.1155752845371918</v>
      </c>
      <c r="AC98" s="10">
        <v>-2.558623334029872E-2</v>
      </c>
      <c r="AD98" s="10">
        <v>3.0309721093947362E-2</v>
      </c>
      <c r="AE98" s="10">
        <v>-5.9751051942098898E-2</v>
      </c>
      <c r="AF98" s="10">
        <v>6.8260996854750178E-2</v>
      </c>
      <c r="AG98" s="10">
        <v>2.0184364739758699E-2</v>
      </c>
      <c r="AH98" s="10">
        <v>5.3196363642427379E-2</v>
      </c>
      <c r="AI98" s="10">
        <v>-2.687268730709813E-3</v>
      </c>
      <c r="AJ98" s="10">
        <v>2.0193920575564718E-3</v>
      </c>
    </row>
    <row r="99" spans="1:36" x14ac:dyDescent="0.25">
      <c r="A99" s="6">
        <v>39797</v>
      </c>
      <c r="B99" s="13">
        <v>2.5470000000000002</v>
      </c>
      <c r="C99" s="13">
        <v>2.74</v>
      </c>
      <c r="D99" s="13">
        <v>2.65</v>
      </c>
      <c r="E99" s="13">
        <v>2.476</v>
      </c>
      <c r="F99" s="13">
        <v>2.415</v>
      </c>
      <c r="G99" s="13">
        <v>2.3839999999999999</v>
      </c>
      <c r="H99" s="13">
        <v>2.3559999999999999</v>
      </c>
      <c r="I99" s="13">
        <v>2.3090000000000002</v>
      </c>
      <c r="J99" s="13">
        <v>2.2919999999999998</v>
      </c>
      <c r="AB99" s="10">
        <v>6.0603928250397257</v>
      </c>
      <c r="AC99" s="10">
        <v>-1.1941527654829842E-2</v>
      </c>
      <c r="AD99" s="10">
        <v>-7.5969696034512927E-3</v>
      </c>
      <c r="AE99" s="10">
        <v>-2.6624511236217455E-2</v>
      </c>
      <c r="AF99" s="10">
        <v>8.1339478866783582E-2</v>
      </c>
      <c r="AG99" s="10">
        <v>-7.4684651156674319E-3</v>
      </c>
      <c r="AH99" s="10">
        <v>2.2913866287800518E-2</v>
      </c>
      <c r="AI99" s="10">
        <v>-1.7523017654963967E-2</v>
      </c>
      <c r="AJ99" s="10">
        <v>9.4968281773750196E-5</v>
      </c>
    </row>
    <row r="100" spans="1:36" x14ac:dyDescent="0.25">
      <c r="A100" s="6">
        <v>39804</v>
      </c>
      <c r="B100" s="13">
        <v>2.4820000000000002</v>
      </c>
      <c r="C100" s="13">
        <v>2.6890000000000001</v>
      </c>
      <c r="D100" s="13">
        <v>2.5760000000000001</v>
      </c>
      <c r="E100" s="13">
        <v>2.415</v>
      </c>
      <c r="F100" s="13">
        <v>2.3690000000000002</v>
      </c>
      <c r="G100" s="13">
        <v>2.3109999999999999</v>
      </c>
      <c r="H100" s="13">
        <v>2.2770000000000001</v>
      </c>
      <c r="I100" s="13">
        <v>2.278</v>
      </c>
      <c r="J100" s="13">
        <v>2.2509999999999999</v>
      </c>
      <c r="AB100" s="10">
        <v>6.0544756400784152</v>
      </c>
      <c r="AC100" s="10">
        <v>-6.6168251729719005E-2</v>
      </c>
      <c r="AD100" s="10">
        <v>-1.6509394253133011E-2</v>
      </c>
      <c r="AE100" s="10">
        <v>-3.5102517182929366E-2</v>
      </c>
      <c r="AF100" s="10">
        <v>6.4558115655926548E-2</v>
      </c>
      <c r="AG100" s="10">
        <v>-2.5775191702860193E-2</v>
      </c>
      <c r="AH100" s="10">
        <v>1.1410902343616131E-2</v>
      </c>
      <c r="AI100" s="10">
        <v>-6.3632753669223569E-3</v>
      </c>
      <c r="AJ100" s="10">
        <v>-4.0748034964084015E-3</v>
      </c>
    </row>
    <row r="101" spans="1:36" x14ac:dyDescent="0.25">
      <c r="A101" s="6">
        <v>39811</v>
      </c>
      <c r="B101" s="13">
        <v>2.4350000000000001</v>
      </c>
      <c r="C101" s="13">
        <v>2.6379999999999999</v>
      </c>
      <c r="D101" s="13">
        <v>2.5449999999999999</v>
      </c>
      <c r="E101" s="13">
        <v>2.3620000000000001</v>
      </c>
      <c r="F101" s="13">
        <v>2.3250000000000002</v>
      </c>
      <c r="G101" s="13">
        <v>2.2679999999999998</v>
      </c>
      <c r="H101" s="13">
        <v>2.2549999999999999</v>
      </c>
      <c r="I101" s="13">
        <v>2.278</v>
      </c>
      <c r="J101" s="13">
        <v>2.2410000000000001</v>
      </c>
      <c r="AB101" s="10">
        <v>5.8720995808100129</v>
      </c>
      <c r="AC101" s="10">
        <v>-7.5870258303921106E-2</v>
      </c>
      <c r="AD101" s="10">
        <v>-1.1732778765709077E-2</v>
      </c>
      <c r="AE101" s="10">
        <v>-2.6841559976032976E-4</v>
      </c>
      <c r="AF101" s="10">
        <v>4.8922156325080624E-2</v>
      </c>
      <c r="AG101" s="10">
        <v>-2.3601508832358158E-2</v>
      </c>
      <c r="AH101" s="10">
        <v>6.3093196939953584E-3</v>
      </c>
      <c r="AI101" s="10">
        <v>1.0638032125030879E-3</v>
      </c>
      <c r="AJ101" s="10">
        <v>-1.0472316515612519E-2</v>
      </c>
    </row>
    <row r="102" spans="1:36" x14ac:dyDescent="0.25">
      <c r="A102" s="6">
        <v>39818</v>
      </c>
      <c r="B102" s="13">
        <v>2.391</v>
      </c>
      <c r="C102" s="13">
        <v>2.5960000000000001</v>
      </c>
      <c r="D102" s="13">
        <v>2.5049999999999999</v>
      </c>
      <c r="E102" s="13">
        <v>2.3149999999999999</v>
      </c>
      <c r="F102" s="13">
        <v>2.282</v>
      </c>
      <c r="G102" s="13">
        <v>2.2320000000000002</v>
      </c>
      <c r="H102" s="13">
        <v>2.2160000000000002</v>
      </c>
      <c r="I102" s="13">
        <v>2.2810000000000001</v>
      </c>
      <c r="J102" s="13">
        <v>2.2389999999999999</v>
      </c>
      <c r="AB102" s="10">
        <v>5.8552404910731974</v>
      </c>
      <c r="AC102" s="10">
        <v>-6.6928948085975104E-2</v>
      </c>
      <c r="AD102" s="10">
        <v>5.4799857662981609E-3</v>
      </c>
      <c r="AE102" s="10">
        <v>-2.428374198607321E-2</v>
      </c>
      <c r="AF102" s="10">
        <v>4.7709925601740838E-2</v>
      </c>
      <c r="AG102" s="10">
        <v>-3.3627129860785483E-2</v>
      </c>
      <c r="AH102" s="10">
        <v>3.7229339636159348E-3</v>
      </c>
      <c r="AI102" s="10">
        <v>3.7171796092457988E-5</v>
      </c>
      <c r="AJ102" s="10">
        <v>-8.6761521038860121E-3</v>
      </c>
    </row>
    <row r="103" spans="1:36" x14ac:dyDescent="0.25">
      <c r="A103" s="6">
        <v>39825</v>
      </c>
      <c r="B103" s="13">
        <v>2.407</v>
      </c>
      <c r="C103" s="13">
        <v>2.621</v>
      </c>
      <c r="D103" s="13">
        <v>2.5219999999999998</v>
      </c>
      <c r="E103" s="13">
        <v>2.331</v>
      </c>
      <c r="F103" s="13">
        <v>2.3039999999999998</v>
      </c>
      <c r="G103" s="13">
        <v>2.246</v>
      </c>
      <c r="H103" s="13">
        <v>2.2360000000000002</v>
      </c>
      <c r="I103" s="13">
        <v>2.359</v>
      </c>
      <c r="J103" s="13">
        <v>2.3340000000000001</v>
      </c>
      <c r="AB103" s="10">
        <v>6.1615980595103474</v>
      </c>
      <c r="AC103" s="10">
        <v>-7.203619794083653E-2</v>
      </c>
      <c r="AD103" s="10">
        <v>1.5845933572850409E-2</v>
      </c>
      <c r="AE103" s="10">
        <v>-0.10282281894809242</v>
      </c>
      <c r="AF103" s="10">
        <v>5.8787812200094151E-2</v>
      </c>
      <c r="AG103" s="10">
        <v>-4.3810513326450758E-2</v>
      </c>
      <c r="AH103" s="10">
        <v>-6.4052683487009028E-3</v>
      </c>
      <c r="AI103" s="10">
        <v>-9.2239981912904043E-3</v>
      </c>
      <c r="AJ103" s="10">
        <v>-6.9001399977587476E-3</v>
      </c>
    </row>
    <row r="104" spans="1:36" x14ac:dyDescent="0.25">
      <c r="A104" s="6">
        <v>39832</v>
      </c>
      <c r="B104" s="13">
        <v>2.391</v>
      </c>
      <c r="C104" s="13">
        <v>2.613</v>
      </c>
      <c r="D104" s="13">
        <v>2.5209999999999999</v>
      </c>
      <c r="E104" s="13">
        <v>2.306</v>
      </c>
      <c r="F104" s="13">
        <v>2.2810000000000001</v>
      </c>
      <c r="G104" s="13">
        <v>2.2280000000000002</v>
      </c>
      <c r="H104" s="13">
        <v>2.25</v>
      </c>
      <c r="I104" s="13">
        <v>2.3439999999999999</v>
      </c>
      <c r="J104" s="13">
        <v>2.319</v>
      </c>
      <c r="AB104" s="10">
        <v>6.3128234514684607</v>
      </c>
      <c r="AC104" s="10">
        <v>-6.9010302458312633E-2</v>
      </c>
      <c r="AD104" s="10">
        <v>-2.3724915089623898E-2</v>
      </c>
      <c r="AE104" s="10">
        <v>-0.11214699662012215</v>
      </c>
      <c r="AF104" s="10">
        <v>5.1242818675452551E-2</v>
      </c>
      <c r="AG104" s="10">
        <v>-5.170894363160973E-2</v>
      </c>
      <c r="AH104" s="10">
        <v>-4.5740714987251704E-3</v>
      </c>
      <c r="AI104" s="10">
        <v>-9.3092186926008649E-3</v>
      </c>
      <c r="AJ104" s="10">
        <v>-5.6863240446697891E-3</v>
      </c>
    </row>
    <row r="105" spans="1:36" x14ac:dyDescent="0.25">
      <c r="A105" s="6">
        <v>39839</v>
      </c>
      <c r="B105" s="13">
        <v>2.3580000000000001</v>
      </c>
      <c r="C105" s="13">
        <v>2.5950000000000002</v>
      </c>
      <c r="D105" s="13">
        <v>2.4980000000000002</v>
      </c>
      <c r="E105" s="13">
        <v>2.2679999999999998</v>
      </c>
      <c r="F105" s="13">
        <v>2.2450000000000001</v>
      </c>
      <c r="G105" s="13">
        <v>2.2040000000000002</v>
      </c>
      <c r="H105" s="13">
        <v>2.2429999999999999</v>
      </c>
      <c r="I105" s="13">
        <v>2.3250000000000002</v>
      </c>
      <c r="J105" s="13">
        <v>2.2959999999999998</v>
      </c>
      <c r="AB105" s="10">
        <v>6.1347956756145221</v>
      </c>
      <c r="AC105" s="10">
        <v>-8.4371335069111458E-2</v>
      </c>
      <c r="AD105" s="10">
        <v>-7.3842866512314573E-2</v>
      </c>
      <c r="AE105" s="10">
        <v>-6.4781542130668279E-2</v>
      </c>
      <c r="AF105" s="10">
        <v>4.8807235438529523E-2</v>
      </c>
      <c r="AG105" s="10">
        <v>-7.06422672301385E-2</v>
      </c>
      <c r="AH105" s="10">
        <v>1.0884820904487166E-2</v>
      </c>
      <c r="AI105" s="10">
        <v>-2.164380014643049E-2</v>
      </c>
      <c r="AJ105" s="10">
        <v>-2.1751317416433429E-3</v>
      </c>
    </row>
    <row r="106" spans="1:36" x14ac:dyDescent="0.25">
      <c r="A106" s="6">
        <v>39846</v>
      </c>
      <c r="B106" s="13">
        <v>2.3410000000000002</v>
      </c>
      <c r="C106" s="13">
        <v>2.5830000000000002</v>
      </c>
      <c r="D106" s="13">
        <v>2.492</v>
      </c>
      <c r="E106" s="13">
        <v>2.2450000000000001</v>
      </c>
      <c r="F106" s="13">
        <v>2.2120000000000002</v>
      </c>
      <c r="G106" s="13">
        <v>2.1909999999999998</v>
      </c>
      <c r="H106" s="13">
        <v>2.2290000000000001</v>
      </c>
      <c r="I106" s="13">
        <v>2.3090000000000002</v>
      </c>
      <c r="J106" s="13">
        <v>2.2879999999999998</v>
      </c>
      <c r="AB106" s="10">
        <v>5.6944713968477103</v>
      </c>
      <c r="AC106" s="10">
        <v>-6.3912035082633101E-2</v>
      </c>
      <c r="AD106" s="10">
        <v>-5.1428606687840411E-2</v>
      </c>
      <c r="AE106" s="10">
        <v>4.962601296486982E-2</v>
      </c>
      <c r="AF106" s="10">
        <v>5.5990284403374856E-2</v>
      </c>
      <c r="AG106" s="10">
        <v>-6.9795076920861301E-2</v>
      </c>
      <c r="AH106" s="10">
        <v>1.2788978883542222E-3</v>
      </c>
      <c r="AI106" s="10">
        <v>-7.2495951264522447E-3</v>
      </c>
      <c r="AJ106" s="10">
        <v>-8.2687522038219843E-3</v>
      </c>
    </row>
    <row r="107" spans="1:36" x14ac:dyDescent="0.25">
      <c r="A107" s="6">
        <v>39853</v>
      </c>
      <c r="B107" s="13">
        <v>2.3149999999999999</v>
      </c>
      <c r="C107" s="13">
        <v>2.5760000000000001</v>
      </c>
      <c r="D107" s="13">
        <v>2.4590000000000001</v>
      </c>
      <c r="E107" s="13">
        <v>2.2189999999999999</v>
      </c>
      <c r="F107" s="13">
        <v>2.1829999999999998</v>
      </c>
      <c r="G107" s="13">
        <v>2.157</v>
      </c>
      <c r="H107" s="13">
        <v>2.2120000000000002</v>
      </c>
      <c r="I107" s="13">
        <v>2.298</v>
      </c>
      <c r="J107" s="13">
        <v>2.2690000000000001</v>
      </c>
      <c r="AB107" s="10">
        <v>5.2821863606161541</v>
      </c>
      <c r="AC107" s="10">
        <v>-4.4867041365023265E-2</v>
      </c>
      <c r="AD107" s="10">
        <v>-6.9475365374191772E-2</v>
      </c>
      <c r="AE107" s="10">
        <v>0.11946905620808083</v>
      </c>
      <c r="AF107" s="10">
        <v>3.7597839440914743E-2</v>
      </c>
      <c r="AG107" s="10">
        <v>-7.1045529163831167E-2</v>
      </c>
      <c r="AH107" s="10">
        <v>1.3054952068987071E-2</v>
      </c>
      <c r="AI107" s="10">
        <v>2.6802093887662106E-2</v>
      </c>
      <c r="AJ107" s="10">
        <v>-1.5867138846598718E-2</v>
      </c>
    </row>
    <row r="108" spans="1:36" x14ac:dyDescent="0.25">
      <c r="A108" s="6">
        <v>39860</v>
      </c>
      <c r="B108" s="13">
        <v>2.2679999999999998</v>
      </c>
      <c r="C108" s="13">
        <v>2.5590000000000002</v>
      </c>
      <c r="D108" s="13">
        <v>2.4289999999999998</v>
      </c>
      <c r="E108" s="13">
        <v>2.161</v>
      </c>
      <c r="F108" s="13">
        <v>2.1440000000000001</v>
      </c>
      <c r="G108" s="13">
        <v>2.1349999999999998</v>
      </c>
      <c r="H108" s="13">
        <v>2.1840000000000002</v>
      </c>
      <c r="I108" s="13">
        <v>2.2909999999999999</v>
      </c>
      <c r="J108" s="13">
        <v>2.262</v>
      </c>
      <c r="AB108" s="10">
        <v>4.6261830977423699</v>
      </c>
      <c r="AC108" s="10">
        <v>-6.5613864758100188E-2</v>
      </c>
      <c r="AD108" s="10">
        <v>-8.4570785338689614E-2</v>
      </c>
      <c r="AE108" s="10">
        <v>0.14505046626942653</v>
      </c>
      <c r="AF108" s="10">
        <v>7.888635843374564E-2</v>
      </c>
      <c r="AG108" s="10">
        <v>-2.1438526099755269E-2</v>
      </c>
      <c r="AH108" s="10">
        <v>1.3600012541088637E-2</v>
      </c>
      <c r="AI108" s="10">
        <v>2.3091087629332381E-2</v>
      </c>
      <c r="AJ108" s="10">
        <v>-9.4842072603792231E-3</v>
      </c>
    </row>
    <row r="109" spans="1:36" x14ac:dyDescent="0.25">
      <c r="A109" s="6">
        <v>39867</v>
      </c>
      <c r="B109" s="13">
        <v>2.2160000000000002</v>
      </c>
      <c r="C109" s="13">
        <v>2.5139999999999998</v>
      </c>
      <c r="D109" s="13">
        <v>2.3769999999999998</v>
      </c>
      <c r="E109" s="13">
        <v>2.1080000000000001</v>
      </c>
      <c r="F109" s="13">
        <v>2.0760000000000001</v>
      </c>
      <c r="G109" s="13">
        <v>2.0750000000000002</v>
      </c>
      <c r="H109" s="13">
        <v>2.16</v>
      </c>
      <c r="I109" s="13">
        <v>2.2429999999999999</v>
      </c>
      <c r="J109" s="13">
        <v>2.2189999999999999</v>
      </c>
      <c r="AB109" s="10">
        <v>3.9230910154364471</v>
      </c>
      <c r="AC109" s="10">
        <v>-7.4894445346516902E-2</v>
      </c>
      <c r="AD109" s="10">
        <v>-0.10307285864212637</v>
      </c>
      <c r="AE109" s="10">
        <v>0.13280282385880265</v>
      </c>
      <c r="AF109" s="10">
        <v>7.5966416510576562E-2</v>
      </c>
      <c r="AG109" s="10">
        <v>1.6412760026805852E-3</v>
      </c>
      <c r="AH109" s="10">
        <v>6.9322340467018583E-3</v>
      </c>
      <c r="AI109" s="10">
        <v>9.9853063466323415E-4</v>
      </c>
      <c r="AJ109" s="10">
        <v>-5.5417671495283007E-3</v>
      </c>
    </row>
    <row r="110" spans="1:36" x14ac:dyDescent="0.25">
      <c r="A110" s="6">
        <v>39874</v>
      </c>
      <c r="B110" s="13">
        <v>2.17</v>
      </c>
      <c r="C110" s="13">
        <v>2.472</v>
      </c>
      <c r="D110" s="13">
        <v>2.3220000000000001</v>
      </c>
      <c r="E110" s="13">
        <v>2.0670000000000002</v>
      </c>
      <c r="F110" s="13">
        <v>2.0339999999999998</v>
      </c>
      <c r="G110" s="13">
        <v>2.0430000000000001</v>
      </c>
      <c r="H110" s="13">
        <v>2.0939999999999999</v>
      </c>
      <c r="I110" s="13">
        <v>2.19</v>
      </c>
      <c r="J110" s="13">
        <v>2.1440000000000001</v>
      </c>
      <c r="AB110" s="10">
        <v>3.6383954499996065</v>
      </c>
      <c r="AC110" s="10">
        <v>-0.11274594452997504</v>
      </c>
      <c r="AD110" s="10">
        <v>-7.1452972406730528E-2</v>
      </c>
      <c r="AE110" s="10">
        <v>0.12428946297016541</v>
      </c>
      <c r="AF110" s="10">
        <v>5.5082072786881556E-2</v>
      </c>
      <c r="AG110" s="10">
        <v>9.0601171486692483E-3</v>
      </c>
      <c r="AH110" s="10">
        <v>3.5976689612661254E-2</v>
      </c>
      <c r="AI110" s="10">
        <v>-1.6882255814477203E-2</v>
      </c>
      <c r="AJ110" s="10">
        <v>4.8564360689169604E-4</v>
      </c>
    </row>
    <row r="111" spans="1:36" x14ac:dyDescent="0.25">
      <c r="A111" s="6">
        <v>39881</v>
      </c>
      <c r="B111" s="13">
        <v>2.1379999999999999</v>
      </c>
      <c r="C111" s="13">
        <v>2.4340000000000002</v>
      </c>
      <c r="D111" s="13">
        <v>2.2959999999999998</v>
      </c>
      <c r="E111" s="13">
        <v>2.0329999999999999</v>
      </c>
      <c r="F111" s="13">
        <v>1.988</v>
      </c>
      <c r="G111" s="13">
        <v>2.0070000000000001</v>
      </c>
      <c r="H111" s="13">
        <v>2.02</v>
      </c>
      <c r="I111" s="13">
        <v>2.1259999999999999</v>
      </c>
      <c r="J111" s="13">
        <v>2.0750000000000002</v>
      </c>
      <c r="AB111" s="10">
        <v>3.4798246045863639</v>
      </c>
      <c r="AC111" s="10">
        <v>-0.14849755212949922</v>
      </c>
      <c r="AD111" s="10">
        <v>-0.10169274666272865</v>
      </c>
      <c r="AE111" s="10">
        <v>0.10121657342940954</v>
      </c>
      <c r="AF111" s="10">
        <v>5.8467334767538107E-3</v>
      </c>
      <c r="AG111" s="10">
        <v>2.6754366406088058E-3</v>
      </c>
      <c r="AH111" s="10">
        <v>-4.9451049556939967E-3</v>
      </c>
      <c r="AI111" s="10">
        <v>-2.8445047454561518E-2</v>
      </c>
      <c r="AJ111" s="10">
        <v>-5.0251866984256975E-3</v>
      </c>
    </row>
    <row r="112" spans="1:36" x14ac:dyDescent="0.25">
      <c r="A112" s="6">
        <v>39888</v>
      </c>
      <c r="B112" s="13">
        <v>2.1070000000000002</v>
      </c>
      <c r="C112" s="13">
        <v>2.403</v>
      </c>
      <c r="D112" s="13">
        <v>2.2610000000000001</v>
      </c>
      <c r="E112" s="13">
        <v>2.004</v>
      </c>
      <c r="F112" s="13">
        <v>1.964</v>
      </c>
      <c r="G112" s="13">
        <v>1.974</v>
      </c>
      <c r="H112" s="13">
        <v>1.9910000000000001</v>
      </c>
      <c r="I112" s="13">
        <v>2.0979999999999999</v>
      </c>
      <c r="J112" s="13">
        <v>2.0489999999999999</v>
      </c>
      <c r="AB112" s="10">
        <v>3.1758082176653293</v>
      </c>
      <c r="AC112" s="10">
        <v>-0.2084587986842231</v>
      </c>
      <c r="AD112" s="10">
        <v>-0.12091219731981591</v>
      </c>
      <c r="AE112" s="10">
        <v>8.5240822871103156E-2</v>
      </c>
      <c r="AF112" s="10">
        <v>-1.8815743745397639E-2</v>
      </c>
      <c r="AG112" s="10">
        <v>6.320361606876275E-3</v>
      </c>
      <c r="AH112" s="10">
        <v>1.1891031813533567E-2</v>
      </c>
      <c r="AI112" s="10">
        <v>-4.75837623770098E-2</v>
      </c>
      <c r="AJ112" s="10">
        <v>1.2848976820815775E-3</v>
      </c>
    </row>
    <row r="113" spans="1:36" x14ac:dyDescent="0.25">
      <c r="A113" s="6">
        <v>39895</v>
      </c>
      <c r="B113" s="13">
        <v>2.173</v>
      </c>
      <c r="C113" s="13">
        <v>2.403</v>
      </c>
      <c r="D113" s="13">
        <v>2.319</v>
      </c>
      <c r="E113" s="13">
        <v>2.0830000000000002</v>
      </c>
      <c r="F113" s="13">
        <v>2.0369999999999999</v>
      </c>
      <c r="G113" s="13">
        <v>2.06</v>
      </c>
      <c r="H113" s="13">
        <v>2.0369999999999999</v>
      </c>
      <c r="I113" s="13">
        <v>2.1509999999999998</v>
      </c>
      <c r="J113" s="13">
        <v>2.129</v>
      </c>
      <c r="AB113" s="10">
        <v>2.9224341610166911</v>
      </c>
      <c r="AC113" s="10">
        <v>-0.29649935027829177</v>
      </c>
      <c r="AD113" s="10">
        <v>-0.21182248159824485</v>
      </c>
      <c r="AE113" s="10">
        <v>5.0236158476657531E-3</v>
      </c>
      <c r="AF113" s="10">
        <v>-2.7515298411658162E-3</v>
      </c>
      <c r="AG113" s="10">
        <v>-6.7334137881940079E-2</v>
      </c>
      <c r="AH113" s="10">
        <v>-3.4563525322263214E-2</v>
      </c>
      <c r="AI113" s="10">
        <v>-6.4164959822989198E-2</v>
      </c>
      <c r="AJ113" s="10">
        <v>1.8782045229999485E-3</v>
      </c>
    </row>
    <row r="114" spans="1:36" x14ac:dyDescent="0.25">
      <c r="A114" s="6">
        <v>39902</v>
      </c>
      <c r="B114" s="13">
        <v>2.2879999999999998</v>
      </c>
      <c r="C114" s="13">
        <v>2.4239999999999999</v>
      </c>
      <c r="D114" s="13">
        <v>2.4020000000000001</v>
      </c>
      <c r="E114" s="13">
        <v>2.222</v>
      </c>
      <c r="F114" s="13">
        <v>2.1800000000000002</v>
      </c>
      <c r="G114" s="13">
        <v>2.2040000000000002</v>
      </c>
      <c r="H114" s="13">
        <v>2.145</v>
      </c>
      <c r="I114" s="13">
        <v>2.2850000000000001</v>
      </c>
      <c r="J114" s="13">
        <v>2.2970000000000002</v>
      </c>
      <c r="AB114" s="10">
        <v>2.5498660160225874</v>
      </c>
      <c r="AC114" s="10">
        <v>-0.29217124536370709</v>
      </c>
      <c r="AD114" s="10">
        <v>-0.28258570110751435</v>
      </c>
      <c r="AE114" s="10">
        <v>-8.0085992668858089E-2</v>
      </c>
      <c r="AF114" s="10">
        <v>7.5159690717768761E-3</v>
      </c>
      <c r="AG114" s="10">
        <v>-5.7903140393034951E-2</v>
      </c>
      <c r="AH114" s="10">
        <v>-5.5965297436382122E-2</v>
      </c>
      <c r="AI114" s="10">
        <v>-3.5074336203781468E-3</v>
      </c>
      <c r="AJ114" s="10">
        <v>-7.5413941570161716E-3</v>
      </c>
    </row>
    <row r="115" spans="1:36" x14ac:dyDescent="0.25">
      <c r="A115" s="6">
        <v>39909</v>
      </c>
      <c r="B115" s="13">
        <v>2.2850000000000001</v>
      </c>
      <c r="C115" s="13">
        <v>2.4289999999999998</v>
      </c>
      <c r="D115" s="13">
        <v>2.4209999999999998</v>
      </c>
      <c r="E115" s="13">
        <v>2.2080000000000002</v>
      </c>
      <c r="F115" s="13">
        <v>2.1819999999999999</v>
      </c>
      <c r="G115" s="13">
        <v>2.2109999999999999</v>
      </c>
      <c r="H115" s="13">
        <v>2.2130000000000001</v>
      </c>
      <c r="I115" s="13">
        <v>2.3119999999999998</v>
      </c>
      <c r="J115" s="13">
        <v>2.335</v>
      </c>
      <c r="AB115" s="10">
        <v>2.5310913296702418</v>
      </c>
      <c r="AC115" s="10">
        <v>-0.26928382568461778</v>
      </c>
      <c r="AD115" s="10">
        <v>-0.27309052055587785</v>
      </c>
      <c r="AE115" s="10">
        <v>-0.13620259057147535</v>
      </c>
      <c r="AF115" s="10">
        <v>1.4948220148981832E-2</v>
      </c>
      <c r="AG115" s="10">
        <v>-5.9670132696595435E-2</v>
      </c>
      <c r="AH115" s="10">
        <v>-5.3985447839060653E-2</v>
      </c>
      <c r="AI115" s="10">
        <v>3.293462971019932E-3</v>
      </c>
      <c r="AJ115" s="10">
        <v>-6.1636785772686015E-3</v>
      </c>
    </row>
    <row r="116" spans="1:36" x14ac:dyDescent="0.25">
      <c r="A116" s="6">
        <v>39916</v>
      </c>
      <c r="B116" s="13">
        <v>2.2810000000000001</v>
      </c>
      <c r="C116" s="13">
        <v>2.42</v>
      </c>
      <c r="D116" s="13">
        <v>2.4020000000000001</v>
      </c>
      <c r="E116" s="13">
        <v>2.2090000000000001</v>
      </c>
      <c r="F116" s="13">
        <v>2.1789999999999998</v>
      </c>
      <c r="G116" s="13">
        <v>2.202</v>
      </c>
      <c r="H116" s="13">
        <v>2.2490000000000001</v>
      </c>
      <c r="I116" s="13">
        <v>2.3380000000000001</v>
      </c>
      <c r="J116" s="13">
        <v>2.35</v>
      </c>
      <c r="AB116" s="10">
        <v>2.1716390218740074</v>
      </c>
      <c r="AC116" s="10">
        <v>-0.28627821858505725</v>
      </c>
      <c r="AD116" s="10">
        <v>-0.29404331247665838</v>
      </c>
      <c r="AE116" s="10">
        <v>-8.2114933247152688E-2</v>
      </c>
      <c r="AF116" s="10">
        <v>-2.9471030158968403E-2</v>
      </c>
      <c r="AG116" s="10">
        <v>-7.7732607870526119E-2</v>
      </c>
      <c r="AH116" s="10">
        <v>-4.0486599237487077E-2</v>
      </c>
      <c r="AI116" s="10">
        <v>2.7665094699857026E-3</v>
      </c>
      <c r="AJ116" s="10">
        <v>-7.3069377078978613E-3</v>
      </c>
    </row>
    <row r="117" spans="1:36" x14ac:dyDescent="0.25">
      <c r="A117" s="6">
        <v>39923</v>
      </c>
      <c r="B117" s="13">
        <v>2.274</v>
      </c>
      <c r="C117" s="13">
        <v>2.403</v>
      </c>
      <c r="D117" s="13">
        <v>2.3919999999999999</v>
      </c>
      <c r="E117" s="13">
        <v>2.2050000000000001</v>
      </c>
      <c r="F117" s="13">
        <v>2.169</v>
      </c>
      <c r="G117" s="13">
        <v>2.1859999999999999</v>
      </c>
      <c r="H117" s="13">
        <v>2.2730000000000001</v>
      </c>
      <c r="I117" s="13">
        <v>2.3319999999999999</v>
      </c>
      <c r="J117" s="13">
        <v>2.34</v>
      </c>
      <c r="AB117" s="10">
        <v>1.2525077126267867</v>
      </c>
      <c r="AC117" s="10">
        <v>-0.32814714173798526</v>
      </c>
      <c r="AD117" s="10">
        <v>-0.2683489020219445</v>
      </c>
      <c r="AE117" s="10">
        <v>1.013613834335304E-2</v>
      </c>
      <c r="AF117" s="10">
        <v>-4.412095543460013E-2</v>
      </c>
      <c r="AG117" s="10">
        <v>-6.8275924513678893E-2</v>
      </c>
      <c r="AH117" s="10">
        <v>1.1748454806493117E-2</v>
      </c>
      <c r="AI117" s="10">
        <v>-1.7501043497983787E-2</v>
      </c>
      <c r="AJ117" s="10">
        <v>-4.1836145292753656E-5</v>
      </c>
    </row>
    <row r="118" spans="1:36" x14ac:dyDescent="0.25">
      <c r="A118" s="6">
        <v>39930</v>
      </c>
      <c r="B118" s="13">
        <v>2.2519999999999998</v>
      </c>
      <c r="C118" s="13">
        <v>2.395</v>
      </c>
      <c r="D118" s="13">
        <v>2.3740000000000001</v>
      </c>
      <c r="E118" s="13">
        <v>2.1800000000000002</v>
      </c>
      <c r="F118" s="13">
        <v>2.145</v>
      </c>
      <c r="G118" s="13">
        <v>2.1720000000000002</v>
      </c>
      <c r="H118" s="13">
        <v>2.27</v>
      </c>
      <c r="I118" s="13">
        <v>2.319</v>
      </c>
      <c r="J118" s="13">
        <v>2.3199999999999998</v>
      </c>
      <c r="AB118" s="10">
        <v>0.48733070023097541</v>
      </c>
      <c r="AC118" s="10">
        <v>-0.35076415173214087</v>
      </c>
      <c r="AD118" s="10">
        <v>-0.29363374933924741</v>
      </c>
      <c r="AE118" s="10">
        <v>4.5383616639404191E-2</v>
      </c>
      <c r="AF118" s="10">
        <v>-1.2807503554564954E-2</v>
      </c>
      <c r="AG118" s="10">
        <v>-7.9743190117829904E-2</v>
      </c>
      <c r="AH118" s="10">
        <v>-2.7005887509887666E-4</v>
      </c>
      <c r="AI118" s="10">
        <v>9.8944057818340595E-3</v>
      </c>
      <c r="AJ118" s="10">
        <v>-4.6656681429230618E-3</v>
      </c>
    </row>
    <row r="119" spans="1:36" x14ac:dyDescent="0.25">
      <c r="A119" s="6">
        <v>39937</v>
      </c>
      <c r="B119" s="13">
        <v>2.238</v>
      </c>
      <c r="C119" s="13">
        <v>2.3820000000000001</v>
      </c>
      <c r="D119" s="13">
        <v>2.3639999999999999</v>
      </c>
      <c r="E119" s="13">
        <v>2.1629999999999998</v>
      </c>
      <c r="F119" s="13">
        <v>2.1269999999999998</v>
      </c>
      <c r="G119" s="13">
        <v>2.1539999999999999</v>
      </c>
      <c r="H119" s="13">
        <v>2.2610000000000001</v>
      </c>
      <c r="I119" s="13">
        <v>2.3090000000000002</v>
      </c>
      <c r="J119" s="13">
        <v>2.3159999999999998</v>
      </c>
      <c r="AB119" s="10">
        <v>-0.31440911978258712</v>
      </c>
      <c r="AC119" s="10">
        <v>-0.3962934029417533</v>
      </c>
      <c r="AD119" s="10">
        <v>-0.24169250389212732</v>
      </c>
      <c r="AE119" s="10">
        <v>0.11060440281638621</v>
      </c>
      <c r="AF119" s="10">
        <v>3.7591353832388194E-2</v>
      </c>
      <c r="AG119" s="10">
        <v>-2.8872179711913311E-2</v>
      </c>
      <c r="AH119" s="10">
        <v>8.5976948608828437E-3</v>
      </c>
      <c r="AI119" s="10">
        <v>8.8140476057951389E-2</v>
      </c>
      <c r="AJ119" s="10">
        <v>-1.5197478832779497E-2</v>
      </c>
    </row>
    <row r="120" spans="1:36" x14ac:dyDescent="0.25">
      <c r="A120" s="6">
        <v>39944</v>
      </c>
      <c r="B120" s="13">
        <v>2.2650000000000001</v>
      </c>
      <c r="C120" s="13">
        <v>2.395</v>
      </c>
      <c r="D120" s="13">
        <v>2.3849999999999998</v>
      </c>
      <c r="E120" s="13">
        <v>2.1930000000000001</v>
      </c>
      <c r="F120" s="13">
        <v>2.16</v>
      </c>
      <c r="G120" s="13">
        <v>2.1989999999999998</v>
      </c>
      <c r="H120" s="13">
        <v>2.2690000000000001</v>
      </c>
      <c r="I120" s="13">
        <v>2.335</v>
      </c>
      <c r="J120" s="13">
        <v>2.3370000000000002</v>
      </c>
      <c r="AB120" s="10">
        <v>-1.1714415093358694</v>
      </c>
      <c r="AC120" s="10">
        <v>-0.48390696505360431</v>
      </c>
      <c r="AD120" s="10">
        <v>-0.17470254182433287</v>
      </c>
      <c r="AE120" s="10">
        <v>0.15393606367251025</v>
      </c>
      <c r="AF120" s="10">
        <v>9.3862252641754351E-2</v>
      </c>
      <c r="AG120" s="10">
        <v>1.0405072436013348E-3</v>
      </c>
      <c r="AH120" s="10">
        <v>-7.0441128846031442E-3</v>
      </c>
      <c r="AI120" s="10">
        <v>5.118497402671917E-2</v>
      </c>
      <c r="AJ120" s="10">
        <v>-9.0923228228455069E-3</v>
      </c>
    </row>
    <row r="121" spans="1:36" x14ac:dyDescent="0.25">
      <c r="A121" s="6">
        <v>39951</v>
      </c>
      <c r="B121" s="13">
        <v>2.2829999999999999</v>
      </c>
      <c r="C121" s="13">
        <v>2.4009999999999998</v>
      </c>
      <c r="D121" s="13">
        <v>2.3959999999999999</v>
      </c>
      <c r="E121" s="13">
        <v>2.218</v>
      </c>
      <c r="F121" s="13">
        <v>2.1760000000000002</v>
      </c>
      <c r="G121" s="13">
        <v>2.21</v>
      </c>
      <c r="H121" s="13">
        <v>2.274</v>
      </c>
      <c r="I121" s="13">
        <v>2.3460000000000001</v>
      </c>
      <c r="J121" s="13">
        <v>2.3540000000000001</v>
      </c>
      <c r="AB121" s="10">
        <v>-1.8545979749675576</v>
      </c>
      <c r="AC121" s="10">
        <v>-0.47681267550439377</v>
      </c>
      <c r="AD121" s="10">
        <v>-0.12838486380216749</v>
      </c>
      <c r="AE121" s="10">
        <v>9.7373782471495723E-2</v>
      </c>
      <c r="AF121" s="10">
        <v>5.3124222993317968E-2</v>
      </c>
      <c r="AG121" s="10">
        <v>5.6203637853141182E-3</v>
      </c>
      <c r="AH121" s="10">
        <v>-2.5098794709009506E-3</v>
      </c>
      <c r="AI121" s="10">
        <v>2.9885591487461116E-2</v>
      </c>
      <c r="AJ121" s="10">
        <v>-4.3584021853623322E-3</v>
      </c>
    </row>
    <row r="122" spans="1:36" x14ac:dyDescent="0.25">
      <c r="A122" s="6">
        <v>39958</v>
      </c>
      <c r="B122" s="13">
        <v>2.3090000000000002</v>
      </c>
      <c r="C122" s="13">
        <v>2.4089999999999998</v>
      </c>
      <c r="D122" s="13">
        <v>2.4089999999999998</v>
      </c>
      <c r="E122" s="13">
        <v>2.2519999999999998</v>
      </c>
      <c r="F122" s="13">
        <v>2.2360000000000002</v>
      </c>
      <c r="G122" s="13">
        <v>2.242</v>
      </c>
      <c r="H122" s="13">
        <v>2.302</v>
      </c>
      <c r="I122" s="13">
        <v>2.3889999999999998</v>
      </c>
      <c r="J122" s="13">
        <v>2.407</v>
      </c>
      <c r="AB122" s="10">
        <v>-2.4778615816887788</v>
      </c>
      <c r="AC122" s="10">
        <v>-0.50556302406111053</v>
      </c>
      <c r="AD122" s="10">
        <v>-0.12270551638312407</v>
      </c>
      <c r="AE122" s="10">
        <v>0.10959473345831357</v>
      </c>
      <c r="AF122" s="10">
        <v>2.3831656538399144E-2</v>
      </c>
      <c r="AG122" s="10">
        <v>2.7317212807966312E-2</v>
      </c>
      <c r="AH122" s="10">
        <v>-6.4838372588342987E-3</v>
      </c>
      <c r="AI122" s="10">
        <v>3.2743803175701421E-2</v>
      </c>
      <c r="AJ122" s="10">
        <v>-6.94771414402776E-3</v>
      </c>
    </row>
    <row r="123" spans="1:36" x14ac:dyDescent="0.25">
      <c r="A123" s="6">
        <v>39965</v>
      </c>
      <c r="B123" s="13">
        <v>2.371</v>
      </c>
      <c r="C123" s="13">
        <v>2.4380000000000002</v>
      </c>
      <c r="D123" s="13">
        <v>2.4550000000000001</v>
      </c>
      <c r="E123" s="13">
        <v>2.3260000000000001</v>
      </c>
      <c r="F123" s="13">
        <v>2.3250000000000002</v>
      </c>
      <c r="G123" s="13">
        <v>2.3220000000000001</v>
      </c>
      <c r="H123" s="13">
        <v>2.3439999999999999</v>
      </c>
      <c r="I123" s="13">
        <v>2.464</v>
      </c>
      <c r="J123" s="13">
        <v>2.5019999999999998</v>
      </c>
      <c r="AB123" s="10">
        <v>-3.1491207483660051</v>
      </c>
      <c r="AC123" s="10">
        <v>-0.52563225323081575</v>
      </c>
      <c r="AD123" s="10">
        <v>-9.1377243594415417E-2</v>
      </c>
      <c r="AE123" s="10">
        <v>7.1850936183298394E-2</v>
      </c>
      <c r="AF123" s="10">
        <v>2.5611865013526816E-2</v>
      </c>
      <c r="AG123" s="10">
        <v>2.2171705008177611E-2</v>
      </c>
      <c r="AH123" s="10">
        <v>-6.6764700009051131E-3</v>
      </c>
      <c r="AI123" s="10">
        <v>4.7912392612060428E-2</v>
      </c>
      <c r="AJ123" s="10">
        <v>-8.1304362795039022E-3</v>
      </c>
    </row>
    <row r="124" spans="1:36" x14ac:dyDescent="0.25">
      <c r="A124" s="6">
        <v>39972</v>
      </c>
      <c r="B124" s="13">
        <v>2.5190000000000001</v>
      </c>
      <c r="C124" s="13">
        <v>2.5659999999999998</v>
      </c>
      <c r="D124" s="13">
        <v>2.617</v>
      </c>
      <c r="E124" s="13">
        <v>2.4689999999999999</v>
      </c>
      <c r="F124" s="13">
        <v>2.4780000000000002</v>
      </c>
      <c r="G124" s="13">
        <v>2.4729999999999999</v>
      </c>
      <c r="H124" s="13">
        <v>2.4420000000000002</v>
      </c>
      <c r="I124" s="13">
        <v>2.6080000000000001</v>
      </c>
      <c r="J124" s="13">
        <v>2.6760000000000002</v>
      </c>
      <c r="AB124" s="10">
        <v>-3.393509596052311</v>
      </c>
      <c r="AC124" s="10">
        <v>-0.54613008852141154</v>
      </c>
      <c r="AD124" s="10">
        <v>-8.0795125073949869E-2</v>
      </c>
      <c r="AE124" s="10">
        <v>6.7971415820543016E-2</v>
      </c>
      <c r="AF124" s="10">
        <v>1.7838287753268314E-2</v>
      </c>
      <c r="AG124" s="10">
        <v>2.1018298159983208E-2</v>
      </c>
      <c r="AH124" s="10">
        <v>-7.6274299030611942E-3</v>
      </c>
      <c r="AI124" s="10">
        <v>2.2991170150669118E-2</v>
      </c>
      <c r="AJ124" s="10">
        <v>-4.2155065810233908E-3</v>
      </c>
    </row>
    <row r="125" spans="1:36" x14ac:dyDescent="0.25">
      <c r="A125" s="6">
        <v>39979</v>
      </c>
      <c r="B125" s="13">
        <v>2.605</v>
      </c>
      <c r="C125" s="13">
        <v>2.6509999999999998</v>
      </c>
      <c r="D125" s="13">
        <v>2.6949999999999998</v>
      </c>
      <c r="E125" s="13">
        <v>2.5590000000000002</v>
      </c>
      <c r="F125" s="13">
        <v>2.5499999999999998</v>
      </c>
      <c r="G125" s="13">
        <v>2.544</v>
      </c>
      <c r="H125" s="13">
        <v>2.52</v>
      </c>
      <c r="I125" s="13">
        <v>2.66</v>
      </c>
      <c r="J125" s="13">
        <v>2.734</v>
      </c>
      <c r="AB125" s="10">
        <v>-3.8983780498927127</v>
      </c>
      <c r="AC125" s="10">
        <v>-0.58268159041782452</v>
      </c>
      <c r="AD125" s="10">
        <v>-9.8318405242375201E-2</v>
      </c>
      <c r="AE125" s="10">
        <v>2.2018171699422672E-2</v>
      </c>
      <c r="AF125" s="10">
        <v>-1.4629141043734452E-2</v>
      </c>
      <c r="AG125" s="10">
        <v>-8.3688309019897579E-3</v>
      </c>
      <c r="AH125" s="10">
        <v>-1.2072680663747639E-2</v>
      </c>
      <c r="AI125" s="10">
        <v>1.7345379921626838E-2</v>
      </c>
      <c r="AJ125" s="10">
        <v>-3.7501126085233358E-3</v>
      </c>
    </row>
    <row r="126" spans="1:36" x14ac:dyDescent="0.25">
      <c r="A126" s="6">
        <v>39986</v>
      </c>
      <c r="B126" s="13">
        <v>2.6389999999999998</v>
      </c>
      <c r="C126" s="13">
        <v>2.67</v>
      </c>
      <c r="D126" s="13">
        <v>2.7290000000000001</v>
      </c>
      <c r="E126" s="13">
        <v>2.5939999999999999</v>
      </c>
      <c r="F126" s="13">
        <v>2.5910000000000002</v>
      </c>
      <c r="G126" s="13">
        <v>2.5830000000000002</v>
      </c>
      <c r="H126" s="13">
        <v>2.613</v>
      </c>
      <c r="I126" s="13">
        <v>2.7250000000000001</v>
      </c>
      <c r="J126" s="13">
        <v>2.7890000000000001</v>
      </c>
      <c r="AB126" s="10">
        <v>-4.3399055512562645</v>
      </c>
      <c r="AC126" s="10">
        <v>-0.592598196548758</v>
      </c>
      <c r="AD126" s="10">
        <v>-0.12032859300136377</v>
      </c>
      <c r="AE126" s="10">
        <v>-6.133785244883447E-3</v>
      </c>
      <c r="AF126" s="10">
        <v>-8.2208954774854077E-3</v>
      </c>
      <c r="AG126" s="10">
        <v>-1.9775573478127084E-2</v>
      </c>
      <c r="AH126" s="10">
        <v>-1.0841838066290214E-2</v>
      </c>
      <c r="AI126" s="10">
        <v>2.7587626430091806E-2</v>
      </c>
      <c r="AJ126" s="10">
        <v>-3.2358221045718023E-3</v>
      </c>
    </row>
    <row r="127" spans="1:36" x14ac:dyDescent="0.25">
      <c r="A127" s="6">
        <v>39993</v>
      </c>
      <c r="B127" s="13">
        <v>2.633</v>
      </c>
      <c r="C127" s="13">
        <v>2.6659999999999999</v>
      </c>
      <c r="D127" s="13">
        <v>2.7250000000000001</v>
      </c>
      <c r="E127" s="13">
        <v>2.5859999999999999</v>
      </c>
      <c r="F127" s="13">
        <v>2.5830000000000002</v>
      </c>
      <c r="G127" s="13">
        <v>2.569</v>
      </c>
      <c r="H127" s="13">
        <v>2.629</v>
      </c>
      <c r="I127" s="13">
        <v>2.7170000000000001</v>
      </c>
      <c r="J127" s="13">
        <v>2.7850000000000001</v>
      </c>
      <c r="AB127" s="10">
        <v>-4.6014647732387042</v>
      </c>
      <c r="AC127" s="10">
        <v>-0.56689815255594656</v>
      </c>
      <c r="AD127" s="10">
        <v>-6.9109325849638775E-2</v>
      </c>
      <c r="AE127" s="10">
        <v>-1.2777801334722614E-2</v>
      </c>
      <c r="AF127" s="10">
        <v>-5.013282270235505E-2</v>
      </c>
      <c r="AG127" s="10">
        <v>-1.0309231520725538E-2</v>
      </c>
      <c r="AH127" s="10">
        <v>-2.6371015434311671E-2</v>
      </c>
      <c r="AI127" s="10">
        <v>3.1481721058223867E-2</v>
      </c>
      <c r="AJ127" s="10">
        <v>-1.021561758585147E-2</v>
      </c>
    </row>
    <row r="128" spans="1:36" x14ac:dyDescent="0.25">
      <c r="A128" s="6">
        <v>40000</v>
      </c>
      <c r="B128" s="13">
        <v>2.6139999999999999</v>
      </c>
      <c r="C128" s="13">
        <v>2.6560000000000001</v>
      </c>
      <c r="D128" s="13">
        <v>2.7130000000000001</v>
      </c>
      <c r="E128" s="13">
        <v>2.5640000000000001</v>
      </c>
      <c r="F128" s="13">
        <v>2.569</v>
      </c>
      <c r="G128" s="13">
        <v>2.548</v>
      </c>
      <c r="H128" s="13">
        <v>2.6459999999999999</v>
      </c>
      <c r="I128" s="13">
        <v>2.7120000000000002</v>
      </c>
      <c r="J128" s="13">
        <v>2.7869999999999999</v>
      </c>
      <c r="AB128" s="10">
        <v>-4.7534721644340392</v>
      </c>
      <c r="AC128" s="10">
        <v>-0.50023278646301605</v>
      </c>
      <c r="AD128" s="10">
        <v>-4.0267576387904049E-2</v>
      </c>
      <c r="AE128" s="10">
        <v>9.1645574854940133E-3</v>
      </c>
      <c r="AF128" s="10">
        <v>-3.6613841222536192E-2</v>
      </c>
      <c r="AG128" s="10">
        <v>1.4080756209106444E-2</v>
      </c>
      <c r="AH128" s="10">
        <v>-2.9796937893784819E-2</v>
      </c>
      <c r="AI128" s="10">
        <v>2.046630212757005E-2</v>
      </c>
      <c r="AJ128" s="10">
        <v>-9.3731591902267691E-3</v>
      </c>
    </row>
    <row r="129" spans="1:36" x14ac:dyDescent="0.25">
      <c r="A129" s="6">
        <v>40007</v>
      </c>
      <c r="B129" s="13">
        <v>2.5640000000000001</v>
      </c>
      <c r="C129" s="13">
        <v>2.6230000000000002</v>
      </c>
      <c r="D129" s="13">
        <v>2.6619999999999999</v>
      </c>
      <c r="E129" s="13">
        <v>2.512</v>
      </c>
      <c r="F129" s="13">
        <v>2.5179999999999998</v>
      </c>
      <c r="G129" s="13">
        <v>2.4950000000000001</v>
      </c>
      <c r="H129" s="13">
        <v>2.6179999999999999</v>
      </c>
      <c r="I129" s="13">
        <v>2.6480000000000001</v>
      </c>
      <c r="J129" s="13">
        <v>2.7269999999999999</v>
      </c>
      <c r="AB129" s="10">
        <v>-4.9003110481593009</v>
      </c>
      <c r="AC129" s="10">
        <v>-0.44167565880621468</v>
      </c>
      <c r="AD129" s="10">
        <v>1.2614827951567376E-2</v>
      </c>
      <c r="AE129" s="10">
        <v>1.5877400210585996E-2</v>
      </c>
      <c r="AF129" s="10">
        <v>-3.6543182201598294E-2</v>
      </c>
      <c r="AG129" s="10">
        <v>2.0655387488015188E-2</v>
      </c>
      <c r="AH129" s="10">
        <v>-3.473095607168903E-2</v>
      </c>
      <c r="AI129" s="10">
        <v>6.9464301120800527E-3</v>
      </c>
      <c r="AJ129" s="10">
        <v>-7.9186334204201809E-3</v>
      </c>
    </row>
    <row r="130" spans="1:36" x14ac:dyDescent="0.25">
      <c r="A130" s="6">
        <v>40014</v>
      </c>
      <c r="B130" s="13">
        <v>2.5179999999999998</v>
      </c>
      <c r="C130" s="13">
        <v>2.6</v>
      </c>
      <c r="D130" s="13">
        <v>2.6280000000000001</v>
      </c>
      <c r="E130" s="13">
        <v>2.46</v>
      </c>
      <c r="F130" s="13">
        <v>2.4750000000000001</v>
      </c>
      <c r="G130" s="13">
        <v>2.4449999999999998</v>
      </c>
      <c r="H130" s="13">
        <v>2.5579999999999998</v>
      </c>
      <c r="I130" s="13">
        <v>2.605</v>
      </c>
      <c r="J130" s="13">
        <v>2.7029999999999998</v>
      </c>
      <c r="AB130" s="10">
        <v>-4.7523679144062267</v>
      </c>
      <c r="AC130" s="10">
        <v>-0.35658721650938957</v>
      </c>
      <c r="AD130" s="10">
        <v>9.5274407385674345E-2</v>
      </c>
      <c r="AE130" s="10">
        <v>2.6378552382514336E-2</v>
      </c>
      <c r="AF130" s="10">
        <v>-5.2627378544841105E-2</v>
      </c>
      <c r="AG130" s="10">
        <v>2.7320055228116626E-2</v>
      </c>
      <c r="AH130" s="10">
        <v>-2.9901457921057948E-2</v>
      </c>
      <c r="AI130" s="10">
        <v>1.2825110944229412E-2</v>
      </c>
      <c r="AJ130" s="10">
        <v>-1.2878251139168557E-2</v>
      </c>
    </row>
    <row r="131" spans="1:36" x14ac:dyDescent="0.25">
      <c r="A131" s="6">
        <v>40021</v>
      </c>
      <c r="B131" s="13">
        <v>2.5529999999999999</v>
      </c>
      <c r="C131" s="13">
        <v>2.613</v>
      </c>
      <c r="D131" s="13">
        <v>2.64</v>
      </c>
      <c r="E131" s="13">
        <v>2.508</v>
      </c>
      <c r="F131" s="13">
        <v>2.504</v>
      </c>
      <c r="G131" s="13">
        <v>2.4950000000000001</v>
      </c>
      <c r="H131" s="13">
        <v>2.5390000000000001</v>
      </c>
      <c r="I131" s="13">
        <v>2.6230000000000002</v>
      </c>
      <c r="J131" s="13">
        <v>2.72</v>
      </c>
      <c r="AB131" s="10">
        <v>-4.805776269649142</v>
      </c>
      <c r="AC131" s="10">
        <v>-0.34844022327861324</v>
      </c>
      <c r="AD131" s="10">
        <v>7.7501158801318207E-2</v>
      </c>
      <c r="AE131" s="10">
        <v>6.866471209134721E-2</v>
      </c>
      <c r="AF131" s="10">
        <v>-3.5485595206259331E-2</v>
      </c>
      <c r="AG131" s="10">
        <v>3.7632696556660107E-2</v>
      </c>
      <c r="AH131" s="10">
        <v>-1.8591438149771971E-2</v>
      </c>
      <c r="AI131" s="10">
        <v>1.0986684140251833E-2</v>
      </c>
      <c r="AJ131" s="10">
        <v>-9.6977120698363405E-3</v>
      </c>
    </row>
    <row r="132" spans="1:36" x14ac:dyDescent="0.25">
      <c r="A132" s="6">
        <v>40028</v>
      </c>
      <c r="B132" s="13">
        <v>2.5819999999999999</v>
      </c>
      <c r="C132" s="13">
        <v>2.637</v>
      </c>
      <c r="D132" s="13">
        <v>2.6680000000000001</v>
      </c>
      <c r="E132" s="13">
        <v>2.5369999999999999</v>
      </c>
      <c r="F132" s="13">
        <v>2.5259999999999998</v>
      </c>
      <c r="G132" s="13">
        <v>2.5139999999999998</v>
      </c>
      <c r="H132" s="13">
        <v>2.5350000000000001</v>
      </c>
      <c r="I132" s="13">
        <v>2.6520000000000001</v>
      </c>
      <c r="J132" s="13">
        <v>2.7629999999999999</v>
      </c>
      <c r="AB132" s="10">
        <v>-4.9164568688378587</v>
      </c>
      <c r="AC132" s="10">
        <v>-0.33242800294309727</v>
      </c>
      <c r="AD132" s="10">
        <v>7.602123203580749E-2</v>
      </c>
      <c r="AE132" s="10">
        <v>0.10411790528072563</v>
      </c>
      <c r="AF132" s="10">
        <v>-2.8424306989538323E-2</v>
      </c>
      <c r="AG132" s="10">
        <v>3.6868731890978029E-2</v>
      </c>
      <c r="AH132" s="10">
        <v>-1.1089481635113405E-2</v>
      </c>
      <c r="AI132" s="10">
        <v>-2.9563088463836333E-3</v>
      </c>
      <c r="AJ132" s="10">
        <v>-7.6140553236777901E-3</v>
      </c>
    </row>
    <row r="133" spans="1:36" x14ac:dyDescent="0.25">
      <c r="A133" s="6">
        <v>40035</v>
      </c>
      <c r="B133" s="13">
        <v>2.6680000000000001</v>
      </c>
      <c r="C133" s="13">
        <v>2.7010000000000001</v>
      </c>
      <c r="D133" s="13">
        <v>2.7530000000000001</v>
      </c>
      <c r="E133" s="13">
        <v>2.6259999999999999</v>
      </c>
      <c r="F133" s="13">
        <v>2.6070000000000002</v>
      </c>
      <c r="G133" s="13">
        <v>2.581</v>
      </c>
      <c r="H133" s="13">
        <v>2.5720000000000001</v>
      </c>
      <c r="I133" s="13">
        <v>2.7069999999999999</v>
      </c>
      <c r="J133" s="13">
        <v>2.8420000000000001</v>
      </c>
      <c r="AB133" s="10">
        <v>-4.9878949378376092</v>
      </c>
      <c r="AC133" s="10">
        <v>-0.33141871739967704</v>
      </c>
      <c r="AD133" s="10">
        <v>9.2350882630962999E-2</v>
      </c>
      <c r="AE133" s="10">
        <v>0.12190823084845194</v>
      </c>
      <c r="AF133" s="10">
        <v>-6.2649589816562122E-3</v>
      </c>
      <c r="AG133" s="10">
        <v>3.4688390551280986E-2</v>
      </c>
      <c r="AH133" s="10">
        <v>1.4311380823524289E-3</v>
      </c>
      <c r="AI133" s="10">
        <v>-8.8186770523665907E-3</v>
      </c>
      <c r="AJ133" s="10">
        <v>-4.098146997675081E-3</v>
      </c>
    </row>
    <row r="134" spans="1:36" x14ac:dyDescent="0.25">
      <c r="A134" s="6">
        <v>40042</v>
      </c>
      <c r="B134" s="13">
        <v>2.69</v>
      </c>
      <c r="C134" s="13">
        <v>2.7389999999999999</v>
      </c>
      <c r="D134" s="13">
        <v>2.77</v>
      </c>
      <c r="E134" s="13">
        <v>2.649</v>
      </c>
      <c r="F134" s="13">
        <v>2.629</v>
      </c>
      <c r="G134" s="13">
        <v>2.6080000000000001</v>
      </c>
      <c r="H134" s="13">
        <v>2.6320000000000001</v>
      </c>
      <c r="I134" s="13">
        <v>2.7480000000000002</v>
      </c>
      <c r="J134" s="13">
        <v>2.8719999999999999</v>
      </c>
      <c r="AB134" s="10">
        <v>-5.0893754518868723</v>
      </c>
      <c r="AC134" s="10">
        <v>-0.32200905412382819</v>
      </c>
      <c r="AD134" s="10">
        <v>0.10826726243725679</v>
      </c>
      <c r="AE134" s="10">
        <v>0.15243208144193104</v>
      </c>
      <c r="AF134" s="10">
        <v>-2.2611749589889686E-2</v>
      </c>
      <c r="AG134" s="10">
        <v>2.7438377324416386E-2</v>
      </c>
      <c r="AH134" s="10">
        <v>-8.6469076811522601E-3</v>
      </c>
      <c r="AI134" s="10">
        <v>-5.1898969350812636E-3</v>
      </c>
      <c r="AJ134" s="10">
        <v>-7.518151727062156E-3</v>
      </c>
    </row>
    <row r="135" spans="1:36" x14ac:dyDescent="0.25">
      <c r="A135" s="6">
        <v>40049</v>
      </c>
      <c r="B135" s="13">
        <v>2.6949999999999998</v>
      </c>
      <c r="C135" s="13">
        <v>2.7410000000000001</v>
      </c>
      <c r="D135" s="13">
        <v>2.78</v>
      </c>
      <c r="E135" s="13">
        <v>2.6520000000000001</v>
      </c>
      <c r="F135" s="13">
        <v>2.641</v>
      </c>
      <c r="G135" s="13">
        <v>2.6240000000000001</v>
      </c>
      <c r="H135" s="13">
        <v>2.67</v>
      </c>
      <c r="I135" s="13">
        <v>2.79</v>
      </c>
      <c r="J135" s="13">
        <v>2.88</v>
      </c>
      <c r="AB135" s="10">
        <v>-5.2181749507728279</v>
      </c>
      <c r="AC135" s="10">
        <v>-0.2875092411454398</v>
      </c>
      <c r="AD135" s="10">
        <v>0.14806630355379188</v>
      </c>
      <c r="AE135" s="10">
        <v>0.18371348736242699</v>
      </c>
      <c r="AF135" s="10">
        <v>-3.1101077518947189E-2</v>
      </c>
      <c r="AG135" s="10">
        <v>3.1045148890377055E-2</v>
      </c>
      <c r="AH135" s="10">
        <v>1.2106764149858909E-2</v>
      </c>
      <c r="AI135" s="10">
        <v>-4.1516482936991422E-2</v>
      </c>
      <c r="AJ135" s="10">
        <v>-3.5826285589398826E-4</v>
      </c>
    </row>
    <row r="136" spans="1:36" x14ac:dyDescent="0.25">
      <c r="A136" s="6">
        <v>40056</v>
      </c>
      <c r="B136" s="13">
        <v>2.6930000000000001</v>
      </c>
      <c r="C136" s="13">
        <v>2.742</v>
      </c>
      <c r="D136" s="13">
        <v>2.7770000000000001</v>
      </c>
      <c r="E136" s="13">
        <v>2.6509999999999998</v>
      </c>
      <c r="F136" s="13">
        <v>2.6560000000000001</v>
      </c>
      <c r="G136" s="13">
        <v>2.6190000000000002</v>
      </c>
      <c r="H136" s="13">
        <v>2.69</v>
      </c>
      <c r="I136" s="13">
        <v>2.806</v>
      </c>
      <c r="J136" s="13">
        <v>2.8929999999999998</v>
      </c>
      <c r="AB136" s="10">
        <v>-5.4409308851200695</v>
      </c>
      <c r="AC136" s="10">
        <v>-0.26510093940453067</v>
      </c>
      <c r="AD136" s="10">
        <v>0.14584430086178357</v>
      </c>
      <c r="AE136" s="10">
        <v>0.22764745159697283</v>
      </c>
      <c r="AF136" s="10">
        <v>-1.5985104753975975E-2</v>
      </c>
      <c r="AG136" s="10">
        <v>2.1199521797682693E-2</v>
      </c>
      <c r="AH136" s="10">
        <v>1.3872485785833631E-2</v>
      </c>
      <c r="AI136" s="10">
        <v>-2.8648338884159075E-2</v>
      </c>
      <c r="AJ136" s="10">
        <v>-2.3996445559095808E-3</v>
      </c>
    </row>
    <row r="137" spans="1:36" x14ac:dyDescent="0.25">
      <c r="A137" s="6">
        <v>40063</v>
      </c>
      <c r="B137" s="13">
        <v>2.661</v>
      </c>
      <c r="C137" s="13">
        <v>2.7290000000000001</v>
      </c>
      <c r="D137" s="13">
        <v>2.7669999999999999</v>
      </c>
      <c r="E137" s="13">
        <v>2.6059999999999999</v>
      </c>
      <c r="F137" s="13">
        <v>2.6320000000000001</v>
      </c>
      <c r="G137" s="13">
        <v>2.5760000000000001</v>
      </c>
      <c r="H137" s="13">
        <v>2.681</v>
      </c>
      <c r="I137" s="13">
        <v>2.7909999999999999</v>
      </c>
      <c r="J137" s="13">
        <v>2.8660000000000001</v>
      </c>
      <c r="AB137" s="10">
        <v>-5.6656384486818574</v>
      </c>
      <c r="AC137" s="10">
        <v>-0.29894217030905129</v>
      </c>
      <c r="AD137" s="10">
        <v>0.14211114220330981</v>
      </c>
      <c r="AE137" s="10">
        <v>0.20342754798536286</v>
      </c>
      <c r="AF137" s="10">
        <v>-2.7573103521855928E-2</v>
      </c>
      <c r="AG137" s="10">
        <v>7.8153884548211039E-3</v>
      </c>
      <c r="AH137" s="10">
        <v>-2.3752483275850588E-3</v>
      </c>
      <c r="AI137" s="10">
        <v>-5.1085575344158564E-2</v>
      </c>
      <c r="AJ137" s="10">
        <v>-1.2478426219723188E-3</v>
      </c>
    </row>
    <row r="138" spans="1:36" x14ac:dyDescent="0.25">
      <c r="A138" s="6">
        <v>40070</v>
      </c>
      <c r="B138" s="13">
        <v>2.653</v>
      </c>
      <c r="C138" s="13">
        <v>2.72</v>
      </c>
      <c r="D138" s="13">
        <v>2.7530000000000001</v>
      </c>
      <c r="E138" s="13">
        <v>2.601</v>
      </c>
      <c r="F138" s="13">
        <v>2.6110000000000002</v>
      </c>
      <c r="G138" s="13">
        <v>2.5569999999999999</v>
      </c>
      <c r="H138" s="13">
        <v>2.681</v>
      </c>
      <c r="I138" s="13">
        <v>2.8010000000000002</v>
      </c>
      <c r="J138" s="13">
        <v>2.847</v>
      </c>
      <c r="AB138" s="10">
        <v>-5.8739270988418673</v>
      </c>
      <c r="AC138" s="10">
        <v>-0.36351485195760791</v>
      </c>
      <c r="AD138" s="10">
        <v>0.15139850572700808</v>
      </c>
      <c r="AE138" s="10">
        <v>0.17512079915830542</v>
      </c>
      <c r="AF138" s="10">
        <v>-1.2032619367544071E-2</v>
      </c>
      <c r="AG138" s="10">
        <v>1.2456977479956798E-2</v>
      </c>
      <c r="AH138" s="10">
        <v>-4.5126529189738473E-3</v>
      </c>
      <c r="AI138" s="10">
        <v>-5.40441888278759E-2</v>
      </c>
      <c r="AJ138" s="10">
        <v>7.1762102187662594E-4</v>
      </c>
    </row>
    <row r="139" spans="1:36" x14ac:dyDescent="0.25">
      <c r="A139" s="6">
        <v>40077</v>
      </c>
      <c r="B139" s="13">
        <v>2.6349999999999998</v>
      </c>
      <c r="C139" s="13">
        <v>2.7080000000000002</v>
      </c>
      <c r="D139" s="13">
        <v>2.7370000000000001</v>
      </c>
      <c r="E139" s="13">
        <v>2.5819999999999999</v>
      </c>
      <c r="F139" s="13">
        <v>2.6019999999999999</v>
      </c>
      <c r="G139" s="13">
        <v>2.5449999999999999</v>
      </c>
      <c r="H139" s="13">
        <v>2.6760000000000002</v>
      </c>
      <c r="I139" s="13">
        <v>2.79</v>
      </c>
      <c r="J139" s="13">
        <v>2.827</v>
      </c>
      <c r="AB139" s="10">
        <v>-6.0069176543562426</v>
      </c>
      <c r="AC139" s="10">
        <v>-0.35365659228987739</v>
      </c>
      <c r="AD139" s="10">
        <v>0.15378193955095973</v>
      </c>
      <c r="AE139" s="10">
        <v>0.17240525216705718</v>
      </c>
      <c r="AF139" s="10">
        <v>-2.1867925872179148E-2</v>
      </c>
      <c r="AG139" s="10">
        <v>1.3086662587577383E-2</v>
      </c>
      <c r="AH139" s="10">
        <v>-4.9530488735723896E-3</v>
      </c>
      <c r="AI139" s="10">
        <v>-4.8346437272929227E-2</v>
      </c>
      <c r="AJ139" s="10">
        <v>-7.9190144962709209E-4</v>
      </c>
    </row>
    <row r="140" spans="1:36" x14ac:dyDescent="0.25">
      <c r="A140" s="6">
        <v>40084</v>
      </c>
      <c r="B140" s="13">
        <v>2.6120000000000001</v>
      </c>
      <c r="C140" s="13">
        <v>2.7029999999999998</v>
      </c>
      <c r="D140" s="13">
        <v>2.7120000000000002</v>
      </c>
      <c r="E140" s="13">
        <v>2.5569999999999999</v>
      </c>
      <c r="F140" s="13">
        <v>2.589</v>
      </c>
      <c r="G140" s="13">
        <v>2.5259999999999998</v>
      </c>
      <c r="H140" s="13">
        <v>2.6560000000000001</v>
      </c>
      <c r="I140" s="13">
        <v>2.7509999999999999</v>
      </c>
      <c r="J140" s="13">
        <v>2.8069999999999999</v>
      </c>
      <c r="AB140" s="10">
        <v>-5.7365223001913854</v>
      </c>
      <c r="AC140" s="10">
        <v>-0.31639946473818381</v>
      </c>
      <c r="AD140" s="10">
        <v>0.13529868669679143</v>
      </c>
      <c r="AE140" s="10">
        <v>7.6354417203988278E-2</v>
      </c>
      <c r="AF140" s="10">
        <v>1.3244247788163192E-2</v>
      </c>
      <c r="AG140" s="10">
        <v>7.188442605181939E-3</v>
      </c>
      <c r="AH140" s="10">
        <v>2.5656578390361095E-3</v>
      </c>
      <c r="AI140" s="10">
        <v>-4.2374351100586169E-2</v>
      </c>
      <c r="AJ140" s="10">
        <v>2.9206747658989027E-3</v>
      </c>
    </row>
    <row r="141" spans="1:36" x14ac:dyDescent="0.25">
      <c r="A141" s="6">
        <v>40091</v>
      </c>
      <c r="B141" s="13">
        <v>2.5910000000000002</v>
      </c>
      <c r="C141" s="13">
        <v>2.6859999999999999</v>
      </c>
      <c r="D141" s="13">
        <v>2.6949999999999998</v>
      </c>
      <c r="E141" s="13">
        <v>2.5350000000000001</v>
      </c>
      <c r="F141" s="13">
        <v>2.5680000000000001</v>
      </c>
      <c r="G141" s="13">
        <v>2.52</v>
      </c>
      <c r="H141" s="13">
        <v>2.6429999999999998</v>
      </c>
      <c r="I141" s="13">
        <v>2.73</v>
      </c>
      <c r="J141" s="13">
        <v>2.7919999999999998</v>
      </c>
      <c r="AB141" s="10">
        <v>-5.2104589515063298</v>
      </c>
      <c r="AC141" s="10">
        <v>-0.19824404659740336</v>
      </c>
      <c r="AD141" s="10">
        <v>0.11619709613916522</v>
      </c>
      <c r="AE141" s="10">
        <v>-5.598133399497441E-2</v>
      </c>
      <c r="AF141" s="10">
        <v>3.1299405883922118E-2</v>
      </c>
      <c r="AG141" s="10">
        <v>-1.0072678303922911E-2</v>
      </c>
      <c r="AH141" s="10">
        <v>-2.258463128746288E-3</v>
      </c>
      <c r="AI141" s="10">
        <v>-2.957720524840627E-2</v>
      </c>
      <c r="AJ141" s="10">
        <v>6.1653225216285962E-3</v>
      </c>
    </row>
    <row r="142" spans="1:36" x14ac:dyDescent="0.25">
      <c r="A142" s="6">
        <v>40098</v>
      </c>
      <c r="B142" s="13">
        <v>2.6120000000000001</v>
      </c>
      <c r="C142" s="13">
        <v>2.69</v>
      </c>
      <c r="D142" s="13">
        <v>2.72</v>
      </c>
      <c r="E142" s="13">
        <v>2.556</v>
      </c>
      <c r="F142" s="13">
        <v>2.5859999999999999</v>
      </c>
      <c r="G142" s="13">
        <v>2.532</v>
      </c>
      <c r="H142" s="13">
        <v>2.6480000000000001</v>
      </c>
      <c r="I142" s="13">
        <v>2.74</v>
      </c>
      <c r="J142" s="13">
        <v>2.7909999999999999</v>
      </c>
      <c r="AB142" s="10">
        <v>-5.1369992841992822</v>
      </c>
      <c r="AC142" s="10">
        <v>-0.12600525645275129</v>
      </c>
      <c r="AD142" s="10">
        <v>9.1470721731105473E-2</v>
      </c>
      <c r="AE142" s="10">
        <v>8.2241179253289207E-3</v>
      </c>
      <c r="AF142" s="10">
        <v>5.0734760678365944E-2</v>
      </c>
      <c r="AG142" s="10">
        <v>4.4210552141528015E-3</v>
      </c>
      <c r="AH142" s="10">
        <v>2.4198872951802123E-2</v>
      </c>
      <c r="AI142" s="10">
        <v>-3.6534771123915018E-2</v>
      </c>
      <c r="AJ142" s="10">
        <v>1.1026932359802956E-2</v>
      </c>
    </row>
    <row r="143" spans="1:36" x14ac:dyDescent="0.25">
      <c r="A143" s="6">
        <v>40105</v>
      </c>
      <c r="B143" s="13">
        <v>2.718</v>
      </c>
      <c r="C143" s="13">
        <v>2.7519999999999998</v>
      </c>
      <c r="D143" s="13">
        <v>2.8290000000000002</v>
      </c>
      <c r="E143" s="13">
        <v>2.665</v>
      </c>
      <c r="F143" s="13">
        <v>2.6970000000000001</v>
      </c>
      <c r="G143" s="13">
        <v>2.6459999999999999</v>
      </c>
      <c r="H143" s="13">
        <v>2.7029999999999998</v>
      </c>
      <c r="I143" s="13">
        <v>2.8250000000000002</v>
      </c>
      <c r="J143" s="13">
        <v>2.8740000000000001</v>
      </c>
      <c r="AB143" s="10">
        <v>-5.1207502693147369</v>
      </c>
      <c r="AC143" s="10">
        <v>-6.1890494527273902E-2</v>
      </c>
      <c r="AD143" s="10">
        <v>7.7370104431558243E-2</v>
      </c>
      <c r="AE143" s="10">
        <v>3.864176963159608E-2</v>
      </c>
      <c r="AF143" s="10">
        <v>4.6611745495616731E-2</v>
      </c>
      <c r="AG143" s="10">
        <v>-5.5490863540714275E-3</v>
      </c>
      <c r="AH143" s="10">
        <v>3.2185426317609274E-3</v>
      </c>
      <c r="AI143" s="10">
        <v>-2.7179689666235952E-2</v>
      </c>
      <c r="AJ143" s="10">
        <v>7.6260035535201855E-3</v>
      </c>
    </row>
    <row r="144" spans="1:36" x14ac:dyDescent="0.25">
      <c r="A144" s="6">
        <v>40112</v>
      </c>
      <c r="B144" s="13">
        <v>2.8220000000000001</v>
      </c>
      <c r="C144" s="13">
        <v>2.843</v>
      </c>
      <c r="D144" s="13">
        <v>2.9220000000000002</v>
      </c>
      <c r="E144" s="13">
        <v>2.774</v>
      </c>
      <c r="F144" s="13">
        <v>2.798</v>
      </c>
      <c r="G144" s="13">
        <v>2.7410000000000001</v>
      </c>
      <c r="H144" s="13">
        <v>2.7749999999999999</v>
      </c>
      <c r="I144" s="13">
        <v>2.907</v>
      </c>
      <c r="J144" s="13">
        <v>2.968</v>
      </c>
      <c r="AB144" s="10">
        <v>-5.1484804224362035</v>
      </c>
      <c r="AC144" s="10">
        <v>-3.6250475820499013E-2</v>
      </c>
      <c r="AD144" s="10">
        <v>4.4346230902105453E-2</v>
      </c>
      <c r="AE144" s="10">
        <v>6.1524379311692454E-2</v>
      </c>
      <c r="AF144" s="10">
        <v>5.8179584126932832E-2</v>
      </c>
      <c r="AG144" s="10">
        <v>-5.0416083636382102E-3</v>
      </c>
      <c r="AH144" s="10">
        <v>-5.5342626510251998E-3</v>
      </c>
      <c r="AI144" s="10">
        <v>-1.218562158096854E-2</v>
      </c>
      <c r="AJ144" s="10">
        <v>4.21574243340793E-3</v>
      </c>
    </row>
    <row r="145" spans="1:36" x14ac:dyDescent="0.25">
      <c r="A145" s="6">
        <v>40119</v>
      </c>
      <c r="B145" s="13">
        <v>2.8370000000000002</v>
      </c>
      <c r="C145" s="13">
        <v>2.8780000000000001</v>
      </c>
      <c r="D145" s="13">
        <v>2.9390000000000001</v>
      </c>
      <c r="E145" s="13">
        <v>2.786</v>
      </c>
      <c r="F145" s="13">
        <v>2.7919999999999998</v>
      </c>
      <c r="G145" s="13">
        <v>2.7490000000000001</v>
      </c>
      <c r="H145" s="13">
        <v>2.8090000000000002</v>
      </c>
      <c r="I145" s="13">
        <v>2.9140000000000001</v>
      </c>
      <c r="J145" s="13">
        <v>2.9740000000000002</v>
      </c>
      <c r="AB145" s="10">
        <v>-5.2219118452287043</v>
      </c>
      <c r="AC145" s="10">
        <v>-3.0039508709616063E-2</v>
      </c>
      <c r="AD145" s="10">
        <v>3.9091840954794829E-2</v>
      </c>
      <c r="AE145" s="10">
        <v>8.8733951416798393E-2</v>
      </c>
      <c r="AF145" s="10">
        <v>5.9193857485844451E-2</v>
      </c>
      <c r="AG145" s="10">
        <v>-1.0319813753585903E-2</v>
      </c>
      <c r="AH145" s="10">
        <v>-3.4923968760894909E-3</v>
      </c>
      <c r="AI145" s="10">
        <v>-2.538675867504819E-2</v>
      </c>
      <c r="AJ145" s="10">
        <v>5.9827682591372727E-3</v>
      </c>
    </row>
    <row r="146" spans="1:36" x14ac:dyDescent="0.25">
      <c r="A146" s="6">
        <v>40126</v>
      </c>
      <c r="B146" s="13">
        <v>2.8239999999999998</v>
      </c>
      <c r="C146" s="13">
        <v>2.8660000000000001</v>
      </c>
      <c r="D146" s="13">
        <v>2.9249999999999998</v>
      </c>
      <c r="E146" s="13">
        <v>2.774</v>
      </c>
      <c r="F146" s="13">
        <v>2.7839999999999998</v>
      </c>
      <c r="G146" s="13">
        <v>2.7469999999999999</v>
      </c>
      <c r="H146" s="13">
        <v>2.8210000000000002</v>
      </c>
      <c r="I146" s="13">
        <v>2.91</v>
      </c>
      <c r="J146" s="13">
        <v>2.972</v>
      </c>
      <c r="AB146" s="10">
        <v>-5.2788305978434984</v>
      </c>
      <c r="AC146" s="10">
        <v>-1.896483643199879E-2</v>
      </c>
      <c r="AD146" s="10">
        <v>4.8424742314319293E-2</v>
      </c>
      <c r="AE146" s="10">
        <v>9.9908008162590059E-2</v>
      </c>
      <c r="AF146" s="10">
        <v>6.4748849749589124E-2</v>
      </c>
      <c r="AG146" s="10">
        <v>-6.2826169167145588E-3</v>
      </c>
      <c r="AH146" s="10">
        <v>1.9905373878759489E-3</v>
      </c>
      <c r="AI146" s="10">
        <v>-2.0157454168275794E-2</v>
      </c>
      <c r="AJ146" s="10">
        <v>6.5259125995871629E-3</v>
      </c>
    </row>
    <row r="147" spans="1:36" x14ac:dyDescent="0.25">
      <c r="A147" s="6">
        <v>40133</v>
      </c>
      <c r="B147" s="13">
        <v>2.8130000000000002</v>
      </c>
      <c r="C147" s="13">
        <v>2.8679999999999999</v>
      </c>
      <c r="D147" s="13">
        <v>2.911</v>
      </c>
      <c r="E147" s="13">
        <v>2.7629999999999999</v>
      </c>
      <c r="F147" s="13">
        <v>2.7759999999999998</v>
      </c>
      <c r="G147" s="13">
        <v>2.734</v>
      </c>
      <c r="H147" s="13">
        <v>2.8180000000000001</v>
      </c>
      <c r="I147" s="13">
        <v>2.9009999999999998</v>
      </c>
      <c r="J147" s="13">
        <v>2.964</v>
      </c>
      <c r="AB147" s="10">
        <v>-5.1665428939052784</v>
      </c>
      <c r="AC147" s="10">
        <v>-2.4174805197199722E-2</v>
      </c>
      <c r="AD147" s="10">
        <v>4.7343829038097751E-2</v>
      </c>
      <c r="AE147" s="10">
        <v>5.7759412777588712E-2</v>
      </c>
      <c r="AF147" s="10">
        <v>6.496661896707924E-2</v>
      </c>
      <c r="AG147" s="10">
        <v>-1.408900360069012E-2</v>
      </c>
      <c r="AH147" s="10">
        <v>-2.4973356284771269E-3</v>
      </c>
      <c r="AI147" s="10">
        <v>-3.9509190321787298E-2</v>
      </c>
      <c r="AJ147" s="10">
        <v>1.1644239022061948E-2</v>
      </c>
    </row>
    <row r="148" spans="1:36" x14ac:dyDescent="0.25">
      <c r="A148" s="6">
        <v>40140</v>
      </c>
      <c r="B148" s="13">
        <v>2.8069999999999999</v>
      </c>
      <c r="C148" s="13">
        <v>2.8679999999999999</v>
      </c>
      <c r="D148" s="13">
        <v>2.9049999999999998</v>
      </c>
      <c r="E148" s="13">
        <v>2.7570000000000001</v>
      </c>
      <c r="F148" s="13">
        <v>2.77</v>
      </c>
      <c r="G148" s="13">
        <v>2.738</v>
      </c>
      <c r="H148" s="13">
        <v>2.823</v>
      </c>
      <c r="I148" s="13">
        <v>2.8980000000000001</v>
      </c>
      <c r="J148" s="13">
        <v>2.9540000000000002</v>
      </c>
      <c r="AB148" s="10">
        <v>-5.1066282599273185</v>
      </c>
      <c r="AC148" s="10">
        <v>-2.6144378274804699E-2</v>
      </c>
      <c r="AD148" s="10">
        <v>5.0497166408369196E-2</v>
      </c>
      <c r="AE148" s="10">
        <v>3.7288841977993724E-2</v>
      </c>
      <c r="AF148" s="10">
        <v>6.6701017273682953E-2</v>
      </c>
      <c r="AG148" s="10">
        <v>-1.7786181775834787E-2</v>
      </c>
      <c r="AH148" s="10">
        <v>-8.3313774194351542E-3</v>
      </c>
      <c r="AI148" s="10">
        <v>-2.5008465896881021E-2</v>
      </c>
      <c r="AJ148" s="10">
        <v>6.7719460586292838E-3</v>
      </c>
    </row>
    <row r="149" spans="1:36" x14ac:dyDescent="0.25">
      <c r="A149" s="6">
        <v>40147</v>
      </c>
      <c r="B149" s="13">
        <v>2.7959999999999998</v>
      </c>
      <c r="C149" s="13">
        <v>2.8690000000000002</v>
      </c>
      <c r="D149" s="13">
        <v>2.899</v>
      </c>
      <c r="E149" s="13">
        <v>2.7429999999999999</v>
      </c>
      <c r="F149" s="13">
        <v>2.7559999999999998</v>
      </c>
      <c r="G149" s="13">
        <v>2.7250000000000001</v>
      </c>
      <c r="H149" s="13">
        <v>2.8149999999999999</v>
      </c>
      <c r="I149" s="13">
        <v>2.8889999999999998</v>
      </c>
      <c r="J149" s="13">
        <v>2.948</v>
      </c>
      <c r="AB149" s="10">
        <v>-4.9587176633803525</v>
      </c>
      <c r="AC149" s="10">
        <v>2.0968620579099765E-2</v>
      </c>
      <c r="AD149" s="10">
        <v>4.6240635380991116E-2</v>
      </c>
      <c r="AE149" s="10">
        <v>-5.445798842271918E-3</v>
      </c>
      <c r="AF149" s="10">
        <v>3.6184072224564948E-2</v>
      </c>
      <c r="AG149" s="10">
        <v>-1.1526921011591317E-2</v>
      </c>
      <c r="AH149" s="10">
        <v>-7.8348658419748699E-3</v>
      </c>
      <c r="AI149" s="10">
        <v>-1.7664818629764947E-2</v>
      </c>
      <c r="AJ149" s="10">
        <v>5.1704383220493337E-3</v>
      </c>
    </row>
    <row r="150" spans="1:36" x14ac:dyDescent="0.25">
      <c r="A150" s="6">
        <v>40154</v>
      </c>
      <c r="B150" s="13">
        <v>2.7959999999999998</v>
      </c>
      <c r="C150" s="13">
        <v>2.8740000000000001</v>
      </c>
      <c r="D150" s="13">
        <v>2.895</v>
      </c>
      <c r="E150" s="13">
        <v>2.7440000000000002</v>
      </c>
      <c r="F150" s="13">
        <v>2.75</v>
      </c>
      <c r="G150" s="13">
        <v>2.7269999999999999</v>
      </c>
      <c r="H150" s="13">
        <v>2.8050000000000002</v>
      </c>
      <c r="I150" s="13">
        <v>2.8849999999999998</v>
      </c>
      <c r="J150" s="13">
        <v>2.9420000000000002</v>
      </c>
      <c r="AB150" s="10">
        <v>-4.6636643846981025</v>
      </c>
      <c r="AC150" s="10">
        <v>6.6224875587706067E-2</v>
      </c>
      <c r="AD150" s="10">
        <v>5.7128747311391045E-2</v>
      </c>
      <c r="AE150" s="10">
        <v>-8.4021297695551236E-2</v>
      </c>
      <c r="AF150" s="10">
        <v>2.0220123129884058E-2</v>
      </c>
      <c r="AG150" s="10">
        <v>-1.7541062246334199E-2</v>
      </c>
      <c r="AH150" s="10">
        <v>-3.9607776250648518E-3</v>
      </c>
      <c r="AI150" s="10">
        <v>-1.7383034044376085E-2</v>
      </c>
      <c r="AJ150" s="10">
        <v>5.8282066923023481E-3</v>
      </c>
    </row>
    <row r="151" spans="1:36" x14ac:dyDescent="0.25">
      <c r="A151" s="6">
        <v>40161</v>
      </c>
      <c r="B151" s="13">
        <v>2.774</v>
      </c>
      <c r="C151" s="13">
        <v>2.87</v>
      </c>
      <c r="D151" s="13">
        <v>2.8679999999999999</v>
      </c>
      <c r="E151" s="13">
        <v>2.7229999999999999</v>
      </c>
      <c r="F151" s="13">
        <v>2.7269999999999999</v>
      </c>
      <c r="G151" s="13">
        <v>2.6989999999999998</v>
      </c>
      <c r="H151" s="13">
        <v>2.782</v>
      </c>
      <c r="I151" s="13">
        <v>2.8559999999999999</v>
      </c>
      <c r="J151" s="13">
        <v>2.915</v>
      </c>
      <c r="AB151" s="10">
        <v>-4.0148208137122401</v>
      </c>
      <c r="AC151" s="10">
        <v>5.4731129279243812E-2</v>
      </c>
      <c r="AD151" s="10">
        <v>9.9544700009375417E-2</v>
      </c>
      <c r="AE151" s="10">
        <v>-0.14715057798218059</v>
      </c>
      <c r="AF151" s="10">
        <v>2.7553829091751119E-2</v>
      </c>
      <c r="AG151" s="10">
        <v>4.8181506890410467E-3</v>
      </c>
      <c r="AH151" s="10">
        <v>2.078396994141294E-2</v>
      </c>
      <c r="AI151" s="10">
        <v>-1.7697586690570425E-2</v>
      </c>
      <c r="AJ151" s="10">
        <v>1.0376404943572427E-2</v>
      </c>
    </row>
    <row r="152" spans="1:36" x14ac:dyDescent="0.25">
      <c r="A152" s="6">
        <v>40168</v>
      </c>
      <c r="B152" s="13">
        <v>2.746</v>
      </c>
      <c r="C152" s="13">
        <v>2.8530000000000002</v>
      </c>
      <c r="D152" s="13">
        <v>2.84</v>
      </c>
      <c r="E152" s="13">
        <v>2.694</v>
      </c>
      <c r="F152" s="13">
        <v>2.7160000000000002</v>
      </c>
      <c r="G152" s="13">
        <v>2.681</v>
      </c>
      <c r="H152" s="13">
        <v>2.738</v>
      </c>
      <c r="I152" s="13">
        <v>2.8250000000000002</v>
      </c>
      <c r="J152" s="13">
        <v>2.891</v>
      </c>
      <c r="AB152" s="10">
        <v>-3.6791063162496078</v>
      </c>
      <c r="AC152" s="10">
        <v>1.0368773865970167E-2</v>
      </c>
      <c r="AD152" s="10">
        <v>6.9792037925573119E-2</v>
      </c>
      <c r="AE152" s="10">
        <v>-0.1438172361265706</v>
      </c>
      <c r="AF152" s="10">
        <v>3.2943540718042133E-2</v>
      </c>
      <c r="AG152" s="10">
        <v>-8.3910454993299088E-3</v>
      </c>
      <c r="AH152" s="10">
        <v>1.7512885195037131E-2</v>
      </c>
      <c r="AI152" s="10">
        <v>1.8382469590935361E-3</v>
      </c>
      <c r="AJ152" s="10">
        <v>6.3150862556669617E-3</v>
      </c>
    </row>
    <row r="153" spans="1:36" x14ac:dyDescent="0.25">
      <c r="A153" s="6">
        <v>40175</v>
      </c>
      <c r="B153" s="13">
        <v>2.754</v>
      </c>
      <c r="C153" s="13">
        <v>2.8620000000000001</v>
      </c>
      <c r="D153" s="13">
        <v>2.8559999999999999</v>
      </c>
      <c r="E153" s="13">
        <v>2.6989999999999998</v>
      </c>
      <c r="F153" s="13">
        <v>2.714</v>
      </c>
      <c r="G153" s="13">
        <v>2.6890000000000001</v>
      </c>
      <c r="H153" s="13">
        <v>2.726</v>
      </c>
      <c r="I153" s="13">
        <v>2.8410000000000002</v>
      </c>
      <c r="J153" s="13">
        <v>2.9020000000000001</v>
      </c>
      <c r="AB153" s="10">
        <v>-3.4721940400319644</v>
      </c>
      <c r="AC153" s="10">
        <v>8.6229430412815639E-2</v>
      </c>
      <c r="AD153" s="10">
        <v>2.7985767701937839E-2</v>
      </c>
      <c r="AE153" s="10">
        <v>-0.1124420249359598</v>
      </c>
      <c r="AF153" s="10">
        <v>4.6363786995668683E-2</v>
      </c>
      <c r="AG153" s="10">
        <v>-3.5984544394080534E-3</v>
      </c>
      <c r="AH153" s="10">
        <v>7.8458512068073274E-3</v>
      </c>
      <c r="AI153" s="10">
        <v>6.540274308854913E-4</v>
      </c>
      <c r="AJ153" s="10">
        <v>6.5407605751454899E-3</v>
      </c>
    </row>
    <row r="154" spans="1:36" x14ac:dyDescent="0.25">
      <c r="A154" s="6">
        <v>40182</v>
      </c>
      <c r="B154" s="13">
        <v>2.831</v>
      </c>
      <c r="C154" s="13">
        <v>2.9350000000000001</v>
      </c>
      <c r="D154" s="13">
        <v>2.931</v>
      </c>
      <c r="E154" s="13">
        <v>2.7770000000000001</v>
      </c>
      <c r="F154" s="13">
        <v>2.7759999999999998</v>
      </c>
      <c r="G154" s="13">
        <v>2.7509999999999999</v>
      </c>
      <c r="H154" s="13">
        <v>2.7440000000000002</v>
      </c>
      <c r="I154" s="13">
        <v>2.9079999999999999</v>
      </c>
      <c r="J154" s="13">
        <v>2.9590000000000001</v>
      </c>
      <c r="AB154" s="10">
        <v>-3.4921465740280642</v>
      </c>
      <c r="AC154" s="10">
        <v>9.7881869654172629E-2</v>
      </c>
      <c r="AD154" s="10">
        <v>1.0582349962186311E-2</v>
      </c>
      <c r="AE154" s="10">
        <v>-8.6586719931026832E-2</v>
      </c>
      <c r="AF154" s="10">
        <v>5.0584595714426597E-2</v>
      </c>
      <c r="AG154" s="10">
        <v>-7.4964518633161947E-4</v>
      </c>
      <c r="AH154" s="10">
        <v>1.184121065550346E-2</v>
      </c>
      <c r="AI154" s="10">
        <v>1.2188855884644873E-2</v>
      </c>
      <c r="AJ154" s="10">
        <v>5.6390057651584417E-3</v>
      </c>
    </row>
    <row r="155" spans="1:36" x14ac:dyDescent="0.25">
      <c r="A155" s="6">
        <v>40189</v>
      </c>
      <c r="B155" s="13">
        <v>2.9249999999999998</v>
      </c>
      <c r="C155" s="13">
        <v>3.0680000000000001</v>
      </c>
      <c r="D155" s="13">
        <v>3.0249999999999999</v>
      </c>
      <c r="E155" s="13">
        <v>2.867</v>
      </c>
      <c r="F155" s="13">
        <v>2.8479999999999999</v>
      </c>
      <c r="G155" s="13">
        <v>2.847</v>
      </c>
      <c r="H155" s="13">
        <v>2.8130000000000002</v>
      </c>
      <c r="I155" s="13">
        <v>2.9710000000000001</v>
      </c>
      <c r="J155" s="13">
        <v>3.032</v>
      </c>
      <c r="AB155" s="10">
        <v>-3.5346413003427681</v>
      </c>
      <c r="AC155" s="10">
        <v>0.13301840345708996</v>
      </c>
      <c r="AD155" s="10">
        <v>5.7571454384097232E-4</v>
      </c>
      <c r="AE155" s="10">
        <v>-4.9406715674499883E-2</v>
      </c>
      <c r="AF155" s="10">
        <v>5.0287716260912857E-2</v>
      </c>
      <c r="AG155" s="10">
        <v>5.3620721666549302E-3</v>
      </c>
      <c r="AH155" s="10">
        <v>2.2977875316075806E-2</v>
      </c>
      <c r="AI155" s="10">
        <v>1.8386123108458247E-2</v>
      </c>
      <c r="AJ155" s="10">
        <v>4.3359763376400306E-3</v>
      </c>
    </row>
    <row r="156" spans="1:36" x14ac:dyDescent="0.25">
      <c r="A156" s="6">
        <v>40196</v>
      </c>
      <c r="B156" s="13">
        <v>2.9279999999999999</v>
      </c>
      <c r="C156" s="13">
        <v>3.0649999999999999</v>
      </c>
      <c r="D156" s="13">
        <v>3.0230000000000001</v>
      </c>
      <c r="E156" s="13">
        <v>2.8719999999999999</v>
      </c>
      <c r="F156" s="13">
        <v>2.839</v>
      </c>
      <c r="G156" s="13">
        <v>2.831</v>
      </c>
      <c r="H156" s="13">
        <v>2.8260000000000001</v>
      </c>
      <c r="I156" s="13">
        <v>2.9470000000000001</v>
      </c>
      <c r="J156" s="13">
        <v>3.008</v>
      </c>
      <c r="AB156" s="10">
        <v>-3.7547936229334264</v>
      </c>
      <c r="AC156" s="10">
        <v>0.12139099975612638</v>
      </c>
      <c r="AD156" s="10">
        <v>-2.3300503093396763E-2</v>
      </c>
      <c r="AE156" s="10">
        <v>-1.5317609670135381E-2</v>
      </c>
      <c r="AF156" s="10">
        <v>4.4320069247388356E-2</v>
      </c>
      <c r="AG156" s="10">
        <v>-3.6903607347281916E-3</v>
      </c>
      <c r="AH156" s="10">
        <v>3.2529882960799519E-2</v>
      </c>
      <c r="AI156" s="10">
        <v>2.4475636790073189E-2</v>
      </c>
      <c r="AJ156" s="10">
        <v>4.4151504999050788E-3</v>
      </c>
    </row>
    <row r="157" spans="1:36" x14ac:dyDescent="0.25">
      <c r="A157" s="6">
        <v>40203</v>
      </c>
      <c r="B157" s="13">
        <v>2.8879999999999999</v>
      </c>
      <c r="C157" s="13">
        <v>3.0550000000000002</v>
      </c>
      <c r="D157" s="13">
        <v>2.9860000000000002</v>
      </c>
      <c r="E157" s="13">
        <v>2.8279999999999998</v>
      </c>
      <c r="F157" s="13">
        <v>2.7959999999999998</v>
      </c>
      <c r="G157" s="13">
        <v>2.8</v>
      </c>
      <c r="H157" s="13">
        <v>2.8159999999999998</v>
      </c>
      <c r="I157" s="13">
        <v>2.915</v>
      </c>
      <c r="J157" s="13">
        <v>2.9870000000000001</v>
      </c>
      <c r="AB157" s="10">
        <v>-3.9430871292531786</v>
      </c>
      <c r="AC157" s="10">
        <v>0.11113958099765128</v>
      </c>
      <c r="AD157" s="10">
        <v>2.1858058504641134E-2</v>
      </c>
      <c r="AE157" s="10">
        <v>-5.2652422837105818E-3</v>
      </c>
      <c r="AF157" s="10">
        <v>3.0631788408954704E-2</v>
      </c>
      <c r="AG157" s="10">
        <v>6.0012720320054905E-3</v>
      </c>
      <c r="AH157" s="10">
        <v>5.6430918551629232E-2</v>
      </c>
      <c r="AI157" s="10">
        <v>2.8436394476499136E-2</v>
      </c>
      <c r="AJ157" s="10">
        <v>3.3736765317572753E-3</v>
      </c>
    </row>
    <row r="158" spans="1:36" x14ac:dyDescent="0.25">
      <c r="A158" s="6">
        <v>40210</v>
      </c>
      <c r="B158" s="13">
        <v>2.8380000000000001</v>
      </c>
      <c r="C158" s="13">
        <v>3.0169999999999999</v>
      </c>
      <c r="D158" s="13">
        <v>2.927</v>
      </c>
      <c r="E158" s="13">
        <v>2.7810000000000001</v>
      </c>
      <c r="F158" s="13">
        <v>2.7389999999999999</v>
      </c>
      <c r="G158" s="13">
        <v>2.7440000000000002</v>
      </c>
      <c r="H158" s="13">
        <v>2.7959999999999998</v>
      </c>
      <c r="I158" s="13">
        <v>2.8759999999999999</v>
      </c>
      <c r="J158" s="13">
        <v>2.95</v>
      </c>
      <c r="AB158" s="10">
        <v>-3.8411306355936548</v>
      </c>
      <c r="AC158" s="10">
        <v>7.9439283589603685E-2</v>
      </c>
      <c r="AD158" s="10">
        <v>3.8969333148335381E-2</v>
      </c>
      <c r="AE158" s="10">
        <v>-8.0953952017973119E-2</v>
      </c>
      <c r="AF158" s="10">
        <v>3.0548389112042381E-2</v>
      </c>
      <c r="AG158" s="10">
        <v>-2.509018922127669E-2</v>
      </c>
      <c r="AH158" s="10">
        <v>3.9870808925247907E-2</v>
      </c>
      <c r="AI158" s="10">
        <v>1.8019161158525525E-2</v>
      </c>
      <c r="AJ158" s="10">
        <v>4.4733783510576986E-3</v>
      </c>
    </row>
    <row r="159" spans="1:36" x14ac:dyDescent="0.25">
      <c r="A159" s="6">
        <v>40217</v>
      </c>
      <c r="B159" s="13">
        <v>2.8239999999999998</v>
      </c>
      <c r="C159" s="13">
        <v>3.0139999999999998</v>
      </c>
      <c r="D159" s="13">
        <v>2.9209999999999998</v>
      </c>
      <c r="E159" s="13">
        <v>2.7629999999999999</v>
      </c>
      <c r="F159" s="13">
        <v>2.7320000000000002</v>
      </c>
      <c r="G159" s="13">
        <v>2.7290000000000001</v>
      </c>
      <c r="H159" s="13">
        <v>2.7789999999999999</v>
      </c>
      <c r="I159" s="13">
        <v>2.86</v>
      </c>
      <c r="J159" s="13">
        <v>2.92</v>
      </c>
      <c r="AB159" s="10">
        <v>-3.7327078412404657</v>
      </c>
      <c r="AC159" s="10">
        <v>7.3310600023356223E-2</v>
      </c>
      <c r="AD159" s="10">
        <v>8.2304166605034437E-2</v>
      </c>
      <c r="AE159" s="10">
        <v>-0.10395065127876682</v>
      </c>
      <c r="AF159" s="10">
        <v>3.0243936367057172E-2</v>
      </c>
      <c r="AG159" s="10">
        <v>-2.1440249993592512E-2</v>
      </c>
      <c r="AH159" s="10">
        <v>4.2590163441968559E-2</v>
      </c>
      <c r="AI159" s="10">
        <v>3.0333006291371211E-2</v>
      </c>
      <c r="AJ159" s="10">
        <v>2.8487580620596429E-3</v>
      </c>
    </row>
    <row r="160" spans="1:36" x14ac:dyDescent="0.25">
      <c r="A160" s="6">
        <v>40224</v>
      </c>
      <c r="B160" s="13">
        <v>2.8149999999999999</v>
      </c>
      <c r="C160" s="13">
        <v>2.9910000000000001</v>
      </c>
      <c r="D160" s="13">
        <v>2.9049999999999998</v>
      </c>
      <c r="E160" s="13">
        <v>2.7559999999999998</v>
      </c>
      <c r="F160" s="13">
        <v>2.71</v>
      </c>
      <c r="G160" s="13">
        <v>2.7189999999999999</v>
      </c>
      <c r="H160" s="13">
        <v>2.7749999999999999</v>
      </c>
      <c r="I160" s="13">
        <v>2.8460000000000001</v>
      </c>
      <c r="J160" s="13">
        <v>2.9020000000000001</v>
      </c>
      <c r="AB160" s="10">
        <v>-3.411479382615223</v>
      </c>
      <c r="AC160" s="10">
        <v>3.5216988246091076E-2</v>
      </c>
      <c r="AD160" s="10">
        <v>9.8999142306497243E-2</v>
      </c>
      <c r="AE160" s="10">
        <v>-0.15543489747292311</v>
      </c>
      <c r="AF160" s="10">
        <v>3.5768071286506616E-2</v>
      </c>
      <c r="AG160" s="10">
        <v>-1.0789237532125838E-2</v>
      </c>
      <c r="AH160" s="10">
        <v>4.9696871432973751E-2</v>
      </c>
      <c r="AI160" s="10">
        <v>5.8866901890611403E-2</v>
      </c>
      <c r="AJ160" s="10">
        <v>-4.513833354829109E-4</v>
      </c>
    </row>
    <row r="161" spans="1:36" x14ac:dyDescent="0.25">
      <c r="A161" s="6">
        <v>40231</v>
      </c>
      <c r="B161" s="13">
        <v>2.879</v>
      </c>
      <c r="C161" s="13">
        <v>3.0110000000000001</v>
      </c>
      <c r="D161" s="13">
        <v>2.9670000000000001</v>
      </c>
      <c r="E161" s="13">
        <v>2.827</v>
      </c>
      <c r="F161" s="13">
        <v>2.7930000000000001</v>
      </c>
      <c r="G161" s="13">
        <v>2.7930000000000001</v>
      </c>
      <c r="H161" s="13">
        <v>2.8250000000000002</v>
      </c>
      <c r="I161" s="13">
        <v>2.9180000000000001</v>
      </c>
      <c r="J161" s="13">
        <v>2.98</v>
      </c>
      <c r="AB161" s="10">
        <v>-3.2717522870499809</v>
      </c>
      <c r="AC161" s="10">
        <v>6.1985412419988783E-2</v>
      </c>
      <c r="AD161" s="10">
        <v>7.8668966207401839E-2</v>
      </c>
      <c r="AE161" s="10">
        <v>-0.11260696768743701</v>
      </c>
      <c r="AF161" s="10">
        <v>2.9000026057895319E-2</v>
      </c>
      <c r="AG161" s="10">
        <v>-2.4574923732892533E-2</v>
      </c>
      <c r="AH161" s="10">
        <v>4.2268916827588036E-2</v>
      </c>
      <c r="AI161" s="10">
        <v>5.1020060371581202E-2</v>
      </c>
      <c r="AJ161" s="10">
        <v>-2.001920873912297E-3</v>
      </c>
    </row>
    <row r="162" spans="1:36" x14ac:dyDescent="0.25">
      <c r="A162" s="6">
        <v>40238</v>
      </c>
      <c r="B162" s="13">
        <v>2.907</v>
      </c>
      <c r="C162" s="13">
        <v>3.0179999999999998</v>
      </c>
      <c r="D162" s="13">
        <v>3.0129999999999999</v>
      </c>
      <c r="E162" s="13">
        <v>2.8479999999999999</v>
      </c>
      <c r="F162" s="13">
        <v>2.8279999999999998</v>
      </c>
      <c r="G162" s="13">
        <v>2.82</v>
      </c>
      <c r="H162" s="13">
        <v>2.85</v>
      </c>
      <c r="I162" s="13">
        <v>2.956</v>
      </c>
      <c r="J162" s="13">
        <v>3.0230000000000001</v>
      </c>
      <c r="AB162" s="10">
        <v>-3.2039568749400109</v>
      </c>
      <c r="AC162" s="10">
        <v>0.10428382460512345</v>
      </c>
      <c r="AD162" s="10">
        <v>6.0965416367105091E-2</v>
      </c>
      <c r="AE162" s="10">
        <v>-9.124542433106661E-2</v>
      </c>
      <c r="AF162" s="10">
        <v>3.3878577203526918E-2</v>
      </c>
      <c r="AG162" s="10">
        <v>-1.2891396971373457E-2</v>
      </c>
      <c r="AH162" s="10">
        <v>1.9440151555407615E-2</v>
      </c>
      <c r="AI162" s="10">
        <v>2.5689970051109668E-2</v>
      </c>
      <c r="AJ162" s="10">
        <v>-3.3032620111547181E-4</v>
      </c>
    </row>
    <row r="163" spans="1:36" x14ac:dyDescent="0.25">
      <c r="A163" s="6">
        <v>40245</v>
      </c>
      <c r="B163" s="13">
        <v>2.9359999999999999</v>
      </c>
      <c r="C163" s="13">
        <v>3.0150000000000001</v>
      </c>
      <c r="D163" s="13">
        <v>3.0369999999999999</v>
      </c>
      <c r="E163" s="13">
        <v>2.8820000000000001</v>
      </c>
      <c r="F163" s="13">
        <v>2.87</v>
      </c>
      <c r="G163" s="13">
        <v>2.8730000000000002</v>
      </c>
      <c r="H163" s="13">
        <v>2.89</v>
      </c>
      <c r="I163" s="13">
        <v>3.0030000000000001</v>
      </c>
      <c r="J163" s="13">
        <v>3.0569999999999999</v>
      </c>
      <c r="AB163" s="10">
        <v>-3.1773252554555804</v>
      </c>
      <c r="AC163" s="10">
        <v>0.1365778887964397</v>
      </c>
      <c r="AD163" s="10">
        <v>5.2005618872921072E-2</v>
      </c>
      <c r="AE163" s="10">
        <v>-7.9022017117754986E-2</v>
      </c>
      <c r="AF163" s="10">
        <v>1.6224514494167931E-2</v>
      </c>
      <c r="AG163" s="10">
        <v>-2.5330089138385771E-3</v>
      </c>
      <c r="AH163" s="10">
        <v>1.7201496560654374E-2</v>
      </c>
      <c r="AI163" s="10">
        <v>3.0564337316468928E-2</v>
      </c>
      <c r="AJ163" s="10">
        <v>-3.2864258564799177E-3</v>
      </c>
    </row>
    <row r="164" spans="1:36" x14ac:dyDescent="0.25">
      <c r="A164" s="6">
        <v>40252</v>
      </c>
      <c r="B164" s="13">
        <v>2.952</v>
      </c>
      <c r="C164" s="13">
        <v>3.0179999999999998</v>
      </c>
      <c r="D164" s="13">
        <v>3.0550000000000002</v>
      </c>
      <c r="E164" s="13">
        <v>2.8980000000000001</v>
      </c>
      <c r="F164" s="13">
        <v>2.8959999999999999</v>
      </c>
      <c r="G164" s="13">
        <v>2.8969999999999998</v>
      </c>
      <c r="H164" s="13">
        <v>2.923</v>
      </c>
      <c r="I164" s="13">
        <v>3.0049999999999999</v>
      </c>
      <c r="J164" s="13">
        <v>3.0649999999999999</v>
      </c>
      <c r="AB164" s="10">
        <v>-3.2865764461293607</v>
      </c>
      <c r="AC164" s="10">
        <v>0.14392118441573165</v>
      </c>
      <c r="AD164" s="10">
        <v>5.3812086796707174E-2</v>
      </c>
      <c r="AE164" s="10">
        <v>-3.3502499841156407E-2</v>
      </c>
      <c r="AF164" s="10">
        <v>1.0150360762014931E-2</v>
      </c>
      <c r="AG164" s="10">
        <v>3.3213347214680292E-2</v>
      </c>
      <c r="AH164" s="10">
        <v>2.2764065635905616E-2</v>
      </c>
      <c r="AI164" s="10">
        <v>2.7459892081331622E-2</v>
      </c>
      <c r="AJ164" s="10">
        <v>-2.6980392357189649E-3</v>
      </c>
    </row>
    <row r="165" spans="1:36" x14ac:dyDescent="0.25">
      <c r="A165" s="6">
        <v>40259</v>
      </c>
      <c r="B165" s="13">
        <v>2.9769999999999999</v>
      </c>
      <c r="C165" s="13">
        <v>3.032</v>
      </c>
      <c r="D165" s="13">
        <v>3.0790000000000002</v>
      </c>
      <c r="E165" s="13">
        <v>2.9249999999999998</v>
      </c>
      <c r="F165" s="13">
        <v>2.923</v>
      </c>
      <c r="G165" s="13">
        <v>2.9039999999999999</v>
      </c>
      <c r="H165" s="13">
        <v>2.9529999999999998</v>
      </c>
      <c r="I165" s="13">
        <v>3.0270000000000001</v>
      </c>
      <c r="J165" s="13">
        <v>3.0720000000000001</v>
      </c>
      <c r="AB165" s="10">
        <v>-3.3292300925541296</v>
      </c>
      <c r="AC165" s="10">
        <v>0.1551683982600468</v>
      </c>
      <c r="AD165" s="10">
        <v>5.614517376022915E-2</v>
      </c>
      <c r="AE165" s="10">
        <v>-1.1381342685125313E-2</v>
      </c>
      <c r="AF165" s="10">
        <v>1.6774143203466648E-2</v>
      </c>
      <c r="AG165" s="10">
        <v>3.2501687192373258E-2</v>
      </c>
      <c r="AH165" s="10">
        <v>-1.0943366569568387E-2</v>
      </c>
      <c r="AI165" s="10">
        <v>2.793490931545E-2</v>
      </c>
      <c r="AJ165" s="10">
        <v>-7.8469757370814661E-3</v>
      </c>
    </row>
    <row r="166" spans="1:36" x14ac:dyDescent="0.25">
      <c r="A166" s="6">
        <v>40266</v>
      </c>
      <c r="B166" s="13">
        <v>2.97</v>
      </c>
      <c r="C166" s="13">
        <v>3.0289999999999999</v>
      </c>
      <c r="D166" s="13">
        <v>3.0750000000000002</v>
      </c>
      <c r="E166" s="13">
        <v>2.9159999999999999</v>
      </c>
      <c r="F166" s="13">
        <v>2.911</v>
      </c>
      <c r="G166" s="13">
        <v>2.899</v>
      </c>
      <c r="H166" s="13">
        <v>2.9670000000000001</v>
      </c>
      <c r="I166" s="13">
        <v>3.0270000000000001</v>
      </c>
      <c r="J166" s="13">
        <v>3.073</v>
      </c>
      <c r="AB166" s="10">
        <v>-3.3899096421304753</v>
      </c>
      <c r="AC166" s="10">
        <v>0.16089301322327654</v>
      </c>
      <c r="AD166" s="10">
        <v>4.4157529782198633E-2</v>
      </c>
      <c r="AE166" s="10">
        <v>-2.6616018016011023E-3</v>
      </c>
      <c r="AF166" s="10">
        <v>9.0181492230037852E-3</v>
      </c>
      <c r="AG166" s="10">
        <v>3.5859356796235392E-2</v>
      </c>
      <c r="AH166" s="10">
        <v>-1.2264970471248388E-2</v>
      </c>
      <c r="AI166" s="10">
        <v>1.8158653164726767E-2</v>
      </c>
      <c r="AJ166" s="10">
        <v>-6.9972156803345615E-3</v>
      </c>
    </row>
    <row r="167" spans="1:36" x14ac:dyDescent="0.25">
      <c r="A167" s="6">
        <v>40273</v>
      </c>
      <c r="B167" s="13">
        <v>3.0339999999999998</v>
      </c>
      <c r="C167" s="13">
        <v>3.0539999999999998</v>
      </c>
      <c r="D167" s="13">
        <v>3.1360000000000001</v>
      </c>
      <c r="E167" s="13">
        <v>2.9870000000000001</v>
      </c>
      <c r="F167" s="13">
        <v>2.9889999999999999</v>
      </c>
      <c r="G167" s="13">
        <v>2.9780000000000002</v>
      </c>
      <c r="H167" s="13">
        <v>3.0430000000000001</v>
      </c>
      <c r="I167" s="13">
        <v>3.113</v>
      </c>
      <c r="J167" s="13">
        <v>3.1469999999999998</v>
      </c>
      <c r="AB167" s="10">
        <v>-3.483976447224443</v>
      </c>
      <c r="AC167" s="10">
        <v>0.14423450577608518</v>
      </c>
      <c r="AD167" s="10">
        <v>3.7802115922573008E-2</v>
      </c>
      <c r="AE167" s="10">
        <v>3.998863844366215E-3</v>
      </c>
      <c r="AF167" s="10">
        <v>-1.1384217731238988E-2</v>
      </c>
      <c r="AG167" s="10">
        <v>2.6461229834483187E-2</v>
      </c>
      <c r="AH167" s="10">
        <v>1.1311714068764026E-2</v>
      </c>
      <c r="AI167" s="10">
        <v>2.1303947530458767E-2</v>
      </c>
      <c r="AJ167" s="10">
        <v>-4.8118098022842766E-3</v>
      </c>
    </row>
    <row r="168" spans="1:36" x14ac:dyDescent="0.25">
      <c r="A168" s="6">
        <v>40280</v>
      </c>
      <c r="B168" s="13">
        <v>3.085</v>
      </c>
      <c r="C168" s="13">
        <v>3.0859999999999999</v>
      </c>
      <c r="D168" s="13">
        <v>3.1859999999999999</v>
      </c>
      <c r="E168" s="13">
        <v>3.04</v>
      </c>
      <c r="F168" s="13">
        <v>3.05</v>
      </c>
      <c r="G168" s="13">
        <v>3.0230000000000001</v>
      </c>
      <c r="H168" s="13">
        <v>3.081</v>
      </c>
      <c r="I168" s="13">
        <v>3.1869999999999998</v>
      </c>
      <c r="J168" s="13">
        <v>3.2210000000000001</v>
      </c>
      <c r="AB168" s="10">
        <v>-3.5603401349901591</v>
      </c>
      <c r="AC168" s="10">
        <v>0.14835449604455142</v>
      </c>
      <c r="AD168" s="10">
        <v>3.5002414445519846E-2</v>
      </c>
      <c r="AE168" s="10">
        <v>6.2334887595620857E-3</v>
      </c>
      <c r="AF168" s="10">
        <v>-4.7506823085753007E-3</v>
      </c>
      <c r="AG168" s="10">
        <v>1.7710267507548665E-2</v>
      </c>
      <c r="AH168" s="10">
        <v>2.3776734377007849E-2</v>
      </c>
      <c r="AI168" s="10">
        <v>8.3367779555836054E-3</v>
      </c>
      <c r="AJ168" s="10">
        <v>-1.2987873838937864E-3</v>
      </c>
    </row>
    <row r="169" spans="1:36" x14ac:dyDescent="0.25">
      <c r="A169" s="6">
        <v>40287</v>
      </c>
      <c r="B169" s="13">
        <v>3.085</v>
      </c>
      <c r="C169" s="13">
        <v>3.1030000000000002</v>
      </c>
      <c r="D169" s="13">
        <v>3.1890000000000001</v>
      </c>
      <c r="E169" s="13">
        <v>3.0369999999999999</v>
      </c>
      <c r="F169" s="13">
        <v>3.05</v>
      </c>
      <c r="G169" s="13">
        <v>3.0350000000000001</v>
      </c>
      <c r="H169" s="13">
        <v>3.109</v>
      </c>
      <c r="I169" s="13">
        <v>3.2029999999999998</v>
      </c>
      <c r="J169" s="13">
        <v>3.2280000000000002</v>
      </c>
      <c r="AB169" s="10">
        <v>-3.5022968012237987</v>
      </c>
      <c r="AC169" s="10">
        <v>0.12806072957013068</v>
      </c>
      <c r="AD169" s="10">
        <v>2.537091993190781E-2</v>
      </c>
      <c r="AE169" s="10">
        <v>-1.3621953819341137E-2</v>
      </c>
      <c r="AF169" s="10">
        <v>7.1565437187142552E-3</v>
      </c>
      <c r="AG169" s="10">
        <v>3.3847940937901368E-2</v>
      </c>
      <c r="AH169" s="10">
        <v>1.148935112262262E-2</v>
      </c>
      <c r="AI169" s="10">
        <v>1.2539220175846043E-2</v>
      </c>
      <c r="AJ169" s="10">
        <v>-2.1298192489773021E-3</v>
      </c>
    </row>
    <row r="170" spans="1:36" x14ac:dyDescent="0.25">
      <c r="A170" s="6">
        <v>40294</v>
      </c>
      <c r="B170" s="13">
        <v>3.08</v>
      </c>
      <c r="C170" s="13">
        <v>3.105</v>
      </c>
      <c r="D170" s="13">
        <v>3.1859999999999999</v>
      </c>
      <c r="E170" s="13">
        <v>3.03</v>
      </c>
      <c r="F170" s="13">
        <v>3.0569999999999999</v>
      </c>
      <c r="G170" s="13">
        <v>3.0379999999999998</v>
      </c>
      <c r="H170" s="13">
        <v>3.1360000000000001</v>
      </c>
      <c r="I170" s="13">
        <v>3.2109999999999999</v>
      </c>
      <c r="J170" s="13">
        <v>3.2269999999999999</v>
      </c>
      <c r="AB170" s="10">
        <v>-3.0847937268498011</v>
      </c>
      <c r="AC170" s="10">
        <v>9.6057569024850575E-2</v>
      </c>
      <c r="AD170" s="10">
        <v>1.8321276540411959E-2</v>
      </c>
      <c r="AE170" s="10">
        <v>-0.10217086269344418</v>
      </c>
      <c r="AF170" s="10">
        <v>2.628284819703755E-2</v>
      </c>
      <c r="AG170" s="10">
        <v>5.08914620768312E-2</v>
      </c>
      <c r="AH170" s="10">
        <v>4.8850689622218172E-3</v>
      </c>
      <c r="AI170" s="10">
        <v>3.2422089610886231E-3</v>
      </c>
      <c r="AJ170" s="10">
        <v>2.6304158524575794E-3</v>
      </c>
    </row>
    <row r="171" spans="1:36" x14ac:dyDescent="0.25">
      <c r="A171" s="6">
        <v>40301</v>
      </c>
      <c r="B171" s="13">
        <v>3.1309999999999998</v>
      </c>
      <c r="C171" s="13">
        <v>3.1379999999999999</v>
      </c>
      <c r="D171" s="13">
        <v>3.238</v>
      </c>
      <c r="E171" s="13">
        <v>3.081</v>
      </c>
      <c r="F171" s="13">
        <v>3.1</v>
      </c>
      <c r="G171" s="13">
        <v>3.0830000000000002</v>
      </c>
      <c r="H171" s="13">
        <v>3.1659999999999999</v>
      </c>
      <c r="I171" s="13">
        <v>3.2429999999999999</v>
      </c>
      <c r="J171" s="13">
        <v>3.26</v>
      </c>
      <c r="AB171" s="10">
        <v>-2.6643875566328572</v>
      </c>
      <c r="AC171" s="10">
        <v>6.6739614936480493E-2</v>
      </c>
      <c r="AD171" s="10">
        <v>1.8018390356468589E-2</v>
      </c>
      <c r="AE171" s="10">
        <v>-0.13913068218220592</v>
      </c>
      <c r="AF171" s="10">
        <v>2.1942019980438082E-2</v>
      </c>
      <c r="AG171" s="10">
        <v>4.4060109812779413E-2</v>
      </c>
      <c r="AH171" s="10">
        <v>2.5992099237836549E-3</v>
      </c>
      <c r="AI171" s="10">
        <v>1.8357173763585782E-2</v>
      </c>
      <c r="AJ171" s="10">
        <v>8.4070996606675386E-4</v>
      </c>
    </row>
    <row r="172" spans="1:36" x14ac:dyDescent="0.25">
      <c r="A172" s="6">
        <v>40308</v>
      </c>
      <c r="B172" s="13">
        <v>3.141</v>
      </c>
      <c r="C172" s="13">
        <v>3.161</v>
      </c>
      <c r="D172" s="13">
        <v>3.246</v>
      </c>
      <c r="E172" s="13">
        <v>3.0920000000000001</v>
      </c>
      <c r="F172" s="13">
        <v>3.1059999999999999</v>
      </c>
      <c r="G172" s="13">
        <v>3.0870000000000002</v>
      </c>
      <c r="H172" s="13">
        <v>3.169</v>
      </c>
      <c r="I172" s="13">
        <v>3.2330000000000001</v>
      </c>
      <c r="J172" s="13">
        <v>3.2690000000000001</v>
      </c>
      <c r="AB172" s="10">
        <v>-2.6002895723360147</v>
      </c>
      <c r="AC172" s="10">
        <v>5.0118394052328527E-2</v>
      </c>
      <c r="AD172" s="10">
        <v>6.9119102030572865E-3</v>
      </c>
      <c r="AE172" s="10">
        <v>-8.9135986607711604E-2</v>
      </c>
      <c r="AF172" s="10">
        <v>3.339723892978036E-2</v>
      </c>
      <c r="AG172" s="10">
        <v>2.9419857614840218E-2</v>
      </c>
      <c r="AH172" s="10">
        <v>4.0014606044055353E-3</v>
      </c>
      <c r="AI172" s="10">
        <v>2.1885449152583569E-2</v>
      </c>
      <c r="AJ172" s="10">
        <v>-7.182727477531574E-4</v>
      </c>
    </row>
    <row r="173" spans="1:36" x14ac:dyDescent="0.25">
      <c r="A173" s="6">
        <v>40315</v>
      </c>
      <c r="B173" s="13">
        <v>3.1139999999999999</v>
      </c>
      <c r="C173" s="13">
        <v>3.1419999999999999</v>
      </c>
      <c r="D173" s="13">
        <v>3.2320000000000002</v>
      </c>
      <c r="E173" s="13">
        <v>3.0590000000000002</v>
      </c>
      <c r="F173" s="13">
        <v>3.07</v>
      </c>
      <c r="G173" s="13">
        <v>3.0430000000000001</v>
      </c>
      <c r="H173" s="13">
        <v>3.1560000000000001</v>
      </c>
      <c r="I173" s="13">
        <v>3.2040000000000002</v>
      </c>
      <c r="J173" s="13">
        <v>3.238</v>
      </c>
      <c r="AB173" s="10">
        <v>-2.6278026437925162</v>
      </c>
      <c r="AC173" s="10">
        <v>7.6943492482930254E-2</v>
      </c>
      <c r="AD173" s="10">
        <v>-9.0700362048025032E-3</v>
      </c>
      <c r="AE173" s="10">
        <v>-7.6862998785232298E-2</v>
      </c>
      <c r="AF173" s="10">
        <v>3.4896553574295393E-2</v>
      </c>
      <c r="AG173" s="10">
        <v>2.1525717238744285E-2</v>
      </c>
      <c r="AH173" s="10">
        <v>9.220093407163954E-3</v>
      </c>
      <c r="AI173" s="10">
        <v>1.5234846352979784E-2</v>
      </c>
      <c r="AJ173" s="10">
        <v>8.6458142339373306E-4</v>
      </c>
    </row>
    <row r="174" spans="1:36" x14ac:dyDescent="0.25">
      <c r="A174" s="6">
        <v>40322</v>
      </c>
      <c r="B174" s="13">
        <v>3.0449999999999999</v>
      </c>
      <c r="C174" s="13">
        <v>3.0979999999999999</v>
      </c>
      <c r="D174" s="13">
        <v>3.165</v>
      </c>
      <c r="E174" s="13">
        <v>2.9860000000000002</v>
      </c>
      <c r="F174" s="13">
        <v>2.988</v>
      </c>
      <c r="G174" s="13">
        <v>2.9780000000000002</v>
      </c>
      <c r="H174" s="13">
        <v>3.1070000000000002</v>
      </c>
      <c r="I174" s="13">
        <v>3.1320000000000001</v>
      </c>
      <c r="J174" s="13">
        <v>3.1619999999999999</v>
      </c>
      <c r="AB174" s="10">
        <v>-2.6653252335968181</v>
      </c>
      <c r="AC174" s="10">
        <v>7.7051131059869146E-2</v>
      </c>
      <c r="AD174" s="10">
        <v>-9.4387049315975032E-3</v>
      </c>
      <c r="AE174" s="10">
        <v>-6.0662376763903389E-2</v>
      </c>
      <c r="AF174" s="10">
        <v>2.2036959043085134E-2</v>
      </c>
      <c r="AG174" s="10">
        <v>1.6601618918233429E-2</v>
      </c>
      <c r="AH174" s="10">
        <v>1.1214495719453472E-2</v>
      </c>
      <c r="AI174" s="10">
        <v>1.7560447759079632E-2</v>
      </c>
      <c r="AJ174" s="10">
        <v>-6.0659564274329156E-4</v>
      </c>
    </row>
    <row r="175" spans="1:36" x14ac:dyDescent="0.25">
      <c r="A175" s="6">
        <v>40329</v>
      </c>
      <c r="B175" s="13">
        <v>3.01</v>
      </c>
      <c r="C175" s="13">
        <v>3.0640000000000001</v>
      </c>
      <c r="D175" s="13">
        <v>3.121</v>
      </c>
      <c r="E175" s="13">
        <v>2.9550000000000001</v>
      </c>
      <c r="F175" s="13">
        <v>2.9420000000000002</v>
      </c>
      <c r="G175" s="13">
        <v>2.9350000000000001</v>
      </c>
      <c r="H175" s="13">
        <v>3.0609999999999999</v>
      </c>
      <c r="I175" s="13">
        <v>3.0819999999999999</v>
      </c>
      <c r="J175" s="13">
        <v>3.0939999999999999</v>
      </c>
      <c r="AB175" s="10">
        <v>-2.6790093274827376</v>
      </c>
      <c r="AC175" s="10">
        <v>7.7407668275705346E-2</v>
      </c>
      <c r="AD175" s="10">
        <v>-2.0762950216928082E-2</v>
      </c>
      <c r="AE175" s="10">
        <v>-5.1162328038127987E-2</v>
      </c>
      <c r="AF175" s="10">
        <v>2.3084430351124195E-2</v>
      </c>
      <c r="AG175" s="10">
        <v>8.6152799797153037E-3</v>
      </c>
      <c r="AH175" s="10">
        <v>1.0274935346016761E-2</v>
      </c>
      <c r="AI175" s="10">
        <v>4.5245975319170425E-3</v>
      </c>
      <c r="AJ175" s="10">
        <v>1.0972511158641467E-3</v>
      </c>
    </row>
    <row r="176" spans="1:36" x14ac:dyDescent="0.25">
      <c r="A176" s="6">
        <v>40336</v>
      </c>
      <c r="B176" s="13">
        <v>2.9769999999999999</v>
      </c>
      <c r="C176" s="13">
        <v>3.0449999999999999</v>
      </c>
      <c r="D176" s="13">
        <v>3.09</v>
      </c>
      <c r="E176" s="13">
        <v>2.92</v>
      </c>
      <c r="F176" s="13">
        <v>2.9060000000000001</v>
      </c>
      <c r="G176" s="13">
        <v>2.9</v>
      </c>
      <c r="H176" s="13">
        <v>3.02</v>
      </c>
      <c r="I176" s="13">
        <v>3.0579999999999998</v>
      </c>
      <c r="J176" s="13">
        <v>3.0680000000000001</v>
      </c>
      <c r="AB176" s="10">
        <v>-2.7192415730674324</v>
      </c>
      <c r="AC176" s="10">
        <v>7.347966323653421E-2</v>
      </c>
      <c r="AD176" s="10">
        <v>-1.0923139013194687E-2</v>
      </c>
      <c r="AE176" s="10">
        <v>-3.4188913665802824E-2</v>
      </c>
      <c r="AF176" s="10">
        <v>2.1517828309424995E-2</v>
      </c>
      <c r="AG176" s="10">
        <v>9.7477948253994386E-3</v>
      </c>
      <c r="AH176" s="10">
        <v>1.6692398481201867E-2</v>
      </c>
      <c r="AI176" s="10">
        <v>4.3904917736220473E-3</v>
      </c>
      <c r="AJ176" s="10">
        <v>6.4999682438656445E-4</v>
      </c>
    </row>
    <row r="177" spans="1:36" x14ac:dyDescent="0.25">
      <c r="A177" s="6">
        <v>40343</v>
      </c>
      <c r="B177" s="13">
        <v>2.9529999999999998</v>
      </c>
      <c r="C177" s="13">
        <v>3.0249999999999999</v>
      </c>
      <c r="D177" s="13">
        <v>3.0670000000000002</v>
      </c>
      <c r="E177" s="13">
        <v>2.895</v>
      </c>
      <c r="F177" s="13">
        <v>2.8929999999999998</v>
      </c>
      <c r="G177" s="13">
        <v>2.875</v>
      </c>
      <c r="H177" s="13">
        <v>2.9889999999999999</v>
      </c>
      <c r="I177" s="13">
        <v>3.0539999999999998</v>
      </c>
      <c r="J177" s="13">
        <v>3.0680000000000001</v>
      </c>
      <c r="AB177" s="10">
        <v>-2.7301386240636147</v>
      </c>
      <c r="AC177" s="10">
        <v>5.8762303673590512E-2</v>
      </c>
      <c r="AD177" s="10">
        <v>-3.2012138226544511E-3</v>
      </c>
      <c r="AE177" s="10">
        <v>-3.6425831918540645E-2</v>
      </c>
      <c r="AF177" s="10">
        <v>2.0322743076805171E-2</v>
      </c>
      <c r="AG177" s="10">
        <v>-3.3114815895344749E-4</v>
      </c>
      <c r="AH177" s="10">
        <v>1.3697897857823278E-2</v>
      </c>
      <c r="AI177" s="10">
        <v>2.7002123389812164E-4</v>
      </c>
      <c r="AJ177" s="10">
        <v>8.8824096476899331E-4</v>
      </c>
    </row>
    <row r="178" spans="1:36" x14ac:dyDescent="0.25">
      <c r="A178" s="6">
        <v>40350</v>
      </c>
      <c r="B178" s="13">
        <v>2.976</v>
      </c>
      <c r="C178" s="13">
        <v>3.0289999999999999</v>
      </c>
      <c r="D178" s="13">
        <v>3.0880000000000001</v>
      </c>
      <c r="E178" s="13">
        <v>2.9209999999999998</v>
      </c>
      <c r="F178" s="13">
        <v>2.9350000000000001</v>
      </c>
      <c r="G178" s="13">
        <v>2.9079999999999999</v>
      </c>
      <c r="H178" s="13">
        <v>2.98</v>
      </c>
      <c r="I178" s="13">
        <v>3.093</v>
      </c>
      <c r="J178" s="13">
        <v>3.125</v>
      </c>
      <c r="AB178" s="10">
        <v>-2.8319043323679356</v>
      </c>
      <c r="AC178" s="10">
        <v>4.0524632183659384E-2</v>
      </c>
      <c r="AD178" s="10">
        <v>5.932010582728179E-4</v>
      </c>
      <c r="AE178" s="10">
        <v>-2.0094229571101432E-2</v>
      </c>
      <c r="AF178" s="10">
        <v>4.7906203555998948E-3</v>
      </c>
      <c r="AG178" s="10">
        <v>-9.5264962523261068E-3</v>
      </c>
      <c r="AH178" s="10">
        <v>1.519117583822341E-2</v>
      </c>
      <c r="AI178" s="10">
        <v>6.5528192139495808E-3</v>
      </c>
      <c r="AJ178" s="10">
        <v>-2.1514464136733681E-3</v>
      </c>
    </row>
    <row r="179" spans="1:36" x14ac:dyDescent="0.25">
      <c r="A179" s="6">
        <v>40357</v>
      </c>
      <c r="B179" s="13">
        <v>2.9769999999999999</v>
      </c>
      <c r="C179" s="13">
        <v>3.044</v>
      </c>
      <c r="D179" s="13">
        <v>3.0910000000000002</v>
      </c>
      <c r="E179" s="13">
        <v>2.92</v>
      </c>
      <c r="F179" s="13">
        <v>2.931</v>
      </c>
      <c r="G179" s="13">
        <v>2.8929999999999998</v>
      </c>
      <c r="H179" s="13">
        <v>2.9550000000000001</v>
      </c>
      <c r="I179" s="13">
        <v>3.0990000000000002</v>
      </c>
      <c r="J179" s="13">
        <v>3.1469999999999998</v>
      </c>
      <c r="AB179" s="10">
        <v>-2.9466809186689824</v>
      </c>
      <c r="AC179" s="10">
        <v>2.5514004437657518E-2</v>
      </c>
      <c r="AD179" s="10">
        <v>1.4282038141564903E-2</v>
      </c>
      <c r="AE179" s="10">
        <v>-4.0621011765412177E-2</v>
      </c>
      <c r="AF179" s="10">
        <v>-1.9590982903731052E-2</v>
      </c>
      <c r="AG179" s="10">
        <v>-8.6416810079388336E-3</v>
      </c>
      <c r="AH179" s="10">
        <v>2.859149286200809E-2</v>
      </c>
      <c r="AI179" s="10">
        <v>-3.3076684250151578E-3</v>
      </c>
      <c r="AJ179" s="10">
        <v>3.4939065740859727E-4</v>
      </c>
    </row>
    <row r="180" spans="1:36" x14ac:dyDescent="0.25">
      <c r="A180" s="6">
        <v>40364</v>
      </c>
      <c r="B180" s="13">
        <v>2.9460000000000002</v>
      </c>
      <c r="C180" s="13">
        <v>3.0329999999999999</v>
      </c>
      <c r="D180" s="13">
        <v>3.0550000000000002</v>
      </c>
      <c r="E180" s="13">
        <v>2.8889999999999998</v>
      </c>
      <c r="F180" s="13">
        <v>2.8929999999999998</v>
      </c>
      <c r="G180" s="13">
        <v>2.8660000000000001</v>
      </c>
      <c r="H180" s="13">
        <v>2.927</v>
      </c>
      <c r="I180" s="13">
        <v>3.077</v>
      </c>
      <c r="J180" s="13">
        <v>3.1320000000000001</v>
      </c>
      <c r="AB180" s="10">
        <v>-2.9177854296989509</v>
      </c>
      <c r="AC180" s="10">
        <v>1.6119273311321292E-2</v>
      </c>
      <c r="AD180" s="10">
        <v>4.6497452259561145E-2</v>
      </c>
      <c r="AE180" s="10">
        <v>-4.6821451825088706E-2</v>
      </c>
      <c r="AF180" s="10">
        <v>-9.4096570249093056E-3</v>
      </c>
      <c r="AG180" s="10">
        <v>-1.7465493985079942E-3</v>
      </c>
      <c r="AH180" s="10">
        <v>2.5070190881861718E-2</v>
      </c>
      <c r="AI180" s="10">
        <v>-1.1954746079646236E-2</v>
      </c>
      <c r="AJ180" s="10">
        <v>7.3987493271506161E-4</v>
      </c>
    </row>
    <row r="181" spans="1:36" x14ac:dyDescent="0.25">
      <c r="A181" s="6">
        <v>40371</v>
      </c>
      <c r="B181" s="13">
        <v>2.923</v>
      </c>
      <c r="C181" s="13">
        <v>3.0169999999999999</v>
      </c>
      <c r="D181" s="13">
        <v>3.0219999999999998</v>
      </c>
      <c r="E181" s="13">
        <v>2.871</v>
      </c>
      <c r="F181" s="13">
        <v>2.8660000000000001</v>
      </c>
      <c r="G181" s="13">
        <v>2.8570000000000002</v>
      </c>
      <c r="H181" s="13">
        <v>2.911</v>
      </c>
      <c r="I181" s="13">
        <v>3.0569999999999999</v>
      </c>
      <c r="J181" s="13">
        <v>3.1230000000000002</v>
      </c>
      <c r="AB181" s="10">
        <v>-2.6336921376280653</v>
      </c>
      <c r="AC181" s="10">
        <v>-3.7364326416051204E-2</v>
      </c>
      <c r="AD181" s="10">
        <v>8.7638693635926898E-2</v>
      </c>
      <c r="AE181" s="10">
        <v>-8.1980676965771215E-2</v>
      </c>
      <c r="AF181" s="10">
        <v>-9.4949526652032303E-3</v>
      </c>
      <c r="AG181" s="10">
        <v>4.5726732323459135E-3</v>
      </c>
      <c r="AH181" s="10">
        <v>5.7478793211393911E-3</v>
      </c>
      <c r="AI181" s="10">
        <v>-9.2188524356341828E-3</v>
      </c>
      <c r="AJ181" s="10">
        <v>-2.6955394145256857E-3</v>
      </c>
    </row>
    <row r="182" spans="1:36" x14ac:dyDescent="0.25">
      <c r="A182" s="6">
        <v>40378</v>
      </c>
      <c r="B182" s="13">
        <v>2.9129999999999998</v>
      </c>
      <c r="C182" s="13">
        <v>3.0150000000000001</v>
      </c>
      <c r="D182" s="13">
        <v>3.012</v>
      </c>
      <c r="E182" s="13">
        <v>2.8610000000000002</v>
      </c>
      <c r="F182" s="13">
        <v>2.8660000000000001</v>
      </c>
      <c r="G182" s="13">
        <v>2.859</v>
      </c>
      <c r="H182" s="13">
        <v>2.9020000000000001</v>
      </c>
      <c r="I182" s="13">
        <v>3.0419999999999998</v>
      </c>
      <c r="J182" s="13">
        <v>3.1160000000000001</v>
      </c>
      <c r="AB182" s="10">
        <v>-2.2414603347034801</v>
      </c>
      <c r="AC182" s="10">
        <v>-0.11944899570455345</v>
      </c>
      <c r="AD182" s="10">
        <v>9.7848016957117021E-2</v>
      </c>
      <c r="AE182" s="10">
        <v>-5.9847918958224167E-2</v>
      </c>
      <c r="AF182" s="10">
        <v>-1.6440602874592251E-2</v>
      </c>
      <c r="AG182" s="10">
        <v>-2.4969906510111717E-2</v>
      </c>
      <c r="AH182" s="10">
        <v>2.1325014180770416E-2</v>
      </c>
      <c r="AI182" s="10">
        <v>-1.9617438701230522E-2</v>
      </c>
      <c r="AJ182" s="10">
        <v>-1.5920670497828475E-3</v>
      </c>
    </row>
    <row r="183" spans="1:36" x14ac:dyDescent="0.25">
      <c r="A183" s="6">
        <v>40385</v>
      </c>
      <c r="B183" s="13">
        <v>2.9279999999999999</v>
      </c>
      <c r="C183" s="13">
        <v>3.0139999999999998</v>
      </c>
      <c r="D183" s="13">
        <v>3.02</v>
      </c>
      <c r="E183" s="13">
        <v>2.88</v>
      </c>
      <c r="F183" s="13">
        <v>2.891</v>
      </c>
      <c r="G183" s="13">
        <v>2.875</v>
      </c>
      <c r="H183" s="13">
        <v>2.92</v>
      </c>
      <c r="I183" s="13">
        <v>3.06</v>
      </c>
      <c r="J183" s="13">
        <v>3.125</v>
      </c>
      <c r="AB183" s="10">
        <v>-2.2689480021395338</v>
      </c>
      <c r="AC183" s="10">
        <v>-0.14084984455598931</v>
      </c>
      <c r="AD183" s="10">
        <v>6.1316620564920314E-2</v>
      </c>
      <c r="AE183" s="10">
        <v>-4.19647667757597E-2</v>
      </c>
      <c r="AF183" s="10">
        <v>-5.1519719537190881E-3</v>
      </c>
      <c r="AG183" s="10">
        <v>-2.8236410003458248E-2</v>
      </c>
      <c r="AH183" s="10">
        <v>1.4655511828380709E-2</v>
      </c>
      <c r="AI183" s="10">
        <v>4.6292354192652794E-3</v>
      </c>
      <c r="AJ183" s="10">
        <v>-5.1713093534785197E-3</v>
      </c>
    </row>
    <row r="184" spans="1:36" x14ac:dyDescent="0.25">
      <c r="A184" s="6">
        <v>40392</v>
      </c>
      <c r="B184" s="13">
        <v>2.9340000000000002</v>
      </c>
      <c r="C184" s="13">
        <v>3.0089999999999999</v>
      </c>
      <c r="D184" s="13">
        <v>3.02</v>
      </c>
      <c r="E184" s="13">
        <v>2.89</v>
      </c>
      <c r="F184" s="13">
        <v>2.9</v>
      </c>
      <c r="G184" s="13">
        <v>2.887</v>
      </c>
      <c r="H184" s="13">
        <v>2.9369999999999998</v>
      </c>
      <c r="I184" s="13">
        <v>3.0710000000000002</v>
      </c>
      <c r="J184" s="13">
        <v>3.1320000000000001</v>
      </c>
      <c r="AB184" s="10">
        <v>-2.40327756274728</v>
      </c>
      <c r="AC184" s="10">
        <v>-0.127879594648209</v>
      </c>
      <c r="AD184" s="10">
        <v>6.4185230835074006E-2</v>
      </c>
      <c r="AE184" s="10">
        <v>6.1888807590767128E-3</v>
      </c>
      <c r="AF184" s="10">
        <v>-1.1588519935995238E-2</v>
      </c>
      <c r="AG184" s="10">
        <v>-4.5482628996097209E-2</v>
      </c>
      <c r="AH184" s="10">
        <v>3.418889793249371E-2</v>
      </c>
      <c r="AI184" s="10">
        <v>-2.3688431655375453E-3</v>
      </c>
      <c r="AJ184" s="10">
        <v>-3.7024148832377804E-3</v>
      </c>
    </row>
    <row r="185" spans="1:36" x14ac:dyDescent="0.25">
      <c r="A185" s="6">
        <v>40399</v>
      </c>
      <c r="B185" s="13">
        <v>3</v>
      </c>
      <c r="C185" s="13">
        <v>3.0270000000000001</v>
      </c>
      <c r="D185" s="13">
        <v>3.0859999999999999</v>
      </c>
      <c r="E185" s="13">
        <v>2.9620000000000002</v>
      </c>
      <c r="F185" s="13">
        <v>2.9660000000000002</v>
      </c>
      <c r="G185" s="13">
        <v>2.9470000000000001</v>
      </c>
      <c r="H185" s="13">
        <v>2.9910000000000001</v>
      </c>
      <c r="I185" s="13">
        <v>3.1240000000000001</v>
      </c>
      <c r="J185" s="13">
        <v>3.1829999999999998</v>
      </c>
      <c r="AB185" s="10">
        <v>-2.6051013062551411</v>
      </c>
      <c r="AC185" s="10">
        <v>-9.7926030913611989E-2</v>
      </c>
      <c r="AD185" s="10">
        <v>6.1803969560080656E-2</v>
      </c>
      <c r="AE185" s="10">
        <v>4.7176351388113338E-2</v>
      </c>
      <c r="AF185" s="10">
        <v>-1.4598319511553427E-2</v>
      </c>
      <c r="AG185" s="10">
        <v>-6.2299930169513101E-2</v>
      </c>
      <c r="AH185" s="10">
        <v>3.0354901043785985E-2</v>
      </c>
      <c r="AI185" s="10">
        <v>9.8722093136324306E-3</v>
      </c>
      <c r="AJ185" s="10">
        <v>-7.7895805514672E-3</v>
      </c>
    </row>
    <row r="186" spans="1:36" x14ac:dyDescent="0.25">
      <c r="A186" s="6">
        <v>40406</v>
      </c>
      <c r="B186" s="13">
        <v>2.9769999999999999</v>
      </c>
      <c r="C186" s="13">
        <v>3.024</v>
      </c>
      <c r="D186" s="13">
        <v>3.0550000000000002</v>
      </c>
      <c r="E186" s="13">
        <v>2.94</v>
      </c>
      <c r="F186" s="13">
        <v>2.9529999999999998</v>
      </c>
      <c r="G186" s="13">
        <v>2.9329999999999998</v>
      </c>
      <c r="H186" s="13">
        <v>3.0110000000000001</v>
      </c>
      <c r="I186" s="13">
        <v>3.129</v>
      </c>
      <c r="J186" s="13">
        <v>3.1859999999999999</v>
      </c>
      <c r="AB186" s="10">
        <v>-2.6674831729246158</v>
      </c>
      <c r="AC186" s="10">
        <v>-0.12214409526687088</v>
      </c>
      <c r="AD186" s="10">
        <v>5.6300366933236014E-2</v>
      </c>
      <c r="AE186" s="10">
        <v>5.3534633165171139E-2</v>
      </c>
      <c r="AF186" s="10">
        <v>-2.4283110596633267E-2</v>
      </c>
      <c r="AG186" s="10">
        <v>-4.8335999445789E-2</v>
      </c>
      <c r="AH186" s="10">
        <v>2.7785900755990588E-2</v>
      </c>
      <c r="AI186" s="10">
        <v>1.9374485193749522E-4</v>
      </c>
      <c r="AJ186" s="10">
        <v>-7.5976942381361682E-3</v>
      </c>
    </row>
    <row r="187" spans="1:36" x14ac:dyDescent="0.25">
      <c r="A187" s="6">
        <v>40413</v>
      </c>
      <c r="B187" s="13">
        <v>2.952</v>
      </c>
      <c r="C187" s="13">
        <v>3.0089999999999999</v>
      </c>
      <c r="D187" s="13">
        <v>3.0379999999999998</v>
      </c>
      <c r="E187" s="13">
        <v>2.91</v>
      </c>
      <c r="F187" s="13">
        <v>2.927</v>
      </c>
      <c r="G187" s="13">
        <v>2.9159999999999999</v>
      </c>
      <c r="H187" s="13">
        <v>3.016</v>
      </c>
      <c r="I187" s="13">
        <v>3.1139999999999999</v>
      </c>
      <c r="J187" s="13">
        <v>3.1709999999999998</v>
      </c>
      <c r="AB187" s="10">
        <v>-2.7286976658401727</v>
      </c>
      <c r="AC187" s="10">
        <v>-0.1145634943690879</v>
      </c>
      <c r="AD187" s="10">
        <v>4.3883263391152443E-2</v>
      </c>
      <c r="AE187" s="10">
        <v>5.3715933845562697E-2</v>
      </c>
      <c r="AF187" s="10">
        <v>-5.7388264217590008E-3</v>
      </c>
      <c r="AG187" s="10">
        <v>-5.9070935587980114E-2</v>
      </c>
      <c r="AH187" s="10">
        <v>1.7539119066784046E-2</v>
      </c>
      <c r="AI187" s="10">
        <v>3.8360996902308767E-3</v>
      </c>
      <c r="AJ187" s="10">
        <v>-5.9808021269718813E-3</v>
      </c>
    </row>
    <row r="188" spans="1:36" x14ac:dyDescent="0.25">
      <c r="A188" s="6">
        <v>40420</v>
      </c>
      <c r="B188" s="13">
        <v>2.93</v>
      </c>
      <c r="C188" s="13">
        <v>2.996</v>
      </c>
      <c r="D188" s="13">
        <v>3.02</v>
      </c>
      <c r="E188" s="13">
        <v>2.8860000000000001</v>
      </c>
      <c r="F188" s="13">
        <v>2.9089999999999998</v>
      </c>
      <c r="G188" s="13">
        <v>2.8879999999999999</v>
      </c>
      <c r="H188" s="13">
        <v>3.0190000000000001</v>
      </c>
      <c r="I188" s="13">
        <v>3.101</v>
      </c>
      <c r="J188" s="13">
        <v>3.15</v>
      </c>
      <c r="AB188" s="10">
        <v>-2.4421246036619912</v>
      </c>
      <c r="AC188" s="10">
        <v>-7.8760900338263981E-2</v>
      </c>
      <c r="AD188" s="10">
        <v>3.642057403134491E-2</v>
      </c>
      <c r="AE188" s="10">
        <v>-1.5106514266104935E-2</v>
      </c>
      <c r="AF188" s="10">
        <v>2.4974596632050695E-3</v>
      </c>
      <c r="AG188" s="10">
        <v>-4.3477762637316814E-2</v>
      </c>
      <c r="AH188" s="10">
        <v>1.4009421105891795E-2</v>
      </c>
      <c r="AI188" s="10">
        <v>3.9220954792531541E-3</v>
      </c>
      <c r="AJ188" s="10">
        <v>-4.7075029402903869E-3</v>
      </c>
    </row>
    <row r="189" spans="1:36" x14ac:dyDescent="0.25">
      <c r="A189" s="6">
        <v>40427</v>
      </c>
      <c r="B189" s="13">
        <v>2.923</v>
      </c>
      <c r="C189" s="13">
        <v>2.9950000000000001</v>
      </c>
      <c r="D189" s="13">
        <v>3.0070000000000001</v>
      </c>
      <c r="E189" s="13">
        <v>2.88</v>
      </c>
      <c r="F189" s="13">
        <v>2.9</v>
      </c>
      <c r="G189" s="13">
        <v>2.8759999999999999</v>
      </c>
      <c r="H189" s="13">
        <v>3.0209999999999999</v>
      </c>
      <c r="I189" s="13">
        <v>3.1040000000000001</v>
      </c>
      <c r="J189" s="13">
        <v>3.145</v>
      </c>
      <c r="AB189" s="10">
        <v>-2.3078192944739455</v>
      </c>
      <c r="AC189" s="10">
        <v>-5.632220088170424E-2</v>
      </c>
      <c r="AD189" s="10">
        <v>4.3826712026010232E-2</v>
      </c>
      <c r="AE189" s="10">
        <v>-3.3937254100607876E-2</v>
      </c>
      <c r="AF189" s="10">
        <v>1.9501072198580365E-2</v>
      </c>
      <c r="AG189" s="10">
        <v>-9.946713080821009E-3</v>
      </c>
      <c r="AH189" s="10">
        <v>2.3092717158078029E-2</v>
      </c>
      <c r="AI189" s="10">
        <v>3.2628869543253939E-3</v>
      </c>
      <c r="AJ189" s="10">
        <v>-8.8437919032039163E-4</v>
      </c>
    </row>
    <row r="190" spans="1:36" x14ac:dyDescent="0.25">
      <c r="A190" s="6">
        <v>40434</v>
      </c>
      <c r="B190" s="13">
        <v>2.9319999999999999</v>
      </c>
      <c r="C190" s="13">
        <v>2.9870000000000001</v>
      </c>
      <c r="D190" s="13">
        <v>3.0190000000000001</v>
      </c>
      <c r="E190" s="13">
        <v>2.89</v>
      </c>
      <c r="F190" s="13">
        <v>2.92</v>
      </c>
      <c r="G190" s="13">
        <v>2.887</v>
      </c>
      <c r="H190" s="13">
        <v>3.0310000000000001</v>
      </c>
      <c r="I190" s="13">
        <v>3.101</v>
      </c>
      <c r="J190" s="13">
        <v>3.1419999999999999</v>
      </c>
      <c r="AB190" s="10">
        <v>-2.1577160885181588</v>
      </c>
      <c r="AC190" s="10">
        <v>-1.2983902351441385E-2</v>
      </c>
      <c r="AD190" s="10">
        <v>1.8635274882564303E-2</v>
      </c>
      <c r="AE190" s="10">
        <v>-7.2596113420092687E-2</v>
      </c>
      <c r="AF190" s="10">
        <v>3.1842190764234814E-2</v>
      </c>
      <c r="AG190" s="10">
        <v>-1.069361557213127E-2</v>
      </c>
      <c r="AH190" s="10">
        <v>1.0659652017467146E-2</v>
      </c>
      <c r="AI190" s="10">
        <v>-1.9047749573734157E-2</v>
      </c>
      <c r="AJ190" s="10">
        <v>4.7155621117034316E-3</v>
      </c>
    </row>
    <row r="191" spans="1:36" x14ac:dyDescent="0.25">
      <c r="A191" s="6">
        <v>40441</v>
      </c>
      <c r="B191" s="13">
        <v>2.9489999999999998</v>
      </c>
      <c r="C191" s="13">
        <v>2.9969999999999999</v>
      </c>
      <c r="D191" s="13">
        <v>3.0409999999999999</v>
      </c>
      <c r="E191" s="13">
        <v>2.9049999999999998</v>
      </c>
      <c r="F191" s="13">
        <v>2.944</v>
      </c>
      <c r="G191" s="13">
        <v>2.89</v>
      </c>
      <c r="H191" s="13">
        <v>3.0369999999999999</v>
      </c>
      <c r="I191" s="13">
        <v>3.12</v>
      </c>
      <c r="J191" s="13">
        <v>3.15</v>
      </c>
      <c r="AB191" s="10">
        <v>-2.0838596064999702</v>
      </c>
      <c r="AC191" s="10">
        <v>-8.9799077669239936E-3</v>
      </c>
      <c r="AD191" s="10">
        <v>-2.4316260841504272E-2</v>
      </c>
      <c r="AE191" s="10">
        <v>-8.1431206718504012E-2</v>
      </c>
      <c r="AF191" s="10">
        <v>3.8579557700875851E-2</v>
      </c>
      <c r="AG191" s="10">
        <v>-8.2624254091753051E-3</v>
      </c>
      <c r="AH191" s="10">
        <v>2.1125845644540762E-2</v>
      </c>
      <c r="AI191" s="10">
        <v>-1.9954156195722422E-2</v>
      </c>
      <c r="AJ191" s="10">
        <v>8.485534253653098E-3</v>
      </c>
    </row>
    <row r="192" spans="1:36" x14ac:dyDescent="0.25">
      <c r="A192" s="6">
        <v>40448</v>
      </c>
      <c r="B192" s="13">
        <v>2.9460000000000002</v>
      </c>
      <c r="C192" s="13">
        <v>3.004</v>
      </c>
      <c r="D192" s="13">
        <v>3.0339999999999998</v>
      </c>
      <c r="E192" s="13">
        <v>2.9039999999999999</v>
      </c>
      <c r="F192" s="13">
        <v>2.9279999999999999</v>
      </c>
      <c r="G192" s="13">
        <v>2.883</v>
      </c>
      <c r="H192" s="13">
        <v>3.0139999999999998</v>
      </c>
      <c r="I192" s="13">
        <v>3.121</v>
      </c>
      <c r="J192" s="13">
        <v>3.1389999999999998</v>
      </c>
      <c r="AB192" s="10">
        <v>-1.9919430966968916</v>
      </c>
      <c r="AC192" s="10">
        <v>-1.1926425654278724E-2</v>
      </c>
      <c r="AD192" s="10">
        <v>-4.7615365318243591E-2</v>
      </c>
      <c r="AE192" s="10">
        <v>-7.8008393373016613E-2</v>
      </c>
      <c r="AF192" s="10">
        <v>3.8951093865770697E-2</v>
      </c>
      <c r="AG192" s="10">
        <v>8.3968666151992832E-3</v>
      </c>
      <c r="AH192" s="10">
        <v>2.0173275492408609E-3</v>
      </c>
      <c r="AI192" s="10">
        <v>-4.8974830132962966E-3</v>
      </c>
      <c r="AJ192" s="10">
        <v>3.3462053752521263E-3</v>
      </c>
    </row>
    <row r="193" spans="1:36" x14ac:dyDescent="0.25">
      <c r="A193" s="6">
        <v>40455</v>
      </c>
      <c r="B193" s="13">
        <v>2.9969999999999999</v>
      </c>
      <c r="C193" s="13">
        <v>3.04</v>
      </c>
      <c r="D193" s="13">
        <v>3.0950000000000002</v>
      </c>
      <c r="E193" s="13">
        <v>2.952</v>
      </c>
      <c r="F193" s="13">
        <v>2.99</v>
      </c>
      <c r="G193" s="13">
        <v>2.92</v>
      </c>
      <c r="H193" s="13">
        <v>3.024</v>
      </c>
      <c r="I193" s="13">
        <v>3.165</v>
      </c>
      <c r="J193" s="13">
        <v>3.1789999999999998</v>
      </c>
      <c r="AB193" s="10">
        <v>-2.00466554194132</v>
      </c>
      <c r="AC193" s="10">
        <v>5.8212183342609813E-3</v>
      </c>
      <c r="AD193" s="10">
        <v>-5.4607116832798466E-2</v>
      </c>
      <c r="AE193" s="10">
        <v>-5.3757306464671778E-2</v>
      </c>
      <c r="AF193" s="10">
        <v>4.7692251915908181E-2</v>
      </c>
      <c r="AG193" s="10">
        <v>4.9675084602342811E-3</v>
      </c>
      <c r="AH193" s="10">
        <v>5.4747567864912297E-3</v>
      </c>
      <c r="AI193" s="10">
        <v>-6.2241477644241145E-3</v>
      </c>
      <c r="AJ193" s="10">
        <v>4.1608484114716605E-3</v>
      </c>
    </row>
    <row r="194" spans="1:36" x14ac:dyDescent="0.25">
      <c r="A194" s="6">
        <v>40462</v>
      </c>
      <c r="B194" s="13">
        <v>3.0649999999999999</v>
      </c>
      <c r="C194" s="13">
        <v>3.1179999999999999</v>
      </c>
      <c r="D194" s="13">
        <v>3.1779999999999999</v>
      </c>
      <c r="E194" s="13">
        <v>3.0110000000000001</v>
      </c>
      <c r="F194" s="13">
        <v>3.0550000000000002</v>
      </c>
      <c r="G194" s="13">
        <v>2.9820000000000002</v>
      </c>
      <c r="H194" s="13">
        <v>3.085</v>
      </c>
      <c r="I194" s="13">
        <v>3.2389999999999999</v>
      </c>
      <c r="J194" s="13">
        <v>3.2149999999999999</v>
      </c>
      <c r="AB194" s="10">
        <v>-1.6979810530566981</v>
      </c>
      <c r="AC194" s="10">
        <v>5.814495765564659E-2</v>
      </c>
      <c r="AD194" s="10">
        <v>-8.0092789111215798E-2</v>
      </c>
      <c r="AE194" s="10">
        <v>-9.4050897224677743E-2</v>
      </c>
      <c r="AF194" s="10">
        <v>6.2449989277701588E-2</v>
      </c>
      <c r="AG194" s="10">
        <v>1.3992670986401648E-2</v>
      </c>
      <c r="AH194" s="10">
        <v>-1.1172215738317408E-2</v>
      </c>
      <c r="AI194" s="10">
        <v>-1.7646381107684045E-2</v>
      </c>
      <c r="AJ194" s="10">
        <v>5.5169290961889989E-3</v>
      </c>
    </row>
    <row r="195" spans="1:36" x14ac:dyDescent="0.25">
      <c r="A195" s="6">
        <v>40469</v>
      </c>
      <c r="B195" s="13">
        <v>3.0720000000000001</v>
      </c>
      <c r="C195" s="13">
        <v>3.14</v>
      </c>
      <c r="D195" s="13">
        <v>3.1880000000000002</v>
      </c>
      <c r="E195" s="13">
        <v>3.016</v>
      </c>
      <c r="F195" s="13">
        <v>3.0630000000000002</v>
      </c>
      <c r="G195" s="13">
        <v>2.9790000000000001</v>
      </c>
      <c r="H195" s="13">
        <v>3.1120000000000001</v>
      </c>
      <c r="I195" s="13">
        <v>3.2490000000000001</v>
      </c>
      <c r="J195" s="13">
        <v>3.2320000000000002</v>
      </c>
      <c r="AB195" s="10">
        <v>-1.4603012308508854</v>
      </c>
      <c r="AC195" s="10">
        <v>9.2522583484647161E-2</v>
      </c>
      <c r="AD195" s="10">
        <v>-5.5276985665942663E-2</v>
      </c>
      <c r="AE195" s="10">
        <v>-0.12325968425494235</v>
      </c>
      <c r="AF195" s="10">
        <v>5.7477481988184601E-2</v>
      </c>
      <c r="AG195" s="10">
        <v>3.2552494781324715E-2</v>
      </c>
      <c r="AH195" s="10">
        <v>-2.0973579162315212E-2</v>
      </c>
      <c r="AI195" s="10">
        <v>-1.0854919783547643E-2</v>
      </c>
      <c r="AJ195" s="10">
        <v>3.2803472812482273E-3</v>
      </c>
    </row>
    <row r="196" spans="1:36" x14ac:dyDescent="0.25">
      <c r="A196" s="6">
        <v>40476</v>
      </c>
      <c r="B196" s="13">
        <v>3.0640000000000001</v>
      </c>
      <c r="C196" s="13">
        <v>3.1360000000000001</v>
      </c>
      <c r="D196" s="13">
        <v>3.18</v>
      </c>
      <c r="E196" s="13">
        <v>3.008</v>
      </c>
      <c r="F196" s="13">
        <v>3.048</v>
      </c>
      <c r="G196" s="13">
        <v>2.9849999999999999</v>
      </c>
      <c r="H196" s="13">
        <v>3.1280000000000001</v>
      </c>
      <c r="I196" s="13">
        <v>3.2429999999999999</v>
      </c>
      <c r="J196" s="13">
        <v>3.2290000000000001</v>
      </c>
      <c r="AB196" s="10">
        <v>-1.4204378496864867</v>
      </c>
      <c r="AC196" s="10">
        <v>0.10820280007789997</v>
      </c>
      <c r="AD196" s="10">
        <v>-6.5377497643447968E-2</v>
      </c>
      <c r="AE196" s="10">
        <v>-8.9243347822943728E-2</v>
      </c>
      <c r="AF196" s="10">
        <v>5.5903199145537985E-2</v>
      </c>
      <c r="AG196" s="10">
        <v>2.40841376643296E-2</v>
      </c>
      <c r="AH196" s="10">
        <v>-1.9554517632114694E-2</v>
      </c>
      <c r="AI196" s="10">
        <v>-2.8997512520179611E-2</v>
      </c>
      <c r="AJ196" s="10">
        <v>5.5162129108923047E-3</v>
      </c>
    </row>
    <row r="197" spans="1:36" x14ac:dyDescent="0.25">
      <c r="A197" s="6">
        <v>40483</v>
      </c>
      <c r="B197" s="13">
        <v>3.0630000000000002</v>
      </c>
      <c r="C197" s="13">
        <v>3.1469999999999998</v>
      </c>
      <c r="D197" s="13">
        <v>3.181</v>
      </c>
      <c r="E197" s="13">
        <v>3.0049999999999999</v>
      </c>
      <c r="F197" s="13">
        <v>3.0489999999999999</v>
      </c>
      <c r="G197" s="13">
        <v>2.9820000000000002</v>
      </c>
      <c r="H197" s="13">
        <v>3.141</v>
      </c>
      <c r="I197" s="13">
        <v>3.242</v>
      </c>
      <c r="J197" s="13">
        <v>3.2370000000000001</v>
      </c>
      <c r="AB197" s="10">
        <v>-1.4047268456292867</v>
      </c>
      <c r="AC197" s="10">
        <v>0.13122161846218774</v>
      </c>
      <c r="AD197" s="10">
        <v>-9.1825485936714676E-2</v>
      </c>
      <c r="AE197" s="10">
        <v>-6.6341957702227644E-2</v>
      </c>
      <c r="AF197" s="10">
        <v>4.8046066540481991E-2</v>
      </c>
      <c r="AG197" s="10">
        <v>2.6761798269090097E-2</v>
      </c>
      <c r="AH197" s="10">
        <v>-1.9048176561752152E-2</v>
      </c>
      <c r="AI197" s="10">
        <v>-3.9485290994806625E-2</v>
      </c>
      <c r="AJ197" s="10">
        <v>7.2914537622619426E-3</v>
      </c>
    </row>
    <row r="198" spans="1:36" x14ac:dyDescent="0.25">
      <c r="A198" s="6">
        <v>40490</v>
      </c>
      <c r="B198" s="13">
        <v>3.1139999999999999</v>
      </c>
      <c r="C198" s="13">
        <v>3.17</v>
      </c>
      <c r="D198" s="13">
        <v>3.2250000000000001</v>
      </c>
      <c r="E198" s="13">
        <v>3.0609999999999999</v>
      </c>
      <c r="F198" s="13">
        <v>3.1019999999999999</v>
      </c>
      <c r="G198" s="13">
        <v>3.03</v>
      </c>
      <c r="H198" s="13">
        <v>3.1989999999999998</v>
      </c>
      <c r="I198" s="13">
        <v>3.2730000000000001</v>
      </c>
      <c r="J198" s="13">
        <v>3.2789999999999999</v>
      </c>
      <c r="AB198" s="10">
        <v>-1.2193693699118096</v>
      </c>
      <c r="AC198" s="10">
        <v>0.10633636286938628</v>
      </c>
      <c r="AD198" s="10">
        <v>-9.9809006335743702E-2</v>
      </c>
      <c r="AE198" s="10">
        <v>-9.1719029599891019E-2</v>
      </c>
      <c r="AF198" s="10">
        <v>6.363392719626329E-2</v>
      </c>
      <c r="AG198" s="10">
        <v>3.2342796343323654E-2</v>
      </c>
      <c r="AH198" s="10">
        <v>-2.2798635607173604E-2</v>
      </c>
      <c r="AI198" s="10">
        <v>-3.3638393017077502E-2</v>
      </c>
      <c r="AJ198" s="10">
        <v>8.56486232935867E-3</v>
      </c>
    </row>
    <row r="199" spans="1:36" x14ac:dyDescent="0.25">
      <c r="A199" s="6">
        <v>40497</v>
      </c>
      <c r="B199" s="13">
        <v>3.1869999999999998</v>
      </c>
      <c r="C199" s="13">
        <v>3.23</v>
      </c>
      <c r="D199" s="13">
        <v>3.3029999999999999</v>
      </c>
      <c r="E199" s="13">
        <v>3.133</v>
      </c>
      <c r="F199" s="13">
        <v>3.1669999999999998</v>
      </c>
      <c r="G199" s="13">
        <v>3.1</v>
      </c>
      <c r="H199" s="13">
        <v>3.278</v>
      </c>
      <c r="I199" s="13">
        <v>3.3290000000000002</v>
      </c>
      <c r="J199" s="13">
        <v>3.339</v>
      </c>
      <c r="AB199" s="10">
        <v>-1.1872497792297094</v>
      </c>
      <c r="AC199" s="10">
        <v>8.0332209630116086E-2</v>
      </c>
      <c r="AD199" s="10">
        <v>-9.7537333707343146E-2</v>
      </c>
      <c r="AE199" s="10">
        <v>-8.5029750187634062E-2</v>
      </c>
      <c r="AF199" s="10">
        <v>5.6388705716742878E-2</v>
      </c>
      <c r="AG199" s="10">
        <v>2.1410981811838828E-2</v>
      </c>
      <c r="AH199" s="10">
        <v>-7.2923678495643842E-3</v>
      </c>
      <c r="AI199" s="10">
        <v>-2.028734444562932E-2</v>
      </c>
      <c r="AJ199" s="10">
        <v>6.0833957674342708E-3</v>
      </c>
    </row>
    <row r="200" spans="1:36" x14ac:dyDescent="0.25">
      <c r="A200" s="6">
        <v>40504</v>
      </c>
      <c r="B200" s="13">
        <v>3.1720000000000002</v>
      </c>
      <c r="C200" s="13">
        <v>3.2349999999999999</v>
      </c>
      <c r="D200" s="13">
        <v>3.2930000000000001</v>
      </c>
      <c r="E200" s="13">
        <v>3.1150000000000002</v>
      </c>
      <c r="F200" s="13">
        <v>3.1560000000000001</v>
      </c>
      <c r="G200" s="13">
        <v>3.0870000000000002</v>
      </c>
      <c r="H200" s="13">
        <v>3.2650000000000001</v>
      </c>
      <c r="I200" s="13">
        <v>3.3159999999999998</v>
      </c>
      <c r="J200" s="13">
        <v>3.34</v>
      </c>
      <c r="AB200" s="10">
        <v>-1.3102484588614309</v>
      </c>
      <c r="AC200" s="10">
        <v>7.5842420337076527E-2</v>
      </c>
      <c r="AD200" s="10">
        <v>-9.9737281561633404E-2</v>
      </c>
      <c r="AE200" s="10">
        <v>-4.8072550580669164E-2</v>
      </c>
      <c r="AF200" s="10">
        <v>6.73575511777951E-2</v>
      </c>
      <c r="AG200" s="10">
        <v>3.8627093352029733E-2</v>
      </c>
      <c r="AH200" s="10">
        <v>-5.0310034832137798E-3</v>
      </c>
      <c r="AI200" s="10">
        <v>-7.3791390666024638E-3</v>
      </c>
      <c r="AJ200" s="10">
        <v>3.1868830360875112E-3</v>
      </c>
    </row>
    <row r="201" spans="1:36" x14ac:dyDescent="0.25">
      <c r="A201" s="6">
        <v>40511</v>
      </c>
      <c r="B201" s="13">
        <v>3.1659999999999999</v>
      </c>
      <c r="C201" s="13">
        <v>3.2370000000000001</v>
      </c>
      <c r="D201" s="13">
        <v>3.2879999999999998</v>
      </c>
      <c r="E201" s="13">
        <v>3.1080000000000001</v>
      </c>
      <c r="F201" s="13">
        <v>3.1440000000000001</v>
      </c>
      <c r="G201" s="13">
        <v>3.0779999999999998</v>
      </c>
      <c r="H201" s="13">
        <v>3.2719999999999998</v>
      </c>
      <c r="I201" s="13">
        <v>3.3</v>
      </c>
      <c r="J201" s="13">
        <v>3.3279999999999998</v>
      </c>
      <c r="AB201" s="10">
        <v>-1.6082405785331664</v>
      </c>
      <c r="AC201" s="10">
        <v>6.4660502681654811E-2</v>
      </c>
      <c r="AD201" s="10">
        <v>-0.1035628727691571</v>
      </c>
      <c r="AE201" s="10">
        <v>-2.2927746590740146E-3</v>
      </c>
      <c r="AF201" s="10">
        <v>7.1140613368960506E-2</v>
      </c>
      <c r="AG201" s="10">
        <v>2.2064981245239267E-2</v>
      </c>
      <c r="AH201" s="10">
        <v>2.6255708378184557E-4</v>
      </c>
      <c r="AI201" s="10">
        <v>-1.5762621568054309E-2</v>
      </c>
      <c r="AJ201" s="10">
        <v>4.828375277572316E-3</v>
      </c>
    </row>
    <row r="202" spans="1:36" x14ac:dyDescent="0.25">
      <c r="A202" s="6">
        <v>40518</v>
      </c>
      <c r="B202" s="13">
        <v>3.206</v>
      </c>
      <c r="C202" s="13">
        <v>3.3149999999999999</v>
      </c>
      <c r="D202" s="13">
        <v>3.3279999999999998</v>
      </c>
      <c r="E202" s="13">
        <v>3.1440000000000001</v>
      </c>
      <c r="F202" s="13">
        <v>3.1749999999999998</v>
      </c>
      <c r="G202" s="13">
        <v>3.1320000000000001</v>
      </c>
      <c r="H202" s="13">
        <v>3.2759999999999998</v>
      </c>
      <c r="I202" s="13">
        <v>3.3210000000000002</v>
      </c>
      <c r="J202" s="13">
        <v>3.3519999999999999</v>
      </c>
      <c r="AB202" s="10">
        <v>-1.8056370649742184</v>
      </c>
      <c r="AC202" s="10">
        <v>3.1511148104165991E-2</v>
      </c>
      <c r="AD202" s="10">
        <v>-0.11356049887127667</v>
      </c>
      <c r="AE202" s="10">
        <v>-8.1047946143953178E-4</v>
      </c>
      <c r="AF202" s="10">
        <v>7.2430693577746605E-2</v>
      </c>
      <c r="AG202" s="10">
        <v>1.2502006787139053E-2</v>
      </c>
      <c r="AH202" s="10">
        <v>-2.0572365904464228E-2</v>
      </c>
      <c r="AI202" s="10">
        <v>-1.3023641234248798E-2</v>
      </c>
      <c r="AJ202" s="10">
        <v>1.9007560995229912E-3</v>
      </c>
    </row>
    <row r="203" spans="1:36" x14ac:dyDescent="0.25">
      <c r="A203" s="6">
        <v>40525</v>
      </c>
      <c r="B203" s="13">
        <v>3.2480000000000002</v>
      </c>
      <c r="C203" s="13">
        <v>3.3730000000000002</v>
      </c>
      <c r="D203" s="13">
        <v>3.3639999999999999</v>
      </c>
      <c r="E203" s="13">
        <v>3.1869999999999998</v>
      </c>
      <c r="F203" s="13">
        <v>3.2050000000000001</v>
      </c>
      <c r="G203" s="13">
        <v>3.1629999999999998</v>
      </c>
      <c r="H203" s="13">
        <v>3.2850000000000001</v>
      </c>
      <c r="I203" s="13">
        <v>3.3610000000000002</v>
      </c>
      <c r="J203" s="13">
        <v>3.403</v>
      </c>
      <c r="AB203" s="10">
        <v>-1.9460689415276382</v>
      </c>
      <c r="AC203" s="10">
        <v>2.7615359948828619E-2</v>
      </c>
      <c r="AD203" s="10">
        <v>-8.5002887194792501E-2</v>
      </c>
      <c r="AE203" s="10">
        <v>9.2263060088045145E-3</v>
      </c>
      <c r="AF203" s="10">
        <v>6.4829564751124613E-2</v>
      </c>
      <c r="AG203" s="10">
        <v>1.2712255782861304E-2</v>
      </c>
      <c r="AH203" s="10">
        <v>-2.0800989688079294E-2</v>
      </c>
      <c r="AI203" s="10">
        <v>-1.6103709001289691E-2</v>
      </c>
      <c r="AJ203" s="10">
        <v>7.4435082342645762E-4</v>
      </c>
    </row>
    <row r="204" spans="1:36" x14ac:dyDescent="0.25">
      <c r="A204" s="6">
        <v>40532</v>
      </c>
      <c r="B204" s="13">
        <v>3.26</v>
      </c>
      <c r="C204" s="13">
        <v>3.375</v>
      </c>
      <c r="D204" s="13">
        <v>3.3809999999999998</v>
      </c>
      <c r="E204" s="13">
        <v>3.1970000000000001</v>
      </c>
      <c r="F204" s="13">
        <v>3.2290000000000001</v>
      </c>
      <c r="G204" s="13">
        <v>3.1829999999999998</v>
      </c>
      <c r="H204" s="13">
        <v>3.29</v>
      </c>
      <c r="I204" s="13">
        <v>3.3660000000000001</v>
      </c>
      <c r="J204" s="13">
        <v>3.407</v>
      </c>
      <c r="AB204" s="10">
        <v>-2.0295192019003632</v>
      </c>
      <c r="AC204" s="10">
        <v>5.0274819650807233E-2</v>
      </c>
      <c r="AD204" s="10">
        <v>-5.1970440946805342E-2</v>
      </c>
      <c r="AE204" s="10">
        <v>2.0253699544777494E-3</v>
      </c>
      <c r="AF204" s="10">
        <v>4.852198909842418E-2</v>
      </c>
      <c r="AG204" s="10">
        <v>2.2835840104004849E-2</v>
      </c>
      <c r="AH204" s="10">
        <v>-1.8204239771035361E-2</v>
      </c>
      <c r="AI204" s="10">
        <v>-1.5275427442908752E-2</v>
      </c>
      <c r="AJ204" s="10">
        <v>-2.4832235861765525E-4</v>
      </c>
    </row>
    <row r="205" spans="1:36" x14ac:dyDescent="0.25">
      <c r="A205" s="6">
        <v>40539</v>
      </c>
      <c r="B205" s="13">
        <v>3.3130000000000002</v>
      </c>
      <c r="C205" s="13">
        <v>3.4060000000000001</v>
      </c>
      <c r="D205" s="13">
        <v>3.4279999999999999</v>
      </c>
      <c r="E205" s="13">
        <v>3.2559999999999998</v>
      </c>
      <c r="F205" s="13">
        <v>3.278</v>
      </c>
      <c r="G205" s="13">
        <v>3.226</v>
      </c>
      <c r="H205" s="13">
        <v>3.3109999999999999</v>
      </c>
      <c r="I205" s="13">
        <v>3.4049999999999998</v>
      </c>
      <c r="J205" s="13">
        <v>3.47</v>
      </c>
      <c r="AB205" s="10">
        <v>-1.9128072526730158</v>
      </c>
      <c r="AC205" s="10">
        <v>7.8209336238507066E-2</v>
      </c>
      <c r="AD205" s="10">
        <v>-9.4554592745785208E-3</v>
      </c>
      <c r="AE205" s="10">
        <v>-5.9534351144144688E-2</v>
      </c>
      <c r="AF205" s="10">
        <v>3.5743274623086525E-2</v>
      </c>
      <c r="AG205" s="10">
        <v>3.2801151067556898E-2</v>
      </c>
      <c r="AH205" s="10">
        <v>-8.5860429342578589E-3</v>
      </c>
      <c r="AI205" s="10">
        <v>-1.7375046663853949E-2</v>
      </c>
      <c r="AJ205" s="10">
        <v>1.6407138123103232E-3</v>
      </c>
    </row>
    <row r="206" spans="1:36" x14ac:dyDescent="0.25">
      <c r="A206" s="6">
        <v>40546</v>
      </c>
      <c r="B206" s="13">
        <v>3.3570000000000002</v>
      </c>
      <c r="C206" s="13">
        <v>3.427</v>
      </c>
      <c r="D206" s="13">
        <v>3.47</v>
      </c>
      <c r="E206" s="13">
        <v>3.3029999999999999</v>
      </c>
      <c r="F206" s="13">
        <v>3.3029999999999999</v>
      </c>
      <c r="G206" s="13">
        <v>3.2789999999999999</v>
      </c>
      <c r="H206" s="13">
        <v>3.3319999999999999</v>
      </c>
      <c r="I206" s="13">
        <v>3.4430000000000001</v>
      </c>
      <c r="J206" s="13">
        <v>3.5070000000000001</v>
      </c>
      <c r="AB206" s="10">
        <v>-1.9131161296312831</v>
      </c>
      <c r="AC206" s="10">
        <v>7.0274240557909609E-2</v>
      </c>
      <c r="AD206" s="10">
        <v>4.4971285118328652E-2</v>
      </c>
      <c r="AE206" s="10">
        <v>-5.7810085398587702E-2</v>
      </c>
      <c r="AF206" s="10">
        <v>2.246836155163829E-2</v>
      </c>
      <c r="AG206" s="10">
        <v>3.866638382243278E-2</v>
      </c>
      <c r="AH206" s="10">
        <v>-7.120076510529318E-4</v>
      </c>
      <c r="AI206" s="10">
        <v>-7.3495673701488395E-4</v>
      </c>
      <c r="AJ206" s="10">
        <v>-2.9402471395673828E-3</v>
      </c>
    </row>
    <row r="207" spans="1:36" x14ac:dyDescent="0.25">
      <c r="A207" s="6">
        <v>40553</v>
      </c>
      <c r="B207" s="13">
        <v>3.3639999999999999</v>
      </c>
      <c r="C207" s="13">
        <v>3.45</v>
      </c>
      <c r="D207" s="13">
        <v>3.4780000000000002</v>
      </c>
      <c r="E207" s="13">
        <v>3.3079999999999998</v>
      </c>
      <c r="F207" s="13">
        <v>3.302</v>
      </c>
      <c r="G207" s="13">
        <v>3.2839999999999998</v>
      </c>
      <c r="H207" s="13">
        <v>3.3340000000000001</v>
      </c>
      <c r="I207" s="13">
        <v>3.4449999999999998</v>
      </c>
      <c r="J207" s="13">
        <v>3.516</v>
      </c>
      <c r="AB207" s="10">
        <v>-2.0332271250242391</v>
      </c>
      <c r="AC207" s="10">
        <v>7.6533268947989785E-2</v>
      </c>
      <c r="AD207" s="10">
        <v>7.0513018756624621E-2</v>
      </c>
      <c r="AE207" s="10">
        <v>-3.6861224151009689E-2</v>
      </c>
      <c r="AF207" s="10">
        <v>1.4094873226296796E-2</v>
      </c>
      <c r="AG207" s="10">
        <v>1.9660466581768104E-2</v>
      </c>
      <c r="AH207" s="10">
        <v>5.0773166485830008E-3</v>
      </c>
      <c r="AI207" s="10">
        <v>-3.7458467661103125E-3</v>
      </c>
      <c r="AJ207" s="10">
        <v>-3.3368429201402574E-3</v>
      </c>
    </row>
    <row r="208" spans="1:36" x14ac:dyDescent="0.25">
      <c r="A208" s="6">
        <v>40560</v>
      </c>
      <c r="B208" s="13">
        <v>3.448</v>
      </c>
      <c r="C208" s="13">
        <v>3.56</v>
      </c>
      <c r="D208" s="13">
        <v>3.556</v>
      </c>
      <c r="E208" s="13">
        <v>3.3919999999999999</v>
      </c>
      <c r="F208" s="13">
        <v>3.371</v>
      </c>
      <c r="G208" s="13">
        <v>3.3660000000000001</v>
      </c>
      <c r="H208" s="13">
        <v>3.3740000000000001</v>
      </c>
      <c r="I208" s="13">
        <v>3.5089999999999999</v>
      </c>
      <c r="J208" s="13">
        <v>3.5619999999999998</v>
      </c>
      <c r="AB208" s="10">
        <v>-2.1189422587284779</v>
      </c>
      <c r="AC208" s="10">
        <v>9.0366397695741119E-2</v>
      </c>
      <c r="AD208" s="10">
        <v>7.7165534465706995E-2</v>
      </c>
      <c r="AE208" s="10">
        <v>-3.4070002373450807E-2</v>
      </c>
      <c r="AF208" s="10">
        <v>1.2625588142345585E-2</v>
      </c>
      <c r="AG208" s="10">
        <v>-9.0453438557778383E-3</v>
      </c>
      <c r="AH208" s="10">
        <v>1.2149551156800945E-2</v>
      </c>
      <c r="AI208" s="10">
        <v>-9.3730109091642189E-3</v>
      </c>
      <c r="AJ208" s="10">
        <v>-2.7052614591094692E-3</v>
      </c>
    </row>
    <row r="209" spans="1:36" x14ac:dyDescent="0.25">
      <c r="A209" s="6">
        <v>40567</v>
      </c>
      <c r="B209" s="13">
        <v>3.48</v>
      </c>
      <c r="C209" s="13">
        <v>3.609</v>
      </c>
      <c r="D209" s="13">
        <v>3.59</v>
      </c>
      <c r="E209" s="13">
        <v>3.4209999999999998</v>
      </c>
      <c r="F209" s="13">
        <v>3.3919999999999999</v>
      </c>
      <c r="G209" s="13">
        <v>3.3820000000000001</v>
      </c>
      <c r="H209" s="13">
        <v>3.3879999999999999</v>
      </c>
      <c r="I209" s="13">
        <v>3.5310000000000001</v>
      </c>
      <c r="J209" s="13">
        <v>3.6019999999999999</v>
      </c>
      <c r="AB209" s="10">
        <v>-2.1491272376839121</v>
      </c>
      <c r="AC209" s="10">
        <v>8.3977635090544858E-2</v>
      </c>
      <c r="AD209" s="10">
        <v>7.2083237577458797E-2</v>
      </c>
      <c r="AE209" s="10">
        <v>-4.0547749447679075E-2</v>
      </c>
      <c r="AF209" s="10">
        <v>1.5856588281634196E-3</v>
      </c>
      <c r="AG209" s="10">
        <v>-1.5690177316845525E-2</v>
      </c>
      <c r="AH209" s="10">
        <v>2.591633952871869E-2</v>
      </c>
      <c r="AI209" s="10">
        <v>-1.8314396601520663E-2</v>
      </c>
      <c r="AJ209" s="10">
        <v>-2.2648866976016091E-4</v>
      </c>
    </row>
    <row r="210" spans="1:36" x14ac:dyDescent="0.25">
      <c r="A210" s="6">
        <v>40574</v>
      </c>
      <c r="B210" s="13">
        <v>3.4940000000000002</v>
      </c>
      <c r="C210" s="13">
        <v>3.633</v>
      </c>
      <c r="D210" s="13">
        <v>3.6110000000000002</v>
      </c>
      <c r="E210" s="13">
        <v>3.4319999999999999</v>
      </c>
      <c r="F210" s="13">
        <v>3.399</v>
      </c>
      <c r="G210" s="13">
        <v>3.3839999999999999</v>
      </c>
      <c r="H210" s="13">
        <v>3.3959999999999999</v>
      </c>
      <c r="I210" s="13">
        <v>3.5329999999999999</v>
      </c>
      <c r="J210" s="13">
        <v>3.6120000000000001</v>
      </c>
      <c r="AB210" s="10">
        <v>-2.0853069206419423</v>
      </c>
      <c r="AC210" s="10">
        <v>9.7459747923858059E-2</v>
      </c>
      <c r="AD210" s="10">
        <v>5.2703555881358152E-2</v>
      </c>
      <c r="AE210" s="10">
        <v>-5.9549635489010905E-2</v>
      </c>
      <c r="AF210" s="10">
        <v>-2.2587422073589566E-3</v>
      </c>
      <c r="AG210" s="10">
        <v>-1.1806938797851729E-2</v>
      </c>
      <c r="AH210" s="10">
        <v>1.3480172943093723E-2</v>
      </c>
      <c r="AI210" s="10">
        <v>-1.7699889599842287E-2</v>
      </c>
      <c r="AJ210" s="10">
        <v>-3.6876365896303998E-4</v>
      </c>
    </row>
    <row r="211" spans="1:36" x14ac:dyDescent="0.25">
      <c r="A211" s="6">
        <v>40581</v>
      </c>
      <c r="B211" s="13">
        <v>3.5649999999999999</v>
      </c>
      <c r="C211" s="13">
        <v>3.7170000000000001</v>
      </c>
      <c r="D211" s="13">
        <v>3.6819999999999999</v>
      </c>
      <c r="E211" s="13">
        <v>3.5009999999999999</v>
      </c>
      <c r="F211" s="13">
        <v>3.4750000000000001</v>
      </c>
      <c r="G211" s="13">
        <v>3.4550000000000001</v>
      </c>
      <c r="H211" s="13">
        <v>3.4590000000000001</v>
      </c>
      <c r="I211" s="13">
        <v>3.63</v>
      </c>
      <c r="J211" s="13">
        <v>3.7069999999999999</v>
      </c>
      <c r="AB211" s="10">
        <v>-2.0516835139916521</v>
      </c>
      <c r="AC211" s="10">
        <v>0.11714083770539553</v>
      </c>
      <c r="AD211" s="10">
        <v>3.6534333154749576E-2</v>
      </c>
      <c r="AE211" s="10">
        <v>-6.6273359002082449E-2</v>
      </c>
      <c r="AF211" s="10">
        <v>1.6228460736090315E-3</v>
      </c>
      <c r="AG211" s="10">
        <v>-1.7829701286983406E-2</v>
      </c>
      <c r="AH211" s="10">
        <v>6.591390807517564E-3</v>
      </c>
      <c r="AI211" s="10">
        <v>-2.0063714406400101E-2</v>
      </c>
      <c r="AJ211" s="10">
        <v>-7.0345391644680992E-5</v>
      </c>
    </row>
    <row r="212" spans="1:36" x14ac:dyDescent="0.25">
      <c r="A212" s="6">
        <v>40588</v>
      </c>
      <c r="B212" s="13">
        <v>3.5870000000000002</v>
      </c>
      <c r="C212" s="13">
        <v>3.7490000000000001</v>
      </c>
      <c r="D212" s="13">
        <v>3.7</v>
      </c>
      <c r="E212" s="13">
        <v>3.524</v>
      </c>
      <c r="F212" s="13">
        <v>3.4790000000000001</v>
      </c>
      <c r="G212" s="13">
        <v>3.4889999999999999</v>
      </c>
      <c r="H212" s="13">
        <v>3.5110000000000001</v>
      </c>
      <c r="I212" s="13">
        <v>3.6709999999999998</v>
      </c>
      <c r="J212" s="13">
        <v>3.7469999999999999</v>
      </c>
      <c r="AB212" s="10">
        <v>-1.798287162009915</v>
      </c>
      <c r="AC212" s="10">
        <v>0.12453186968451872</v>
      </c>
      <c r="AD212" s="10">
        <v>7.2800732760862838E-3</v>
      </c>
      <c r="AE212" s="10">
        <v>-0.11612729636243176</v>
      </c>
      <c r="AF212" s="10">
        <v>3.0423191415466403E-2</v>
      </c>
      <c r="AG212" s="10">
        <v>-9.4338694269903358E-4</v>
      </c>
      <c r="AH212" s="10">
        <v>-6.9877267890534394E-3</v>
      </c>
      <c r="AI212" s="10">
        <v>-6.8784184374885565E-3</v>
      </c>
      <c r="AJ212" s="10">
        <v>-1.0160118912622481E-3</v>
      </c>
    </row>
    <row r="213" spans="1:36" x14ac:dyDescent="0.25">
      <c r="A213" s="6">
        <v>40595</v>
      </c>
      <c r="B213" s="13">
        <v>3.62</v>
      </c>
      <c r="C213" s="13">
        <v>3.7690000000000001</v>
      </c>
      <c r="D213" s="13">
        <v>3.734</v>
      </c>
      <c r="E213" s="13">
        <v>3.5569999999999999</v>
      </c>
      <c r="F213" s="13">
        <v>3.5169999999999999</v>
      </c>
      <c r="G213" s="13">
        <v>3.5219999999999998</v>
      </c>
      <c r="H213" s="13">
        <v>3.5680000000000001</v>
      </c>
      <c r="I213" s="13">
        <v>3.7290000000000001</v>
      </c>
      <c r="J213" s="13">
        <v>3.7989999999999999</v>
      </c>
      <c r="AB213" s="10">
        <v>-1.837892053496861</v>
      </c>
      <c r="AC213" s="10">
        <v>0.17276246756932506</v>
      </c>
      <c r="AD213" s="10">
        <v>-1.0195920661471387E-3</v>
      </c>
      <c r="AE213" s="10">
        <v>-7.4511918604874619E-2</v>
      </c>
      <c r="AF213" s="10">
        <v>1.0583450219593487E-2</v>
      </c>
      <c r="AG213" s="10">
        <v>-1.6430797162631437E-2</v>
      </c>
      <c r="AH213" s="10">
        <v>-5.8880367148192577E-3</v>
      </c>
      <c r="AI213" s="10">
        <v>-1.3303420858812514E-2</v>
      </c>
      <c r="AJ213" s="10">
        <v>-1.5664784108526157E-3</v>
      </c>
    </row>
    <row r="214" spans="1:36" x14ac:dyDescent="0.25">
      <c r="A214" s="6">
        <v>40602</v>
      </c>
      <c r="B214" s="13">
        <v>3.7639999999999998</v>
      </c>
      <c r="C214" s="13">
        <v>3.903</v>
      </c>
      <c r="D214" s="13">
        <v>3.875</v>
      </c>
      <c r="E214" s="13">
        <v>3.7029999999999998</v>
      </c>
      <c r="F214" s="13">
        <v>3.661</v>
      </c>
      <c r="G214" s="13">
        <v>3.6560000000000001</v>
      </c>
      <c r="H214" s="13">
        <v>3.698</v>
      </c>
      <c r="I214" s="13">
        <v>3.8919999999999999</v>
      </c>
      <c r="J214" s="13">
        <v>3.964</v>
      </c>
      <c r="AB214" s="10">
        <v>-1.9154755690524801</v>
      </c>
      <c r="AC214" s="10">
        <v>0.19324433505475447</v>
      </c>
      <c r="AD214" s="10">
        <v>-1.2348696504650909E-2</v>
      </c>
      <c r="AE214" s="10">
        <v>-4.1482640731854627E-2</v>
      </c>
      <c r="AF214" s="10">
        <v>1.8106083095298618E-2</v>
      </c>
      <c r="AG214" s="10">
        <v>-1.7299730406121639E-2</v>
      </c>
      <c r="AH214" s="10">
        <v>3.9098468401215156E-3</v>
      </c>
      <c r="AI214" s="10">
        <v>-2.2784007717511084E-2</v>
      </c>
      <c r="AJ214" s="10">
        <v>1.5370351445117682E-3</v>
      </c>
    </row>
    <row r="215" spans="1:36" x14ac:dyDescent="0.25">
      <c r="A215" s="6">
        <v>40609</v>
      </c>
      <c r="B215" s="13">
        <v>3.9079999999999999</v>
      </c>
      <c r="C215" s="13">
        <v>4.0460000000000003</v>
      </c>
      <c r="D215" s="13">
        <v>4.0140000000000002</v>
      </c>
      <c r="E215" s="13">
        <v>3.85</v>
      </c>
      <c r="F215" s="13">
        <v>3.823</v>
      </c>
      <c r="G215" s="13">
        <v>3.8119999999999998</v>
      </c>
      <c r="H215" s="13">
        <v>3.8450000000000002</v>
      </c>
      <c r="I215" s="13">
        <v>4.0460000000000003</v>
      </c>
      <c r="J215" s="13">
        <v>4.1219999999999999</v>
      </c>
      <c r="AB215" s="10">
        <v>-1.9923934857168157</v>
      </c>
      <c r="AC215" s="10">
        <v>0.20694466626621616</v>
      </c>
      <c r="AD215" s="10">
        <v>-2.650207441628584E-2</v>
      </c>
      <c r="AE215" s="10">
        <v>-1.0168636821131127E-2</v>
      </c>
      <c r="AF215" s="10">
        <v>1.3600772357864672E-2</v>
      </c>
      <c r="AG215" s="10">
        <v>-9.0174220225381768E-3</v>
      </c>
      <c r="AH215" s="10">
        <v>9.5956096827540932E-4</v>
      </c>
      <c r="AI215" s="10">
        <v>-1.9524701978247554E-2</v>
      </c>
      <c r="AJ215" s="10">
        <v>-8.1522803466536117E-4</v>
      </c>
    </row>
    <row r="216" spans="1:36" x14ac:dyDescent="0.25">
      <c r="A216" s="6">
        <v>40616</v>
      </c>
      <c r="B216" s="13">
        <v>3.9460000000000002</v>
      </c>
      <c r="C216" s="13">
        <v>4.0810000000000004</v>
      </c>
      <c r="D216" s="13">
        <v>4.0609999999999999</v>
      </c>
      <c r="E216" s="13">
        <v>3.8849999999999998</v>
      </c>
      <c r="F216" s="13">
        <v>3.859</v>
      </c>
      <c r="G216" s="13">
        <v>3.8420000000000001</v>
      </c>
      <c r="H216" s="13">
        <v>3.8879999999999999</v>
      </c>
      <c r="I216" s="13">
        <v>4.0910000000000002</v>
      </c>
      <c r="J216" s="13">
        <v>4.17</v>
      </c>
      <c r="AB216" s="10">
        <v>-2.0166175344783439</v>
      </c>
      <c r="AC216" s="10">
        <v>0.21804347577139058</v>
      </c>
      <c r="AD216" s="10">
        <v>-2.4572746771180383E-2</v>
      </c>
      <c r="AE216" s="10">
        <v>6.6197409789341653E-3</v>
      </c>
      <c r="AF216" s="10">
        <v>6.8160404535381417E-3</v>
      </c>
      <c r="AG216" s="10">
        <v>-1.3459214474261532E-2</v>
      </c>
      <c r="AH216" s="10">
        <v>-9.6820966012040096E-3</v>
      </c>
      <c r="AI216" s="10">
        <v>-1.6826623206356982E-2</v>
      </c>
      <c r="AJ216" s="10">
        <v>-2.867316507144598E-3</v>
      </c>
    </row>
    <row r="217" spans="1:36" x14ac:dyDescent="0.25">
      <c r="A217" s="6">
        <v>40623</v>
      </c>
      <c r="B217" s="13">
        <v>3.9380000000000002</v>
      </c>
      <c r="C217" s="13">
        <v>4.0869999999999997</v>
      </c>
      <c r="D217" s="13">
        <v>4.0460000000000003</v>
      </c>
      <c r="E217" s="13">
        <v>3.8780000000000001</v>
      </c>
      <c r="F217" s="13">
        <v>3.855</v>
      </c>
      <c r="G217" s="13">
        <v>3.8410000000000002</v>
      </c>
      <c r="H217" s="13">
        <v>3.9249999999999998</v>
      </c>
      <c r="I217" s="13">
        <v>4.1040000000000001</v>
      </c>
      <c r="J217" s="13">
        <v>4.1989999999999998</v>
      </c>
      <c r="AB217" s="10">
        <v>-1.9868324552992775</v>
      </c>
      <c r="AC217" s="10">
        <v>0.21443065122586891</v>
      </c>
      <c r="AD217" s="10">
        <v>-5.3217743216214961E-2</v>
      </c>
      <c r="AE217" s="10">
        <v>-1.5656303962022951E-2</v>
      </c>
      <c r="AF217" s="10">
        <v>1.0982145552085827E-2</v>
      </c>
      <c r="AG217" s="10">
        <v>-1.4646257620728883E-3</v>
      </c>
      <c r="AH217" s="10">
        <v>-7.4390134932172938E-3</v>
      </c>
      <c r="AI217" s="10">
        <v>-1.5189183951407129E-2</v>
      </c>
      <c r="AJ217" s="10">
        <v>-1.462925514146492E-3</v>
      </c>
    </row>
    <row r="218" spans="1:36" x14ac:dyDescent="0.25">
      <c r="A218" s="6">
        <v>40630</v>
      </c>
      <c r="B218" s="13">
        <v>3.952</v>
      </c>
      <c r="C218" s="13">
        <v>4.0949999999999998</v>
      </c>
      <c r="D218" s="13">
        <v>4.0609999999999999</v>
      </c>
      <c r="E218" s="13">
        <v>3.8919999999999999</v>
      </c>
      <c r="F218" s="13">
        <v>3.883</v>
      </c>
      <c r="G218" s="13">
        <v>3.8570000000000002</v>
      </c>
      <c r="H218" s="13">
        <v>3.9590000000000001</v>
      </c>
      <c r="I218" s="13">
        <v>4.1550000000000002</v>
      </c>
      <c r="J218" s="13">
        <v>4.2560000000000002</v>
      </c>
      <c r="AB218" s="10">
        <v>-1.9248152124876989</v>
      </c>
      <c r="AC218" s="10">
        <v>0.20676764781449997</v>
      </c>
      <c r="AD218" s="10">
        <v>-5.1516098631693326E-2</v>
      </c>
      <c r="AE218" s="10">
        <v>-2.5042902493196038E-2</v>
      </c>
      <c r="AF218" s="10">
        <v>5.038389542508198E-3</v>
      </c>
      <c r="AG218" s="10">
        <v>2.3796009187831573E-2</v>
      </c>
      <c r="AH218" s="10">
        <v>-1.8333501017455473E-2</v>
      </c>
      <c r="AI218" s="10">
        <v>-7.8309636794362883E-3</v>
      </c>
      <c r="AJ218" s="10">
        <v>-3.9138634816809565E-3</v>
      </c>
    </row>
    <row r="219" spans="1:36" x14ac:dyDescent="0.25">
      <c r="A219" s="6">
        <v>40637</v>
      </c>
      <c r="B219" s="13">
        <v>3.9820000000000002</v>
      </c>
      <c r="C219" s="13">
        <v>4.109</v>
      </c>
      <c r="D219" s="13">
        <v>4.0919999999999996</v>
      </c>
      <c r="E219" s="13">
        <v>3.923</v>
      </c>
      <c r="F219" s="13">
        <v>3.9319999999999999</v>
      </c>
      <c r="G219" s="13">
        <v>3.9049999999999998</v>
      </c>
      <c r="H219" s="13">
        <v>4.0170000000000003</v>
      </c>
      <c r="I219" s="13">
        <v>4.2089999999999996</v>
      </c>
      <c r="J219" s="13">
        <v>4.3230000000000004</v>
      </c>
      <c r="AB219" s="10">
        <v>-1.9550399981903293</v>
      </c>
      <c r="AC219" s="10">
        <v>0.18584784059144036</v>
      </c>
      <c r="AD219" s="10">
        <v>-2.4050435405638962E-2</v>
      </c>
      <c r="AE219" s="10">
        <v>-2.2673238599192999E-2</v>
      </c>
      <c r="AF219" s="10">
        <v>3.4055063731864856E-3</v>
      </c>
      <c r="AG219" s="10">
        <v>1.5177811125383286E-2</v>
      </c>
      <c r="AH219" s="10">
        <v>-3.346221329661362E-2</v>
      </c>
      <c r="AI219" s="10">
        <v>-1.2412509051049452E-2</v>
      </c>
      <c r="AJ219" s="10">
        <v>-7.2006318421552274E-3</v>
      </c>
    </row>
    <row r="220" spans="1:36" x14ac:dyDescent="0.25">
      <c r="A220" s="6">
        <v>40644</v>
      </c>
      <c r="B220" s="13">
        <v>4.0819999999999999</v>
      </c>
      <c r="C220" s="13">
        <v>4.1539999999999999</v>
      </c>
      <c r="D220" s="13">
        <v>4.2039999999999997</v>
      </c>
      <c r="E220" s="13">
        <v>4.024</v>
      </c>
      <c r="F220" s="13">
        <v>4.04</v>
      </c>
      <c r="G220" s="13">
        <v>4.0010000000000003</v>
      </c>
      <c r="H220" s="13">
        <v>4.0970000000000004</v>
      </c>
      <c r="I220" s="13">
        <v>4.3079999999999998</v>
      </c>
      <c r="J220" s="13">
        <v>4.3970000000000002</v>
      </c>
      <c r="AB220" s="10">
        <v>-1.7606396805687399</v>
      </c>
      <c r="AC220" s="10">
        <v>0.15653204751091318</v>
      </c>
      <c r="AD220" s="10">
        <v>-6.2183449619245884E-3</v>
      </c>
      <c r="AE220" s="10">
        <v>-6.6483692205943953E-2</v>
      </c>
      <c r="AF220" s="10">
        <v>-3.423265502034712E-3</v>
      </c>
      <c r="AG220" s="10">
        <v>5.1599246539966455E-2</v>
      </c>
      <c r="AH220" s="10">
        <v>-3.8086077280715176E-2</v>
      </c>
      <c r="AI220" s="10">
        <v>-5.8866005897887531E-3</v>
      </c>
      <c r="AJ220" s="10">
        <v>-8.5063195096526309E-3</v>
      </c>
    </row>
    <row r="221" spans="1:36" x14ac:dyDescent="0.25">
      <c r="A221" s="6">
        <v>40651</v>
      </c>
      <c r="B221" s="13">
        <v>4.1109999999999998</v>
      </c>
      <c r="C221" s="13">
        <v>4.2119999999999997</v>
      </c>
      <c r="D221" s="13">
        <v>4.2290000000000001</v>
      </c>
      <c r="E221" s="13">
        <v>4.0510000000000002</v>
      </c>
      <c r="F221" s="13">
        <v>4.0679999999999996</v>
      </c>
      <c r="G221" s="13">
        <v>4.0330000000000004</v>
      </c>
      <c r="H221" s="13">
        <v>4.1260000000000003</v>
      </c>
      <c r="I221" s="13">
        <v>4.319</v>
      </c>
      <c r="J221" s="13">
        <v>4.4400000000000004</v>
      </c>
      <c r="AB221" s="10">
        <v>-1.4672209446147719</v>
      </c>
      <c r="AC221" s="10">
        <v>0.11778812092131444</v>
      </c>
      <c r="AD221" s="10">
        <v>-1.5609232387017309E-2</v>
      </c>
      <c r="AE221" s="10">
        <v>-5.0202945275565215E-2</v>
      </c>
      <c r="AF221" s="10">
        <v>-2.0726138437913676E-3</v>
      </c>
      <c r="AG221" s="10">
        <v>7.8154589995546947E-2</v>
      </c>
      <c r="AH221" s="10">
        <v>-5.9463934496034813E-2</v>
      </c>
      <c r="AI221" s="10">
        <v>-2.7867709318318883E-2</v>
      </c>
      <c r="AJ221" s="10">
        <v>-7.2831157188750027E-3</v>
      </c>
    </row>
    <row r="222" spans="1:36" x14ac:dyDescent="0.25">
      <c r="A222" s="6">
        <v>40658</v>
      </c>
      <c r="B222" s="13">
        <v>4.1050000000000004</v>
      </c>
      <c r="C222" s="13">
        <v>4.2220000000000004</v>
      </c>
      <c r="D222" s="13">
        <v>4.2380000000000004</v>
      </c>
      <c r="E222" s="13">
        <v>4.0380000000000003</v>
      </c>
      <c r="F222" s="13">
        <v>4.0609999999999999</v>
      </c>
      <c r="G222" s="13">
        <v>4.024</v>
      </c>
      <c r="H222" s="13">
        <v>4.1340000000000003</v>
      </c>
      <c r="I222" s="13">
        <v>4.3049999999999997</v>
      </c>
      <c r="J222" s="13">
        <v>4.4379999999999997</v>
      </c>
      <c r="AB222" s="10">
        <v>-1.4160841823177988</v>
      </c>
      <c r="AC222" s="10">
        <v>0.12573663350560241</v>
      </c>
      <c r="AD222" s="10">
        <v>-2.0308367964061807E-2</v>
      </c>
      <c r="AE222" s="10">
        <v>-1.623567666351601E-2</v>
      </c>
      <c r="AF222" s="10">
        <v>-1.0126123812568473E-2</v>
      </c>
      <c r="AG222" s="10">
        <v>8.0889750361286206E-2</v>
      </c>
      <c r="AH222" s="10">
        <v>-5.1840651814496951E-2</v>
      </c>
      <c r="AI222" s="10">
        <v>-1.5561136498139413E-2</v>
      </c>
      <c r="AJ222" s="10">
        <v>-1.0833964426804092E-2</v>
      </c>
    </row>
    <row r="223" spans="1:36" x14ac:dyDescent="0.25">
      <c r="A223" s="6">
        <v>40665</v>
      </c>
      <c r="B223" s="13">
        <v>4.1280000000000001</v>
      </c>
      <c r="C223" s="13">
        <v>4.2309999999999999</v>
      </c>
      <c r="D223" s="13">
        <v>4.2690000000000001</v>
      </c>
      <c r="E223" s="13">
        <v>4.0590000000000002</v>
      </c>
      <c r="F223" s="13">
        <v>4.0860000000000003</v>
      </c>
      <c r="G223" s="13">
        <v>4.0599999999999996</v>
      </c>
      <c r="H223" s="13">
        <v>4.1559999999999997</v>
      </c>
      <c r="I223" s="13">
        <v>4.3280000000000003</v>
      </c>
      <c r="J223" s="13">
        <v>4.4649999999999999</v>
      </c>
      <c r="AB223" s="10">
        <v>-1.4309606817051579</v>
      </c>
      <c r="AC223" s="10">
        <v>0.14035054944070474</v>
      </c>
      <c r="AD223" s="10">
        <v>-3.6907443895865651E-2</v>
      </c>
      <c r="AE223" s="10">
        <v>3.6554687941394363E-3</v>
      </c>
      <c r="AF223" s="10">
        <v>3.3690393617196637E-3</v>
      </c>
      <c r="AG223" s="10">
        <v>6.3118655773902882E-2</v>
      </c>
      <c r="AH223" s="10">
        <v>-4.4592078153630546E-2</v>
      </c>
      <c r="AI223" s="10">
        <v>-2.6477141054620443E-2</v>
      </c>
      <c r="AJ223" s="10">
        <v>-7.7081115163966721E-3</v>
      </c>
    </row>
    <row r="224" spans="1:36" x14ac:dyDescent="0.25">
      <c r="A224" s="6">
        <v>40672</v>
      </c>
      <c r="B224" s="13">
        <v>4.117</v>
      </c>
      <c r="C224" s="13">
        <v>4.218</v>
      </c>
      <c r="D224" s="13">
        <v>4.2480000000000002</v>
      </c>
      <c r="E224" s="13">
        <v>4.0519999999999996</v>
      </c>
      <c r="F224" s="13">
        <v>4.0659999999999998</v>
      </c>
      <c r="G224" s="13">
        <v>4.0220000000000002</v>
      </c>
      <c r="H224" s="13">
        <v>4.1559999999999997</v>
      </c>
      <c r="I224" s="13">
        <v>4.3070000000000004</v>
      </c>
      <c r="J224" s="13">
        <v>4.4589999999999996</v>
      </c>
      <c r="AB224" s="10">
        <v>-1.4181475134275805</v>
      </c>
      <c r="AC224" s="10">
        <v>0.14513954536192045</v>
      </c>
      <c r="AD224" s="10">
        <v>-4.0400643684544983E-2</v>
      </c>
      <c r="AE224" s="10">
        <v>2.4949790190081741E-2</v>
      </c>
      <c r="AF224" s="10">
        <v>-3.0360980228359294E-3</v>
      </c>
      <c r="AG224" s="10">
        <v>6.1233422321014502E-2</v>
      </c>
      <c r="AH224" s="10">
        <v>-3.3494042270778832E-2</v>
      </c>
      <c r="AI224" s="10">
        <v>-2.1436844938238338E-2</v>
      </c>
      <c r="AJ224" s="10">
        <v>-8.3135277528993586E-3</v>
      </c>
    </row>
    <row r="225" spans="1:36" x14ac:dyDescent="0.25">
      <c r="A225" s="6">
        <v>40679</v>
      </c>
      <c r="B225" s="13">
        <v>4.0750000000000002</v>
      </c>
      <c r="C225" s="13">
        <v>4.2069999999999999</v>
      </c>
      <c r="D225" s="13">
        <v>4.21</v>
      </c>
      <c r="E225" s="13">
        <v>4.0049999999999999</v>
      </c>
      <c r="F225" s="13">
        <v>4.0149999999999997</v>
      </c>
      <c r="G225" s="13">
        <v>3.996</v>
      </c>
      <c r="H225" s="13">
        <v>4.1340000000000003</v>
      </c>
      <c r="I225" s="13">
        <v>4.2480000000000002</v>
      </c>
      <c r="J225" s="13">
        <v>4.3710000000000004</v>
      </c>
      <c r="AB225" s="10">
        <v>-1.2145772836276376</v>
      </c>
      <c r="AC225" s="10">
        <v>0.15241080979252988</v>
      </c>
      <c r="AD225" s="10">
        <v>-8.1652989764320338E-2</v>
      </c>
      <c r="AE225" s="10">
        <v>2.4203023933507019E-3</v>
      </c>
      <c r="AF225" s="10">
        <v>1.06086375898809E-2</v>
      </c>
      <c r="AG225" s="10">
        <v>5.8924028106923328E-2</v>
      </c>
      <c r="AH225" s="10">
        <v>-3.2290841430579538E-2</v>
      </c>
      <c r="AI225" s="10">
        <v>-4.8617938626142679E-3</v>
      </c>
      <c r="AJ225" s="10">
        <v>-7.8010290688065404E-3</v>
      </c>
    </row>
    <row r="226" spans="1:36" x14ac:dyDescent="0.25">
      <c r="A226" s="6">
        <v>40686</v>
      </c>
      <c r="B226" s="13">
        <v>4.0110000000000001</v>
      </c>
      <c r="C226" s="13">
        <v>4.1609999999999996</v>
      </c>
      <c r="D226" s="13">
        <v>4.1379999999999999</v>
      </c>
      <c r="E226" s="13">
        <v>3.9430000000000001</v>
      </c>
      <c r="F226" s="13">
        <v>3.9420000000000002</v>
      </c>
      <c r="G226" s="13">
        <v>3.9350000000000001</v>
      </c>
      <c r="H226" s="13">
        <v>4.101</v>
      </c>
      <c r="I226" s="13">
        <v>4.2009999999999996</v>
      </c>
      <c r="J226" s="13">
        <v>4.2869999999999999</v>
      </c>
      <c r="AB226" s="10">
        <v>-0.90772354313655002</v>
      </c>
      <c r="AC226" s="10">
        <v>0.14070360744271654</v>
      </c>
      <c r="AD226" s="10">
        <v>-0.11267221685003571</v>
      </c>
      <c r="AE226" s="10">
        <v>2.1007592669998153E-3</v>
      </c>
      <c r="AF226" s="10">
        <v>3.1845835984804401E-2</v>
      </c>
      <c r="AG226" s="10">
        <v>6.1802886804619345E-2</v>
      </c>
      <c r="AH226" s="10">
        <v>-2.8947082072417918E-2</v>
      </c>
      <c r="AI226" s="10">
        <v>4.157617118652845E-4</v>
      </c>
      <c r="AJ226" s="10">
        <v>-6.6495534740457071E-3</v>
      </c>
    </row>
    <row r="227" spans="1:36" x14ac:dyDescent="0.25">
      <c r="A227" s="6">
        <v>40693</v>
      </c>
      <c r="B227" s="13">
        <v>3.9620000000000002</v>
      </c>
      <c r="C227" s="13">
        <v>4.1210000000000004</v>
      </c>
      <c r="D227" s="13">
        <v>4.0819999999999999</v>
      </c>
      <c r="E227" s="13">
        <v>3.8969999999999998</v>
      </c>
      <c r="F227" s="13">
        <v>3.8959999999999999</v>
      </c>
      <c r="G227" s="13">
        <v>3.8839999999999999</v>
      </c>
      <c r="H227" s="13">
        <v>4.0199999999999996</v>
      </c>
      <c r="I227" s="13">
        <v>4.1609999999999996</v>
      </c>
      <c r="J227" s="13">
        <v>4.2270000000000003</v>
      </c>
      <c r="AB227" s="10">
        <v>-0.9516657830009071</v>
      </c>
      <c r="AC227" s="10">
        <v>0.13779142303884342</v>
      </c>
      <c r="AD227" s="10">
        <v>-9.523964102642285E-2</v>
      </c>
      <c r="AE227" s="10">
        <v>1.7153185550505899E-2</v>
      </c>
      <c r="AF227" s="10">
        <v>1.906541885355308E-2</v>
      </c>
      <c r="AG227" s="10">
        <v>5.9872939071766461E-2</v>
      </c>
      <c r="AH227" s="10">
        <v>-1.0502855119710809E-2</v>
      </c>
      <c r="AI227" s="10">
        <v>2.4474038777258213E-4</v>
      </c>
      <c r="AJ227" s="10">
        <v>-6.9641591654181082E-3</v>
      </c>
    </row>
    <row r="228" spans="1:36" x14ac:dyDescent="0.25">
      <c r="A228" s="6">
        <v>40700</v>
      </c>
      <c r="B228" s="13">
        <v>3.9550000000000001</v>
      </c>
      <c r="C228" s="13">
        <v>4.1050000000000004</v>
      </c>
      <c r="D228" s="13">
        <v>4.0739999999999998</v>
      </c>
      <c r="E228" s="13">
        <v>3.891</v>
      </c>
      <c r="F228" s="13">
        <v>3.8889999999999998</v>
      </c>
      <c r="G228" s="13">
        <v>3.8769999999999998</v>
      </c>
      <c r="H228" s="13">
        <v>4.0149999999999997</v>
      </c>
      <c r="I228" s="13">
        <v>4.1459999999999999</v>
      </c>
      <c r="J228" s="13">
        <v>4.2229999999999999</v>
      </c>
      <c r="AB228" s="10">
        <v>-0.98030714811622544</v>
      </c>
      <c r="AC228" s="10">
        <v>0.12921594639496231</v>
      </c>
      <c r="AD228" s="10">
        <v>-0.11037309922989745</v>
      </c>
      <c r="AE228" s="10">
        <v>3.9295299820277761E-2</v>
      </c>
      <c r="AF228" s="10">
        <v>2.3187035277564008E-2</v>
      </c>
      <c r="AG228" s="10">
        <v>5.3468140666915555E-2</v>
      </c>
      <c r="AH228" s="10">
        <v>-4.7256819266422922E-3</v>
      </c>
      <c r="AI228" s="10">
        <v>5.3604028019808543E-3</v>
      </c>
      <c r="AJ228" s="10">
        <v>-7.5093809515574261E-3</v>
      </c>
    </row>
    <row r="229" spans="1:36" x14ac:dyDescent="0.25">
      <c r="A229" s="6">
        <v>40707</v>
      </c>
      <c r="B229" s="13">
        <v>3.968</v>
      </c>
      <c r="C229" s="13">
        <v>4.0869999999999997</v>
      </c>
      <c r="D229" s="13">
        <v>4.0880000000000001</v>
      </c>
      <c r="E229" s="13">
        <v>3.9049999999999998</v>
      </c>
      <c r="F229" s="13">
        <v>3.9049999999999998</v>
      </c>
      <c r="G229" s="13">
        <v>3.8959999999999999</v>
      </c>
      <c r="H229" s="13">
        <v>3.988</v>
      </c>
      <c r="I229" s="13">
        <v>4.1630000000000003</v>
      </c>
      <c r="J229" s="13">
        <v>4.2450000000000001</v>
      </c>
      <c r="AB229" s="10">
        <v>-0.81599924524357925</v>
      </c>
      <c r="AC229" s="10">
        <v>5.4643887781030083E-2</v>
      </c>
      <c r="AD229" s="10">
        <v>-8.3087973938933302E-2</v>
      </c>
      <c r="AE229" s="10">
        <v>3.8871853547762313E-2</v>
      </c>
      <c r="AF229" s="10">
        <v>4.5333302692574197E-3</v>
      </c>
      <c r="AG229" s="10">
        <v>2.8788841462115564E-2</v>
      </c>
      <c r="AH229" s="10">
        <v>9.2100072024453826E-3</v>
      </c>
      <c r="AI229" s="10">
        <v>-2.0711506429148575E-2</v>
      </c>
      <c r="AJ229" s="10">
        <v>-3.6100461829683848E-3</v>
      </c>
    </row>
    <row r="230" spans="1:36" x14ac:dyDescent="0.25">
      <c r="A230" s="6">
        <v>40714</v>
      </c>
      <c r="B230" s="13">
        <v>3.9620000000000002</v>
      </c>
      <c r="C230" s="13">
        <v>4.077</v>
      </c>
      <c r="D230" s="13">
        <v>4.0739999999999998</v>
      </c>
      <c r="E230" s="13">
        <v>3.9039999999999999</v>
      </c>
      <c r="F230" s="13">
        <v>3.9039999999999999</v>
      </c>
      <c r="G230" s="13">
        <v>3.8959999999999999</v>
      </c>
      <c r="H230" s="13">
        <v>3.9590000000000001</v>
      </c>
      <c r="I230" s="13">
        <v>4.1559999999999997</v>
      </c>
      <c r="J230" s="13">
        <v>4.2359999999999998</v>
      </c>
      <c r="AB230" s="10">
        <v>-0.64704739655206323</v>
      </c>
      <c r="AC230" s="10">
        <v>2.9069616590111709E-2</v>
      </c>
      <c r="AD230" s="10">
        <v>-3.566433445729647E-2</v>
      </c>
      <c r="AE230" s="10">
        <v>3.5858148756905774E-2</v>
      </c>
      <c r="AF230" s="10">
        <v>-8.358766473808758E-3</v>
      </c>
      <c r="AG230" s="10">
        <v>1.7826214094773734E-2</v>
      </c>
      <c r="AH230" s="10">
        <v>9.9054238520375534E-3</v>
      </c>
      <c r="AI230" s="10">
        <v>-1.1114485345761713E-2</v>
      </c>
      <c r="AJ230" s="10">
        <v>-7.6854369148548754E-3</v>
      </c>
    </row>
    <row r="231" spans="1:36" x14ac:dyDescent="0.25">
      <c r="A231" s="6">
        <v>40721</v>
      </c>
      <c r="B231" s="13">
        <v>3.9140000000000001</v>
      </c>
      <c r="C231" s="13">
        <v>4.0380000000000003</v>
      </c>
      <c r="D231" s="13">
        <v>4.0140000000000002</v>
      </c>
      <c r="E231" s="13">
        <v>3.86</v>
      </c>
      <c r="F231" s="13">
        <v>3.8420000000000001</v>
      </c>
      <c r="G231" s="13">
        <v>3.8340000000000001</v>
      </c>
      <c r="H231" s="13">
        <v>3.8849999999999998</v>
      </c>
      <c r="I231" s="13">
        <v>4.069</v>
      </c>
      <c r="J231" s="13">
        <v>4.1459999999999999</v>
      </c>
      <c r="AB231" s="10">
        <v>-0.59700244030164662</v>
      </c>
      <c r="AC231" s="10">
        <v>2.0397382955100643E-2</v>
      </c>
      <c r="AD231" s="10">
        <v>-4.9674324330215416E-2</v>
      </c>
      <c r="AE231" s="10">
        <v>1.0855084409516323E-2</v>
      </c>
      <c r="AF231" s="10">
        <v>-9.231140959031452E-3</v>
      </c>
      <c r="AG231" s="10">
        <v>2.9316744626095605E-2</v>
      </c>
      <c r="AH231" s="10">
        <v>1.5450436814176731E-2</v>
      </c>
      <c r="AI231" s="10">
        <v>-2.0351672466899021E-2</v>
      </c>
      <c r="AJ231" s="10">
        <v>-3.4447559720050774E-3</v>
      </c>
    </row>
    <row r="232" spans="1:36" x14ac:dyDescent="0.25">
      <c r="A232" s="6">
        <v>40728</v>
      </c>
      <c r="B232" s="13">
        <v>3.87</v>
      </c>
      <c r="C232" s="13">
        <v>4.0090000000000003</v>
      </c>
      <c r="D232" s="13">
        <v>3.9780000000000002</v>
      </c>
      <c r="E232" s="13">
        <v>3.8119999999999998</v>
      </c>
      <c r="F232" s="13">
        <v>3.8180000000000001</v>
      </c>
      <c r="G232" s="13">
        <v>3.798</v>
      </c>
      <c r="H232" s="13">
        <v>3.851</v>
      </c>
      <c r="I232" s="13">
        <v>3.9929999999999999</v>
      </c>
      <c r="J232" s="13">
        <v>4.0650000000000004</v>
      </c>
      <c r="AB232" s="10">
        <v>-0.39518265757366827</v>
      </c>
      <c r="AC232" s="10">
        <v>1.6672515288480495E-2</v>
      </c>
      <c r="AD232" s="10">
        <v>-2.9118064322380743E-2</v>
      </c>
      <c r="AE232" s="10">
        <v>-3.2425039809197684E-2</v>
      </c>
      <c r="AF232" s="10">
        <v>-2.8232233659004988E-3</v>
      </c>
      <c r="AG232" s="10">
        <v>2.8708528837942268E-2</v>
      </c>
      <c r="AH232" s="10">
        <v>2.0712892574917631E-2</v>
      </c>
      <c r="AI232" s="10">
        <v>3.2289020539054357E-3</v>
      </c>
      <c r="AJ232" s="10">
        <v>-6.7552160165145906E-3</v>
      </c>
    </row>
    <row r="233" spans="1:36" x14ac:dyDescent="0.25">
      <c r="A233" s="6">
        <v>40735</v>
      </c>
      <c r="B233" s="13">
        <v>3.9260000000000002</v>
      </c>
      <c r="C233" s="13">
        <v>4.0119999999999996</v>
      </c>
      <c r="D233" s="13">
        <v>4.0339999999999998</v>
      </c>
      <c r="E233" s="13">
        <v>3.8719999999999999</v>
      </c>
      <c r="F233" s="13">
        <v>3.875</v>
      </c>
      <c r="G233" s="13">
        <v>3.8559999999999999</v>
      </c>
      <c r="H233" s="13">
        <v>3.8380000000000001</v>
      </c>
      <c r="I233" s="13">
        <v>4.0119999999999996</v>
      </c>
      <c r="J233" s="13">
        <v>4.0990000000000002</v>
      </c>
      <c r="AB233" s="10">
        <v>-0.23133110884377897</v>
      </c>
      <c r="AC233" s="10">
        <v>9.4220506292685448E-3</v>
      </c>
      <c r="AD233" s="10">
        <v>-1.9875035424055533E-2</v>
      </c>
      <c r="AE233" s="10">
        <v>-6.494896521949485E-2</v>
      </c>
      <c r="AF233" s="10">
        <v>2.8578192572871353E-2</v>
      </c>
      <c r="AG233" s="10">
        <v>1.7196954041277933E-2</v>
      </c>
      <c r="AH233" s="10">
        <v>1.254213273489763E-2</v>
      </c>
      <c r="AI233" s="10">
        <v>-5.9948631472956137E-3</v>
      </c>
      <c r="AJ233" s="10">
        <v>-3.5420825111288291E-3</v>
      </c>
    </row>
    <row r="234" spans="1:36" x14ac:dyDescent="0.25">
      <c r="A234" s="6">
        <v>40742</v>
      </c>
      <c r="B234" s="13">
        <v>3.9630000000000001</v>
      </c>
      <c r="C234" s="13">
        <v>4.0339999999999998</v>
      </c>
      <c r="D234" s="13">
        <v>4.0659999999999998</v>
      </c>
      <c r="E234" s="13">
        <v>3.9119999999999999</v>
      </c>
      <c r="F234" s="13">
        <v>3.903</v>
      </c>
      <c r="G234" s="13">
        <v>3.8820000000000001</v>
      </c>
      <c r="H234" s="13">
        <v>3.827</v>
      </c>
      <c r="I234" s="13">
        <v>4.0049999999999999</v>
      </c>
      <c r="J234" s="13">
        <v>4.1139999999999999</v>
      </c>
      <c r="AB234" s="10">
        <v>-0.20156372921557805</v>
      </c>
      <c r="AC234" s="10">
        <v>-7.8205634079493071E-3</v>
      </c>
      <c r="AD234" s="10">
        <v>-6.1741024330105266E-3</v>
      </c>
      <c r="AE234" s="10">
        <v>-4.9901360339661027E-2</v>
      </c>
      <c r="AF234" s="10">
        <v>2.5368143123175931E-2</v>
      </c>
      <c r="AG234" s="10">
        <v>8.647458418960724E-3</v>
      </c>
      <c r="AH234" s="10">
        <v>2.0308773287738075E-2</v>
      </c>
      <c r="AI234" s="10">
        <v>-5.2465001402272633E-3</v>
      </c>
      <c r="AJ234" s="10">
        <v>-4.0410905747736954E-3</v>
      </c>
    </row>
    <row r="235" spans="1:36" x14ac:dyDescent="0.25">
      <c r="A235" s="6">
        <v>40749</v>
      </c>
      <c r="B235" s="13">
        <v>3.988</v>
      </c>
      <c r="C235" s="13">
        <v>4.0369999999999999</v>
      </c>
      <c r="D235" s="13">
        <v>4.09</v>
      </c>
      <c r="E235" s="13">
        <v>3.94</v>
      </c>
      <c r="F235" s="13">
        <v>3.9249999999999998</v>
      </c>
      <c r="G235" s="13">
        <v>3.9129999999999998</v>
      </c>
      <c r="H235" s="13">
        <v>3.8479999999999999</v>
      </c>
      <c r="I235" s="13">
        <v>4.0380000000000003</v>
      </c>
      <c r="J235" s="13">
        <v>4.1449999999999996</v>
      </c>
      <c r="AB235" s="10">
        <v>0.12748812550410554</v>
      </c>
      <c r="AC235" s="10">
        <v>-9.3144454286040873E-2</v>
      </c>
      <c r="AD235" s="10">
        <v>9.7835519570654578E-3</v>
      </c>
      <c r="AE235" s="10">
        <v>-5.5130431027587273E-2</v>
      </c>
      <c r="AF235" s="10">
        <v>9.9365145689160553E-3</v>
      </c>
      <c r="AG235" s="10">
        <v>-8.359697894839058E-3</v>
      </c>
      <c r="AH235" s="10">
        <v>5.5519485154713836E-3</v>
      </c>
      <c r="AI235" s="10">
        <v>-2.1860310997663404E-2</v>
      </c>
      <c r="AJ235" s="10">
        <v>-5.3688072943456084E-3</v>
      </c>
    </row>
    <row r="236" spans="1:36" x14ac:dyDescent="0.25">
      <c r="A236" s="6">
        <v>40756</v>
      </c>
      <c r="B236" s="13">
        <v>3.9740000000000002</v>
      </c>
      <c r="C236" s="13">
        <v>4.0449999999999999</v>
      </c>
      <c r="D236" s="13">
        <v>4.09</v>
      </c>
      <c r="E236" s="13">
        <v>3.9180000000000001</v>
      </c>
      <c r="F236" s="13">
        <v>3.9180000000000001</v>
      </c>
      <c r="G236" s="13">
        <v>3.9039999999999999</v>
      </c>
      <c r="H236" s="13">
        <v>3.855</v>
      </c>
      <c r="I236" s="13">
        <v>4</v>
      </c>
      <c r="J236" s="13">
        <v>4.1360000000000001</v>
      </c>
      <c r="AB236" s="10">
        <v>0.25520854892963946</v>
      </c>
      <c r="AC236" s="10">
        <v>-0.11819150972160722</v>
      </c>
      <c r="AD236" s="10">
        <v>4.0328561965289604E-2</v>
      </c>
      <c r="AE236" s="10">
        <v>-4.1619610483294746E-2</v>
      </c>
      <c r="AF236" s="10">
        <v>3.1069006703510803E-3</v>
      </c>
      <c r="AG236" s="10">
        <v>-9.9656079804155782E-3</v>
      </c>
      <c r="AH236" s="10">
        <v>1.7577896768316826E-2</v>
      </c>
      <c r="AI236" s="10">
        <v>-4.5225588397779428E-3</v>
      </c>
      <c r="AJ236" s="10">
        <v>-8.6995538036912807E-3</v>
      </c>
    </row>
    <row r="237" spans="1:36" x14ac:dyDescent="0.25">
      <c r="A237" s="6">
        <v>40763</v>
      </c>
      <c r="B237" s="13">
        <v>3.9359999999999999</v>
      </c>
      <c r="C237" s="13">
        <v>4.0309999999999997</v>
      </c>
      <c r="D237" s="13">
        <v>4.0529999999999999</v>
      </c>
      <c r="E237" s="13">
        <v>3.8769999999999998</v>
      </c>
      <c r="F237" s="13">
        <v>3.875</v>
      </c>
      <c r="G237" s="13">
        <v>3.8679999999999999</v>
      </c>
      <c r="H237" s="13">
        <v>3.851</v>
      </c>
      <c r="I237" s="13">
        <v>3.9489999999999998</v>
      </c>
      <c r="J237" s="13">
        <v>4.0670000000000002</v>
      </c>
      <c r="AB237" s="10">
        <v>0.30464838067525923</v>
      </c>
      <c r="AC237" s="10">
        <v>-0.14196170262630026</v>
      </c>
      <c r="AD237" s="10">
        <v>4.6454324054517264E-2</v>
      </c>
      <c r="AE237" s="10">
        <v>-2.7289605100373922E-2</v>
      </c>
      <c r="AF237" s="10">
        <v>4.5954376536663163E-3</v>
      </c>
      <c r="AG237" s="10">
        <v>-4.0156676559988756E-3</v>
      </c>
      <c r="AH237" s="10">
        <v>2.5925415932539077E-2</v>
      </c>
      <c r="AI237" s="10">
        <v>6.8051361900025647E-3</v>
      </c>
      <c r="AJ237" s="10">
        <v>-1.1348760884912958E-2</v>
      </c>
    </row>
    <row r="238" spans="1:36" x14ac:dyDescent="0.25">
      <c r="A238" s="6">
        <v>40770</v>
      </c>
      <c r="B238" s="13">
        <v>3.871</v>
      </c>
      <c r="C238" s="13">
        <v>4.0010000000000003</v>
      </c>
      <c r="D238" s="13">
        <v>3.9830000000000001</v>
      </c>
      <c r="E238" s="13">
        <v>3.8109999999999999</v>
      </c>
      <c r="F238" s="13">
        <v>3.8149999999999999</v>
      </c>
      <c r="G238" s="13">
        <v>3.806</v>
      </c>
      <c r="H238" s="13">
        <v>3.8260000000000001</v>
      </c>
      <c r="I238" s="13">
        <v>3.863</v>
      </c>
      <c r="J238" s="13">
        <v>3.9569999999999999</v>
      </c>
      <c r="AB238" s="10">
        <v>0.65163699436899569</v>
      </c>
      <c r="AC238" s="10">
        <v>-0.12807631063175012</v>
      </c>
      <c r="AD238" s="10">
        <v>8.0348095065141137E-2</v>
      </c>
      <c r="AE238" s="10">
        <v>-2.4188237860702847E-2</v>
      </c>
      <c r="AF238" s="10">
        <v>-1.4014773156008959E-2</v>
      </c>
      <c r="AG238" s="10">
        <v>-1.4949381231684511E-4</v>
      </c>
      <c r="AH238" s="10">
        <v>2.2930254123043243E-2</v>
      </c>
      <c r="AI238" s="10">
        <v>-7.07911374339998E-4</v>
      </c>
      <c r="AJ238" s="10">
        <v>-1.2574852766154401E-2</v>
      </c>
    </row>
    <row r="239" spans="1:36" x14ac:dyDescent="0.25">
      <c r="A239" s="6">
        <v>40777</v>
      </c>
      <c r="B239" s="13">
        <v>3.8439999999999999</v>
      </c>
      <c r="C239" s="13">
        <v>3.9940000000000002</v>
      </c>
      <c r="D239" s="13">
        <v>3.944</v>
      </c>
      <c r="E239" s="13">
        <v>3.7879999999999998</v>
      </c>
      <c r="F239" s="13">
        <v>3.7890000000000001</v>
      </c>
      <c r="G239" s="13">
        <v>3.7719999999999998</v>
      </c>
      <c r="H239" s="13">
        <v>3.8149999999999999</v>
      </c>
      <c r="I239" s="13">
        <v>3.855</v>
      </c>
      <c r="J239" s="13">
        <v>3.9279999999999999</v>
      </c>
      <c r="AB239" s="10">
        <v>0.7838106192963038</v>
      </c>
      <c r="AC239" s="10">
        <v>-9.5905444099019979E-2</v>
      </c>
      <c r="AD239" s="10">
        <v>8.0381402151587955E-2</v>
      </c>
      <c r="AE239" s="10">
        <v>1.4118062697732104E-2</v>
      </c>
      <c r="AF239" s="10">
        <v>2.7247731212885029E-3</v>
      </c>
      <c r="AG239" s="10">
        <v>-2.7728747023387536E-2</v>
      </c>
      <c r="AH239" s="10">
        <v>2.0943371304724432E-2</v>
      </c>
      <c r="AI239" s="10">
        <v>-1.2462998524767606E-2</v>
      </c>
      <c r="AJ239" s="10">
        <v>-1.1579500381140709E-2</v>
      </c>
    </row>
    <row r="240" spans="1:36" x14ac:dyDescent="0.25">
      <c r="A240" s="6">
        <v>40784</v>
      </c>
      <c r="B240" s="13">
        <v>3.843</v>
      </c>
      <c r="C240" s="13">
        <v>3.9769999999999999</v>
      </c>
      <c r="D240" s="13">
        <v>3.93</v>
      </c>
      <c r="E240" s="13">
        <v>3.7930000000000001</v>
      </c>
      <c r="F240" s="13">
        <v>3.8029999999999999</v>
      </c>
      <c r="G240" s="13">
        <v>3.7629999999999999</v>
      </c>
      <c r="H240" s="13">
        <v>3.839</v>
      </c>
      <c r="I240" s="13">
        <v>3.9079999999999999</v>
      </c>
      <c r="J240" s="13">
        <v>3.9580000000000002</v>
      </c>
      <c r="AB240" s="10">
        <v>0.96197048178258571</v>
      </c>
      <c r="AC240" s="10">
        <v>-4.6502025955244546E-2</v>
      </c>
      <c r="AD240" s="10">
        <v>7.218865169005266E-2</v>
      </c>
      <c r="AE240" s="10">
        <v>2.2113684723848039E-2</v>
      </c>
      <c r="AF240" s="10">
        <v>9.3310034855740385E-3</v>
      </c>
      <c r="AG240" s="10">
        <v>-1.7783727725371602E-2</v>
      </c>
      <c r="AH240" s="10">
        <v>1.2459191810921207E-2</v>
      </c>
      <c r="AI240" s="10">
        <v>-1.1941015153933782E-2</v>
      </c>
      <c r="AJ240" s="10">
        <v>-1.1755787682328687E-2</v>
      </c>
    </row>
    <row r="241" spans="1:36" x14ac:dyDescent="0.25">
      <c r="A241" s="6">
        <v>40791</v>
      </c>
      <c r="B241" s="13">
        <v>3.8860000000000001</v>
      </c>
      <c r="C241" s="13">
        <v>3.9940000000000002</v>
      </c>
      <c r="D241" s="13">
        <v>3.9870000000000001</v>
      </c>
      <c r="E241" s="13">
        <v>3.8330000000000002</v>
      </c>
      <c r="F241" s="13">
        <v>3.8519999999999999</v>
      </c>
      <c r="G241" s="13">
        <v>3.8</v>
      </c>
      <c r="H241" s="13">
        <v>3.89</v>
      </c>
      <c r="I241" s="13">
        <v>3.9809999999999999</v>
      </c>
      <c r="J241" s="13">
        <v>4.0579999999999998</v>
      </c>
      <c r="AB241" s="10">
        <v>1.6107161097265215</v>
      </c>
      <c r="AC241" s="10">
        <v>-2.7579512434266283E-2</v>
      </c>
      <c r="AD241" s="10">
        <v>9.4088634674935362E-2</v>
      </c>
      <c r="AE241" s="10">
        <v>6.4517304693158233E-3</v>
      </c>
      <c r="AF241" s="10">
        <v>5.0117195935297353E-3</v>
      </c>
      <c r="AG241" s="10">
        <v>-8.984471263671294E-3</v>
      </c>
      <c r="AH241" s="10">
        <v>1.676459456284694E-3</v>
      </c>
      <c r="AI241" s="10">
        <v>-3.6771576132225334E-3</v>
      </c>
      <c r="AJ241" s="10">
        <v>-1.5666732652987059E-2</v>
      </c>
    </row>
    <row r="242" spans="1:36" x14ac:dyDescent="0.25">
      <c r="A242" s="6">
        <v>40798</v>
      </c>
      <c r="B242" s="13">
        <v>3.879</v>
      </c>
      <c r="C242" s="13">
        <v>3.9849999999999999</v>
      </c>
      <c r="D242" s="13">
        <v>3.9849999999999999</v>
      </c>
      <c r="E242" s="13">
        <v>3.8250000000000002</v>
      </c>
      <c r="F242" s="13">
        <v>3.8410000000000002</v>
      </c>
      <c r="G242" s="13">
        <v>3.79</v>
      </c>
      <c r="H242" s="13">
        <v>3.903</v>
      </c>
      <c r="I242" s="13">
        <v>3.984</v>
      </c>
      <c r="J242" s="13">
        <v>4.0670000000000002</v>
      </c>
      <c r="AB242" s="10">
        <v>2.2850184550178176</v>
      </c>
      <c r="AC242" s="10">
        <v>-1.611190648509989E-2</v>
      </c>
      <c r="AD242" s="10">
        <v>7.8874319820586083E-2</v>
      </c>
      <c r="AE242" s="10">
        <v>-1.2634370150758282E-2</v>
      </c>
      <c r="AF242" s="10">
        <v>-1.4071181031427533E-2</v>
      </c>
      <c r="AG242" s="10">
        <v>-1.2312300209668942E-2</v>
      </c>
      <c r="AH242" s="10">
        <v>5.0962417728896304E-3</v>
      </c>
      <c r="AI242" s="10">
        <v>-1.4404344115493602E-2</v>
      </c>
      <c r="AJ242" s="10">
        <v>-1.4992623211696986E-2</v>
      </c>
    </row>
    <row r="243" spans="1:36" x14ac:dyDescent="0.25">
      <c r="A243" s="6">
        <v>40805</v>
      </c>
      <c r="B243" s="13">
        <v>3.8530000000000002</v>
      </c>
      <c r="C243" s="13">
        <v>3.9830000000000001</v>
      </c>
      <c r="D243" s="13">
        <v>3.968</v>
      </c>
      <c r="E243" s="13">
        <v>3.7919999999999998</v>
      </c>
      <c r="F243" s="13">
        <v>3.7989999999999999</v>
      </c>
      <c r="G243" s="13">
        <v>3.7650000000000001</v>
      </c>
      <c r="H243" s="13">
        <v>3.8919999999999999</v>
      </c>
      <c r="I243" s="13">
        <v>3.9769999999999999</v>
      </c>
      <c r="J243" s="13">
        <v>4.0620000000000003</v>
      </c>
      <c r="AB243" s="10">
        <v>2.4628454737442231</v>
      </c>
      <c r="AC243" s="10">
        <v>-5.1673727408631945E-3</v>
      </c>
      <c r="AD243" s="10">
        <v>8.3414745747057428E-2</v>
      </c>
      <c r="AE243" s="10">
        <v>-3.4579218922104089E-3</v>
      </c>
      <c r="AF243" s="10">
        <v>-6.0678096051973735E-3</v>
      </c>
      <c r="AG243" s="10">
        <v>2.4666423790757246E-3</v>
      </c>
      <c r="AH243" s="10">
        <v>7.6037221973321292E-3</v>
      </c>
      <c r="AI243" s="10">
        <v>-7.5923775126426731E-3</v>
      </c>
      <c r="AJ243" s="10">
        <v>-1.6623839617508147E-2</v>
      </c>
    </row>
    <row r="244" spans="1:36" x14ac:dyDescent="0.25">
      <c r="A244" s="6">
        <v>40812</v>
      </c>
      <c r="B244" s="13">
        <v>3.8039999999999998</v>
      </c>
      <c r="C244" s="13">
        <v>3.9630000000000001</v>
      </c>
      <c r="D244" s="13">
        <v>3.9220000000000002</v>
      </c>
      <c r="E244" s="13">
        <v>3.7389999999999999</v>
      </c>
      <c r="F244" s="13">
        <v>3.738</v>
      </c>
      <c r="G244" s="13">
        <v>3.73</v>
      </c>
      <c r="H244" s="13">
        <v>3.867</v>
      </c>
      <c r="I244" s="13">
        <v>3.9569999999999999</v>
      </c>
      <c r="J244" s="13">
        <v>4.0389999999999997</v>
      </c>
      <c r="AB244" s="10">
        <v>2.4868681966231181</v>
      </c>
      <c r="AC244" s="10">
        <v>5.095625221234E-2</v>
      </c>
      <c r="AD244" s="10">
        <v>7.6617914604184115E-2</v>
      </c>
      <c r="AE244" s="10">
        <v>3.7576147256711448E-2</v>
      </c>
      <c r="AF244" s="10">
        <v>-1.473285181548627E-2</v>
      </c>
      <c r="AG244" s="10">
        <v>-1.7149270317826572E-2</v>
      </c>
      <c r="AH244" s="10">
        <v>2.1084759511597662E-2</v>
      </c>
      <c r="AI244" s="10">
        <v>-3.0362930243720328E-3</v>
      </c>
      <c r="AJ244" s="10">
        <v>-1.6773877508532535E-2</v>
      </c>
    </row>
    <row r="245" spans="1:36" x14ac:dyDescent="0.25">
      <c r="A245" s="6">
        <v>40819</v>
      </c>
      <c r="B245" s="13">
        <v>3.7650000000000001</v>
      </c>
      <c r="C245" s="13">
        <v>3.9409999999999998</v>
      </c>
      <c r="D245" s="13">
        <v>3.8809999999999998</v>
      </c>
      <c r="E245" s="13">
        <v>3.6989999999999998</v>
      </c>
      <c r="F245" s="13">
        <v>3.6989999999999998</v>
      </c>
      <c r="G245" s="13">
        <v>3.6930000000000001</v>
      </c>
      <c r="H245" s="13">
        <v>3.8460000000000001</v>
      </c>
      <c r="I245" s="13">
        <v>3.927</v>
      </c>
      <c r="J245" s="13">
        <v>4.0069999999999997</v>
      </c>
      <c r="AB245" s="10">
        <v>2.6037321761166106</v>
      </c>
      <c r="AC245" s="10">
        <v>0.11743884483761023</v>
      </c>
      <c r="AD245" s="10">
        <v>9.4922917897284811E-2</v>
      </c>
      <c r="AE245" s="10">
        <v>4.104717476198734E-2</v>
      </c>
      <c r="AF245" s="10">
        <v>-2.2734419992704175E-2</v>
      </c>
      <c r="AG245" s="10">
        <v>-5.7066550494773785E-3</v>
      </c>
      <c r="AH245" s="10">
        <v>2.2901880601249786E-2</v>
      </c>
      <c r="AI245" s="10">
        <v>-3.9654168064281287E-4</v>
      </c>
      <c r="AJ245" s="10">
        <v>-1.7771409612894751E-2</v>
      </c>
    </row>
    <row r="246" spans="1:36" x14ac:dyDescent="0.25">
      <c r="A246" s="6">
        <v>40826</v>
      </c>
      <c r="B246" s="13">
        <v>3.7410000000000001</v>
      </c>
      <c r="C246" s="13">
        <v>3.9119999999999999</v>
      </c>
      <c r="D246" s="13">
        <v>3.86</v>
      </c>
      <c r="E246" s="13">
        <v>3.6739999999999999</v>
      </c>
      <c r="F246" s="13">
        <v>3.6709999999999998</v>
      </c>
      <c r="G246" s="13">
        <v>3.6509999999999998</v>
      </c>
      <c r="H246" s="13">
        <v>3.8279999999999998</v>
      </c>
      <c r="I246" s="13">
        <v>3.91</v>
      </c>
      <c r="J246" s="13">
        <v>3.9769999999999999</v>
      </c>
      <c r="AB246" s="10">
        <v>2.7938185143644803</v>
      </c>
      <c r="AC246" s="10">
        <v>0.18242771362255797</v>
      </c>
      <c r="AD246" s="10">
        <v>8.2917779848343726E-2</v>
      </c>
      <c r="AE246" s="10">
        <v>2.9025028343127254E-2</v>
      </c>
      <c r="AF246" s="10">
        <v>-2.1751477632189944E-2</v>
      </c>
      <c r="AG246" s="10">
        <v>-2.6968542657981182E-3</v>
      </c>
      <c r="AH246" s="10">
        <v>3.6095515985203809E-2</v>
      </c>
      <c r="AI246" s="10">
        <v>-7.6648034756598375E-3</v>
      </c>
      <c r="AJ246" s="10">
        <v>-1.366491950910932E-2</v>
      </c>
    </row>
    <row r="247" spans="1:36" x14ac:dyDescent="0.25">
      <c r="A247" s="6">
        <v>40833</v>
      </c>
      <c r="B247" s="13">
        <v>3.8149999999999999</v>
      </c>
      <c r="C247" s="13">
        <v>3.907</v>
      </c>
      <c r="D247" s="13">
        <v>3.9220000000000002</v>
      </c>
      <c r="E247" s="13">
        <v>3.7610000000000001</v>
      </c>
      <c r="F247" s="13">
        <v>3.754</v>
      </c>
      <c r="G247" s="13">
        <v>3.726</v>
      </c>
      <c r="H247" s="13">
        <v>3.8849999999999998</v>
      </c>
      <c r="I247" s="13">
        <v>4.01</v>
      </c>
      <c r="J247" s="13">
        <v>4.0529999999999999</v>
      </c>
      <c r="AB247" s="10">
        <v>3.2017903924694679</v>
      </c>
      <c r="AC247" s="10">
        <v>0.18373577688937337</v>
      </c>
      <c r="AD247" s="10">
        <v>5.2048097919319344E-2</v>
      </c>
      <c r="AE247" s="10">
        <v>-3.329647717319964E-2</v>
      </c>
      <c r="AF247" s="10">
        <v>9.0762857277968696E-3</v>
      </c>
      <c r="AG247" s="10">
        <v>4.1135715685329928E-2</v>
      </c>
      <c r="AH247" s="10">
        <v>1.0110944764936947E-2</v>
      </c>
      <c r="AI247" s="10">
        <v>-1.207699617168647E-2</v>
      </c>
      <c r="AJ247" s="10">
        <v>-1.2379324622759627E-2</v>
      </c>
    </row>
    <row r="248" spans="1:36" x14ac:dyDescent="0.25">
      <c r="A248" s="6">
        <v>40840</v>
      </c>
      <c r="B248" s="13">
        <v>3.8319999999999999</v>
      </c>
      <c r="C248" s="13">
        <v>3.9249999999999998</v>
      </c>
      <c r="D248" s="13">
        <v>3.9460000000000002</v>
      </c>
      <c r="E248" s="13">
        <v>3.7749999999999999</v>
      </c>
      <c r="F248" s="13">
        <v>3.782</v>
      </c>
      <c r="G248" s="13">
        <v>3.7450000000000001</v>
      </c>
      <c r="H248" s="13">
        <v>3.9089999999999998</v>
      </c>
      <c r="I248" s="13">
        <v>4.0490000000000004</v>
      </c>
      <c r="J248" s="13">
        <v>4.0960000000000001</v>
      </c>
      <c r="AB248" s="10">
        <v>3.3424927703556797</v>
      </c>
      <c r="AC248" s="10">
        <v>0.16110125756542995</v>
      </c>
      <c r="AD248" s="10">
        <v>5.9520475389653285E-2</v>
      </c>
      <c r="AE248" s="10">
        <v>-1.4576860401362706E-2</v>
      </c>
      <c r="AF248" s="10">
        <v>-1.0094142693831541E-2</v>
      </c>
      <c r="AG248" s="10">
        <v>1.7193950123415128E-2</v>
      </c>
      <c r="AH248" s="10">
        <v>4.2006180382147533E-2</v>
      </c>
      <c r="AI248" s="10">
        <v>-5.3660932356210406E-3</v>
      </c>
      <c r="AJ248" s="10">
        <v>-1.1199341992029255E-2</v>
      </c>
    </row>
    <row r="249" spans="1:36" x14ac:dyDescent="0.25">
      <c r="A249" s="6">
        <v>40847</v>
      </c>
      <c r="B249" s="13">
        <v>3.8860000000000001</v>
      </c>
      <c r="C249" s="13">
        <v>3.9350000000000001</v>
      </c>
      <c r="D249" s="13">
        <v>3.9940000000000002</v>
      </c>
      <c r="E249" s="13">
        <v>3.8359999999999999</v>
      </c>
      <c r="F249" s="13">
        <v>3.8660000000000001</v>
      </c>
      <c r="G249" s="13">
        <v>3.8079999999999998</v>
      </c>
      <c r="H249" s="13">
        <v>3.9590000000000001</v>
      </c>
      <c r="I249" s="13">
        <v>4.1070000000000002</v>
      </c>
      <c r="J249" s="13">
        <v>4.1630000000000003</v>
      </c>
      <c r="AB249" s="10">
        <v>3.3305317541204684</v>
      </c>
      <c r="AC249" s="10">
        <v>0.14988075535128143</v>
      </c>
      <c r="AD249" s="10">
        <v>5.3930572724188497E-2</v>
      </c>
      <c r="AE249" s="10">
        <v>1.499886534940224E-2</v>
      </c>
      <c r="AF249" s="10">
        <v>-6.6299364568860753E-3</v>
      </c>
      <c r="AG249" s="10">
        <v>2.6321828626075218E-2</v>
      </c>
      <c r="AH249" s="10">
        <v>6.3846102699220572E-2</v>
      </c>
      <c r="AI249" s="10">
        <v>-2.4053994308248241E-3</v>
      </c>
      <c r="AJ249" s="10">
        <v>-1.063332079975237E-2</v>
      </c>
    </row>
    <row r="250" spans="1:36" x14ac:dyDescent="0.25">
      <c r="A250" s="6">
        <v>40854</v>
      </c>
      <c r="B250" s="13">
        <v>3.875</v>
      </c>
      <c r="C250" s="13">
        <v>3.95</v>
      </c>
      <c r="D250" s="13">
        <v>3.9969999999999999</v>
      </c>
      <c r="E250" s="13">
        <v>3.8159999999999998</v>
      </c>
      <c r="F250" s="13">
        <v>3.863</v>
      </c>
      <c r="G250" s="13">
        <v>3.7959999999999998</v>
      </c>
      <c r="H250" s="13">
        <v>3.9780000000000002</v>
      </c>
      <c r="I250" s="13">
        <v>4.109</v>
      </c>
      <c r="J250" s="13">
        <v>4.2130000000000001</v>
      </c>
      <c r="AB250" s="10">
        <v>3.4390162601086716</v>
      </c>
      <c r="AC250" s="10">
        <v>0.15740104012836262</v>
      </c>
      <c r="AD250" s="10">
        <v>4.7600389587170673E-2</v>
      </c>
      <c r="AE250" s="10">
        <v>-4.4494455751695437E-3</v>
      </c>
      <c r="AF250" s="10">
        <v>9.6617215079227055E-3</v>
      </c>
      <c r="AG250" s="10">
        <v>3.177758726138348E-2</v>
      </c>
      <c r="AH250" s="10">
        <v>7.2495673384294537E-2</v>
      </c>
      <c r="AI250" s="10">
        <v>-1.4630234842487419E-2</v>
      </c>
      <c r="AJ250" s="10">
        <v>-5.6422203958780646E-3</v>
      </c>
    </row>
    <row r="251" spans="1:36" x14ac:dyDescent="0.25">
      <c r="A251" s="6">
        <v>40861</v>
      </c>
      <c r="B251" s="13">
        <v>3.964</v>
      </c>
      <c r="C251" s="13">
        <v>4.03</v>
      </c>
      <c r="D251" s="13">
        <v>4.085</v>
      </c>
      <c r="E251" s="13">
        <v>3.9060000000000001</v>
      </c>
      <c r="F251" s="13">
        <v>3.9870000000000001</v>
      </c>
      <c r="G251" s="13">
        <v>3.8820000000000001</v>
      </c>
      <c r="H251" s="13">
        <v>4.093</v>
      </c>
      <c r="I251" s="13">
        <v>4.1710000000000003</v>
      </c>
      <c r="J251" s="13">
        <v>4.2699999999999996</v>
      </c>
      <c r="AB251" s="10">
        <v>3.370222901456807</v>
      </c>
      <c r="AC251" s="10">
        <v>0.16883598181395121</v>
      </c>
      <c r="AD251" s="10">
        <v>4.3346095261474586E-2</v>
      </c>
      <c r="AE251" s="10">
        <v>1.8431075816681425E-2</v>
      </c>
      <c r="AF251" s="10">
        <v>8.5872424530252321E-3</v>
      </c>
      <c r="AG251" s="10">
        <v>2.7439217906265106E-2</v>
      </c>
      <c r="AH251" s="10">
        <v>7.0360765551976859E-2</v>
      </c>
      <c r="AI251" s="10">
        <v>2.5620117211317937E-2</v>
      </c>
      <c r="AJ251" s="10">
        <v>-1.3197839425722113E-2</v>
      </c>
    </row>
    <row r="252" spans="1:36" x14ac:dyDescent="0.25">
      <c r="A252" s="6">
        <v>40868</v>
      </c>
      <c r="B252" s="13">
        <v>3.984</v>
      </c>
      <c r="C252" s="13">
        <v>4.056</v>
      </c>
      <c r="D252" s="13">
        <v>4.0999999999999996</v>
      </c>
      <c r="E252" s="13">
        <v>3.9180000000000001</v>
      </c>
      <c r="F252" s="13">
        <v>4.01</v>
      </c>
      <c r="G252" s="13">
        <v>3.903</v>
      </c>
      <c r="H252" s="13">
        <v>4.1440000000000001</v>
      </c>
      <c r="I252" s="13">
        <v>4.1909999999999998</v>
      </c>
      <c r="J252" s="13">
        <v>4.2709999999999999</v>
      </c>
      <c r="AB252" s="10">
        <v>3.1803097343120945</v>
      </c>
      <c r="AC252" s="10">
        <v>0.1150482984743143</v>
      </c>
      <c r="AD252" s="10">
        <v>7.4874953544511516E-4</v>
      </c>
      <c r="AE252" s="10">
        <v>6.1885303154653556E-2</v>
      </c>
      <c r="AF252" s="10">
        <v>9.8951186456275077E-3</v>
      </c>
      <c r="AG252" s="10">
        <v>9.0397242251743712E-3</v>
      </c>
      <c r="AH252" s="10">
        <v>6.5558101767010962E-2</v>
      </c>
      <c r="AI252" s="10">
        <v>-8.0023267218548109E-3</v>
      </c>
      <c r="AJ252" s="10">
        <v>-8.2358052704671336E-3</v>
      </c>
    </row>
    <row r="253" spans="1:36" x14ac:dyDescent="0.25">
      <c r="A253" s="6">
        <v>40875</v>
      </c>
      <c r="B253" s="13">
        <v>3.9529999999999998</v>
      </c>
      <c r="C253" s="13">
        <v>4.0449999999999999</v>
      </c>
      <c r="D253" s="13">
        <v>4.0570000000000004</v>
      </c>
      <c r="E253" s="13">
        <v>3.8820000000000001</v>
      </c>
      <c r="F253" s="13">
        <v>3.9489999999999998</v>
      </c>
      <c r="G253" s="13">
        <v>3.859</v>
      </c>
      <c r="H253" s="13">
        <v>4.0940000000000003</v>
      </c>
      <c r="I253" s="13">
        <v>4.1420000000000003</v>
      </c>
      <c r="J253" s="13">
        <v>4.2240000000000002</v>
      </c>
      <c r="AB253" s="10">
        <v>2.910071947654044</v>
      </c>
      <c r="AC253" s="10">
        <v>0.12158332304688937</v>
      </c>
      <c r="AD253" s="10">
        <v>-1.8886801731450902E-2</v>
      </c>
      <c r="AE253" s="10">
        <v>0.10982717083385597</v>
      </c>
      <c r="AF253" s="10">
        <v>7.7374548957085919E-3</v>
      </c>
      <c r="AG253" s="10">
        <v>-6.9960368020672882E-3</v>
      </c>
      <c r="AH253" s="10">
        <v>3.5909202327587791E-2</v>
      </c>
      <c r="AI253" s="10">
        <v>-2.4315842696282144E-2</v>
      </c>
      <c r="AJ253" s="10">
        <v>-1.0475640577407835E-2</v>
      </c>
    </row>
    <row r="254" spans="1:36" x14ac:dyDescent="0.25">
      <c r="A254" s="6">
        <v>40882</v>
      </c>
      <c r="B254" s="13">
        <v>3.9340000000000002</v>
      </c>
      <c r="C254" s="13">
        <v>4.0359999999999996</v>
      </c>
      <c r="D254" s="13">
        <v>4.0179999999999998</v>
      </c>
      <c r="E254" s="13">
        <v>3.8620000000000001</v>
      </c>
      <c r="F254" s="13">
        <v>3.907</v>
      </c>
      <c r="G254" s="13">
        <v>3.8279999999999998</v>
      </c>
      <c r="H254" s="13">
        <v>4.0350000000000001</v>
      </c>
      <c r="I254" s="13">
        <v>4.1050000000000004</v>
      </c>
      <c r="J254" s="13">
        <v>4.1719999999999997</v>
      </c>
      <c r="AB254" s="10">
        <v>2.6756815905169931</v>
      </c>
      <c r="AC254" s="10">
        <v>9.9511616586559187E-2</v>
      </c>
      <c r="AD254" s="10">
        <v>1.6677336268543945E-2</v>
      </c>
      <c r="AE254" s="10">
        <v>9.1057256112081097E-2</v>
      </c>
      <c r="AF254" s="10">
        <v>-1.3442224047268072E-2</v>
      </c>
      <c r="AG254" s="10">
        <v>-6.3716367635534244E-3</v>
      </c>
      <c r="AH254" s="10">
        <v>1.5253255063109896E-2</v>
      </c>
      <c r="AI254" s="10">
        <v>-3.3556579313742611E-2</v>
      </c>
      <c r="AJ254" s="10">
        <v>-1.351278578860198E-2</v>
      </c>
    </row>
    <row r="255" spans="1:36" x14ac:dyDescent="0.25">
      <c r="A255" s="6">
        <v>40889</v>
      </c>
      <c r="B255" s="13">
        <v>3.9169999999999998</v>
      </c>
      <c r="C255" s="13">
        <v>4.032</v>
      </c>
      <c r="D255" s="13">
        <v>4.0030000000000001</v>
      </c>
      <c r="E255" s="13">
        <v>3.83</v>
      </c>
      <c r="F255" s="13">
        <v>3.8479999999999999</v>
      </c>
      <c r="G255" s="13">
        <v>3.794</v>
      </c>
      <c r="H255" s="13">
        <v>3.9910000000000001</v>
      </c>
      <c r="I255" s="13">
        <v>4.0609999999999999</v>
      </c>
      <c r="J255" s="13">
        <v>4.1219999999999999</v>
      </c>
      <c r="AB255" s="10">
        <v>2.6382865428063105</v>
      </c>
      <c r="AC255" s="10">
        <v>0.10560468384181095</v>
      </c>
      <c r="AD255" s="10">
        <v>9.5335383528597373E-3</v>
      </c>
      <c r="AE255" s="10">
        <v>8.3295263469526898E-2</v>
      </c>
      <c r="AF255" s="10">
        <v>-6.8797138266899803E-3</v>
      </c>
      <c r="AG255" s="10">
        <v>-8.1596980188527908E-3</v>
      </c>
      <c r="AH255" s="10">
        <v>2.267105675573584E-2</v>
      </c>
      <c r="AI255" s="10">
        <v>-2.5783651687139433E-2</v>
      </c>
      <c r="AJ255" s="10">
        <v>-1.2624171656294274E-2</v>
      </c>
    </row>
    <row r="256" spans="1:36" x14ac:dyDescent="0.25">
      <c r="A256" s="6">
        <v>40896</v>
      </c>
      <c r="B256" s="13">
        <v>3.8730000000000002</v>
      </c>
      <c r="C256" s="13">
        <v>3.9950000000000001</v>
      </c>
      <c r="D256" s="13">
        <v>3.9630000000000001</v>
      </c>
      <c r="E256" s="13">
        <v>3.7829999999999999</v>
      </c>
      <c r="F256" s="13">
        <v>3.7650000000000001</v>
      </c>
      <c r="G256" s="13">
        <v>3.7269999999999999</v>
      </c>
      <c r="H256" s="13">
        <v>3.9129999999999998</v>
      </c>
      <c r="I256" s="13">
        <v>3.992</v>
      </c>
      <c r="J256" s="13">
        <v>4.0469999999999997</v>
      </c>
      <c r="AB256" s="10">
        <v>2.6726951058287045</v>
      </c>
      <c r="AC256" s="10">
        <v>0.11329543878267596</v>
      </c>
      <c r="AD256" s="10">
        <v>4.2433597423658292E-2</v>
      </c>
      <c r="AE256" s="10">
        <v>1.9429534496539246E-2</v>
      </c>
      <c r="AF256" s="10">
        <v>4.4715695851769502E-3</v>
      </c>
      <c r="AG256" s="10">
        <v>4.5752720176741746E-3</v>
      </c>
      <c r="AH256" s="10">
        <v>2.021219290715924E-2</v>
      </c>
      <c r="AI256" s="10">
        <v>-3.0335470821516445E-2</v>
      </c>
      <c r="AJ256" s="10">
        <v>-8.520830872668651E-3</v>
      </c>
    </row>
    <row r="257" spans="1:36" x14ac:dyDescent="0.25">
      <c r="A257" s="6">
        <v>40903</v>
      </c>
      <c r="B257" s="13">
        <v>3.84</v>
      </c>
      <c r="C257" s="13">
        <v>3.9729999999999999</v>
      </c>
      <c r="D257" s="13">
        <v>3.9249999999999998</v>
      </c>
      <c r="E257" s="13">
        <v>3.7519999999999998</v>
      </c>
      <c r="F257" s="13">
        <v>3.706</v>
      </c>
      <c r="G257" s="13">
        <v>3.7080000000000002</v>
      </c>
      <c r="H257" s="13">
        <v>3.8610000000000002</v>
      </c>
      <c r="I257" s="13">
        <v>3.9780000000000002</v>
      </c>
      <c r="J257" s="13">
        <v>4.0389999999999997</v>
      </c>
      <c r="AB257" s="10">
        <v>2.6343043868436813</v>
      </c>
      <c r="AC257" s="10">
        <v>0.1032093605299385</v>
      </c>
      <c r="AD257" s="10">
        <v>5.6918833689259221E-2</v>
      </c>
      <c r="AE257" s="10">
        <v>-1.189287045308954E-2</v>
      </c>
      <c r="AF257" s="10">
        <v>-5.8752581986221868E-3</v>
      </c>
      <c r="AG257" s="10">
        <v>-2.3814711747769945E-3</v>
      </c>
      <c r="AH257" s="10">
        <v>1.4152025640422269E-2</v>
      </c>
      <c r="AI257" s="10">
        <v>-3.5831555631407684E-2</v>
      </c>
      <c r="AJ257" s="10">
        <v>-9.0547566545875219E-3</v>
      </c>
    </row>
    <row r="258" spans="1:36" x14ac:dyDescent="0.25">
      <c r="A258" s="6">
        <v>40910</v>
      </c>
      <c r="B258" s="13">
        <v>3.8439999999999999</v>
      </c>
      <c r="C258" s="13">
        <v>3.9729999999999999</v>
      </c>
      <c r="D258" s="13">
        <v>3.9319999999999999</v>
      </c>
      <c r="E258" s="13">
        <v>3.754</v>
      </c>
      <c r="F258" s="13">
        <v>3.6829999999999998</v>
      </c>
      <c r="G258" s="13">
        <v>3.7090000000000001</v>
      </c>
      <c r="H258" s="13">
        <v>3.8359999999999999</v>
      </c>
      <c r="I258" s="13">
        <v>3.9790000000000001</v>
      </c>
      <c r="J258" s="13">
        <v>4.0460000000000003</v>
      </c>
      <c r="AB258" s="10">
        <v>2.3528783259006647</v>
      </c>
      <c r="AC258" s="10">
        <v>3.749487709680295E-2</v>
      </c>
      <c r="AD258" s="10">
        <v>4.9569355276172719E-2</v>
      </c>
      <c r="AE258" s="10">
        <v>-1.4294502338851194E-2</v>
      </c>
      <c r="AF258" s="10">
        <v>-1.1686247893428045E-2</v>
      </c>
      <c r="AG258" s="10">
        <v>-1.9712995811584047E-2</v>
      </c>
      <c r="AH258" s="10">
        <v>5.6707814412560132E-3</v>
      </c>
      <c r="AI258" s="10">
        <v>-2.1532496619913008E-2</v>
      </c>
      <c r="AJ258" s="10">
        <v>-1.2386375097697465E-2</v>
      </c>
    </row>
    <row r="259" spans="1:36" x14ac:dyDescent="0.25">
      <c r="A259" s="6">
        <v>40917</v>
      </c>
      <c r="B259" s="13">
        <v>3.9079999999999999</v>
      </c>
      <c r="C259" s="13">
        <v>4.0289999999999999</v>
      </c>
      <c r="D259" s="13">
        <v>3.996</v>
      </c>
      <c r="E259" s="13">
        <v>3.82</v>
      </c>
      <c r="F259" s="13">
        <v>3.7170000000000001</v>
      </c>
      <c r="G259" s="13">
        <v>3.75</v>
      </c>
      <c r="H259" s="13">
        <v>3.843</v>
      </c>
      <c r="I259" s="13">
        <v>4.0259999999999998</v>
      </c>
      <c r="J259" s="13">
        <v>4.1109999999999998</v>
      </c>
      <c r="AB259" s="10">
        <v>2.1511996934527238</v>
      </c>
      <c r="AC259" s="10">
        <v>-1.2914905555951596E-2</v>
      </c>
      <c r="AD259" s="10">
        <v>-3.3374294594734344E-3</v>
      </c>
      <c r="AE259" s="10">
        <v>-9.8030194637402299E-3</v>
      </c>
      <c r="AF259" s="10">
        <v>-2.899897350088387E-2</v>
      </c>
      <c r="AG259" s="10">
        <v>-1.1728645690118425E-2</v>
      </c>
      <c r="AH259" s="10">
        <v>2.1639146629996386E-2</v>
      </c>
      <c r="AI259" s="10">
        <v>-3.2641647341838824E-2</v>
      </c>
      <c r="AJ259" s="10">
        <v>-8.7718352580379733E-3</v>
      </c>
    </row>
    <row r="260" spans="1:36" x14ac:dyDescent="0.25">
      <c r="A260" s="6">
        <v>40924</v>
      </c>
      <c r="B260" s="13">
        <v>3.9430000000000001</v>
      </c>
      <c r="C260" s="13">
        <v>4.0759999999999996</v>
      </c>
      <c r="D260" s="13">
        <v>4.0309999999999997</v>
      </c>
      <c r="E260" s="13">
        <v>3.8530000000000002</v>
      </c>
      <c r="F260" s="13">
        <v>3.746</v>
      </c>
      <c r="G260" s="13">
        <v>3.7770000000000001</v>
      </c>
      <c r="H260" s="13">
        <v>3.823</v>
      </c>
      <c r="I260" s="13">
        <v>4.0369999999999999</v>
      </c>
      <c r="J260" s="13">
        <v>4.1159999999999997</v>
      </c>
      <c r="AB260" s="10">
        <v>2.3168494777755888</v>
      </c>
      <c r="AC260" s="10">
        <v>-5.275889956084151E-2</v>
      </c>
      <c r="AD260" s="10">
        <v>4.1970387675578603E-3</v>
      </c>
      <c r="AE260" s="10">
        <v>-0.11764571651262014</v>
      </c>
      <c r="AF260" s="10">
        <v>-5.4763273881442108E-3</v>
      </c>
      <c r="AG260" s="10">
        <v>3.2694745996179869E-3</v>
      </c>
      <c r="AH260" s="10">
        <v>2.4214936445425994E-2</v>
      </c>
      <c r="AI260" s="10">
        <v>-2.6427347434328133E-2</v>
      </c>
      <c r="AJ260" s="10">
        <v>-3.5394297450689295E-3</v>
      </c>
    </row>
    <row r="261" spans="1:36" x14ac:dyDescent="0.25">
      <c r="A261" s="6">
        <v>40931</v>
      </c>
      <c r="B261" s="13">
        <v>3.9380000000000002</v>
      </c>
      <c r="C261" s="13">
        <v>4.077</v>
      </c>
      <c r="D261" s="13">
        <v>4.03</v>
      </c>
      <c r="E261" s="13">
        <v>3.843</v>
      </c>
      <c r="F261" s="13">
        <v>3.7360000000000002</v>
      </c>
      <c r="G261" s="13">
        <v>3.774</v>
      </c>
      <c r="H261" s="13">
        <v>3.8170000000000002</v>
      </c>
      <c r="I261" s="13">
        <v>4.0369999999999999</v>
      </c>
      <c r="J261" s="13">
        <v>4.1210000000000004</v>
      </c>
      <c r="AB261" s="10">
        <v>2.4084974397329861</v>
      </c>
      <c r="AC261" s="10">
        <v>-0.10964082478002724</v>
      </c>
      <c r="AD261" s="10">
        <v>1.0154144140770944E-2</v>
      </c>
      <c r="AE261" s="10">
        <v>-0.16490090483855357</v>
      </c>
      <c r="AF261" s="10">
        <v>5.8735293556098174E-4</v>
      </c>
      <c r="AG261" s="10">
        <v>-1.0860638643369739E-3</v>
      </c>
      <c r="AH261" s="10">
        <v>3.3999864401278321E-2</v>
      </c>
      <c r="AI261" s="10">
        <v>-6.0291746089888455E-3</v>
      </c>
      <c r="AJ261" s="10">
        <v>-3.7561664909915369E-3</v>
      </c>
    </row>
    <row r="262" spans="1:36" x14ac:dyDescent="0.25">
      <c r="A262" s="6">
        <v>40938</v>
      </c>
      <c r="B262" s="13">
        <v>3.9449999999999998</v>
      </c>
      <c r="C262" s="13">
        <v>4.0880000000000001</v>
      </c>
      <c r="D262" s="13">
        <v>4.04</v>
      </c>
      <c r="E262" s="13">
        <v>3.8479999999999999</v>
      </c>
      <c r="F262" s="13">
        <v>3.734</v>
      </c>
      <c r="G262" s="13">
        <v>3.7759999999999998</v>
      </c>
      <c r="H262" s="13">
        <v>3.8159999999999998</v>
      </c>
      <c r="I262" s="13">
        <v>4.0330000000000004</v>
      </c>
      <c r="J262" s="13">
        <v>4.12</v>
      </c>
      <c r="AB262" s="10">
        <v>2.517131385239372</v>
      </c>
      <c r="AC262" s="10">
        <v>-8.8309479536372276E-2</v>
      </c>
      <c r="AD262" s="10">
        <v>1.1718501608434208E-2</v>
      </c>
      <c r="AE262" s="10">
        <v>-0.1883344224696035</v>
      </c>
      <c r="AF262" s="10">
        <v>1.7906355259152452E-2</v>
      </c>
      <c r="AG262" s="10">
        <v>-2.1066131750660432E-4</v>
      </c>
      <c r="AH262" s="10">
        <v>2.6463790256433736E-2</v>
      </c>
      <c r="AI262" s="10">
        <v>-9.8232170873703232E-3</v>
      </c>
      <c r="AJ262" s="10">
        <v>-2.5263036810974195E-3</v>
      </c>
    </row>
    <row r="263" spans="1:36" x14ac:dyDescent="0.25">
      <c r="A263" s="6">
        <v>40945</v>
      </c>
      <c r="B263" s="13">
        <v>3.948</v>
      </c>
      <c r="C263" s="13">
        <v>4.101</v>
      </c>
      <c r="D263" s="13">
        <v>4.0460000000000003</v>
      </c>
      <c r="E263" s="13">
        <v>3.8460000000000001</v>
      </c>
      <c r="F263" s="13">
        <v>3.7509999999999999</v>
      </c>
      <c r="G263" s="13">
        <v>3.7749999999999999</v>
      </c>
      <c r="H263" s="13">
        <v>3.8170000000000002</v>
      </c>
      <c r="I263" s="13">
        <v>4.0359999999999996</v>
      </c>
      <c r="J263" s="13">
        <v>4.1280000000000001</v>
      </c>
      <c r="AB263" s="10">
        <v>2.4756986710119131</v>
      </c>
      <c r="AC263" s="10">
        <v>-0.10791512103110715</v>
      </c>
      <c r="AD263" s="10">
        <v>-1.1403426201643019E-2</v>
      </c>
      <c r="AE263" s="10">
        <v>-0.15977611727182828</v>
      </c>
      <c r="AF263" s="10">
        <v>1.3656105814741323E-2</v>
      </c>
      <c r="AG263" s="10">
        <v>7.4976310242258379E-5</v>
      </c>
      <c r="AH263" s="10">
        <v>6.9224171000176207E-2</v>
      </c>
      <c r="AI263" s="10">
        <v>-6.516807350263735E-3</v>
      </c>
      <c r="AJ263" s="10">
        <v>1.489746947004733E-3</v>
      </c>
    </row>
    <row r="264" spans="1:36" x14ac:dyDescent="0.25">
      <c r="A264" s="6">
        <v>40952</v>
      </c>
      <c r="B264" s="13">
        <v>4.0279999999999996</v>
      </c>
      <c r="C264" s="13">
        <v>4.1500000000000004</v>
      </c>
      <c r="D264" s="13">
        <v>4.1280000000000001</v>
      </c>
      <c r="E264" s="13">
        <v>3.93</v>
      </c>
      <c r="F264" s="13">
        <v>3.8570000000000002</v>
      </c>
      <c r="G264" s="13">
        <v>3.86</v>
      </c>
      <c r="H264" s="13">
        <v>3.8410000000000002</v>
      </c>
      <c r="I264" s="13">
        <v>4.1210000000000004</v>
      </c>
      <c r="J264" s="13">
        <v>4.2089999999999996</v>
      </c>
      <c r="AB264" s="10">
        <v>2.3107560035212895</v>
      </c>
      <c r="AC264" s="10">
        <v>-0.13377952071415472</v>
      </c>
      <c r="AD264" s="10">
        <v>-5.8412125679391115E-2</v>
      </c>
      <c r="AE264" s="10">
        <v>-0.10759488824904995</v>
      </c>
      <c r="AF264" s="10">
        <v>1.203761440812696E-2</v>
      </c>
      <c r="AG264" s="10">
        <v>-1.1520557383794514E-2</v>
      </c>
      <c r="AH264" s="10">
        <v>6.5951950492489711E-2</v>
      </c>
      <c r="AI264" s="10">
        <v>-1.6372075899545119E-2</v>
      </c>
      <c r="AJ264" s="10">
        <v>2.232135642770586E-3</v>
      </c>
    </row>
    <row r="265" spans="1:36" x14ac:dyDescent="0.25">
      <c r="A265" s="6">
        <v>40959</v>
      </c>
      <c r="B265" s="13">
        <v>4.0529999999999999</v>
      </c>
      <c r="C265" s="13">
        <v>4.1609999999999996</v>
      </c>
      <c r="D265" s="13">
        <v>4.1420000000000003</v>
      </c>
      <c r="E265" s="13">
        <v>3.9660000000000002</v>
      </c>
      <c r="F265" s="13">
        <v>3.8479999999999999</v>
      </c>
      <c r="G265" s="13">
        <v>3.8860000000000001</v>
      </c>
      <c r="H265" s="13">
        <v>3.8570000000000002</v>
      </c>
      <c r="I265" s="13">
        <v>4.1639999999999997</v>
      </c>
      <c r="J265" s="13">
        <v>4.258</v>
      </c>
      <c r="AB265" s="10">
        <v>2.0261999376112136</v>
      </c>
      <c r="AC265" s="10">
        <v>-0.17486708768441167</v>
      </c>
      <c r="AD265" s="10">
        <v>-0.12459078223149021</v>
      </c>
      <c r="AE265" s="10">
        <v>-4.9626462417136558E-2</v>
      </c>
      <c r="AF265" s="10">
        <v>-8.7085832557800592E-3</v>
      </c>
      <c r="AG265" s="10">
        <v>-2.8477064022806694E-2</v>
      </c>
      <c r="AH265" s="10">
        <v>6.0817912858067952E-2</v>
      </c>
      <c r="AI265" s="10">
        <v>-2.7559653775092348E-2</v>
      </c>
      <c r="AJ265" s="10">
        <v>1.8701925624229263E-3</v>
      </c>
    </row>
    <row r="266" spans="1:36" x14ac:dyDescent="0.25">
      <c r="A266" s="6">
        <v>40966</v>
      </c>
      <c r="B266" s="13">
        <v>4.1340000000000003</v>
      </c>
      <c r="C266" s="13">
        <v>4.2210000000000001</v>
      </c>
      <c r="D266" s="13">
        <v>4.2080000000000002</v>
      </c>
      <c r="E266" s="13">
        <v>4.0629999999999997</v>
      </c>
      <c r="F266" s="13">
        <v>3.9140000000000001</v>
      </c>
      <c r="G266" s="13">
        <v>3.992</v>
      </c>
      <c r="H266" s="13">
        <v>3.919</v>
      </c>
      <c r="I266" s="13">
        <v>4.3259999999999996</v>
      </c>
      <c r="J266" s="13">
        <v>4.41</v>
      </c>
      <c r="AB266" s="10">
        <v>1.924102301149291</v>
      </c>
      <c r="AC266" s="10">
        <v>-0.16453932272429042</v>
      </c>
      <c r="AD266" s="10">
        <v>-0.12242738109587836</v>
      </c>
      <c r="AE266" s="10">
        <v>-1.6393239436259647E-2</v>
      </c>
      <c r="AF266" s="10">
        <v>-3.1446096633313041E-2</v>
      </c>
      <c r="AG266" s="10">
        <v>-3.8841603678031383E-2</v>
      </c>
      <c r="AH266" s="10">
        <v>3.8098154881414367E-2</v>
      </c>
      <c r="AI266" s="10">
        <v>-2.7333477863116764E-2</v>
      </c>
      <c r="AJ266" s="10">
        <v>-4.2726773917991356E-3</v>
      </c>
    </row>
    <row r="267" spans="1:36" x14ac:dyDescent="0.25">
      <c r="A267" s="6">
        <v>40973</v>
      </c>
      <c r="B267" s="13">
        <v>4.1669999999999998</v>
      </c>
      <c r="C267" s="13">
        <v>4.2530000000000001</v>
      </c>
      <c r="D267" s="13">
        <v>4.2430000000000003</v>
      </c>
      <c r="E267" s="13">
        <v>4.0940000000000003</v>
      </c>
      <c r="F267" s="13">
        <v>3.9740000000000002</v>
      </c>
      <c r="G267" s="13">
        <v>4.0199999999999996</v>
      </c>
      <c r="H267" s="13">
        <v>3.9860000000000002</v>
      </c>
      <c r="I267" s="13">
        <v>4.3719999999999999</v>
      </c>
      <c r="J267" s="13">
        <v>4.4539999999999997</v>
      </c>
      <c r="AB267" s="10">
        <v>1.9651041646749321</v>
      </c>
      <c r="AC267" s="10">
        <v>-7.8986934119306657E-2</v>
      </c>
      <c r="AD267" s="10">
        <v>-0.11105228051760795</v>
      </c>
      <c r="AE267" s="10">
        <v>-1.2122296957372266E-2</v>
      </c>
      <c r="AF267" s="10">
        <v>-4.6887793607831456E-2</v>
      </c>
      <c r="AG267" s="10">
        <v>-2.6093601552451329E-2</v>
      </c>
      <c r="AH267" s="10">
        <v>3.0362113967533303E-3</v>
      </c>
      <c r="AI267" s="10">
        <v>-2.0867636536212871E-2</v>
      </c>
      <c r="AJ267" s="10">
        <v>-9.890700674596185E-3</v>
      </c>
    </row>
    <row r="268" spans="1:36" x14ac:dyDescent="0.25">
      <c r="A268" s="6">
        <v>40980</v>
      </c>
      <c r="B268" s="13">
        <v>4.1689999999999996</v>
      </c>
      <c r="C268" s="13">
        <v>4.25</v>
      </c>
      <c r="D268" s="13">
        <v>4.2469999999999999</v>
      </c>
      <c r="E268" s="13">
        <v>4.0960000000000001</v>
      </c>
      <c r="F268" s="13">
        <v>4.016</v>
      </c>
      <c r="G268" s="13">
        <v>4.0359999999999996</v>
      </c>
      <c r="H268" s="13">
        <v>4.069</v>
      </c>
      <c r="I268" s="13">
        <v>4.4210000000000003</v>
      </c>
      <c r="J268" s="13">
        <v>4.4829999999999997</v>
      </c>
      <c r="AB268" s="10">
        <v>2.1962273711227907</v>
      </c>
      <c r="AC268" s="10">
        <v>-5.2945095042712101E-3</v>
      </c>
      <c r="AD268" s="10">
        <v>-7.7959527914239324E-2</v>
      </c>
      <c r="AE268" s="10">
        <v>-2.5692012216520069E-2</v>
      </c>
      <c r="AF268" s="10">
        <v>-2.8642109943751562E-2</v>
      </c>
      <c r="AG268" s="10">
        <v>2.6548571542333609E-3</v>
      </c>
      <c r="AH268" s="10">
        <v>1.9854120402197577E-2</v>
      </c>
      <c r="AI268" s="10">
        <v>-2.8687848742451373E-3</v>
      </c>
      <c r="AJ268" s="10">
        <v>-1.0502135420936963E-2</v>
      </c>
    </row>
    <row r="269" spans="1:36" x14ac:dyDescent="0.25">
      <c r="A269" s="6">
        <v>40987</v>
      </c>
      <c r="B269" s="13">
        <v>4.1840000000000002</v>
      </c>
      <c r="C269" s="13">
        <v>4.2590000000000003</v>
      </c>
      <c r="D269" s="13">
        <v>4.2690000000000001</v>
      </c>
      <c r="E269" s="13">
        <v>4.1059999999999999</v>
      </c>
      <c r="F269" s="13">
        <v>4.04</v>
      </c>
      <c r="G269" s="13">
        <v>4.0529999999999999</v>
      </c>
      <c r="H269" s="13">
        <v>4.1189999999999998</v>
      </c>
      <c r="I269" s="13">
        <v>4.431</v>
      </c>
      <c r="J269" s="13">
        <v>4.4809999999999999</v>
      </c>
      <c r="AB269" s="10">
        <v>2.1846596903140725</v>
      </c>
      <c r="AC269" s="10">
        <v>2.2921415178999111E-2</v>
      </c>
      <c r="AD269" s="10">
        <v>-7.8511821796362305E-2</v>
      </c>
      <c r="AE269" s="10">
        <v>-5.6890098066736498E-3</v>
      </c>
      <c r="AF269" s="10">
        <v>-1.7090745289307194E-2</v>
      </c>
      <c r="AG269" s="10">
        <v>6.0341864078534146E-3</v>
      </c>
      <c r="AH269" s="10">
        <v>2.4380451207449558E-2</v>
      </c>
      <c r="AI269" s="10">
        <v>4.2335741712116797E-3</v>
      </c>
      <c r="AJ269" s="10">
        <v>-1.1850101888733963E-2</v>
      </c>
    </row>
    <row r="270" spans="1:36" x14ac:dyDescent="0.25">
      <c r="A270" s="6">
        <v>40994</v>
      </c>
      <c r="B270" s="13">
        <v>4.1900000000000004</v>
      </c>
      <c r="C270" s="13">
        <v>4.2629999999999999</v>
      </c>
      <c r="D270" s="13">
        <v>4.2789999999999999</v>
      </c>
      <c r="E270" s="13">
        <v>4.1100000000000003</v>
      </c>
      <c r="F270" s="13">
        <v>4.0460000000000003</v>
      </c>
      <c r="G270" s="13">
        <v>4.0549999999999997</v>
      </c>
      <c r="H270" s="13">
        <v>4.1360000000000001</v>
      </c>
      <c r="I270" s="13">
        <v>4.4329999999999998</v>
      </c>
      <c r="J270" s="13">
        <v>4.476</v>
      </c>
      <c r="AB270" s="10">
        <v>2.0995970531753514</v>
      </c>
      <c r="AC270" s="10">
        <v>3.691495325903011E-2</v>
      </c>
      <c r="AD270" s="10">
        <v>-4.7823737167234634E-2</v>
      </c>
      <c r="AE270" s="10">
        <v>4.1227387072492273E-2</v>
      </c>
      <c r="AF270" s="10">
        <v>-8.9841761365374272E-3</v>
      </c>
      <c r="AG270" s="10">
        <v>9.1636619966533367E-5</v>
      </c>
      <c r="AH270" s="10">
        <v>3.2237881657299655E-2</v>
      </c>
      <c r="AI270" s="10">
        <v>-3.4101077674988396E-3</v>
      </c>
      <c r="AJ270" s="10">
        <v>-1.0954219962850877E-2</v>
      </c>
    </row>
    <row r="271" spans="1:36" x14ac:dyDescent="0.25">
      <c r="A271" s="6">
        <v>41001</v>
      </c>
      <c r="B271" s="13">
        <v>4.1900000000000004</v>
      </c>
      <c r="C271" s="13">
        <v>4.2619999999999996</v>
      </c>
      <c r="D271" s="13">
        <v>4.28</v>
      </c>
      <c r="E271" s="13">
        <v>4.109</v>
      </c>
      <c r="F271" s="13">
        <v>4.0419999999999998</v>
      </c>
      <c r="G271" s="13">
        <v>4.0490000000000004</v>
      </c>
      <c r="H271" s="13">
        <v>4.125</v>
      </c>
      <c r="I271" s="13">
        <v>4.42</v>
      </c>
      <c r="J271" s="13">
        <v>4.4560000000000004</v>
      </c>
      <c r="AB271" s="10">
        <v>1.9326023171573432</v>
      </c>
      <c r="AC271" s="10">
        <v>6.4208707085588249E-2</v>
      </c>
      <c r="AD271" s="10">
        <v>-1.8771217651797081E-2</v>
      </c>
      <c r="AE271" s="10">
        <v>8.9610293464225138E-2</v>
      </c>
      <c r="AF271" s="10">
        <v>-7.1182933180664052E-3</v>
      </c>
      <c r="AG271" s="10">
        <v>-1.9566345217504867E-2</v>
      </c>
      <c r="AH271" s="10">
        <v>3.7291457265887742E-2</v>
      </c>
      <c r="AI271" s="10">
        <v>-2.3843071608046787E-2</v>
      </c>
      <c r="AJ271" s="10">
        <v>-9.0698180365010352E-3</v>
      </c>
    </row>
    <row r="272" spans="1:36" x14ac:dyDescent="0.25">
      <c r="A272" s="6">
        <v>41008</v>
      </c>
      <c r="B272" s="13">
        <v>4.1900000000000004</v>
      </c>
      <c r="C272" s="13">
        <v>4.2779999999999996</v>
      </c>
      <c r="D272" s="13">
        <v>4.282</v>
      </c>
      <c r="E272" s="13">
        <v>4.1059999999999999</v>
      </c>
      <c r="F272" s="13">
        <v>4.0549999999999997</v>
      </c>
      <c r="G272" s="13">
        <v>4.0629999999999997</v>
      </c>
      <c r="H272" s="13">
        <v>4.1289999999999996</v>
      </c>
      <c r="I272" s="13">
        <v>4.4109999999999996</v>
      </c>
      <c r="J272" s="13">
        <v>4.4400000000000004</v>
      </c>
      <c r="AB272" s="10">
        <v>1.7820226283412826</v>
      </c>
      <c r="AC272" s="10">
        <v>7.4790834825805383E-2</v>
      </c>
      <c r="AD272" s="10">
        <v>-1.7436798533710329E-2</v>
      </c>
      <c r="AE272" s="10">
        <v>0.11863695118134084</v>
      </c>
      <c r="AF272" s="10">
        <v>-1.6054851315588776E-2</v>
      </c>
      <c r="AG272" s="10">
        <v>-2.8336783046762754E-2</v>
      </c>
      <c r="AH272" s="10">
        <v>3.8999252627633652E-2</v>
      </c>
      <c r="AI272" s="10">
        <v>-2.6833638215957589E-2</v>
      </c>
      <c r="AJ272" s="10">
        <v>-9.5712553457687616E-3</v>
      </c>
    </row>
    <row r="273" spans="1:36" x14ac:dyDescent="0.25">
      <c r="A273" s="6">
        <v>41015</v>
      </c>
      <c r="B273" s="13">
        <v>4.181</v>
      </c>
      <c r="C273" s="13">
        <v>4.2690000000000001</v>
      </c>
      <c r="D273" s="13">
        <v>4.28</v>
      </c>
      <c r="E273" s="13">
        <v>4.0910000000000002</v>
      </c>
      <c r="F273" s="13">
        <v>4.0209999999999999</v>
      </c>
      <c r="G273" s="13">
        <v>4.0380000000000003</v>
      </c>
      <c r="H273" s="13">
        <v>4.1289999999999996</v>
      </c>
      <c r="I273" s="13">
        <v>4.3890000000000002</v>
      </c>
      <c r="J273" s="13">
        <v>4.4180000000000001</v>
      </c>
      <c r="AB273" s="10">
        <v>1.664961626575499</v>
      </c>
      <c r="AC273" s="10">
        <v>8.3261814461611169E-2</v>
      </c>
      <c r="AD273" s="10">
        <v>-1.7196982197152759E-2</v>
      </c>
      <c r="AE273" s="10">
        <v>0.13429057845516368</v>
      </c>
      <c r="AF273" s="10">
        <v>-1.1129422656880068E-2</v>
      </c>
      <c r="AG273" s="10">
        <v>-1.1047108559479234E-2</v>
      </c>
      <c r="AH273" s="10">
        <v>2.3193107780783154E-2</v>
      </c>
      <c r="AI273" s="10">
        <v>-1.33831409253924E-2</v>
      </c>
      <c r="AJ273" s="10">
        <v>-1.3903456797538266E-2</v>
      </c>
    </row>
    <row r="274" spans="1:36" x14ac:dyDescent="0.25">
      <c r="A274" s="6">
        <v>41022</v>
      </c>
      <c r="B274" s="13">
        <v>4.1459999999999999</v>
      </c>
      <c r="C274" s="13">
        <v>4.2690000000000001</v>
      </c>
      <c r="D274" s="13">
        <v>4.2450000000000001</v>
      </c>
      <c r="E274" s="13">
        <v>4.05</v>
      </c>
      <c r="F274" s="13">
        <v>3.9740000000000002</v>
      </c>
      <c r="G274" s="13">
        <v>3.9929999999999999</v>
      </c>
      <c r="H274" s="13">
        <v>4.09</v>
      </c>
      <c r="I274" s="13">
        <v>4.3449999999999998</v>
      </c>
      <c r="J274" s="13">
        <v>4.3840000000000003</v>
      </c>
      <c r="AB274" s="10">
        <v>1.9688899955208823</v>
      </c>
      <c r="AC274" s="10">
        <v>0.14965931017040687</v>
      </c>
      <c r="AD274" s="10">
        <v>-2.911395067170381E-2</v>
      </c>
      <c r="AE274" s="10">
        <v>4.6113006702176149E-2</v>
      </c>
      <c r="AF274" s="10">
        <v>1.8565632130592483E-2</v>
      </c>
      <c r="AG274" s="10">
        <v>1.1829653168085348E-2</v>
      </c>
      <c r="AH274" s="10">
        <v>-2.3181165931173406E-2</v>
      </c>
      <c r="AI274" s="10">
        <v>-9.9614345490196907E-3</v>
      </c>
      <c r="AJ274" s="10">
        <v>-1.4976697924091054E-2</v>
      </c>
    </row>
    <row r="275" spans="1:36" x14ac:dyDescent="0.25">
      <c r="A275" s="6">
        <v>41029</v>
      </c>
      <c r="B275" s="13">
        <v>4.13</v>
      </c>
      <c r="C275" s="13">
        <v>4.2549999999999999</v>
      </c>
      <c r="D275" s="13">
        <v>4.22</v>
      </c>
      <c r="E275" s="13">
        <v>4.0389999999999997</v>
      </c>
      <c r="F275" s="13">
        <v>3.9710000000000001</v>
      </c>
      <c r="G275" s="13">
        <v>3.98</v>
      </c>
      <c r="H275" s="13">
        <v>4.0720000000000001</v>
      </c>
      <c r="I275" s="13">
        <v>4.33</v>
      </c>
      <c r="J275" s="13">
        <v>4.3959999999999999</v>
      </c>
      <c r="AB275" s="10">
        <v>2.0808503857730445</v>
      </c>
      <c r="AC275" s="10">
        <v>0.18035459045372032</v>
      </c>
      <c r="AD275" s="10">
        <v>-1.2678183147981097E-2</v>
      </c>
      <c r="AE275" s="10">
        <v>4.7525726744736554E-2</v>
      </c>
      <c r="AF275" s="10">
        <v>1.1557838405888714E-2</v>
      </c>
      <c r="AG275" s="10">
        <v>2.6351196130144576E-2</v>
      </c>
      <c r="AH275" s="10">
        <v>-1.6843630079765574E-2</v>
      </c>
      <c r="AI275" s="10">
        <v>-1.278758650013054E-2</v>
      </c>
      <c r="AJ275" s="10">
        <v>-1.4700934440193429E-2</v>
      </c>
    </row>
    <row r="276" spans="1:36" x14ac:dyDescent="0.25">
      <c r="A276" s="6">
        <v>41036</v>
      </c>
      <c r="B276" s="13">
        <v>4.1079999999999997</v>
      </c>
      <c r="C276" s="13">
        <v>4.2320000000000002</v>
      </c>
      <c r="D276" s="13">
        <v>4.194</v>
      </c>
      <c r="E276" s="13">
        <v>4.0209999999999999</v>
      </c>
      <c r="F276" s="13">
        <v>3.9620000000000002</v>
      </c>
      <c r="G276" s="13">
        <v>3.9620000000000002</v>
      </c>
      <c r="H276" s="13">
        <v>4.0469999999999997</v>
      </c>
      <c r="I276" s="13">
        <v>4.3120000000000003</v>
      </c>
      <c r="J276" s="13">
        <v>4.3849999999999998</v>
      </c>
      <c r="AB276" s="10">
        <v>2.3282933579566123</v>
      </c>
      <c r="AC276" s="10">
        <v>0.22178007280449205</v>
      </c>
      <c r="AD276" s="10">
        <v>-3.7744622117592719E-2</v>
      </c>
      <c r="AE276" s="10">
        <v>-2.0385773495152606E-2</v>
      </c>
      <c r="AF276" s="10">
        <v>7.7033980764387644E-3</v>
      </c>
      <c r="AG276" s="10">
        <v>4.3397184398826422E-2</v>
      </c>
      <c r="AH276" s="10">
        <v>-1.6633549376597903E-2</v>
      </c>
      <c r="AI276" s="10">
        <v>-7.5603242522061563E-3</v>
      </c>
      <c r="AJ276" s="10">
        <v>-1.2543347546410151E-2</v>
      </c>
    </row>
    <row r="277" spans="1:36" x14ac:dyDescent="0.25">
      <c r="A277" s="6">
        <v>41043</v>
      </c>
      <c r="B277" s="13">
        <v>4.0540000000000003</v>
      </c>
      <c r="C277" s="13">
        <v>4.1920000000000002</v>
      </c>
      <c r="D277" s="13">
        <v>4.1349999999999998</v>
      </c>
      <c r="E277" s="13">
        <v>3.9689999999999999</v>
      </c>
      <c r="F277" s="13">
        <v>3.8969999999999998</v>
      </c>
      <c r="G277" s="13">
        <v>3.915</v>
      </c>
      <c r="H277" s="13">
        <v>4.0039999999999996</v>
      </c>
      <c r="I277" s="13">
        <v>4.2770000000000001</v>
      </c>
      <c r="J277" s="13">
        <v>4.3490000000000002</v>
      </c>
      <c r="AB277" s="10">
        <v>2.3479356817782011</v>
      </c>
      <c r="AC277" s="10">
        <v>0.26506245617880025</v>
      </c>
      <c r="AD277" s="10">
        <v>-9.6613458954369104E-3</v>
      </c>
      <c r="AE277" s="10">
        <v>2.2610874958981106E-2</v>
      </c>
      <c r="AF277" s="10">
        <v>-3.2476259502482283E-3</v>
      </c>
      <c r="AG277" s="10">
        <v>4.716222143312547E-2</v>
      </c>
      <c r="AH277" s="10">
        <v>3.4247712210551375E-2</v>
      </c>
      <c r="AI277" s="10">
        <v>8.8945928180151415E-3</v>
      </c>
      <c r="AJ277" s="10">
        <v>-1.1428887773181436E-2</v>
      </c>
    </row>
    <row r="278" spans="1:36" x14ac:dyDescent="0.25">
      <c r="A278" s="6">
        <v>41050</v>
      </c>
      <c r="B278" s="13">
        <v>3.9990000000000001</v>
      </c>
      <c r="C278" s="13">
        <v>4.13</v>
      </c>
      <c r="D278" s="13">
        <v>4.0789999999999997</v>
      </c>
      <c r="E278" s="13">
        <v>3.9159999999999999</v>
      </c>
      <c r="F278" s="13">
        <v>3.8540000000000001</v>
      </c>
      <c r="G278" s="13">
        <v>3.8610000000000002</v>
      </c>
      <c r="H278" s="13">
        <v>3.9870000000000001</v>
      </c>
      <c r="I278" s="13">
        <v>4.2329999999999997</v>
      </c>
      <c r="J278" s="13">
        <v>4.3029999999999999</v>
      </c>
      <c r="AB278" s="10">
        <v>2.7453110848940914</v>
      </c>
      <c r="AC278" s="10">
        <v>0.24568357516118941</v>
      </c>
      <c r="AD278" s="10">
        <v>-0.10168804880610907</v>
      </c>
      <c r="AE278" s="10">
        <v>1.3022873635551217E-2</v>
      </c>
      <c r="AF278" s="10">
        <v>-2.7888556912158639E-2</v>
      </c>
      <c r="AG278" s="10">
        <v>6.6697624855532975E-2</v>
      </c>
      <c r="AH278" s="10">
        <v>3.8442689106538579E-2</v>
      </c>
      <c r="AI278" s="10">
        <v>1.6132730551089533E-2</v>
      </c>
      <c r="AJ278" s="10">
        <v>-1.1103254498744476E-2</v>
      </c>
    </row>
    <row r="279" spans="1:36" x14ac:dyDescent="0.25">
      <c r="A279" s="6">
        <v>41057</v>
      </c>
      <c r="B279" s="13">
        <v>3.94</v>
      </c>
      <c r="C279" s="13">
        <v>4.0720000000000001</v>
      </c>
      <c r="D279" s="13">
        <v>4.0229999999999997</v>
      </c>
      <c r="E279" s="13">
        <v>3.8540000000000001</v>
      </c>
      <c r="F279" s="13">
        <v>3.7949999999999999</v>
      </c>
      <c r="G279" s="13">
        <v>3.802</v>
      </c>
      <c r="H279" s="13">
        <v>3.948</v>
      </c>
      <c r="I279" s="13">
        <v>4.1639999999999997</v>
      </c>
      <c r="J279" s="13">
        <v>4.2279999999999998</v>
      </c>
      <c r="AB279" s="10">
        <v>2.8406100286176201</v>
      </c>
      <c r="AC279" s="10">
        <v>0.24914038075506559</v>
      </c>
      <c r="AD279" s="10">
        <v>-0.14683064022922138</v>
      </c>
      <c r="AE279" s="10">
        <v>4.5835901294015866E-2</v>
      </c>
      <c r="AF279" s="10">
        <v>-3.4394734282674054E-2</v>
      </c>
      <c r="AG279" s="10">
        <v>6.5499226580580494E-2</v>
      </c>
      <c r="AH279" s="10">
        <v>2.9775349145173324E-2</v>
      </c>
      <c r="AI279" s="10">
        <v>5.6279410907576939E-3</v>
      </c>
      <c r="AJ279" s="10">
        <v>-3.065304714423742E-3</v>
      </c>
    </row>
    <row r="280" spans="1:36" x14ac:dyDescent="0.25">
      <c r="A280" s="6">
        <v>41064</v>
      </c>
      <c r="B280" s="13">
        <v>3.8860000000000001</v>
      </c>
      <c r="C280" s="13">
        <v>4.0359999999999996</v>
      </c>
      <c r="D280" s="13">
        <v>3.968</v>
      </c>
      <c r="E280" s="13">
        <v>3.7970000000000002</v>
      </c>
      <c r="F280" s="13">
        <v>3.746</v>
      </c>
      <c r="G280" s="13">
        <v>3.7570000000000001</v>
      </c>
      <c r="H280" s="13">
        <v>3.919</v>
      </c>
      <c r="I280" s="13">
        <v>4.101</v>
      </c>
      <c r="J280" s="13">
        <v>4.1689999999999996</v>
      </c>
      <c r="AB280" s="10">
        <v>2.6546924877983162</v>
      </c>
      <c r="AC280" s="10">
        <v>0.2099535959963941</v>
      </c>
      <c r="AD280" s="10">
        <v>-0.12081122073068298</v>
      </c>
      <c r="AE280" s="10">
        <v>7.2888481347971601E-2</v>
      </c>
      <c r="AF280" s="10">
        <v>-3.33769841130475E-2</v>
      </c>
      <c r="AG280" s="10">
        <v>3.9345536463827137E-2</v>
      </c>
      <c r="AH280" s="10">
        <v>2.5628234736541418E-2</v>
      </c>
      <c r="AI280" s="10">
        <v>1.3455750922825159E-2</v>
      </c>
      <c r="AJ280" s="10">
        <v>5.2055430429799458E-5</v>
      </c>
    </row>
    <row r="281" spans="1:36" x14ac:dyDescent="0.25">
      <c r="A281" s="6">
        <v>41071</v>
      </c>
      <c r="B281" s="13">
        <v>3.8180000000000001</v>
      </c>
      <c r="C281" s="13">
        <v>3.9740000000000002</v>
      </c>
      <c r="D281" s="13">
        <v>3.9089999999999998</v>
      </c>
      <c r="E281" s="13">
        <v>3.7210000000000001</v>
      </c>
      <c r="F281" s="13">
        <v>3.6960000000000002</v>
      </c>
      <c r="G281" s="13">
        <v>3.698</v>
      </c>
      <c r="H281" s="13">
        <v>3.8730000000000002</v>
      </c>
      <c r="I281" s="13">
        <v>3.9910000000000001</v>
      </c>
      <c r="J281" s="13">
        <v>4.0659999999999998</v>
      </c>
      <c r="AB281" s="10">
        <v>2.5012363145550545</v>
      </c>
      <c r="AC281" s="10">
        <v>0.15704259725001515</v>
      </c>
      <c r="AD281" s="10">
        <v>-9.5271091070012054E-2</v>
      </c>
      <c r="AE281" s="10">
        <v>6.8545540532598204E-2</v>
      </c>
      <c r="AF281" s="10">
        <v>-4.2542492460962603E-2</v>
      </c>
      <c r="AG281" s="10">
        <v>1.6093998752423157E-2</v>
      </c>
      <c r="AH281" s="10">
        <v>2.2140277551644617E-3</v>
      </c>
      <c r="AI281" s="10">
        <v>1.4429918835453248E-2</v>
      </c>
      <c r="AJ281" s="10">
        <v>2.7609350461522027E-3</v>
      </c>
    </row>
    <row r="282" spans="1:36" x14ac:dyDescent="0.25">
      <c r="A282" s="6">
        <v>41078</v>
      </c>
      <c r="B282" s="13">
        <v>3.766</v>
      </c>
      <c r="C282" s="13">
        <v>3.923</v>
      </c>
      <c r="D282" s="13">
        <v>3.8679999999999999</v>
      </c>
      <c r="E282" s="13">
        <v>3.66</v>
      </c>
      <c r="F282" s="13">
        <v>3.6549999999999998</v>
      </c>
      <c r="G282" s="13">
        <v>3.6539999999999999</v>
      </c>
      <c r="H282" s="13">
        <v>3.8319999999999999</v>
      </c>
      <c r="I282" s="13">
        <v>3.899</v>
      </c>
      <c r="J282" s="13">
        <v>3.9660000000000002</v>
      </c>
      <c r="AB282" s="10">
        <v>2.3521173687805019</v>
      </c>
      <c r="AC282" s="10">
        <v>9.6512239219885387E-2</v>
      </c>
      <c r="AD282" s="10">
        <v>-7.2242583110260147E-2</v>
      </c>
      <c r="AE282" s="10">
        <v>9.8931577491730607E-2</v>
      </c>
      <c r="AF282" s="10">
        <v>-1.847392342329569E-2</v>
      </c>
      <c r="AG282" s="10">
        <v>7.516486082689464E-3</v>
      </c>
      <c r="AH282" s="10">
        <v>-1.4702697309917853E-3</v>
      </c>
      <c r="AI282" s="10">
        <v>1.5248646614091602E-2</v>
      </c>
      <c r="AJ282" s="10">
        <v>1.2080739678191208E-2</v>
      </c>
    </row>
    <row r="283" spans="1:36" x14ac:dyDescent="0.25">
      <c r="A283" s="6">
        <v>41085</v>
      </c>
      <c r="B283" s="13">
        <v>3.718</v>
      </c>
      <c r="C283" s="13">
        <v>3.8730000000000002</v>
      </c>
      <c r="D283" s="13">
        <v>3.8170000000000002</v>
      </c>
      <c r="E283" s="13">
        <v>3.6160000000000001</v>
      </c>
      <c r="F283" s="13">
        <v>3.6059999999999999</v>
      </c>
      <c r="G283" s="13">
        <v>3.601</v>
      </c>
      <c r="H283" s="13">
        <v>3.7789999999999999</v>
      </c>
      <c r="I283" s="13">
        <v>3.839</v>
      </c>
      <c r="J283" s="13">
        <v>3.9079999999999999</v>
      </c>
      <c r="AB283" s="10">
        <v>2.0825075571181695</v>
      </c>
      <c r="AC283" s="10">
        <v>3.7125639804120307E-2</v>
      </c>
      <c r="AD283" s="10">
        <v>-4.0807511755077915E-2</v>
      </c>
      <c r="AE283" s="10">
        <v>0.11490511592512552</v>
      </c>
      <c r="AF283" s="10">
        <v>7.7733070069771039E-3</v>
      </c>
      <c r="AG283" s="10">
        <v>3.5464574146699714E-3</v>
      </c>
      <c r="AH283" s="10">
        <v>-1.3135536102789417E-2</v>
      </c>
      <c r="AI283" s="10">
        <v>2.9141257343145533E-2</v>
      </c>
      <c r="AJ283" s="10">
        <v>8.6692763758915992E-3</v>
      </c>
    </row>
    <row r="284" spans="1:36" x14ac:dyDescent="0.25">
      <c r="A284" s="6">
        <v>41092</v>
      </c>
      <c r="B284" s="13">
        <v>3.702</v>
      </c>
      <c r="C284" s="13">
        <v>3.843</v>
      </c>
      <c r="D284" s="13">
        <v>3.7930000000000001</v>
      </c>
      <c r="E284" s="13">
        <v>3.6070000000000002</v>
      </c>
      <c r="F284" s="13">
        <v>3.58</v>
      </c>
      <c r="G284" s="13">
        <v>3.5680000000000001</v>
      </c>
      <c r="H284" s="13">
        <v>3.7050000000000001</v>
      </c>
      <c r="I284" s="13">
        <v>3.7869999999999999</v>
      </c>
      <c r="J284" s="13">
        <v>3.8759999999999999</v>
      </c>
      <c r="AB284" s="10">
        <v>1.94312831128715</v>
      </c>
      <c r="AC284" s="10">
        <v>4.8076013793547437E-2</v>
      </c>
      <c r="AD284" s="10">
        <v>2.2507255414697364E-2</v>
      </c>
      <c r="AE284" s="10">
        <v>0.11718493020376748</v>
      </c>
      <c r="AF284" s="10">
        <v>2.2698194279495945E-2</v>
      </c>
      <c r="AG284" s="10">
        <v>-2.7852401294269694E-2</v>
      </c>
      <c r="AH284" s="10">
        <v>-1.3780408398538479E-2</v>
      </c>
      <c r="AI284" s="10">
        <v>1.3432893744165307E-2</v>
      </c>
      <c r="AJ284" s="10">
        <v>9.8320254720849227E-3</v>
      </c>
    </row>
    <row r="285" spans="1:36" x14ac:dyDescent="0.25">
      <c r="A285" s="6">
        <v>41099</v>
      </c>
      <c r="B285" s="13">
        <v>3.7309999999999999</v>
      </c>
      <c r="C285" s="13">
        <v>3.84</v>
      </c>
      <c r="D285" s="13">
        <v>3.8180000000000001</v>
      </c>
      <c r="E285" s="13">
        <v>3.6459999999999999</v>
      </c>
      <c r="F285" s="13">
        <v>3.6379999999999999</v>
      </c>
      <c r="G285" s="13">
        <v>3.605</v>
      </c>
      <c r="H285" s="13">
        <v>3.68</v>
      </c>
      <c r="I285" s="13">
        <v>3.798</v>
      </c>
      <c r="J285" s="13">
        <v>3.8820000000000001</v>
      </c>
      <c r="AB285" s="10">
        <v>1.9293718291322008</v>
      </c>
      <c r="AC285" s="10">
        <v>3.2983197699023317E-2</v>
      </c>
      <c r="AD285" s="10">
        <v>6.4858970210216471E-2</v>
      </c>
      <c r="AE285" s="10">
        <v>0.10937918279395575</v>
      </c>
      <c r="AF285" s="10">
        <v>4.8064741137073298E-2</v>
      </c>
      <c r="AG285" s="10">
        <v>-3.5668912835450553E-2</v>
      </c>
      <c r="AH285" s="10">
        <v>-1.4744287224866995E-2</v>
      </c>
      <c r="AI285" s="10">
        <v>1.337094044549883E-2</v>
      </c>
      <c r="AJ285" s="10">
        <v>1.1115711965161479E-2</v>
      </c>
    </row>
    <row r="286" spans="1:36" x14ac:dyDescent="0.25">
      <c r="A286" s="6">
        <v>41106</v>
      </c>
      <c r="B286" s="13">
        <v>3.7410000000000001</v>
      </c>
      <c r="C286" s="13">
        <v>3.8479999999999999</v>
      </c>
      <c r="D286" s="13">
        <v>3.8380000000000001</v>
      </c>
      <c r="E286" s="13">
        <v>3.6480000000000001</v>
      </c>
      <c r="F286" s="13">
        <v>3.6589999999999998</v>
      </c>
      <c r="G286" s="13">
        <v>3.617</v>
      </c>
      <c r="H286" s="13">
        <v>3.6720000000000002</v>
      </c>
      <c r="I286" s="13">
        <v>3.8029999999999999</v>
      </c>
      <c r="J286" s="13">
        <v>3.8860000000000001</v>
      </c>
      <c r="AB286" s="10">
        <v>2.1501768520546238</v>
      </c>
      <c r="AC286" s="10">
        <v>-6.3227740056205047E-3</v>
      </c>
      <c r="AD286" s="10">
        <v>0.12359581839199719</v>
      </c>
      <c r="AE286" s="10">
        <v>8.3155519115540297E-2</v>
      </c>
      <c r="AF286" s="10">
        <v>6.6640968212806073E-2</v>
      </c>
      <c r="AG286" s="10">
        <v>-3.7212876345275279E-2</v>
      </c>
      <c r="AH286" s="10">
        <v>-1.7077205021381027E-2</v>
      </c>
      <c r="AI286" s="10">
        <v>3.8178397341113168E-2</v>
      </c>
      <c r="AJ286" s="10">
        <v>5.2558250217409593E-3</v>
      </c>
    </row>
    <row r="287" spans="1:36" x14ac:dyDescent="0.25">
      <c r="A287" s="6">
        <v>41113</v>
      </c>
      <c r="B287" s="13">
        <v>3.8260000000000001</v>
      </c>
      <c r="C287" s="13">
        <v>3.9159999999999999</v>
      </c>
      <c r="D287" s="13">
        <v>3.9</v>
      </c>
      <c r="E287" s="13">
        <v>3.7530000000000001</v>
      </c>
      <c r="F287" s="13">
        <v>3.7490000000000001</v>
      </c>
      <c r="G287" s="13">
        <v>3.7109999999999999</v>
      </c>
      <c r="H287" s="13">
        <v>3.7010000000000001</v>
      </c>
      <c r="I287" s="13">
        <v>3.9009999999999998</v>
      </c>
      <c r="J287" s="13">
        <v>3.976</v>
      </c>
      <c r="AB287" s="10">
        <v>2.2516892005002846</v>
      </c>
      <c r="AC287" s="10">
        <v>-8.3010890094340942E-2</v>
      </c>
      <c r="AD287" s="10">
        <v>0.15117061691597131</v>
      </c>
      <c r="AE287" s="10">
        <v>5.5403282800454035E-2</v>
      </c>
      <c r="AF287" s="10">
        <v>5.2372215459681092E-2</v>
      </c>
      <c r="AG287" s="10">
        <v>-3.4608921454005626E-2</v>
      </c>
      <c r="AH287" s="10">
        <v>-2.1797483859767288E-2</v>
      </c>
      <c r="AI287" s="10">
        <v>3.3816135142011115E-2</v>
      </c>
      <c r="AJ287" s="10">
        <v>4.8522650929995028E-3</v>
      </c>
    </row>
    <row r="288" spans="1:36" x14ac:dyDescent="0.25">
      <c r="A288" s="6">
        <v>41120</v>
      </c>
      <c r="B288" s="13">
        <v>3.8420000000000001</v>
      </c>
      <c r="C288" s="13">
        <v>3.931</v>
      </c>
      <c r="D288" s="13">
        <v>3.9079999999999999</v>
      </c>
      <c r="E288" s="13">
        <v>3.7749999999999999</v>
      </c>
      <c r="F288" s="13">
        <v>3.782</v>
      </c>
      <c r="G288" s="13">
        <v>3.6960000000000002</v>
      </c>
      <c r="H288" s="13">
        <v>3.7290000000000001</v>
      </c>
      <c r="I288" s="13">
        <v>3.8980000000000001</v>
      </c>
      <c r="J288" s="13">
        <v>3.9670000000000001</v>
      </c>
      <c r="AB288" s="10">
        <v>2.2367025203034645</v>
      </c>
      <c r="AC288" s="10">
        <v>-7.9081370188422442E-2</v>
      </c>
      <c r="AD288" s="10">
        <v>0.1675669848659343</v>
      </c>
      <c r="AE288" s="10">
        <v>6.4181428582120878E-2</v>
      </c>
      <c r="AF288" s="10">
        <v>5.5567864823998205E-2</v>
      </c>
      <c r="AG288" s="10">
        <v>-3.482057630113735E-2</v>
      </c>
      <c r="AH288" s="10">
        <v>-1.4192238760530839E-2</v>
      </c>
      <c r="AI288" s="10">
        <v>2.9458984205816816E-2</v>
      </c>
      <c r="AJ288" s="10">
        <v>8.2157852533900483E-3</v>
      </c>
    </row>
    <row r="289" spans="1:36" x14ac:dyDescent="0.25">
      <c r="A289" s="6">
        <v>41127</v>
      </c>
      <c r="B289" s="13">
        <v>3.8690000000000002</v>
      </c>
      <c r="C289" s="13">
        <v>3.9460000000000002</v>
      </c>
      <c r="D289" s="13">
        <v>3.9340000000000002</v>
      </c>
      <c r="E289" s="13">
        <v>3.806</v>
      </c>
      <c r="F289" s="13">
        <v>3.851</v>
      </c>
      <c r="G289" s="13">
        <v>3.7519999999999998</v>
      </c>
      <c r="H289" s="13">
        <v>3.8130000000000002</v>
      </c>
      <c r="I289" s="13">
        <v>3.9590000000000001</v>
      </c>
      <c r="J289" s="13">
        <v>4.0229999999999997</v>
      </c>
      <c r="AB289" s="10">
        <v>2.2503346153754205</v>
      </c>
      <c r="AC289" s="10">
        <v>-0.10000564903852016</v>
      </c>
      <c r="AD289" s="10">
        <v>0.17104755409933403</v>
      </c>
      <c r="AE289" s="10">
        <v>6.9356073129321891E-2</v>
      </c>
      <c r="AF289" s="10">
        <v>6.1721736736632102E-2</v>
      </c>
      <c r="AG289" s="10">
        <v>-3.5643514632032428E-2</v>
      </c>
      <c r="AH289" s="10">
        <v>-1.0990058531885585E-2</v>
      </c>
      <c r="AI289" s="10">
        <v>3.2879914455663649E-2</v>
      </c>
      <c r="AJ289" s="10">
        <v>8.1725897129136492E-3</v>
      </c>
    </row>
    <row r="290" spans="1:36" x14ac:dyDescent="0.25">
      <c r="A290" s="6">
        <v>41134</v>
      </c>
      <c r="B290" s="13">
        <v>3.952</v>
      </c>
      <c r="C290" s="13">
        <v>4.0110000000000001</v>
      </c>
      <c r="D290" s="13">
        <v>4.0039999999999996</v>
      </c>
      <c r="E290" s="13">
        <v>3.9009999999999998</v>
      </c>
      <c r="F290" s="13">
        <v>3.968</v>
      </c>
      <c r="G290" s="13">
        <v>3.8559999999999999</v>
      </c>
      <c r="H290" s="13">
        <v>3.9580000000000002</v>
      </c>
      <c r="I290" s="13">
        <v>4.1520000000000001</v>
      </c>
      <c r="J290" s="13">
        <v>4.2149999999999999</v>
      </c>
      <c r="AB290" s="10">
        <v>2.2742435796065985</v>
      </c>
      <c r="AC290" s="10">
        <v>-0.10506765262047721</v>
      </c>
      <c r="AD290" s="10">
        <v>0.17458670734055701</v>
      </c>
      <c r="AE290" s="10">
        <v>7.1105428204859336E-2</v>
      </c>
      <c r="AF290" s="10">
        <v>4.0562704148294257E-2</v>
      </c>
      <c r="AG290" s="10">
        <v>-2.3069558841645205E-2</v>
      </c>
      <c r="AH290" s="10">
        <v>-9.6367950723637828E-4</v>
      </c>
      <c r="AI290" s="10">
        <v>3.5159248847450378E-2</v>
      </c>
      <c r="AJ290" s="10">
        <v>9.8181317474250445E-3</v>
      </c>
    </row>
    <row r="291" spans="1:36" x14ac:dyDescent="0.25">
      <c r="A291" s="6">
        <v>41141</v>
      </c>
      <c r="B291" s="13">
        <v>4.0060000000000002</v>
      </c>
      <c r="C291" s="13">
        <v>4.0869999999999997</v>
      </c>
      <c r="D291" s="13">
        <v>4.069</v>
      </c>
      <c r="E291" s="13">
        <v>3.944</v>
      </c>
      <c r="F291" s="13">
        <v>4.0149999999999997</v>
      </c>
      <c r="G291" s="13">
        <v>3.911</v>
      </c>
      <c r="H291" s="13">
        <v>4.0620000000000003</v>
      </c>
      <c r="I291" s="13">
        <v>4.2539999999999996</v>
      </c>
      <c r="J291" s="13">
        <v>4.3129999999999997</v>
      </c>
      <c r="AB291" s="10">
        <v>2.6118374182736535</v>
      </c>
      <c r="AC291" s="10">
        <v>-0.11566307918034978</v>
      </c>
      <c r="AD291" s="10">
        <v>0.20028789815418357</v>
      </c>
      <c r="AE291" s="10">
        <v>-2.110283158701597E-2</v>
      </c>
      <c r="AF291" s="10">
        <v>2.5550815286739036E-2</v>
      </c>
      <c r="AG291" s="10">
        <v>7.2735257745705304E-3</v>
      </c>
      <c r="AH291" s="10">
        <v>-9.4382169222250456E-3</v>
      </c>
      <c r="AI291" s="10">
        <v>2.6549887908003961E-2</v>
      </c>
      <c r="AJ291" s="10">
        <v>1.0163604566273925E-2</v>
      </c>
    </row>
    <row r="292" spans="1:36" x14ac:dyDescent="0.25">
      <c r="A292" s="6">
        <v>41148</v>
      </c>
      <c r="B292" s="13">
        <v>4.0720000000000001</v>
      </c>
      <c r="C292" s="13">
        <v>4.1319999999999997</v>
      </c>
      <c r="D292" s="13">
        <v>4.1289999999999996</v>
      </c>
      <c r="E292" s="13">
        <v>4.0190000000000001</v>
      </c>
      <c r="F292" s="13">
        <v>4.05</v>
      </c>
      <c r="G292" s="13">
        <v>3.9809999999999999</v>
      </c>
      <c r="H292" s="13">
        <v>4.149</v>
      </c>
      <c r="I292" s="13">
        <v>4.3529999999999998</v>
      </c>
      <c r="J292" s="13">
        <v>4.4089999999999998</v>
      </c>
      <c r="AB292" s="10">
        <v>2.715709706063405</v>
      </c>
      <c r="AC292" s="10">
        <v>-8.2914926677224179E-2</v>
      </c>
      <c r="AD292" s="10">
        <v>0.24210287821399129</v>
      </c>
      <c r="AE292" s="10">
        <v>-2.4209393038195349E-2</v>
      </c>
      <c r="AF292" s="10">
        <v>5.9972323174451198E-2</v>
      </c>
      <c r="AG292" s="10">
        <v>-2.4061132212493438E-2</v>
      </c>
      <c r="AH292" s="10">
        <v>-2.6085708863348794E-2</v>
      </c>
      <c r="AI292" s="10">
        <v>3.325271729776156E-2</v>
      </c>
      <c r="AJ292" s="10">
        <v>3.787007875946791E-3</v>
      </c>
    </row>
    <row r="293" spans="1:36" x14ac:dyDescent="0.25">
      <c r="A293" s="6">
        <v>41155</v>
      </c>
      <c r="B293" s="13">
        <v>4.1040000000000001</v>
      </c>
      <c r="C293" s="13">
        <v>4.194</v>
      </c>
      <c r="D293" s="13">
        <v>4.1529999999999996</v>
      </c>
      <c r="E293" s="13">
        <v>4.0510000000000002</v>
      </c>
      <c r="F293" s="13">
        <v>4.0720000000000001</v>
      </c>
      <c r="G293" s="13">
        <v>4.0259999999999998</v>
      </c>
      <c r="H293" s="13">
        <v>4.2169999999999996</v>
      </c>
      <c r="I293" s="13">
        <v>4.4240000000000004</v>
      </c>
      <c r="J293" s="13">
        <v>4.4930000000000003</v>
      </c>
      <c r="AB293" s="10">
        <v>3.1378306945559307</v>
      </c>
      <c r="AC293" s="10">
        <v>1.5344557114815031E-2</v>
      </c>
      <c r="AD293" s="10">
        <v>0.33648040318221889</v>
      </c>
      <c r="AE293" s="10">
        <v>-6.3435832089203101E-2</v>
      </c>
      <c r="AF293" s="10">
        <v>7.6798923986479806E-2</v>
      </c>
      <c r="AG293" s="10">
        <v>-5.1640730967926374E-2</v>
      </c>
      <c r="AH293" s="10">
        <v>-6.0866568726630182E-2</v>
      </c>
      <c r="AI293" s="10">
        <v>7.3034394645326512E-3</v>
      </c>
      <c r="AJ293" s="10">
        <v>-2.5962511885114481E-3</v>
      </c>
    </row>
    <row r="294" spans="1:36" x14ac:dyDescent="0.25">
      <c r="A294" s="6">
        <v>41162</v>
      </c>
      <c r="B294" s="13">
        <v>4.1130000000000004</v>
      </c>
      <c r="C294" s="13">
        <v>4.2080000000000002</v>
      </c>
      <c r="D294" s="13">
        <v>4.1749999999999998</v>
      </c>
      <c r="E294" s="13">
        <v>4.0490000000000004</v>
      </c>
      <c r="F294" s="13">
        <v>4.0789999999999997</v>
      </c>
      <c r="G294" s="13">
        <v>4.0209999999999999</v>
      </c>
      <c r="H294" s="13">
        <v>4.242</v>
      </c>
      <c r="I294" s="13">
        <v>4.423</v>
      </c>
      <c r="J294" s="13">
        <v>4.4770000000000003</v>
      </c>
      <c r="AB294" s="10">
        <v>3.325759783195875</v>
      </c>
      <c r="AC294" s="10">
        <v>4.9749205016604216E-2</v>
      </c>
      <c r="AD294" s="10">
        <v>0.30108470464271075</v>
      </c>
      <c r="AE294" s="10">
        <v>-4.9085019216556044E-2</v>
      </c>
      <c r="AF294" s="10">
        <v>5.5120247890122723E-2</v>
      </c>
      <c r="AG294" s="10">
        <v>-3.0284952019768503E-2</v>
      </c>
      <c r="AH294" s="10">
        <v>-5.8114439765115239E-2</v>
      </c>
      <c r="AI294" s="10">
        <v>1.4844430351640828E-2</v>
      </c>
      <c r="AJ294" s="10">
        <v>-3.4684336872861862E-3</v>
      </c>
    </row>
    <row r="295" spans="1:36" x14ac:dyDescent="0.25">
      <c r="A295" s="6">
        <v>41169</v>
      </c>
      <c r="B295" s="13">
        <v>4.125</v>
      </c>
      <c r="C295" s="13">
        <v>4.2149999999999999</v>
      </c>
      <c r="D295" s="13">
        <v>4.1959999999999997</v>
      </c>
      <c r="E295" s="13">
        <v>4.056</v>
      </c>
      <c r="F295" s="13">
        <v>4.08</v>
      </c>
      <c r="G295" s="13">
        <v>4.0279999999999996</v>
      </c>
      <c r="H295" s="13">
        <v>4.2560000000000002</v>
      </c>
      <c r="I295" s="13">
        <v>4.399</v>
      </c>
      <c r="J295" s="13">
        <v>4.4660000000000002</v>
      </c>
      <c r="AB295" s="10">
        <v>3.4375936924865447</v>
      </c>
      <c r="AC295" s="10">
        <v>0.14553764903856009</v>
      </c>
      <c r="AD295" s="10">
        <v>0.2388373662443303</v>
      </c>
      <c r="AE295" s="10">
        <v>-1.4456742669291223E-2</v>
      </c>
      <c r="AF295" s="10">
        <v>3.5917265970544815E-2</v>
      </c>
      <c r="AG295" s="10">
        <v>-1.0247093182284849E-2</v>
      </c>
      <c r="AH295" s="10">
        <v>-6.4937141850084937E-2</v>
      </c>
      <c r="AI295" s="10">
        <v>1.964253599704311E-3</v>
      </c>
      <c r="AJ295" s="10">
        <v>-2.676033335556239E-3</v>
      </c>
    </row>
    <row r="296" spans="1:36" x14ac:dyDescent="0.25">
      <c r="A296" s="6">
        <v>41176</v>
      </c>
      <c r="B296" s="13">
        <v>4.0919999999999996</v>
      </c>
      <c r="C296" s="13">
        <v>4.1909999999999998</v>
      </c>
      <c r="D296" s="13">
        <v>4.17</v>
      </c>
      <c r="E296" s="13">
        <v>4.0149999999999997</v>
      </c>
      <c r="F296" s="13">
        <v>4.0170000000000003</v>
      </c>
      <c r="G296" s="13">
        <v>3.9950000000000001</v>
      </c>
      <c r="H296" s="13">
        <v>4.2279999999999998</v>
      </c>
      <c r="I296" s="13">
        <v>4.3230000000000004</v>
      </c>
      <c r="J296" s="13">
        <v>4.3860000000000001</v>
      </c>
      <c r="AB296" s="10">
        <v>3.5161207032624957</v>
      </c>
      <c r="AC296" s="10">
        <v>0.15281780834643971</v>
      </c>
      <c r="AD296" s="10">
        <v>0.18204213608322672</v>
      </c>
      <c r="AE296" s="10">
        <v>6.0812468672127732E-3</v>
      </c>
      <c r="AF296" s="10">
        <v>4.2860364848910704E-2</v>
      </c>
      <c r="AG296" s="10">
        <v>3.2457620814797068E-3</v>
      </c>
      <c r="AH296" s="10">
        <v>-6.4928106711664504E-2</v>
      </c>
      <c r="AI296" s="10">
        <v>-3.291880870536436E-3</v>
      </c>
      <c r="AJ296" s="10">
        <v>1.4995524762117149E-3</v>
      </c>
    </row>
    <row r="297" spans="1:36" x14ac:dyDescent="0.25">
      <c r="A297" s="6">
        <v>41183</v>
      </c>
      <c r="B297" s="13">
        <v>4.0810000000000004</v>
      </c>
      <c r="C297" s="13">
        <v>4.1950000000000003</v>
      </c>
      <c r="D297" s="13">
        <v>4.1680000000000001</v>
      </c>
      <c r="E297" s="13">
        <v>3.9950000000000001</v>
      </c>
      <c r="F297" s="13">
        <v>4.0129999999999999</v>
      </c>
      <c r="G297" s="13">
        <v>3.9990000000000001</v>
      </c>
      <c r="H297" s="13">
        <v>4.2050000000000001</v>
      </c>
      <c r="I297" s="13">
        <v>4.3010000000000002</v>
      </c>
      <c r="J297" s="13">
        <v>4.3760000000000003</v>
      </c>
      <c r="AB297" s="10">
        <v>3.5395611299658114</v>
      </c>
      <c r="AC297" s="10">
        <v>0.1492566153315745</v>
      </c>
      <c r="AD297" s="10">
        <v>0.16142494841180643</v>
      </c>
      <c r="AE297" s="10">
        <v>1.718659994311807E-2</v>
      </c>
      <c r="AF297" s="10">
        <v>4.8087934143451146E-2</v>
      </c>
      <c r="AG297" s="10">
        <v>1.1093929439694492E-2</v>
      </c>
      <c r="AH297" s="10">
        <v>-6.8015200948420992E-2</v>
      </c>
      <c r="AI297" s="10">
        <v>-2.0765323733238517E-3</v>
      </c>
      <c r="AJ297" s="10">
        <v>1.6639679617633323E-3</v>
      </c>
    </row>
    <row r="298" spans="1:36" x14ac:dyDescent="0.25">
      <c r="A298" s="6">
        <v>41190</v>
      </c>
      <c r="B298" s="13">
        <v>4.0970000000000004</v>
      </c>
      <c r="C298" s="13">
        <v>4.2169999999999996</v>
      </c>
      <c r="D298" s="13">
        <v>4.1849999999999996</v>
      </c>
      <c r="E298" s="13">
        <v>4.0090000000000003</v>
      </c>
      <c r="F298" s="13">
        <v>4.04</v>
      </c>
      <c r="G298" s="13">
        <v>3.9990000000000001</v>
      </c>
      <c r="H298" s="13">
        <v>4.194</v>
      </c>
      <c r="I298" s="13">
        <v>4.319</v>
      </c>
      <c r="J298" s="13">
        <v>4.4139999999999997</v>
      </c>
      <c r="AB298" s="10">
        <v>3.5126839031916912</v>
      </c>
      <c r="AC298" s="10">
        <v>0.12234613081554715</v>
      </c>
      <c r="AD298" s="10">
        <v>0.15484579438546189</v>
      </c>
      <c r="AE298" s="10">
        <v>1.3404517636317439E-2</v>
      </c>
      <c r="AF298" s="10">
        <v>5.0339784243060792E-2</v>
      </c>
      <c r="AG298" s="10">
        <v>1.5364105196383943E-2</v>
      </c>
      <c r="AH298" s="10">
        <v>-7.3627405954825392E-2</v>
      </c>
      <c r="AI298" s="10">
        <v>-5.4061703158537143E-4</v>
      </c>
      <c r="AJ298" s="10">
        <v>1.5565657517231588E-3</v>
      </c>
    </row>
    <row r="299" spans="1:36" x14ac:dyDescent="0.25">
      <c r="A299" s="6">
        <v>41197</v>
      </c>
      <c r="B299" s="13">
        <v>4.1280000000000001</v>
      </c>
      <c r="C299" s="13">
        <v>4.2380000000000004</v>
      </c>
      <c r="D299" s="13">
        <v>4.2080000000000002</v>
      </c>
      <c r="E299" s="13">
        <v>4.0469999999999997</v>
      </c>
      <c r="F299" s="13">
        <v>4.1500000000000004</v>
      </c>
      <c r="G299" s="13">
        <v>4.0220000000000002</v>
      </c>
      <c r="H299" s="13">
        <v>4.2679999999999998</v>
      </c>
      <c r="I299" s="13">
        <v>4.3460000000000001</v>
      </c>
      <c r="J299" s="13">
        <v>4.4370000000000003</v>
      </c>
      <c r="AB299" s="10">
        <v>3.5241999475596266</v>
      </c>
      <c r="AC299" s="10">
        <v>9.5264583370987865E-2</v>
      </c>
      <c r="AD299" s="10">
        <v>0.13224310878077425</v>
      </c>
      <c r="AE299" s="10">
        <v>1.5514374801738425E-2</v>
      </c>
      <c r="AF299" s="10">
        <v>3.3182424127001481E-2</v>
      </c>
      <c r="AG299" s="10">
        <v>1.2153880276305836E-2</v>
      </c>
      <c r="AH299" s="10">
        <v>-6.5692731798107792E-2</v>
      </c>
      <c r="AI299" s="10">
        <v>-2.0896376409705705E-2</v>
      </c>
      <c r="AJ299" s="10">
        <v>5.9673508651043143E-3</v>
      </c>
    </row>
    <row r="300" spans="1:36" x14ac:dyDescent="0.25">
      <c r="A300" s="6">
        <v>41204</v>
      </c>
      <c r="B300" s="13">
        <v>4.1079999999999997</v>
      </c>
      <c r="C300" s="13">
        <v>4.2430000000000003</v>
      </c>
      <c r="D300" s="13">
        <v>4.2030000000000003</v>
      </c>
      <c r="E300" s="13">
        <v>4.0110000000000001</v>
      </c>
      <c r="F300" s="13">
        <v>4.101</v>
      </c>
      <c r="G300" s="13">
        <v>3.9990000000000001</v>
      </c>
      <c r="H300" s="13">
        <v>4.2430000000000003</v>
      </c>
      <c r="I300" s="13">
        <v>4.298</v>
      </c>
      <c r="J300" s="13">
        <v>4.3849999999999998</v>
      </c>
      <c r="AB300" s="10">
        <v>3.4553538100599006</v>
      </c>
      <c r="AC300" s="10">
        <v>8.2766368499318094E-2</v>
      </c>
      <c r="AD300" s="10">
        <v>0.12539741604057289</v>
      </c>
      <c r="AE300" s="10">
        <v>4.996509497140985E-2</v>
      </c>
      <c r="AF300" s="10">
        <v>6.0934798447506822E-2</v>
      </c>
      <c r="AG300" s="10">
        <v>1.4488071375635318E-2</v>
      </c>
      <c r="AH300" s="10">
        <v>-6.6587992069966628E-2</v>
      </c>
      <c r="AI300" s="10">
        <v>-7.5493469293640173E-3</v>
      </c>
      <c r="AJ300" s="10">
        <v>6.4392295358684359E-3</v>
      </c>
    </row>
    <row r="301" spans="1:36" x14ac:dyDescent="0.25">
      <c r="A301" s="6">
        <v>41211</v>
      </c>
      <c r="B301" s="13">
        <v>4.0359999999999996</v>
      </c>
      <c r="C301" s="13">
        <v>4.2050000000000001</v>
      </c>
      <c r="D301" s="13">
        <v>4.149</v>
      </c>
      <c r="E301" s="13">
        <v>3.9209999999999998</v>
      </c>
      <c r="F301" s="13">
        <v>3.984</v>
      </c>
      <c r="G301" s="13">
        <v>3.9449999999999998</v>
      </c>
      <c r="H301" s="13">
        <v>4.1950000000000003</v>
      </c>
      <c r="I301" s="13">
        <v>4.1870000000000003</v>
      </c>
      <c r="J301" s="13">
        <v>4.2679999999999998</v>
      </c>
      <c r="AB301" s="10">
        <v>3.2951652538269443</v>
      </c>
      <c r="AC301" s="10">
        <v>5.2647427202428529E-2</v>
      </c>
      <c r="AD301" s="10">
        <v>0.15054158253129316</v>
      </c>
      <c r="AE301" s="10">
        <v>8.9743230076443276E-2</v>
      </c>
      <c r="AF301" s="10">
        <v>4.6345020903633682E-2</v>
      </c>
      <c r="AG301" s="10">
        <v>2.3647979746931865E-3</v>
      </c>
      <c r="AH301" s="10">
        <v>-5.379275612879092E-2</v>
      </c>
      <c r="AI301" s="10">
        <v>-8.7572672822956938E-4</v>
      </c>
      <c r="AJ301" s="10">
        <v>5.9091640668629654E-3</v>
      </c>
    </row>
    <row r="302" spans="1:36" x14ac:dyDescent="0.25">
      <c r="A302" s="6">
        <v>41218</v>
      </c>
      <c r="B302" s="13">
        <v>4.0339999999999998</v>
      </c>
      <c r="C302" s="13">
        <v>4.2110000000000003</v>
      </c>
      <c r="D302" s="13">
        <v>4.1550000000000002</v>
      </c>
      <c r="E302" s="13">
        <v>3.91</v>
      </c>
      <c r="F302" s="13">
        <v>3.9590000000000001</v>
      </c>
      <c r="G302" s="13">
        <v>3.92</v>
      </c>
      <c r="H302" s="13">
        <v>4.16</v>
      </c>
      <c r="I302" s="13">
        <v>4.1529999999999996</v>
      </c>
      <c r="J302" s="13">
        <v>4.2249999999999996</v>
      </c>
      <c r="AB302" s="10">
        <v>3.2430417881120337</v>
      </c>
      <c r="AC302" s="10">
        <v>7.4045119520412706E-2</v>
      </c>
      <c r="AD302" s="10">
        <v>0.16593284715958045</v>
      </c>
      <c r="AE302" s="10">
        <v>7.4434542743345336E-2</v>
      </c>
      <c r="AF302" s="10">
        <v>2.6778541344654024E-2</v>
      </c>
      <c r="AG302" s="10">
        <v>-8.4703233898040971E-3</v>
      </c>
      <c r="AH302" s="10">
        <v>-3.5914156264974052E-2</v>
      </c>
      <c r="AI302" s="10">
        <v>1.2423313176930465E-2</v>
      </c>
      <c r="AJ302" s="10">
        <v>4.0941321409478874E-3</v>
      </c>
    </row>
    <row r="303" spans="1:36" x14ac:dyDescent="0.25">
      <c r="A303" s="6">
        <v>41225</v>
      </c>
      <c r="B303" s="13">
        <v>4.0369999999999999</v>
      </c>
      <c r="C303" s="13">
        <v>4.1980000000000004</v>
      </c>
      <c r="D303" s="13">
        <v>4.165</v>
      </c>
      <c r="E303" s="13">
        <v>3.9119999999999999</v>
      </c>
      <c r="F303" s="13">
        <v>3.9079999999999999</v>
      </c>
      <c r="G303" s="13">
        <v>3.875</v>
      </c>
      <c r="H303" s="13">
        <v>4.1040000000000001</v>
      </c>
      <c r="I303" s="13">
        <v>4.1310000000000002</v>
      </c>
      <c r="J303" s="13">
        <v>4.16</v>
      </c>
      <c r="AB303" s="10">
        <v>3.1579408332123728</v>
      </c>
      <c r="AC303" s="10">
        <v>8.5306787651152488E-2</v>
      </c>
      <c r="AD303" s="10">
        <v>0.17224777745895276</v>
      </c>
      <c r="AE303" s="10">
        <v>5.8343400999328235E-2</v>
      </c>
      <c r="AF303" s="10">
        <v>1.2577999405949508E-2</v>
      </c>
      <c r="AG303" s="10">
        <v>-9.1210939745658658E-3</v>
      </c>
      <c r="AH303" s="10">
        <v>-3.1426457854102245E-2</v>
      </c>
      <c r="AI303" s="10">
        <v>1.4765904670616892E-2</v>
      </c>
      <c r="AJ303" s="10">
        <v>2.3430297454923319E-3</v>
      </c>
    </row>
    <row r="304" spans="1:36" x14ac:dyDescent="0.25">
      <c r="A304" s="6">
        <v>41232</v>
      </c>
      <c r="B304" s="13">
        <v>4.0519999999999996</v>
      </c>
      <c r="C304" s="13">
        <v>4.1970000000000001</v>
      </c>
      <c r="D304" s="13">
        <v>4.1710000000000003</v>
      </c>
      <c r="E304" s="13">
        <v>3.9350000000000001</v>
      </c>
      <c r="F304" s="13">
        <v>3.9089999999999998</v>
      </c>
      <c r="G304" s="13">
        <v>3.8650000000000002</v>
      </c>
      <c r="H304" s="13">
        <v>4.0590000000000002</v>
      </c>
      <c r="I304" s="13">
        <v>4.0940000000000003</v>
      </c>
      <c r="J304" s="13">
        <v>4.1420000000000003</v>
      </c>
      <c r="AB304" s="10">
        <v>2.9417611154585614</v>
      </c>
      <c r="AC304" s="10">
        <v>0.10846450172676314</v>
      </c>
      <c r="AD304" s="10">
        <v>0.19776161618043056</v>
      </c>
      <c r="AE304" s="10">
        <v>8.266333299122286E-2</v>
      </c>
      <c r="AF304" s="10">
        <v>1.4538025176345844E-2</v>
      </c>
      <c r="AG304" s="10">
        <v>-2.9512925096558448E-2</v>
      </c>
      <c r="AH304" s="10">
        <v>-3.4355064135849531E-2</v>
      </c>
      <c r="AI304" s="10">
        <v>7.8443424939931214E-3</v>
      </c>
      <c r="AJ304" s="10">
        <v>1.0962667975073219E-3</v>
      </c>
    </row>
    <row r="305" spans="1:36" x14ac:dyDescent="0.25">
      <c r="A305" s="6">
        <v>41239</v>
      </c>
      <c r="B305" s="13">
        <v>4.0919999999999996</v>
      </c>
      <c r="C305" s="13">
        <v>4.2030000000000003</v>
      </c>
      <c r="D305" s="13">
        <v>4.2030000000000003</v>
      </c>
      <c r="E305" s="13">
        <v>3.99</v>
      </c>
      <c r="F305" s="13">
        <v>4.0229999999999997</v>
      </c>
      <c r="G305" s="13">
        <v>3.9020000000000001</v>
      </c>
      <c r="H305" s="13">
        <v>4.0570000000000004</v>
      </c>
      <c r="I305" s="13">
        <v>4.1150000000000002</v>
      </c>
      <c r="J305" s="13">
        <v>4.1529999999999996</v>
      </c>
      <c r="AB305" s="10">
        <v>2.7270497415270816</v>
      </c>
      <c r="AC305" s="10">
        <v>0.15168340744052097</v>
      </c>
      <c r="AD305" s="10">
        <v>0.168053843182145</v>
      </c>
      <c r="AE305" s="10">
        <v>0.10038156083375938</v>
      </c>
      <c r="AF305" s="10">
        <v>1.4347908015347433E-2</v>
      </c>
      <c r="AG305" s="10">
        <v>-2.455225632183972E-2</v>
      </c>
      <c r="AH305" s="10">
        <v>-3.4976878558255577E-2</v>
      </c>
      <c r="AI305" s="10">
        <v>1.4379030827875712E-2</v>
      </c>
      <c r="AJ305" s="10">
        <v>-3.1860030669046001E-5</v>
      </c>
    </row>
    <row r="306" spans="1:36" x14ac:dyDescent="0.25">
      <c r="A306" s="6">
        <v>41246</v>
      </c>
      <c r="B306" s="13">
        <v>4.0960000000000001</v>
      </c>
      <c r="C306" s="13">
        <v>4.2210000000000001</v>
      </c>
      <c r="D306" s="13">
        <v>4.202</v>
      </c>
      <c r="E306" s="13">
        <v>3.9940000000000002</v>
      </c>
      <c r="F306" s="13">
        <v>4.0140000000000002</v>
      </c>
      <c r="G306" s="13">
        <v>3.9009999999999998</v>
      </c>
      <c r="H306" s="13">
        <v>3.9889999999999999</v>
      </c>
      <c r="I306" s="13">
        <v>4.0970000000000004</v>
      </c>
      <c r="J306" s="13">
        <v>4.1390000000000002</v>
      </c>
      <c r="AB306" s="10">
        <v>2.4601126218167644</v>
      </c>
      <c r="AC306" s="10">
        <v>0.14808669268017033</v>
      </c>
      <c r="AD306" s="10">
        <v>0.13862017247345784</v>
      </c>
      <c r="AE306" s="10">
        <v>0.1196577830894081</v>
      </c>
      <c r="AF306" s="10">
        <v>2.0850798892637839E-2</v>
      </c>
      <c r="AG306" s="10">
        <v>-2.2397758251624079E-2</v>
      </c>
      <c r="AH306" s="10">
        <v>-3.3267391845127385E-2</v>
      </c>
      <c r="AI306" s="10">
        <v>1.394213375577211E-2</v>
      </c>
      <c r="AJ306" s="10">
        <v>2.503091580506597E-3</v>
      </c>
    </row>
    <row r="307" spans="1:36" x14ac:dyDescent="0.25">
      <c r="A307" s="6">
        <v>41253</v>
      </c>
      <c r="B307" s="13">
        <v>4.069</v>
      </c>
      <c r="C307" s="13">
        <v>4.1749999999999998</v>
      </c>
      <c r="D307" s="13">
        <v>4.1740000000000004</v>
      </c>
      <c r="E307" s="13">
        <v>3.97</v>
      </c>
      <c r="F307" s="13">
        <v>3.9769999999999999</v>
      </c>
      <c r="G307" s="13">
        <v>3.8740000000000001</v>
      </c>
      <c r="H307" s="13">
        <v>3.9380000000000002</v>
      </c>
      <c r="I307" s="13">
        <v>4.0419999999999998</v>
      </c>
      <c r="J307" s="13">
        <v>4.093</v>
      </c>
      <c r="AB307" s="10">
        <v>2.2374851666013877</v>
      </c>
      <c r="AC307" s="10">
        <v>0.14364548031440461</v>
      </c>
      <c r="AD307" s="10">
        <v>0.11333169921379563</v>
      </c>
      <c r="AE307" s="10">
        <v>0.14763804389007396</v>
      </c>
      <c r="AF307" s="10">
        <v>1.1688829386698431E-2</v>
      </c>
      <c r="AG307" s="10">
        <v>-3.509217221451906E-2</v>
      </c>
      <c r="AH307" s="10">
        <v>-1.8939600645416856E-2</v>
      </c>
      <c r="AI307" s="10">
        <v>7.4037790819825389E-3</v>
      </c>
      <c r="AJ307" s="10">
        <v>6.3082278468175922E-3</v>
      </c>
    </row>
    <row r="308" spans="1:36" x14ac:dyDescent="0.25">
      <c r="A308" s="6">
        <v>41260</v>
      </c>
      <c r="B308" s="13">
        <v>4.0270000000000001</v>
      </c>
      <c r="C308" s="13">
        <v>4.1550000000000002</v>
      </c>
      <c r="D308" s="13">
        <v>4.1340000000000003</v>
      </c>
      <c r="E308" s="13">
        <v>3.923</v>
      </c>
      <c r="F308" s="13">
        <v>3.9180000000000001</v>
      </c>
      <c r="G308" s="13">
        <v>3.847</v>
      </c>
      <c r="H308" s="13">
        <v>3.8660000000000001</v>
      </c>
      <c r="I308" s="13">
        <v>3.9969999999999999</v>
      </c>
      <c r="J308" s="13">
        <v>4.0510000000000002</v>
      </c>
      <c r="AB308" s="10">
        <v>1.9235798732312201</v>
      </c>
      <c r="AC308" s="10">
        <v>0.10431871204403041</v>
      </c>
      <c r="AD308" s="10">
        <v>4.4800964679251341E-2</v>
      </c>
      <c r="AE308" s="10">
        <v>0.15573985070166116</v>
      </c>
      <c r="AF308" s="10">
        <v>6.0618949116553736E-3</v>
      </c>
      <c r="AG308" s="10">
        <v>-2.7711052240967315E-2</v>
      </c>
      <c r="AH308" s="10">
        <v>9.4647589484471144E-3</v>
      </c>
      <c r="AI308" s="10">
        <v>2.2388951465691503E-3</v>
      </c>
      <c r="AJ308" s="10">
        <v>1.5443685812792108E-2</v>
      </c>
    </row>
    <row r="309" spans="1:36" x14ac:dyDescent="0.25">
      <c r="A309" s="6">
        <v>41267</v>
      </c>
      <c r="B309" s="13">
        <v>4.0060000000000002</v>
      </c>
      <c r="C309" s="13">
        <v>4.1529999999999996</v>
      </c>
      <c r="D309" s="13">
        <v>4.1120000000000001</v>
      </c>
      <c r="E309" s="13">
        <v>3.899</v>
      </c>
      <c r="F309" s="13">
        <v>3.8929999999999998</v>
      </c>
      <c r="G309" s="13">
        <v>3.8330000000000002</v>
      </c>
      <c r="H309" s="13">
        <v>3.7909999999999999</v>
      </c>
      <c r="I309" s="13">
        <v>3.9889999999999999</v>
      </c>
      <c r="J309" s="13">
        <v>4.0519999999999996</v>
      </c>
      <c r="AB309" s="10">
        <v>1.6647873963150674</v>
      </c>
      <c r="AC309" s="10">
        <v>5.2974625205617049E-2</v>
      </c>
      <c r="AD309" s="10">
        <v>-1.9925356252540313E-2</v>
      </c>
      <c r="AE309" s="10">
        <v>0.15779137883608613</v>
      </c>
      <c r="AF309" s="10">
        <v>9.121232916641674E-3</v>
      </c>
      <c r="AG309" s="10">
        <v>-1.5492845313294165E-2</v>
      </c>
      <c r="AH309" s="10">
        <v>2.4307545977587153E-2</v>
      </c>
      <c r="AI309" s="10">
        <v>-1.0973687723970329E-2</v>
      </c>
      <c r="AJ309" s="10">
        <v>2.5203101293393974E-2</v>
      </c>
    </row>
    <row r="310" spans="1:36" x14ac:dyDescent="0.25">
      <c r="A310" s="6">
        <v>41274</v>
      </c>
      <c r="B310" s="13">
        <v>4.0060000000000002</v>
      </c>
      <c r="C310" s="13">
        <v>4.1539999999999999</v>
      </c>
      <c r="D310" s="13">
        <v>4.1050000000000004</v>
      </c>
      <c r="E310" s="13">
        <v>3.9039999999999999</v>
      </c>
      <c r="F310" s="13">
        <v>3.8849999999999998</v>
      </c>
      <c r="G310" s="13">
        <v>3.83</v>
      </c>
      <c r="H310" s="13">
        <v>3.746</v>
      </c>
      <c r="I310" s="13">
        <v>3.9910000000000001</v>
      </c>
      <c r="J310" s="13">
        <v>4.0449999999999999</v>
      </c>
      <c r="AB310" s="10">
        <v>1.432397431860633</v>
      </c>
      <c r="AC310" s="10">
        <v>4.1125740777045845E-2</v>
      </c>
      <c r="AD310" s="10">
        <v>-2.3418056599092008E-2</v>
      </c>
      <c r="AE310" s="10">
        <v>0.15267669873311679</v>
      </c>
      <c r="AF310" s="10">
        <v>9.0778860920927573E-3</v>
      </c>
      <c r="AG310" s="10">
        <v>-1.8246542775208797E-2</v>
      </c>
      <c r="AH310" s="10">
        <v>2.2856719919457182E-2</v>
      </c>
      <c r="AI310" s="10">
        <v>-1.1223779800717865E-3</v>
      </c>
      <c r="AJ310" s="10">
        <v>2.1873133174977126E-2</v>
      </c>
    </row>
    <row r="311" spans="1:36" x14ac:dyDescent="0.25">
      <c r="A311" s="6">
        <v>41281</v>
      </c>
      <c r="B311" s="13">
        <v>4.0060000000000002</v>
      </c>
      <c r="C311" s="13">
        <v>4.1529999999999996</v>
      </c>
      <c r="D311" s="13">
        <v>4.1070000000000002</v>
      </c>
      <c r="E311" s="13">
        <v>3.9020000000000001</v>
      </c>
      <c r="F311" s="13">
        <v>3.87</v>
      </c>
      <c r="G311" s="13">
        <v>3.8370000000000002</v>
      </c>
      <c r="H311" s="13">
        <v>3.6880000000000002</v>
      </c>
      <c r="I311" s="13">
        <v>3.988</v>
      </c>
      <c r="J311" s="13">
        <v>4.048</v>
      </c>
      <c r="AB311" s="10">
        <v>1.2847598679086052</v>
      </c>
      <c r="AC311" s="10">
        <v>-9.7058345746191144E-3</v>
      </c>
      <c r="AD311" s="10">
        <v>7.6118572295692469E-3</v>
      </c>
      <c r="AE311" s="10">
        <v>0.10100255135246711</v>
      </c>
      <c r="AF311" s="10">
        <v>1.020239585677569E-2</v>
      </c>
      <c r="AG311" s="10">
        <v>-2.1889499545228053E-2</v>
      </c>
      <c r="AH311" s="10">
        <v>2.4789962729736582E-2</v>
      </c>
      <c r="AI311" s="10">
        <v>2.6419781654910605E-2</v>
      </c>
      <c r="AJ311" s="10">
        <v>1.6706129305102482E-2</v>
      </c>
    </row>
    <row r="312" spans="1:36" x14ac:dyDescent="0.25">
      <c r="A312" s="6">
        <v>41288</v>
      </c>
      <c r="B312" s="13">
        <v>4.0019999999999998</v>
      </c>
      <c r="C312" s="13">
        <v>4.1680000000000001</v>
      </c>
      <c r="D312" s="13">
        <v>4.0940000000000003</v>
      </c>
      <c r="E312" s="13">
        <v>3.9009999999999998</v>
      </c>
      <c r="F312" s="13">
        <v>3.8340000000000001</v>
      </c>
      <c r="G312" s="13">
        <v>3.8239999999999998</v>
      </c>
      <c r="H312" s="13">
        <v>3.661</v>
      </c>
      <c r="I312" s="13">
        <v>3.988</v>
      </c>
      <c r="J312" s="13">
        <v>4.0629999999999997</v>
      </c>
      <c r="AB312" s="10">
        <v>1.3743421176056962</v>
      </c>
      <c r="AC312" s="10">
        <v>-4.4286087834470432E-2</v>
      </c>
      <c r="AD312" s="10">
        <v>3.8061727242911176E-3</v>
      </c>
      <c r="AE312" s="10">
        <v>1.7776172774566792E-3</v>
      </c>
      <c r="AF312" s="10">
        <v>-6.7409821757137408E-3</v>
      </c>
      <c r="AG312" s="10">
        <v>-2.8405605201901859E-3</v>
      </c>
      <c r="AH312" s="10">
        <v>1.6132936472763502E-2</v>
      </c>
      <c r="AI312" s="10">
        <v>2.0962517461891296E-2</v>
      </c>
      <c r="AJ312" s="10">
        <v>1.5069395053654788E-2</v>
      </c>
    </row>
    <row r="313" spans="1:36" x14ac:dyDescent="0.25">
      <c r="A313" s="6">
        <v>41295</v>
      </c>
      <c r="B313" s="13">
        <v>4</v>
      </c>
      <c r="C313" s="13">
        <v>4.1580000000000004</v>
      </c>
      <c r="D313" s="13">
        <v>4.0890000000000004</v>
      </c>
      <c r="E313" s="13">
        <v>3.9039999999999999</v>
      </c>
      <c r="F313" s="13">
        <v>3.8450000000000002</v>
      </c>
      <c r="G313" s="13">
        <v>3.831</v>
      </c>
      <c r="H313" s="13">
        <v>3.6779999999999999</v>
      </c>
      <c r="I313" s="13">
        <v>4.0039999999999996</v>
      </c>
      <c r="J313" s="13">
        <v>4.0819999999999999</v>
      </c>
      <c r="AB313" s="10">
        <v>1.4115520928775551</v>
      </c>
      <c r="AC313" s="10">
        <v>-6.332808087353696E-2</v>
      </c>
      <c r="AD313" s="10">
        <v>9.4086988941801397E-3</v>
      </c>
      <c r="AE313" s="10">
        <v>-1.8537310029021602E-2</v>
      </c>
      <c r="AF313" s="10">
        <v>-1.3476892375505211E-2</v>
      </c>
      <c r="AG313" s="10">
        <v>1.8646609317196288E-2</v>
      </c>
      <c r="AH313" s="10">
        <v>2.4805212699449315E-2</v>
      </c>
      <c r="AI313" s="10">
        <v>1.1435184163441792E-2</v>
      </c>
      <c r="AJ313" s="10">
        <v>2.1122043566151966E-2</v>
      </c>
    </row>
    <row r="314" spans="1:36" x14ac:dyDescent="0.25">
      <c r="A314" s="6">
        <v>41302</v>
      </c>
      <c r="B314" s="13">
        <v>4.0229999999999997</v>
      </c>
      <c r="C314" s="13">
        <v>4.181</v>
      </c>
      <c r="D314" s="13">
        <v>4.1059999999999999</v>
      </c>
      <c r="E314" s="13">
        <v>3.931</v>
      </c>
      <c r="F314" s="13">
        <v>3.8660000000000001</v>
      </c>
      <c r="G314" s="13">
        <v>3.8450000000000002</v>
      </c>
      <c r="H314" s="13">
        <v>3.7360000000000002</v>
      </c>
      <c r="I314" s="13">
        <v>4.0490000000000004</v>
      </c>
      <c r="J314" s="13">
        <v>4.1369999999999996</v>
      </c>
      <c r="AB314" s="10">
        <v>1.7711872684410213</v>
      </c>
      <c r="AC314" s="10">
        <v>-7.039283575735765E-2</v>
      </c>
      <c r="AD314" s="10">
        <v>5.2099675959759922E-2</v>
      </c>
      <c r="AE314" s="10">
        <v>-9.6619418435703652E-2</v>
      </c>
      <c r="AF314" s="10">
        <v>-3.1622278726902771E-2</v>
      </c>
      <c r="AG314" s="10">
        <v>-2.0152334119732836E-3</v>
      </c>
      <c r="AH314" s="10">
        <v>-5.1723352923383143E-3</v>
      </c>
      <c r="AI314" s="10">
        <v>4.8449087635661428E-3</v>
      </c>
      <c r="AJ314" s="10">
        <v>1.1631531739272333E-2</v>
      </c>
    </row>
    <row r="315" spans="1:36" x14ac:dyDescent="0.25">
      <c r="A315" s="6">
        <v>41309</v>
      </c>
      <c r="B315" s="13">
        <v>4.0880000000000001</v>
      </c>
      <c r="C315" s="13">
        <v>4.2370000000000001</v>
      </c>
      <c r="D315" s="13">
        <v>4.165</v>
      </c>
      <c r="E315" s="13">
        <v>4.0010000000000003</v>
      </c>
      <c r="F315" s="13">
        <v>3.9780000000000002</v>
      </c>
      <c r="G315" s="13">
        <v>3.9409999999999998</v>
      </c>
      <c r="H315" s="13">
        <v>3.8439999999999999</v>
      </c>
      <c r="I315" s="13">
        <v>4.1660000000000004</v>
      </c>
      <c r="J315" s="13">
        <v>4.242</v>
      </c>
      <c r="AB315" s="10">
        <v>1.8197551338382054</v>
      </c>
      <c r="AC315" s="10">
        <v>-8.6992846622237358E-2</v>
      </c>
      <c r="AD315" s="10">
        <v>6.8611033785481741E-3</v>
      </c>
      <c r="AE315" s="10">
        <v>-8.6292279208713379E-2</v>
      </c>
      <c r="AF315" s="10">
        <v>-5.8462744952375092E-2</v>
      </c>
      <c r="AG315" s="10">
        <v>1.5682926663253147E-2</v>
      </c>
      <c r="AH315" s="10">
        <v>-1.8619247571814632E-2</v>
      </c>
      <c r="AI315" s="10">
        <v>4.1640686157371314E-2</v>
      </c>
      <c r="AJ315" s="10">
        <v>5.5791115705708708E-4</v>
      </c>
    </row>
    <row r="316" spans="1:36" x14ac:dyDescent="0.25">
      <c r="A316" s="6">
        <v>41316</v>
      </c>
      <c r="B316" s="13">
        <v>4.1520000000000001</v>
      </c>
      <c r="C316" s="13">
        <v>4.266</v>
      </c>
      <c r="D316" s="13">
        <v>4.2160000000000002</v>
      </c>
      <c r="E316" s="13">
        <v>4.0830000000000002</v>
      </c>
      <c r="F316" s="13">
        <v>4.08</v>
      </c>
      <c r="G316" s="13">
        <v>3.9969999999999999</v>
      </c>
      <c r="H316" s="13">
        <v>3.964</v>
      </c>
      <c r="I316" s="13">
        <v>4.2649999999999997</v>
      </c>
      <c r="J316" s="13">
        <v>4.3310000000000004</v>
      </c>
      <c r="AB316" s="10">
        <v>2.032187881560179</v>
      </c>
      <c r="AC316" s="10">
        <v>-7.7157307388274173E-3</v>
      </c>
      <c r="AD316" s="10">
        <v>-4.685073207956051E-2</v>
      </c>
      <c r="AE316" s="10">
        <v>-9.099270708237242E-2</v>
      </c>
      <c r="AF316" s="10">
        <v>-7.6093377604449897E-2</v>
      </c>
      <c r="AG316" s="10">
        <v>2.2498878536064321E-2</v>
      </c>
      <c r="AH316" s="10">
        <v>-1.3002628723546968E-2</v>
      </c>
      <c r="AI316" s="10">
        <v>2.0528138315629284E-2</v>
      </c>
      <c r="AJ316" s="10">
        <v>3.8991848516792948E-3</v>
      </c>
    </row>
    <row r="317" spans="1:36" x14ac:dyDescent="0.25">
      <c r="A317" s="6">
        <v>41323</v>
      </c>
      <c r="B317" s="13">
        <v>4.1989999999999998</v>
      </c>
      <c r="C317" s="13">
        <v>4.3339999999999996</v>
      </c>
      <c r="D317" s="13">
        <v>4.2539999999999996</v>
      </c>
      <c r="E317" s="13">
        <v>4.133</v>
      </c>
      <c r="F317" s="13">
        <v>4.1319999999999997</v>
      </c>
      <c r="G317" s="13">
        <v>4.0679999999999996</v>
      </c>
      <c r="H317" s="13">
        <v>4.032</v>
      </c>
      <c r="I317" s="13">
        <v>4.3029999999999999</v>
      </c>
      <c r="J317" s="13">
        <v>4.3609999999999998</v>
      </c>
      <c r="AB317" s="10">
        <v>2.5599534087114044</v>
      </c>
      <c r="AC317" s="10">
        <v>0.17971097574516481</v>
      </c>
      <c r="AD317" s="10">
        <v>-1.4361335801746677E-2</v>
      </c>
      <c r="AE317" s="10">
        <v>-8.7360471273710286E-2</v>
      </c>
      <c r="AF317" s="10">
        <v>-9.7356339545947607E-2</v>
      </c>
      <c r="AG317" s="10">
        <v>2.3659644261458199E-2</v>
      </c>
      <c r="AH317" s="10">
        <v>-3.0498101110028937E-2</v>
      </c>
      <c r="AI317" s="10">
        <v>1.1567986345353684E-2</v>
      </c>
      <c r="AJ317" s="10">
        <v>-2.6235796327450591E-3</v>
      </c>
    </row>
    <row r="318" spans="1:36" x14ac:dyDescent="0.25">
      <c r="A318" s="6">
        <v>41330</v>
      </c>
      <c r="B318" s="13">
        <v>4.2009999999999996</v>
      </c>
      <c r="C318" s="13">
        <v>4.3440000000000003</v>
      </c>
      <c r="D318" s="13">
        <v>4.2619999999999996</v>
      </c>
      <c r="E318" s="13">
        <v>4.1289999999999996</v>
      </c>
      <c r="F318" s="13">
        <v>4.1210000000000004</v>
      </c>
      <c r="G318" s="13">
        <v>4.0890000000000004</v>
      </c>
      <c r="H318" s="13">
        <v>4.0570000000000004</v>
      </c>
      <c r="I318" s="13">
        <v>4.2990000000000004</v>
      </c>
      <c r="J318" s="13">
        <v>4.3650000000000002</v>
      </c>
      <c r="AB318" s="10">
        <v>2.879790045814199</v>
      </c>
      <c r="AC318" s="10">
        <v>0.24410086153208799</v>
      </c>
      <c r="AD318" s="10">
        <v>-7.2147890792552608E-5</v>
      </c>
      <c r="AE318" s="10">
        <v>-1.5237484062773613E-2</v>
      </c>
      <c r="AF318" s="10">
        <v>-9.2645680408275477E-2</v>
      </c>
      <c r="AG318" s="10">
        <v>2.8513601978989427E-2</v>
      </c>
      <c r="AH318" s="10">
        <v>-2.670841155325283E-2</v>
      </c>
      <c r="AI318" s="10">
        <v>9.5371554857119904E-4</v>
      </c>
      <c r="AJ318" s="10">
        <v>-1.2338563655054461E-4</v>
      </c>
    </row>
    <row r="319" spans="1:36" x14ac:dyDescent="0.25">
      <c r="A319" s="6">
        <v>41337</v>
      </c>
      <c r="B319" s="13">
        <v>4.1669999999999998</v>
      </c>
      <c r="C319" s="13">
        <v>4.298</v>
      </c>
      <c r="D319" s="13">
        <v>4.2350000000000003</v>
      </c>
      <c r="E319" s="13">
        <v>4.0919999999999996</v>
      </c>
      <c r="F319" s="13">
        <v>4.085</v>
      </c>
      <c r="G319" s="13">
        <v>4.0650000000000004</v>
      </c>
      <c r="H319" s="13">
        <v>4.0469999999999997</v>
      </c>
      <c r="I319" s="13">
        <v>4.28</v>
      </c>
      <c r="J319" s="13">
        <v>4.3410000000000002</v>
      </c>
      <c r="AB319" s="10">
        <v>3.1944204702182804</v>
      </c>
      <c r="AC319" s="10">
        <v>0.30811448562071175</v>
      </c>
      <c r="AD319" s="10">
        <v>1.5730010414654817E-2</v>
      </c>
      <c r="AE319" s="10">
        <v>-1.016954915824185E-4</v>
      </c>
      <c r="AF319" s="10">
        <v>-4.8023662230464732E-2</v>
      </c>
      <c r="AG319" s="10">
        <v>5.456529667300705E-3</v>
      </c>
      <c r="AH319" s="10">
        <v>-4.8090743863600606E-2</v>
      </c>
      <c r="AI319" s="10">
        <v>2.2416416805059666E-3</v>
      </c>
      <c r="AJ319" s="10">
        <v>-5.2792181699367413E-3</v>
      </c>
    </row>
    <row r="320" spans="1:36" x14ac:dyDescent="0.25">
      <c r="A320" s="6">
        <v>41344</v>
      </c>
      <c r="B320" s="13">
        <v>4.12</v>
      </c>
      <c r="C320" s="13">
        <v>4.2430000000000003</v>
      </c>
      <c r="D320" s="13">
        <v>4.1710000000000003</v>
      </c>
      <c r="E320" s="13">
        <v>4.0579999999999998</v>
      </c>
      <c r="F320" s="13">
        <v>4.0430000000000001</v>
      </c>
      <c r="G320" s="13">
        <v>4.0359999999999996</v>
      </c>
      <c r="H320" s="13">
        <v>4.01</v>
      </c>
      <c r="I320" s="13">
        <v>4.2270000000000003</v>
      </c>
      <c r="J320" s="13">
        <v>4.28</v>
      </c>
      <c r="AB320" s="10">
        <v>3.4122659031641063</v>
      </c>
      <c r="AC320" s="10">
        <v>0.36529349493842095</v>
      </c>
      <c r="AD320" s="10">
        <v>4.5705154382188549E-2</v>
      </c>
      <c r="AE320" s="10">
        <v>5.3890943520805139E-2</v>
      </c>
      <c r="AF320" s="10">
        <v>-5.5929464612464286E-2</v>
      </c>
      <c r="AG320" s="10">
        <v>-2.897920958488066E-2</v>
      </c>
      <c r="AH320" s="10">
        <v>-3.8560045807079051E-2</v>
      </c>
      <c r="AI320" s="10">
        <v>-7.1889526396462997E-3</v>
      </c>
      <c r="AJ320" s="10">
        <v>-5.5149283034481578E-3</v>
      </c>
    </row>
    <row r="321" spans="1:36" x14ac:dyDescent="0.25">
      <c r="A321" s="6">
        <v>41351</v>
      </c>
      <c r="B321" s="13">
        <v>4.0819999999999999</v>
      </c>
      <c r="C321" s="13">
        <v>4.2039999999999997</v>
      </c>
      <c r="D321" s="13">
        <v>4.1399999999999997</v>
      </c>
      <c r="E321" s="13">
        <v>4.016</v>
      </c>
      <c r="F321" s="13">
        <v>4.0149999999999997</v>
      </c>
      <c r="G321" s="13">
        <v>3.9889999999999999</v>
      </c>
      <c r="H321" s="13">
        <v>3.9710000000000001</v>
      </c>
      <c r="I321" s="13">
        <v>4.1619999999999999</v>
      </c>
      <c r="J321" s="13">
        <v>4.2119999999999997</v>
      </c>
      <c r="AB321" s="10">
        <v>3.4395655323879701</v>
      </c>
      <c r="AC321" s="10">
        <v>0.34439098346936192</v>
      </c>
      <c r="AD321" s="10">
        <v>1.4582896979259567E-2</v>
      </c>
      <c r="AE321" s="10">
        <v>8.6637056881394933E-2</v>
      </c>
      <c r="AF321" s="10">
        <v>-4.9855606717902352E-2</v>
      </c>
      <c r="AG321" s="10">
        <v>-4.5598902331991237E-3</v>
      </c>
      <c r="AH321" s="10">
        <v>-4.088920122843246E-2</v>
      </c>
      <c r="AI321" s="10">
        <v>-5.3710932418927614E-3</v>
      </c>
      <c r="AJ321" s="10">
        <v>-2.366211459678524E-3</v>
      </c>
    </row>
    <row r="322" spans="1:36" x14ac:dyDescent="0.25">
      <c r="A322" s="6">
        <v>41358</v>
      </c>
      <c r="B322" s="13">
        <v>4.05</v>
      </c>
      <c r="C322" s="13">
        <v>4.1710000000000003</v>
      </c>
      <c r="D322" s="13">
        <v>4.109</v>
      </c>
      <c r="E322" s="13">
        <v>3.9830000000000001</v>
      </c>
      <c r="F322" s="13">
        <v>3.9790000000000001</v>
      </c>
      <c r="G322" s="13">
        <v>3.9350000000000001</v>
      </c>
      <c r="H322" s="13">
        <v>3.9350000000000001</v>
      </c>
      <c r="I322" s="13">
        <v>4.101</v>
      </c>
      <c r="J322" s="13">
        <v>4.1470000000000002</v>
      </c>
      <c r="AB322" s="10">
        <v>3.4576429247970109</v>
      </c>
      <c r="AC322" s="10">
        <v>0.30868073739894236</v>
      </c>
      <c r="AD322" s="10">
        <v>-1.7588646673973033E-2</v>
      </c>
      <c r="AE322" s="10">
        <v>9.3111503715514299E-2</v>
      </c>
      <c r="AF322" s="10">
        <v>-2.7686710547285956E-2</v>
      </c>
      <c r="AG322" s="10">
        <v>-2.4075601973079282E-3</v>
      </c>
      <c r="AH322" s="10">
        <v>-2.3609952050604805E-2</v>
      </c>
      <c r="AI322" s="10">
        <v>3.8681073546003712E-3</v>
      </c>
      <c r="AJ322" s="10">
        <v>1.2948795800578553E-3</v>
      </c>
    </row>
    <row r="323" spans="1:36" x14ac:dyDescent="0.25">
      <c r="A323" s="6">
        <v>41365</v>
      </c>
      <c r="B323" s="13">
        <v>4.0250000000000004</v>
      </c>
      <c r="C323" s="13">
        <v>4.1479999999999997</v>
      </c>
      <c r="D323" s="13">
        <v>4.0830000000000002</v>
      </c>
      <c r="E323" s="13">
        <v>3.9580000000000002</v>
      </c>
      <c r="F323" s="13">
        <v>3.97</v>
      </c>
      <c r="G323" s="13">
        <v>3.915</v>
      </c>
      <c r="H323" s="13">
        <v>3.9220000000000002</v>
      </c>
      <c r="I323" s="13">
        <v>4.1159999999999997</v>
      </c>
      <c r="J323" s="13">
        <v>4.2</v>
      </c>
      <c r="AB323" s="10">
        <v>3.2575451109381168</v>
      </c>
      <c r="AC323" s="10">
        <v>0.24653717776934661</v>
      </c>
      <c r="AD323" s="10">
        <v>-5.4525636260670515E-2</v>
      </c>
      <c r="AE323" s="10">
        <v>0.125710082927253</v>
      </c>
      <c r="AF323" s="10">
        <v>5.4146198554240622E-3</v>
      </c>
      <c r="AG323" s="10">
        <v>-1.7968247132576672E-2</v>
      </c>
      <c r="AH323" s="10">
        <v>-1.5961136981405798E-2</v>
      </c>
      <c r="AI323" s="10">
        <v>-2.4517535286736961E-3</v>
      </c>
      <c r="AJ323" s="10">
        <v>8.4000373814676951E-3</v>
      </c>
    </row>
    <row r="324" spans="1:36" x14ac:dyDescent="0.25">
      <c r="A324" s="6">
        <v>41372</v>
      </c>
      <c r="B324" s="13">
        <v>4.0090000000000003</v>
      </c>
      <c r="C324" s="13">
        <v>4.1340000000000003</v>
      </c>
      <c r="D324" s="13">
        <v>4.0620000000000003</v>
      </c>
      <c r="E324" s="13">
        <v>3.9460000000000002</v>
      </c>
      <c r="F324" s="13">
        <v>3.956</v>
      </c>
      <c r="G324" s="13">
        <v>3.8879999999999999</v>
      </c>
      <c r="H324" s="13">
        <v>3.899</v>
      </c>
      <c r="I324" s="13">
        <v>4.117</v>
      </c>
      <c r="J324" s="13">
        <v>4.1959999999999997</v>
      </c>
      <c r="AB324" s="10">
        <v>3.2158332971147789</v>
      </c>
      <c r="AC324" s="10">
        <v>0.22005320130171419</v>
      </c>
      <c r="AD324" s="10">
        <v>-4.5533866471287786E-2</v>
      </c>
      <c r="AE324" s="10">
        <v>0.11872121372494132</v>
      </c>
      <c r="AF324" s="10">
        <v>-3.4524453560186171E-3</v>
      </c>
      <c r="AG324" s="10">
        <v>-1.7535078485850775E-2</v>
      </c>
      <c r="AH324" s="10">
        <v>1.0347807558379621E-2</v>
      </c>
      <c r="AI324" s="10">
        <v>-2.1173500518746054E-2</v>
      </c>
      <c r="AJ324" s="10">
        <v>1.7480832266766413E-2</v>
      </c>
    </row>
    <row r="325" spans="1:36" x14ac:dyDescent="0.25">
      <c r="A325" s="6">
        <v>41379</v>
      </c>
      <c r="B325" s="13">
        <v>3.9769999999999999</v>
      </c>
      <c r="C325" s="13">
        <v>4.1050000000000004</v>
      </c>
      <c r="D325" s="13">
        <v>4.032</v>
      </c>
      <c r="E325" s="13">
        <v>3.911</v>
      </c>
      <c r="F325" s="13">
        <v>3.923</v>
      </c>
      <c r="G325" s="13">
        <v>3.8519999999999999</v>
      </c>
      <c r="H325" s="13">
        <v>3.8820000000000001</v>
      </c>
      <c r="I325" s="13">
        <v>4.0659999999999998</v>
      </c>
      <c r="J325" s="13">
        <v>4.1470000000000002</v>
      </c>
      <c r="AB325" s="10">
        <v>3.2852202005432751</v>
      </c>
      <c r="AC325" s="10">
        <v>0.21680254325840551</v>
      </c>
      <c r="AD325" s="10">
        <v>-3.6529858242534507E-3</v>
      </c>
      <c r="AE325" s="10">
        <v>0.10206882673591619</v>
      </c>
      <c r="AF325" s="10">
        <v>-2.8643422382766442E-2</v>
      </c>
      <c r="AG325" s="10">
        <v>-1.1611579910450632E-3</v>
      </c>
      <c r="AH325" s="10">
        <v>2.2559654787483775E-2</v>
      </c>
      <c r="AI325" s="10">
        <v>-9.5706767751006371E-4</v>
      </c>
      <c r="AJ325" s="10">
        <v>1.4161951381375328E-2</v>
      </c>
    </row>
    <row r="326" spans="1:36" x14ac:dyDescent="0.25">
      <c r="A326" s="6">
        <v>41386</v>
      </c>
      <c r="B326" s="13">
        <v>3.9239999999999999</v>
      </c>
      <c r="C326" s="13">
        <v>4.0270000000000001</v>
      </c>
      <c r="D326" s="13">
        <v>3.9820000000000002</v>
      </c>
      <c r="E326" s="13">
        <v>3.8620000000000001</v>
      </c>
      <c r="F326" s="13">
        <v>3.8679999999999999</v>
      </c>
      <c r="G326" s="13">
        <v>3.802</v>
      </c>
      <c r="H326" s="13">
        <v>3.8460000000000001</v>
      </c>
      <c r="I326" s="13">
        <v>3.99</v>
      </c>
      <c r="J326" s="13">
        <v>4.0789999999999997</v>
      </c>
      <c r="AB326" s="10">
        <v>3.4719182228170706</v>
      </c>
      <c r="AC326" s="10">
        <v>0.24479005987782851</v>
      </c>
      <c r="AD326" s="10">
        <v>-0.10098728870869536</v>
      </c>
      <c r="AE326" s="10">
        <v>7.8812309454217064E-2</v>
      </c>
      <c r="AF326" s="10">
        <v>-0.10064831962276989</v>
      </c>
      <c r="AG326" s="10">
        <v>4.0313198680730994E-2</v>
      </c>
      <c r="AH326" s="10">
        <v>2.5622042594402459E-2</v>
      </c>
      <c r="AI326" s="10">
        <v>2.0735133018738996E-2</v>
      </c>
      <c r="AJ326" s="10">
        <v>8.068421770377603E-3</v>
      </c>
    </row>
    <row r="327" spans="1:36" x14ac:dyDescent="0.25">
      <c r="A327" s="6">
        <v>41393</v>
      </c>
      <c r="B327" s="13">
        <v>3.8860000000000001</v>
      </c>
      <c r="C327" s="13">
        <v>3.9929999999999999</v>
      </c>
      <c r="D327" s="13">
        <v>3.9340000000000002</v>
      </c>
      <c r="E327" s="13">
        <v>3.831</v>
      </c>
      <c r="F327" s="13">
        <v>3.839</v>
      </c>
      <c r="G327" s="13">
        <v>3.7570000000000001</v>
      </c>
      <c r="H327" s="13">
        <v>3.81</v>
      </c>
      <c r="I327" s="13">
        <v>3.9489999999999998</v>
      </c>
      <c r="J327" s="13">
        <v>4.0469999999999997</v>
      </c>
      <c r="AB327" s="10">
        <v>3.346342776755312</v>
      </c>
      <c r="AC327" s="10">
        <v>0.1813410161342619</v>
      </c>
      <c r="AD327" s="10">
        <v>-0.10300161789549785</v>
      </c>
      <c r="AE327" s="10">
        <v>0.12249440882503841</v>
      </c>
      <c r="AF327" s="10">
        <v>-7.8930888517027092E-2</v>
      </c>
      <c r="AG327" s="10">
        <v>3.6664241689385993E-2</v>
      </c>
      <c r="AH327" s="10">
        <v>3.8848331384124329E-2</v>
      </c>
      <c r="AI327" s="10">
        <v>7.6728316236353922E-3</v>
      </c>
      <c r="AJ327" s="10">
        <v>1.7235449980588059E-2</v>
      </c>
    </row>
    <row r="328" spans="1:36" x14ac:dyDescent="0.25">
      <c r="A328" s="6">
        <v>41400</v>
      </c>
      <c r="B328" s="13">
        <v>3.863</v>
      </c>
      <c r="C328" s="13">
        <v>3.9860000000000002</v>
      </c>
      <c r="D328" s="13">
        <v>3.911</v>
      </c>
      <c r="E328" s="13">
        <v>3.8039999999999998</v>
      </c>
      <c r="F328" s="13">
        <v>3.8679999999999999</v>
      </c>
      <c r="G328" s="13">
        <v>3.7349999999999999</v>
      </c>
      <c r="H328" s="13">
        <v>3.8039999999999998</v>
      </c>
      <c r="I328" s="13">
        <v>3.923</v>
      </c>
      <c r="J328" s="13">
        <v>4.0010000000000003</v>
      </c>
      <c r="AB328" s="10">
        <v>2.997834936459562</v>
      </c>
      <c r="AC328" s="10">
        <v>0.11223294257335671</v>
      </c>
      <c r="AD328" s="10">
        <v>-0.13599955490025395</v>
      </c>
      <c r="AE328" s="10">
        <v>0.19740962902795101</v>
      </c>
      <c r="AF328" s="10">
        <v>-3.1352359347858592E-2</v>
      </c>
      <c r="AG328" s="10">
        <v>6.4001477722482438E-3</v>
      </c>
      <c r="AH328" s="10">
        <v>6.2005952393437452E-2</v>
      </c>
      <c r="AI328" s="10">
        <v>-2.6215572957774241E-2</v>
      </c>
      <c r="AJ328" s="10">
        <v>3.2707084509090989E-2</v>
      </c>
    </row>
    <row r="329" spans="1:36" x14ac:dyDescent="0.25">
      <c r="AB329" s="10">
        <v>2.9172031312948867</v>
      </c>
      <c r="AC329" s="10">
        <v>3.9410272172999361E-2</v>
      </c>
      <c r="AD329" s="10">
        <v>-0.12692106535760878</v>
      </c>
      <c r="AE329" s="10">
        <v>0.20730394361030452</v>
      </c>
      <c r="AF329" s="10">
        <v>-2.0016835407231679E-2</v>
      </c>
      <c r="AG329" s="10">
        <v>1.8383408238464453E-2</v>
      </c>
      <c r="AH329" s="10">
        <v>5.6246043635413211E-2</v>
      </c>
      <c r="AI329" s="10">
        <v>-1.7222051675783955E-2</v>
      </c>
      <c r="AJ329" s="10">
        <v>3.3946140082340794E-2</v>
      </c>
    </row>
    <row r="330" spans="1:36" x14ac:dyDescent="0.25">
      <c r="AB330" s="10">
        <v>2.7994045818303657</v>
      </c>
      <c r="AC330" s="10">
        <v>-4.548317185606502E-2</v>
      </c>
      <c r="AD330" s="10">
        <v>-9.637368563842115E-2</v>
      </c>
      <c r="AE330" s="10">
        <v>0.20932880806229645</v>
      </c>
      <c r="AF330" s="10">
        <v>2.5949562291414055E-2</v>
      </c>
      <c r="AG330" s="10">
        <v>4.1006332596287297E-2</v>
      </c>
      <c r="AH330" s="10">
        <v>7.6260584915536687E-4</v>
      </c>
      <c r="AI330" s="10">
        <v>4.9139929127241843E-3</v>
      </c>
      <c r="AJ330" s="10">
        <v>2.3849374175947964E-2</v>
      </c>
    </row>
    <row r="331" spans="1:36" x14ac:dyDescent="0.25">
      <c r="AB331" s="10">
        <v>2.7673010724969052</v>
      </c>
      <c r="AC331" s="10">
        <v>-0.11808408492356763</v>
      </c>
      <c r="AD331" s="10">
        <v>-8.4066301754396389E-2</v>
      </c>
      <c r="AE331" s="10">
        <v>0.15935142229152077</v>
      </c>
      <c r="AF331" s="10">
        <v>3.0085672783702548E-2</v>
      </c>
      <c r="AG331" s="10">
        <v>3.7612504848805725E-2</v>
      </c>
      <c r="AH331" s="10">
        <v>-1.6277572264674741E-4</v>
      </c>
      <c r="AI331" s="10">
        <v>4.0882227175793137E-2</v>
      </c>
      <c r="AJ331" s="10">
        <v>1.6831657262744323E-2</v>
      </c>
    </row>
    <row r="332" spans="1:36" x14ac:dyDescent="0.25">
      <c r="AB332" s="10">
        <v>2.9262069113801403</v>
      </c>
      <c r="AC332" s="10">
        <v>-0.14672509589319518</v>
      </c>
      <c r="AD332" s="10">
        <v>-0.12779688345146722</v>
      </c>
      <c r="AE332" s="10">
        <v>4.305136499264714E-2</v>
      </c>
      <c r="AF332" s="10">
        <v>-3.4120529288324375E-2</v>
      </c>
      <c r="AG332" s="10">
        <v>8.5347690676425447E-2</v>
      </c>
      <c r="AH332" s="10">
        <v>-1.1687061851994989E-2</v>
      </c>
      <c r="AI332" s="10">
        <v>5.1638799519320863E-2</v>
      </c>
      <c r="AJ332" s="10">
        <v>8.4503844481934494E-3</v>
      </c>
    </row>
    <row r="333" spans="1:36" x14ac:dyDescent="0.25">
      <c r="AB333" s="10">
        <v>2.8837047313577968</v>
      </c>
      <c r="AC333" s="10">
        <v>-0.22206738689208641</v>
      </c>
      <c r="AD333" s="10">
        <v>-6.7851987406320952E-2</v>
      </c>
      <c r="AE333" s="10">
        <v>4.0154099412737692E-3</v>
      </c>
      <c r="AF333" s="10">
        <v>-4.8335644766591294E-2</v>
      </c>
      <c r="AG333" s="10">
        <v>7.5404659083972536E-2</v>
      </c>
      <c r="AH333" s="10">
        <v>-1.2738185030860041E-2</v>
      </c>
      <c r="AI333" s="10">
        <v>4.8109282874300788E-2</v>
      </c>
      <c r="AJ333" s="10">
        <v>8.1318198925870184E-3</v>
      </c>
    </row>
    <row r="334" spans="1:36" x14ac:dyDescent="0.25">
      <c r="AB334" s="10">
        <v>2.7140780700596907</v>
      </c>
      <c r="AC334" s="10">
        <v>-0.24980266182974414</v>
      </c>
      <c r="AD334" s="10">
        <v>-7.1651868881341563E-2</v>
      </c>
      <c r="AE334" s="10">
        <v>-2.8776586078141344E-2</v>
      </c>
      <c r="AF334" s="10">
        <v>-2.8082420672116547E-2</v>
      </c>
      <c r="AG334" s="10">
        <v>7.0676062227245012E-2</v>
      </c>
      <c r="AH334" s="10">
        <v>-9.2714910182898954E-3</v>
      </c>
      <c r="AI334" s="10">
        <v>5.5026770609297962E-2</v>
      </c>
      <c r="AJ334" s="10">
        <v>9.5529400887041632E-3</v>
      </c>
    </row>
    <row r="335" spans="1:36" x14ac:dyDescent="0.25">
      <c r="AB335" s="10">
        <v>2.5168816115994259</v>
      </c>
      <c r="AC335" s="10">
        <v>-0.28469007408685099</v>
      </c>
      <c r="AD335" s="10">
        <v>-2.4393785117575843E-2</v>
      </c>
      <c r="AE335" s="10">
        <v>-3.0205344898254959E-2</v>
      </c>
      <c r="AF335" s="10">
        <v>-2.5721206759969861E-2</v>
      </c>
      <c r="AG335" s="10">
        <v>4.9979956866695215E-2</v>
      </c>
      <c r="AH335" s="10">
        <v>6.3685394133775584E-4</v>
      </c>
      <c r="AI335" s="10">
        <v>3.0954420664751122E-2</v>
      </c>
      <c r="AJ335" s="10">
        <v>1.560239596118927E-2</v>
      </c>
    </row>
    <row r="336" spans="1:36" x14ac:dyDescent="0.25">
      <c r="AB336" s="10">
        <v>2.420515378330637</v>
      </c>
      <c r="AC336" s="10">
        <v>-0.30578810161982872</v>
      </c>
      <c r="AD336" s="10">
        <v>6.1932379709792984E-2</v>
      </c>
      <c r="AE336" s="10">
        <v>-5.863283221251471E-2</v>
      </c>
      <c r="AF336" s="10">
        <v>-4.5254025855851393E-2</v>
      </c>
      <c r="AG336" s="10">
        <v>4.2938290496207995E-2</v>
      </c>
      <c r="AH336" s="10">
        <v>7.8915969131103762E-3</v>
      </c>
      <c r="AI336" s="10">
        <v>1.6080915354962089E-2</v>
      </c>
      <c r="AJ336" s="10">
        <v>1.7940867252189109E-2</v>
      </c>
    </row>
    <row r="337" spans="28:36" x14ac:dyDescent="0.25">
      <c r="AB337" s="10">
        <v>2.3891718490135885</v>
      </c>
      <c r="AC337" s="10">
        <v>-0.33399883962357618</v>
      </c>
      <c r="AD337" s="10">
        <v>0.10707437082005505</v>
      </c>
      <c r="AE337" s="10">
        <v>-8.992249095607123E-2</v>
      </c>
      <c r="AF337" s="10">
        <v>-5.2395448566364793E-2</v>
      </c>
      <c r="AG337" s="10">
        <v>3.7245526993837985E-2</v>
      </c>
      <c r="AH337" s="10">
        <v>-9.1354719743071151E-3</v>
      </c>
      <c r="AI337" s="10">
        <v>1.212418817823272E-2</v>
      </c>
      <c r="AJ337" s="10">
        <v>1.4104194530415504E-2</v>
      </c>
    </row>
    <row r="338" spans="28:36" x14ac:dyDescent="0.25">
      <c r="AB338" s="10">
        <v>2.3549566258985952</v>
      </c>
      <c r="AC338" s="10">
        <v>-0.36766118458617314</v>
      </c>
      <c r="AD338" s="10">
        <v>0.17194352266771903</v>
      </c>
      <c r="AE338" s="10">
        <v>-0.13213199980713802</v>
      </c>
      <c r="AF338" s="10">
        <v>-4.4890448259508942E-2</v>
      </c>
      <c r="AG338" s="10">
        <v>3.1534148214729121E-2</v>
      </c>
      <c r="AH338" s="10">
        <v>-6.5578528551248514E-3</v>
      </c>
      <c r="AI338" s="10">
        <v>-1.7679621803496875E-3</v>
      </c>
      <c r="AJ338" s="10">
        <v>1.7976713375242932E-2</v>
      </c>
    </row>
    <row r="339" spans="28:36" x14ac:dyDescent="0.25">
      <c r="AB339" s="10">
        <v>2.3214944186733901</v>
      </c>
      <c r="AC339" s="10">
        <v>-0.3766598834124707</v>
      </c>
      <c r="AD339" s="10">
        <v>0.23422322669228121</v>
      </c>
      <c r="AE339" s="10">
        <v>-0.11346935841783855</v>
      </c>
      <c r="AF339" s="10">
        <v>-3.8597796741581911E-2</v>
      </c>
      <c r="AG339" s="10">
        <v>1.0243282035536879E-3</v>
      </c>
      <c r="AH339" s="10">
        <v>-7.2059171291212901E-3</v>
      </c>
      <c r="AI339" s="10">
        <v>9.6218326854765161E-3</v>
      </c>
      <c r="AJ339" s="10">
        <v>1.2882100548244194E-2</v>
      </c>
    </row>
    <row r="340" spans="28:36" x14ac:dyDescent="0.25">
      <c r="AB340" s="10">
        <v>2.3490461793319564</v>
      </c>
      <c r="AC340" s="10">
        <v>-0.33444235598575039</v>
      </c>
      <c r="AD340" s="10">
        <v>0.22719674209010352</v>
      </c>
      <c r="AE340" s="10">
        <v>-0.1190937383566034</v>
      </c>
      <c r="AF340" s="10">
        <v>-4.2654098155856267E-2</v>
      </c>
      <c r="AG340" s="10">
        <v>-6.5100786415761772E-5</v>
      </c>
      <c r="AH340" s="10">
        <v>-6.6635945714444535E-3</v>
      </c>
      <c r="AI340" s="10">
        <v>8.1540367375397046E-3</v>
      </c>
      <c r="AJ340" s="10">
        <v>1.1243789965783901E-2</v>
      </c>
    </row>
    <row r="341" spans="28:36" x14ac:dyDescent="0.25">
      <c r="AB341" s="10">
        <v>2.4892660846790435</v>
      </c>
      <c r="AC341" s="10">
        <v>-0.2782083192923116</v>
      </c>
      <c r="AD341" s="10">
        <v>0.22518160674968876</v>
      </c>
      <c r="AE341" s="10">
        <v>-8.6263750361820282E-2</v>
      </c>
      <c r="AF341" s="10">
        <v>-4.1854692927131336E-2</v>
      </c>
      <c r="AG341" s="10">
        <v>-6.5208324316962264E-3</v>
      </c>
      <c r="AH341" s="10">
        <v>-8.1897275069443762E-3</v>
      </c>
      <c r="AI341" s="10">
        <v>2.7837098760367555E-2</v>
      </c>
      <c r="AJ341" s="10">
        <v>5.3496943530418816E-3</v>
      </c>
    </row>
    <row r="342" spans="28:36" x14ac:dyDescent="0.25">
      <c r="AB342" s="10">
        <v>2.8823674446732879</v>
      </c>
      <c r="AC342" s="10">
        <v>-0.1910739507423603</v>
      </c>
      <c r="AD342" s="10">
        <v>0.19650777657196319</v>
      </c>
      <c r="AE342" s="10">
        <v>-0.10357225630150135</v>
      </c>
      <c r="AF342" s="10">
        <v>-7.4430220081583745E-2</v>
      </c>
      <c r="AG342" s="10">
        <v>6.9091921586921369E-4</v>
      </c>
      <c r="AH342" s="10">
        <v>-1.2421773773970048E-2</v>
      </c>
      <c r="AI342" s="10">
        <v>-1.1276173392597818E-3</v>
      </c>
      <c r="AJ342" s="10">
        <v>8.1224476641140447E-3</v>
      </c>
    </row>
    <row r="343" spans="28:36" x14ac:dyDescent="0.25">
      <c r="AB343" s="10">
        <v>3.2278771263423236</v>
      </c>
      <c r="AC343" s="10">
        <v>-9.4216443709247782E-2</v>
      </c>
      <c r="AD343" s="10">
        <v>0.13580291496457433</v>
      </c>
      <c r="AE343" s="10">
        <v>-0.11282628904077638</v>
      </c>
      <c r="AF343" s="10">
        <v>-9.0756991818617613E-2</v>
      </c>
      <c r="AG343" s="10">
        <v>1.9190092026935075E-2</v>
      </c>
      <c r="AH343" s="10">
        <v>-3.8400558924666185E-2</v>
      </c>
      <c r="AI343" s="10">
        <v>2.511017788610902E-2</v>
      </c>
      <c r="AJ343" s="10">
        <v>-5.9690055780775289E-3</v>
      </c>
    </row>
    <row r="344" spans="28:36" x14ac:dyDescent="0.25">
      <c r="AB344" s="10">
        <v>3.4599433207121915</v>
      </c>
      <c r="AC344" s="10">
        <v>-0.11577177347455175</v>
      </c>
      <c r="AD344" s="10">
        <v>9.2736057035586517E-2</v>
      </c>
      <c r="AE344" s="10">
        <v>-9.6933583149255598E-2</v>
      </c>
      <c r="AF344" s="10">
        <v>-0.10433847385759663</v>
      </c>
      <c r="AG344" s="10">
        <v>-1.2802054012459249E-2</v>
      </c>
      <c r="AH344" s="10">
        <v>-3.5100649951674744E-2</v>
      </c>
      <c r="AI344" s="10">
        <v>-1.5260877853600101E-3</v>
      </c>
      <c r="AJ344" s="10">
        <v>-2.6051556615263472E-3</v>
      </c>
    </row>
    <row r="345" spans="28:36" x14ac:dyDescent="0.25">
      <c r="AB345" s="10">
        <v>3.4856816872569554</v>
      </c>
      <c r="AC345" s="10">
        <v>-0.11404198913450347</v>
      </c>
      <c r="AD345" s="10">
        <v>7.4608873427363692E-2</v>
      </c>
      <c r="AE345" s="10">
        <v>-7.1274669831117313E-2</v>
      </c>
      <c r="AF345" s="10">
        <v>-8.2212327563118984E-2</v>
      </c>
      <c r="AG345" s="10">
        <v>-3.1905837711963141E-2</v>
      </c>
      <c r="AH345" s="10">
        <v>-1.6582019491936724E-2</v>
      </c>
      <c r="AI345" s="10">
        <v>-2.0170056255894967E-2</v>
      </c>
      <c r="AJ345" s="10">
        <v>5.9763707849122549E-3</v>
      </c>
    </row>
    <row r="346" spans="28:36" x14ac:dyDescent="0.25">
      <c r="AB346" s="10">
        <v>3.3570544118970029</v>
      </c>
      <c r="AC346" s="10">
        <v>-7.6807906902844045E-2</v>
      </c>
      <c r="AD346" s="10">
        <v>6.4472187143676821E-2</v>
      </c>
      <c r="AE346" s="10">
        <v>-6.1610275144402732E-2</v>
      </c>
      <c r="AF346" s="10">
        <v>-6.0627899966068211E-2</v>
      </c>
      <c r="AG346" s="10">
        <v>-2.6925024515620375E-2</v>
      </c>
      <c r="AH346" s="10">
        <v>-1.6261271682904213E-2</v>
      </c>
      <c r="AI346" s="10">
        <v>-3.0443472179077828E-2</v>
      </c>
      <c r="AJ346" s="10">
        <v>1.0427068449714397E-2</v>
      </c>
    </row>
    <row r="347" spans="28:36" x14ac:dyDescent="0.25">
      <c r="AB347" s="10">
        <v>3.1472648488497637</v>
      </c>
      <c r="AC347" s="10">
        <v>-7.1544636087414154E-2</v>
      </c>
      <c r="AD347" s="10">
        <v>3.3948438386378205E-2</v>
      </c>
      <c r="AE347" s="10">
        <v>-7.9374055124742035E-2</v>
      </c>
      <c r="AF347" s="10">
        <v>-6.2417979191016076E-2</v>
      </c>
      <c r="AG347" s="10">
        <v>-5.6061432875323843E-2</v>
      </c>
      <c r="AH347" s="10">
        <v>-2.7799069440433158E-2</v>
      </c>
      <c r="AI347" s="10">
        <v>-3.9724989279148269E-2</v>
      </c>
      <c r="AJ347" s="10">
        <v>8.4641897206774244E-3</v>
      </c>
    </row>
    <row r="348" spans="28:36" x14ac:dyDescent="0.25">
      <c r="AB348" s="10">
        <v>2.9503236853629491</v>
      </c>
      <c r="AC348" s="10">
        <v>-0.10720877902223638</v>
      </c>
      <c r="AD348" s="10">
        <v>1.321659483279312E-3</v>
      </c>
      <c r="AE348" s="10">
        <v>-8.1437268830238871E-2</v>
      </c>
      <c r="AF348" s="10">
        <v>-6.7643263800332018E-2</v>
      </c>
      <c r="AG348" s="10">
        <v>-3.7283929929286475E-2</v>
      </c>
      <c r="AH348" s="10">
        <v>-2.1910847050486564E-2</v>
      </c>
      <c r="AI348" s="10">
        <v>-3.2070341780250256E-2</v>
      </c>
      <c r="AJ348" s="10">
        <v>9.6166154302798259E-3</v>
      </c>
    </row>
    <row r="349" spans="28:36" x14ac:dyDescent="0.25">
      <c r="AB349" s="10">
        <v>2.761115997781352</v>
      </c>
      <c r="AC349" s="10">
        <v>-0.14558429801888345</v>
      </c>
      <c r="AD349" s="10">
        <v>-2.3381809620400797E-2</v>
      </c>
      <c r="AE349" s="10">
        <v>-7.2049699801797928E-2</v>
      </c>
      <c r="AF349" s="10">
        <v>-6.6987717181887826E-2</v>
      </c>
      <c r="AG349" s="10">
        <v>-2.5754203885281799E-2</v>
      </c>
      <c r="AH349" s="10">
        <v>-2.678515452740832E-2</v>
      </c>
      <c r="AI349" s="10">
        <v>-1.0139003234796523E-2</v>
      </c>
      <c r="AJ349" s="10">
        <v>6.1537312088996675E-3</v>
      </c>
    </row>
    <row r="350" spans="28:36" x14ac:dyDescent="0.25">
      <c r="AB350" s="10">
        <v>2.7219295203404821</v>
      </c>
      <c r="AC350" s="10">
        <v>-6.098757910976095E-2</v>
      </c>
      <c r="AD350" s="10">
        <v>3.359097713351656E-2</v>
      </c>
      <c r="AE350" s="10">
        <v>-7.4109879304496404E-2</v>
      </c>
      <c r="AF350" s="10">
        <v>-8.4082635509663328E-2</v>
      </c>
      <c r="AG350" s="10">
        <v>-2.4604844382157268E-2</v>
      </c>
      <c r="AH350" s="10">
        <v>3.4574343497898938E-4</v>
      </c>
      <c r="AI350" s="10">
        <v>2.7614993400853797E-3</v>
      </c>
      <c r="AJ350" s="10">
        <v>5.6828047908412185E-3</v>
      </c>
    </row>
    <row r="351" spans="28:36" x14ac:dyDescent="0.25">
      <c r="AB351" s="10">
        <v>2.656166209700547</v>
      </c>
      <c r="AC351" s="10">
        <v>-4.5224092312561949E-2</v>
      </c>
      <c r="AD351" s="10">
        <v>6.0547601832256825E-2</v>
      </c>
      <c r="AE351" s="10">
        <v>-7.4097393011519797E-2</v>
      </c>
      <c r="AF351" s="10">
        <v>-9.6328197325803222E-2</v>
      </c>
      <c r="AG351" s="10">
        <v>-1.9838278830536335E-2</v>
      </c>
      <c r="AH351" s="10">
        <v>-1.3033202168691726E-2</v>
      </c>
      <c r="AI351" s="10">
        <v>1.3121032810548537E-2</v>
      </c>
      <c r="AJ351" s="10">
        <v>-8.2996656284604854E-4</v>
      </c>
    </row>
    <row r="352" spans="28:36" x14ac:dyDescent="0.25">
      <c r="AB352" s="10">
        <v>2.5011980779321332</v>
      </c>
      <c r="AC352" s="10">
        <v>-5.9967335627028232E-2</v>
      </c>
      <c r="AD352" s="10">
        <v>2.9823652892533775E-2</v>
      </c>
      <c r="AE352" s="10">
        <v>-5.6235586917037915E-2</v>
      </c>
      <c r="AF352" s="10">
        <v>-9.2589799985250035E-2</v>
      </c>
      <c r="AG352" s="10">
        <v>-1.9607099694785596E-2</v>
      </c>
      <c r="AH352" s="10">
        <v>-5.8193568525964062E-3</v>
      </c>
      <c r="AI352" s="10">
        <v>1.9425370681972892E-2</v>
      </c>
      <c r="AJ352" s="10">
        <v>1.0915782594398738E-3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2:AA348"/>
  <sheetViews>
    <sheetView tabSelected="1" topLeftCell="S1" zoomScale="80" zoomScaleNormal="80" workbookViewId="0">
      <selection activeCell="AC32" sqref="AC32"/>
    </sheetView>
  </sheetViews>
  <sheetFormatPr defaultRowHeight="15" x14ac:dyDescent="0.25"/>
  <cols>
    <col min="1" max="1" width="15.28515625" style="12" customWidth="1"/>
    <col min="2" max="2" width="9.140625" style="12"/>
    <col min="4" max="4" width="10.7109375" style="12" bestFit="1" customWidth="1"/>
    <col min="14" max="14" width="9.85546875" customWidth="1"/>
  </cols>
  <sheetData>
    <row r="2" spans="1:27" ht="39.75" thickBot="1" x14ac:dyDescent="0.3">
      <c r="A2" s="22" t="s">
        <v>21</v>
      </c>
      <c r="B2" s="22" t="s">
        <v>25</v>
      </c>
      <c r="D2" s="22" t="s">
        <v>21</v>
      </c>
      <c r="E2" s="24" t="s">
        <v>26</v>
      </c>
      <c r="F2" s="11" t="s">
        <v>15</v>
      </c>
      <c r="G2" s="11" t="s">
        <v>22</v>
      </c>
      <c r="H2" s="11" t="s">
        <v>23</v>
      </c>
      <c r="I2" s="11" t="s">
        <v>24</v>
      </c>
      <c r="J2" s="11" t="s">
        <v>16</v>
      </c>
      <c r="K2" s="11" t="s">
        <v>17</v>
      </c>
      <c r="L2" s="11" t="s">
        <v>18</v>
      </c>
      <c r="M2" s="11" t="s">
        <v>19</v>
      </c>
      <c r="N2" s="11" t="s">
        <v>20</v>
      </c>
    </row>
    <row r="3" spans="1:27" x14ac:dyDescent="0.25">
      <c r="A3" s="15">
        <v>39115</v>
      </c>
      <c r="B3" s="12">
        <v>57.11</v>
      </c>
      <c r="D3" s="23">
        <v>39118</v>
      </c>
      <c r="E3" s="26">
        <f t="array" ref="E3:E329">_xll.INTERPOLATE($A$3:$A$331,$B$3:$B$331,$D$3:$D$329,4,0)</f>
        <v>58.244577259475221</v>
      </c>
      <c r="F3" s="13">
        <v>2.4510000000000001</v>
      </c>
      <c r="G3" s="13">
        <v>2.5950000000000002</v>
      </c>
      <c r="H3" s="13">
        <v>2.5179999999999998</v>
      </c>
      <c r="I3" s="13">
        <v>2.3929999999999998</v>
      </c>
      <c r="J3" s="13">
        <v>2.3980000000000001</v>
      </c>
      <c r="K3" s="13">
        <v>2.3570000000000002</v>
      </c>
      <c r="L3" s="13">
        <v>2.536</v>
      </c>
      <c r="M3" s="13">
        <v>2.7360000000000002</v>
      </c>
      <c r="N3" s="13">
        <v>2.8250000000000002</v>
      </c>
      <c r="Q3" s="1" t="s">
        <v>0</v>
      </c>
    </row>
    <row r="4" spans="1:27" ht="15.75" thickBot="1" x14ac:dyDescent="0.3">
      <c r="A4" s="15">
        <v>39122</v>
      </c>
      <c r="B4" s="12">
        <v>58.99</v>
      </c>
      <c r="D4" s="23">
        <v>39125</v>
      </c>
      <c r="E4" s="26">
        <v>58.761720116618079</v>
      </c>
      <c r="F4" s="13">
        <v>2.4780000000000002</v>
      </c>
      <c r="G4" s="13">
        <v>2.6269999999999998</v>
      </c>
      <c r="H4" s="13">
        <v>2.5499999999999998</v>
      </c>
      <c r="I4" s="13">
        <v>2.4169999999999998</v>
      </c>
      <c r="J4" s="13">
        <v>2.4540000000000002</v>
      </c>
      <c r="K4" s="13">
        <v>2.391</v>
      </c>
      <c r="L4" s="13">
        <v>2.5289999999999999</v>
      </c>
      <c r="M4" s="13">
        <v>2.7909999999999999</v>
      </c>
      <c r="N4" s="13">
        <v>2.9049999999999998</v>
      </c>
      <c r="Q4" s="3"/>
      <c r="R4" s="7" t="s">
        <v>1</v>
      </c>
      <c r="S4" s="7" t="s">
        <v>2</v>
      </c>
      <c r="T4" s="7" t="s">
        <v>3</v>
      </c>
      <c r="U4" s="7" t="s">
        <v>4</v>
      </c>
      <c r="V4" s="7" t="s">
        <v>5</v>
      </c>
      <c r="W4" s="7" t="s">
        <v>6</v>
      </c>
      <c r="X4" s="7" t="s">
        <v>12</v>
      </c>
      <c r="Y4" s="7" t="s">
        <v>13</v>
      </c>
      <c r="Z4" s="7" t="s">
        <v>14</v>
      </c>
      <c r="AA4" s="7" t="s">
        <v>27</v>
      </c>
    </row>
    <row r="5" spans="1:27" x14ac:dyDescent="0.25">
      <c r="A5" s="15">
        <v>39129</v>
      </c>
      <c r="B5" s="12">
        <v>58.41</v>
      </c>
      <c r="D5" s="23">
        <v>39132</v>
      </c>
      <c r="E5" s="26">
        <v>58.710509617380787</v>
      </c>
      <c r="F5" s="13">
        <v>2.4940000000000002</v>
      </c>
      <c r="G5" s="13">
        <v>2.637</v>
      </c>
      <c r="H5" s="13">
        <v>2.5670000000000002</v>
      </c>
      <c r="I5" s="13">
        <v>2.4329999999999998</v>
      </c>
      <c r="J5" s="13">
        <v>2.4609999999999999</v>
      </c>
      <c r="K5" s="13">
        <v>2.42</v>
      </c>
      <c r="L5" s="13">
        <v>2.5289999999999999</v>
      </c>
      <c r="M5" s="13">
        <v>2.7959999999999998</v>
      </c>
      <c r="N5" s="13">
        <v>2.9009999999999998</v>
      </c>
      <c r="Q5" s="2" t="s">
        <v>7</v>
      </c>
      <c r="R5" s="4">
        <f>_xll.PCA_COMP($E$3:$N$329,,1,1,2)</f>
        <v>9.7785630369788858</v>
      </c>
      <c r="S5" s="4">
        <f>_xll.PCA_COMP($E$3:$N$329,,1,2,2)</f>
        <v>0.16608801766561954</v>
      </c>
      <c r="T5" s="4">
        <f>_xll.PCA_COMP($E$3:$N$329,,1,3,2)</f>
        <v>3.5427143434883394E-2</v>
      </c>
      <c r="U5" s="4">
        <f>_xll.PCA_COMP($E$3:$N$329,,1,4,2)</f>
        <v>1.0791459646606209E-2</v>
      </c>
      <c r="V5" s="4">
        <f>_xll.PCA_COMP($E$3:$N$329,,1,5,2)</f>
        <v>5.4169132538039247E-3</v>
      </c>
      <c r="W5" s="4">
        <f>_xll.PCA_COMP($E$3:$N$329,,1,6,2)</f>
        <v>1.457895030588135E-3</v>
      </c>
      <c r="X5" s="4">
        <f>_xll.PCA_COMP($E$3:$N$329,,1,7,2)</f>
        <v>1.0731598102689008E-3</v>
      </c>
      <c r="Y5" s="4">
        <f>_xll.PCA_COMP($E$3:$N$329,,1,8,2)</f>
        <v>6.8287296257821359E-4</v>
      </c>
      <c r="Z5" s="4">
        <f>_xll.PCA_COMP($E$3:$N$329,,1,9,2)</f>
        <v>4.3713546970778608E-4</v>
      </c>
      <c r="AA5" s="4">
        <f>_xll.PCA_COMP($E$3:$N$329,,1,10,2)</f>
        <v>6.2365747052432207E-5</v>
      </c>
    </row>
    <row r="6" spans="1:27" x14ac:dyDescent="0.25">
      <c r="A6" s="15">
        <v>39136</v>
      </c>
      <c r="B6" s="12">
        <v>59.57</v>
      </c>
      <c r="D6" s="23">
        <v>39139</v>
      </c>
      <c r="E6" s="26">
        <v>60.592789897914052</v>
      </c>
      <c r="F6" s="13">
        <v>2.5379999999999998</v>
      </c>
      <c r="G6" s="13">
        <v>2.6520000000000001</v>
      </c>
      <c r="H6" s="13">
        <v>2.5830000000000002</v>
      </c>
      <c r="I6" s="13">
        <v>2.4940000000000002</v>
      </c>
      <c r="J6" s="13">
        <v>2.5419999999999998</v>
      </c>
      <c r="K6" s="13">
        <v>2.4929999999999999</v>
      </c>
      <c r="L6" s="13">
        <v>2.581</v>
      </c>
      <c r="M6" s="13">
        <v>2.806</v>
      </c>
      <c r="N6" s="13">
        <v>2.911</v>
      </c>
      <c r="Q6" s="2" t="s">
        <v>8</v>
      </c>
      <c r="R6" s="5">
        <f>_xll.PCA_COMP($E$3:$N$329,,1,1,1)</f>
        <v>0.9778563036978889</v>
      </c>
      <c r="S6" s="5">
        <f>_xll.PCA_COMP($E$3:$N$329,,1,2,1)</f>
        <v>1.6608801766561959E-2</v>
      </c>
      <c r="T6" s="5">
        <f>_xll.PCA_COMP($E$3:$N$329,,1,3,1)</f>
        <v>3.5427143434883404E-3</v>
      </c>
      <c r="U6" s="5">
        <f>_xll.PCA_COMP($E$3:$N$329,,1,4,1)</f>
        <v>1.0791459646606212E-3</v>
      </c>
      <c r="V6" s="5">
        <f>_xll.PCA_COMP($E$3:$N$329,,1,5,1)</f>
        <v>5.4169132538039262E-4</v>
      </c>
      <c r="W6" s="5">
        <f>_xll.PCA_COMP($E$3:$N$329,,1,6,1)</f>
        <v>1.4578950305881356E-4</v>
      </c>
      <c r="X6" s="5">
        <f>_xll.PCA_COMP($E$3:$N$329,,1,7,1)</f>
        <v>1.0731598102689012E-4</v>
      </c>
      <c r="Y6" s="5">
        <f>_xll.PCA_COMP($E$3:$N$329,,1,8,1)</f>
        <v>6.8287296257821381E-5</v>
      </c>
      <c r="Z6" s="5">
        <f>_xll.PCA_COMP($E$3:$N$329,,1,9,1)</f>
        <v>4.371354697077862E-5</v>
      </c>
      <c r="AA6" s="5">
        <f>_xll.PCA_COMP($E$3:$N$329,,1,10,1)</f>
        <v>6.2365747052432227E-6</v>
      </c>
    </row>
    <row r="7" spans="1:27" x14ac:dyDescent="0.25">
      <c r="A7" s="15">
        <v>39143</v>
      </c>
      <c r="B7" s="12">
        <v>61.64</v>
      </c>
      <c r="D7" s="23">
        <v>39146</v>
      </c>
      <c r="E7" s="26">
        <v>61.459490820266332</v>
      </c>
      <c r="F7" s="13">
        <v>2.6190000000000002</v>
      </c>
      <c r="G7" s="13">
        <v>2.694</v>
      </c>
      <c r="H7" s="13">
        <v>2.6669999999999998</v>
      </c>
      <c r="I7" s="13">
        <v>2.581</v>
      </c>
      <c r="J7" s="13">
        <v>2.617</v>
      </c>
      <c r="K7" s="13">
        <v>2.5880000000000001</v>
      </c>
      <c r="L7" s="13">
        <v>2.6629999999999998</v>
      </c>
      <c r="M7" s="13">
        <v>2.8050000000000002</v>
      </c>
      <c r="N7" s="13">
        <v>2.8969999999999998</v>
      </c>
      <c r="Q7" s="2" t="s">
        <v>9</v>
      </c>
      <c r="R7" s="5">
        <f>$R$6</f>
        <v>0.9778563036978889</v>
      </c>
      <c r="S7" s="5">
        <f>$S$6+$R$7</f>
        <v>0.99446510546445088</v>
      </c>
      <c r="T7" s="5">
        <f>$T$6+$S$7</f>
        <v>0.99800781980793918</v>
      </c>
      <c r="U7" s="5">
        <f>$U$6+$T$7</f>
        <v>0.99908696577259981</v>
      </c>
      <c r="V7" s="5">
        <f>$V$6+$U$7</f>
        <v>0.99962865709798021</v>
      </c>
      <c r="W7" s="5">
        <f>$W$6+$V$7</f>
        <v>0.99977444660103898</v>
      </c>
      <c r="X7" s="5">
        <f>$X$6+$W$7</f>
        <v>0.99988176258206585</v>
      </c>
      <c r="Y7" s="5">
        <f>$Y$6+$X$7</f>
        <v>0.9999500498783237</v>
      </c>
      <c r="Z7" s="5">
        <f>$Z$6+$Y$7</f>
        <v>0.99999376342529445</v>
      </c>
      <c r="AA7" s="5">
        <f>$AA$6+$Z$7</f>
        <v>0.99999999999999967</v>
      </c>
    </row>
    <row r="8" spans="1:27" x14ac:dyDescent="0.25">
      <c r="A8" s="15">
        <v>39150</v>
      </c>
      <c r="B8" s="12">
        <v>60.85</v>
      </c>
      <c r="D8" s="23">
        <v>39153</v>
      </c>
      <c r="E8" s="26">
        <v>59.53076636986841</v>
      </c>
      <c r="F8" s="13">
        <v>2.681</v>
      </c>
      <c r="G8" s="13">
        <v>2.7320000000000002</v>
      </c>
      <c r="H8" s="13">
        <v>2.7120000000000002</v>
      </c>
      <c r="I8" s="13">
        <v>2.6560000000000001</v>
      </c>
      <c r="J8" s="13">
        <v>2.681</v>
      </c>
      <c r="K8" s="13">
        <v>2.6360000000000001</v>
      </c>
      <c r="L8" s="13">
        <v>2.7410000000000001</v>
      </c>
      <c r="M8" s="13">
        <v>2.82</v>
      </c>
      <c r="N8" s="13">
        <v>2.899</v>
      </c>
    </row>
    <row r="9" spans="1:27" ht="15.75" thickBot="1" x14ac:dyDescent="0.3">
      <c r="A9" s="15">
        <v>39157</v>
      </c>
      <c r="B9" s="12">
        <v>57.94</v>
      </c>
      <c r="D9" s="23">
        <v>39160</v>
      </c>
      <c r="E9" s="26">
        <v>58.002220228750836</v>
      </c>
      <c r="F9" s="13">
        <v>2.6749999999999998</v>
      </c>
      <c r="G9" s="13">
        <v>2.7210000000000001</v>
      </c>
      <c r="H9" s="13">
        <v>2.7149999999999999</v>
      </c>
      <c r="I9" s="13">
        <v>2.6429999999999998</v>
      </c>
      <c r="J9" s="13">
        <v>2.677</v>
      </c>
      <c r="K9" s="13">
        <v>2.637</v>
      </c>
      <c r="L9" s="13">
        <v>2.7749999999999999</v>
      </c>
      <c r="M9" s="13">
        <v>2.8220000000000001</v>
      </c>
      <c r="N9" s="13">
        <v>2.875</v>
      </c>
      <c r="Q9" s="8" t="s">
        <v>10</v>
      </c>
      <c r="R9" s="7" t="s">
        <v>1</v>
      </c>
      <c r="S9" s="7" t="s">
        <v>2</v>
      </c>
      <c r="T9" s="7" t="s">
        <v>3</v>
      </c>
      <c r="U9" s="7" t="s">
        <v>4</v>
      </c>
      <c r="V9" s="7" t="s">
        <v>5</v>
      </c>
      <c r="W9" s="7" t="s">
        <v>6</v>
      </c>
      <c r="X9" s="7" t="s">
        <v>12</v>
      </c>
      <c r="Y9" s="7" t="s">
        <v>13</v>
      </c>
      <c r="Z9" s="7" t="s">
        <v>14</v>
      </c>
      <c r="AA9" s="7" t="s">
        <v>27</v>
      </c>
    </row>
    <row r="10" spans="1:27" x14ac:dyDescent="0.25">
      <c r="A10" s="15">
        <v>39164</v>
      </c>
      <c r="B10" s="12">
        <v>58.26</v>
      </c>
      <c r="D10" s="23">
        <v>39167</v>
      </c>
      <c r="E10" s="26">
        <v>60.553761589331529</v>
      </c>
      <c r="F10" s="13">
        <v>2.673</v>
      </c>
      <c r="G10" s="13">
        <v>2.7120000000000002</v>
      </c>
      <c r="H10" s="13">
        <v>2.706</v>
      </c>
      <c r="I10" s="13">
        <v>2.6469999999999998</v>
      </c>
      <c r="J10" s="13">
        <v>2.6680000000000001</v>
      </c>
      <c r="K10" s="13">
        <v>2.6389999999999998</v>
      </c>
      <c r="L10" s="13">
        <v>2.7879999999999998</v>
      </c>
      <c r="M10" s="13">
        <v>2.8109999999999999</v>
      </c>
      <c r="N10" s="13">
        <v>2.8690000000000002</v>
      </c>
      <c r="Q10" s="9" t="s">
        <v>26</v>
      </c>
      <c r="R10" s="10">
        <f t="array" ref="R10:R19">_xll.PCA_COMP($E$3:$N$329,,1,1,4)</f>
        <v>0.29502878811942967</v>
      </c>
      <c r="S10" s="10">
        <f t="array" ref="S10:S19">_xll.PCA_COMP($E$3:$N$329,,1,2,4)</f>
        <v>-0.94526382208038795</v>
      </c>
      <c r="T10" s="10">
        <f t="array" ref="T10:T19">_xll.PCA_COMP($E$3:$N$329,,1,3,4)</f>
        <v>-0.10829191880116315</v>
      </c>
      <c r="U10" s="10">
        <f t="array" ref="U10:U19">_xll.PCA_COMP($E$3:$N$329,,1,4,4)</f>
        <v>-1.7639899480292733E-2</v>
      </c>
      <c r="V10" s="10">
        <f t="array" ref="V10:V19">_xll.PCA_COMP($E$3:$N$329,,1,5,4)</f>
        <v>-7.3749590180058847E-2</v>
      </c>
      <c r="W10" s="10">
        <f t="array" ref="W10:W19">_xll.PCA_COMP($E$3:$N$329,,1,6,4)</f>
        <v>-3.9943130237283395E-2</v>
      </c>
      <c r="X10" s="10">
        <f t="array" ref="X10:X19">_xll.PCA_COMP($E$3:$N$329,,1,7,4)</f>
        <v>-1.3363882292109408E-2</v>
      </c>
      <c r="Y10" s="10">
        <f t="array" ref="Y10:Y19">_xll.PCA_COMP($E$3:$N$329,,1,8,4)</f>
        <v>5.1821305706497602E-3</v>
      </c>
      <c r="Z10" s="10">
        <f t="array" ref="Z10:Z19">_xll.PCA_COMP($E$3:$N$329,,1,9,4)</f>
        <v>1.1608715416186001E-2</v>
      </c>
      <c r="AA10" s="10">
        <f t="array" ref="AA10:AA19">_xll.PCA_COMP($E$3:$N$329,,1,10,4)</f>
        <v>4.6205313310755548E-3</v>
      </c>
    </row>
    <row r="11" spans="1:27" x14ac:dyDescent="0.25">
      <c r="A11" s="15">
        <v>39171</v>
      </c>
      <c r="B11" s="12">
        <v>64.180000000000007</v>
      </c>
      <c r="D11" s="23">
        <v>39174</v>
      </c>
      <c r="E11" s="26">
        <v>64.593544762852872</v>
      </c>
      <c r="F11" s="13">
        <v>2.782</v>
      </c>
      <c r="G11" s="13">
        <v>2.7829999999999999</v>
      </c>
      <c r="H11" s="13">
        <v>2.8180000000000001</v>
      </c>
      <c r="I11" s="13">
        <v>2.76</v>
      </c>
      <c r="J11" s="13">
        <v>2.7909999999999999</v>
      </c>
      <c r="K11" s="13">
        <v>2.762</v>
      </c>
      <c r="L11" s="13">
        <v>2.89</v>
      </c>
      <c r="M11" s="13">
        <v>2.8929999999999998</v>
      </c>
      <c r="N11" s="13">
        <v>2.9390000000000001</v>
      </c>
      <c r="Q11" s="9" t="s">
        <v>15</v>
      </c>
      <c r="R11" s="10">
        <v>0.31906029240214806</v>
      </c>
      <c r="S11" s="10">
        <v>0.11990930087709974</v>
      </c>
      <c r="T11" s="10">
        <v>-0.23127972617945633</v>
      </c>
      <c r="U11" s="10">
        <v>1.3217803487305271E-2</v>
      </c>
      <c r="V11" s="10">
        <v>9.9996133192632619E-2</v>
      </c>
      <c r="W11" s="10">
        <v>0.19692296558827374</v>
      </c>
      <c r="X11" s="10">
        <v>-1.6677614707911802E-2</v>
      </c>
      <c r="Y11" s="10">
        <v>0.26573029674544041</v>
      </c>
      <c r="Z11" s="10">
        <v>0.39673291889552581</v>
      </c>
      <c r="AA11" s="10">
        <v>0.74370131363273728</v>
      </c>
    </row>
    <row r="12" spans="1:27" x14ac:dyDescent="0.25">
      <c r="A12" s="15">
        <v>39178</v>
      </c>
      <c r="B12" s="12">
        <v>64.819999999999993</v>
      </c>
      <c r="D12" s="23">
        <v>39181</v>
      </c>
      <c r="E12" s="26">
        <v>63.938367346938769</v>
      </c>
      <c r="F12" s="13">
        <v>2.83</v>
      </c>
      <c r="G12" s="13">
        <v>2.819</v>
      </c>
      <c r="H12" s="13">
        <v>2.847</v>
      </c>
      <c r="I12" s="13">
        <v>2.8210000000000002</v>
      </c>
      <c r="J12" s="13">
        <v>2.85</v>
      </c>
      <c r="K12" s="13">
        <v>2.8050000000000002</v>
      </c>
      <c r="L12" s="13">
        <v>2.956</v>
      </c>
      <c r="M12" s="13">
        <v>2.93</v>
      </c>
      <c r="N12" s="13">
        <v>2.9780000000000002</v>
      </c>
      <c r="Q12" s="9" t="s">
        <v>22</v>
      </c>
      <c r="R12" s="10">
        <v>0.31698742358291243</v>
      </c>
      <c r="S12" s="10">
        <v>0.20746602055487548</v>
      </c>
      <c r="T12" s="10">
        <v>-0.46880430933832679</v>
      </c>
      <c r="U12" s="10">
        <v>0.27736708285577083</v>
      </c>
      <c r="V12" s="10">
        <v>-0.47936680216865629</v>
      </c>
      <c r="W12" s="10">
        <v>-0.47470354028415729</v>
      </c>
      <c r="X12" s="10">
        <v>-0.29643714494671825</v>
      </c>
      <c r="Y12" s="10">
        <v>-8.449782056193271E-2</v>
      </c>
      <c r="Z12" s="10">
        <v>-6.9036352879768517E-2</v>
      </c>
      <c r="AA12" s="10">
        <v>-6.9641810119715208E-2</v>
      </c>
    </row>
    <row r="13" spans="1:27" x14ac:dyDescent="0.25">
      <c r="A13" s="15">
        <v>39185</v>
      </c>
      <c r="B13" s="12">
        <v>62.58</v>
      </c>
      <c r="D13" s="23">
        <v>39188</v>
      </c>
      <c r="E13" s="26">
        <v>62.686209477394371</v>
      </c>
      <c r="F13" s="13">
        <v>2.875</v>
      </c>
      <c r="G13" s="13">
        <v>2.8679999999999999</v>
      </c>
      <c r="H13" s="13">
        <v>2.88</v>
      </c>
      <c r="I13" s="13">
        <v>2.8740000000000001</v>
      </c>
      <c r="J13" s="13">
        <v>2.8740000000000001</v>
      </c>
      <c r="K13" s="13">
        <v>2.8420000000000001</v>
      </c>
      <c r="L13" s="13">
        <v>2.9860000000000002</v>
      </c>
      <c r="M13" s="13">
        <v>2.9649999999999999</v>
      </c>
      <c r="N13" s="13">
        <v>3.0150000000000001</v>
      </c>
      <c r="Q13" s="9" t="s">
        <v>23</v>
      </c>
      <c r="R13" s="10">
        <v>0.31870291814671542</v>
      </c>
      <c r="S13" s="10">
        <v>0.11473139537072283</v>
      </c>
      <c r="T13" s="10">
        <v>-0.31990938864471741</v>
      </c>
      <c r="U13" s="10">
        <v>6.4356388718128099E-2</v>
      </c>
      <c r="V13" s="10">
        <v>-0.13927201825565083</v>
      </c>
      <c r="W13" s="10">
        <v>0.42011163291895981</v>
      </c>
      <c r="X13" s="10">
        <v>0.68324879109749748</v>
      </c>
      <c r="Y13" s="10">
        <v>-0.26888385738281756</v>
      </c>
      <c r="Z13" s="10">
        <v>-0.10443480953581064</v>
      </c>
      <c r="AA13" s="10">
        <v>-0.18126457802424084</v>
      </c>
    </row>
    <row r="14" spans="1:27" x14ac:dyDescent="0.25">
      <c r="A14" s="15">
        <v>39192</v>
      </c>
      <c r="B14" s="12">
        <v>63.06</v>
      </c>
      <c r="D14" s="23">
        <v>39195</v>
      </c>
      <c r="E14" s="26">
        <v>64.03617162003394</v>
      </c>
      <c r="F14" s="13">
        <v>2.85</v>
      </c>
      <c r="G14" s="13">
        <v>2.8620000000000001</v>
      </c>
      <c r="H14" s="13">
        <v>2.8740000000000001</v>
      </c>
      <c r="I14" s="13">
        <v>2.8330000000000002</v>
      </c>
      <c r="J14" s="13">
        <v>2.847</v>
      </c>
      <c r="K14" s="13">
        <v>2.8090000000000002</v>
      </c>
      <c r="L14" s="13">
        <v>2.984</v>
      </c>
      <c r="M14" s="13">
        <v>2.9620000000000002</v>
      </c>
      <c r="N14" s="13">
        <v>3.004</v>
      </c>
      <c r="Q14" s="9" t="s">
        <v>24</v>
      </c>
      <c r="R14" s="10">
        <v>0.31924289699401903</v>
      </c>
      <c r="S14" s="10">
        <v>9.4977461881832315E-2</v>
      </c>
      <c r="T14" s="10">
        <v>-0.16800287709254119</v>
      </c>
      <c r="U14" s="10">
        <v>-9.6403810080969238E-2</v>
      </c>
      <c r="V14" s="10">
        <v>0.29739347431336161</v>
      </c>
      <c r="W14" s="10">
        <v>0.23662086249530978</v>
      </c>
      <c r="X14" s="10">
        <v>-0.30509236372898857</v>
      </c>
      <c r="Y14" s="10">
        <v>0.31104012371375089</v>
      </c>
      <c r="Z14" s="10">
        <v>0.36641192284743324</v>
      </c>
      <c r="AA14" s="10">
        <v>-0.61889197429058207</v>
      </c>
    </row>
    <row r="15" spans="1:27" x14ac:dyDescent="0.25">
      <c r="A15" s="15">
        <v>39199</v>
      </c>
      <c r="B15" s="12">
        <v>65.260000000000005</v>
      </c>
      <c r="D15" s="23">
        <v>39202</v>
      </c>
      <c r="E15" s="26">
        <v>64.865964181591011</v>
      </c>
      <c r="F15" s="13">
        <v>2.8290000000000002</v>
      </c>
      <c r="G15" s="13">
        <v>2.8679999999999999</v>
      </c>
      <c r="H15" s="13">
        <v>2.871</v>
      </c>
      <c r="I15" s="13">
        <v>2.798</v>
      </c>
      <c r="J15" s="13">
        <v>2.794</v>
      </c>
      <c r="K15" s="13">
        <v>2.762</v>
      </c>
      <c r="L15" s="13">
        <v>2.9940000000000002</v>
      </c>
      <c r="M15" s="13">
        <v>2.9609999999999999</v>
      </c>
      <c r="N15" s="13">
        <v>2.9870000000000001</v>
      </c>
      <c r="Q15" s="9" t="s">
        <v>16</v>
      </c>
      <c r="R15" s="10">
        <v>0.31905985333239478</v>
      </c>
      <c r="S15" s="10">
        <v>8.853678730802246E-2</v>
      </c>
      <c r="T15" s="10">
        <v>2.4749187785571451E-2</v>
      </c>
      <c r="U15" s="10">
        <v>-0.34219473193423294</v>
      </c>
      <c r="V15" s="10">
        <v>0.47409529931532385</v>
      </c>
      <c r="W15" s="10">
        <v>-0.64901212839708056</v>
      </c>
      <c r="X15" s="10">
        <v>0.33947524606621782</v>
      </c>
      <c r="Y15" s="10">
        <v>-0.10345926689861942</v>
      </c>
      <c r="Z15" s="10">
        <v>2.6850844710438061E-2</v>
      </c>
      <c r="AA15" s="10">
        <v>9.8200056969796981E-4</v>
      </c>
    </row>
    <row r="16" spans="1:27" x14ac:dyDescent="0.25">
      <c r="A16" s="15">
        <v>39206</v>
      </c>
      <c r="B16" s="12">
        <v>63.82</v>
      </c>
      <c r="D16" s="23">
        <v>39209</v>
      </c>
      <c r="E16" s="26">
        <v>62.83401082882132</v>
      </c>
      <c r="F16" s="13">
        <v>2.8130000000000002</v>
      </c>
      <c r="G16" s="13">
        <v>2.8719999999999999</v>
      </c>
      <c r="H16" s="13">
        <v>2.8650000000000002</v>
      </c>
      <c r="I16" s="13">
        <v>2.7730000000000001</v>
      </c>
      <c r="J16" s="13">
        <v>2.7789999999999999</v>
      </c>
      <c r="K16" s="13">
        <v>2.7429999999999999</v>
      </c>
      <c r="L16" s="13">
        <v>3.0019999999999998</v>
      </c>
      <c r="M16" s="13">
        <v>2.9430000000000001</v>
      </c>
      <c r="N16" s="13">
        <v>2.9740000000000002</v>
      </c>
      <c r="Q16" s="9" t="s">
        <v>17</v>
      </c>
      <c r="R16" s="10">
        <v>0.31943891387392725</v>
      </c>
      <c r="S16" s="10">
        <v>7.0273787181495087E-2</v>
      </c>
      <c r="T16" s="10">
        <v>-5.1793223870349445E-2</v>
      </c>
      <c r="U16" s="10">
        <v>-0.1493835881918118</v>
      </c>
      <c r="V16" s="10">
        <v>0.30940599981316957</v>
      </c>
      <c r="W16" s="10">
        <v>0.25868633061370661</v>
      </c>
      <c r="X16" s="10">
        <v>-0.40403362665705128</v>
      </c>
      <c r="Y16" s="10">
        <v>-0.18287190191747232</v>
      </c>
      <c r="Z16" s="10">
        <v>-0.69602960056664531</v>
      </c>
      <c r="AA16" s="10">
        <v>0.15565725638714056</v>
      </c>
    </row>
    <row r="17" spans="1:27" x14ac:dyDescent="0.25">
      <c r="A17" s="15">
        <v>39213</v>
      </c>
      <c r="B17" s="12">
        <v>61.9</v>
      </c>
      <c r="D17" s="23">
        <v>39216</v>
      </c>
      <c r="E17" s="26">
        <v>62.419367668711054</v>
      </c>
      <c r="F17" s="13">
        <v>2.7869999999999999</v>
      </c>
      <c r="G17" s="13">
        <v>2.8639999999999999</v>
      </c>
      <c r="H17" s="13">
        <v>2.8410000000000002</v>
      </c>
      <c r="I17" s="13">
        <v>2.7440000000000002</v>
      </c>
      <c r="J17" s="13">
        <v>2.762</v>
      </c>
      <c r="K17" s="13">
        <v>2.722</v>
      </c>
      <c r="L17" s="13">
        <v>3.004</v>
      </c>
      <c r="M17" s="13">
        <v>2.927</v>
      </c>
      <c r="N17" s="13">
        <v>2.952</v>
      </c>
      <c r="Q17" s="9" t="s">
        <v>18</v>
      </c>
      <c r="R17" s="10">
        <v>0.31756909887119472</v>
      </c>
      <c r="S17" s="10">
        <v>0.10461605788270774</v>
      </c>
      <c r="T17" s="10">
        <v>0.41774998442414651</v>
      </c>
      <c r="U17" s="10">
        <v>-0.62027258340272495</v>
      </c>
      <c r="V17" s="10">
        <v>-0.55322052074835859</v>
      </c>
      <c r="W17" s="10">
        <v>8.0645500411545348E-2</v>
      </c>
      <c r="X17" s="10">
        <v>-7.4370249067448005E-2</v>
      </c>
      <c r="Y17" s="10">
        <v>-3.9598301150585935E-2</v>
      </c>
      <c r="Z17" s="10">
        <v>9.6399975767929275E-2</v>
      </c>
      <c r="AA17" s="10">
        <v>1.9143211892736177E-3</v>
      </c>
    </row>
    <row r="18" spans="1:27" x14ac:dyDescent="0.25">
      <c r="A18" s="15">
        <v>39220</v>
      </c>
      <c r="B18" s="12">
        <v>63.61</v>
      </c>
      <c r="D18" s="23">
        <v>39223</v>
      </c>
      <c r="E18" s="26">
        <v>64.318675955809937</v>
      </c>
      <c r="F18" s="13">
        <v>2.82</v>
      </c>
      <c r="G18" s="13">
        <v>2.8809999999999998</v>
      </c>
      <c r="H18" s="13">
        <v>2.8690000000000002</v>
      </c>
      <c r="I18" s="13">
        <v>2.782</v>
      </c>
      <c r="J18" s="13">
        <v>2.7919999999999998</v>
      </c>
      <c r="K18" s="13">
        <v>2.754</v>
      </c>
      <c r="L18" s="13">
        <v>3</v>
      </c>
      <c r="M18" s="13">
        <v>2.9279999999999999</v>
      </c>
      <c r="N18" s="13">
        <v>2.9550000000000001</v>
      </c>
      <c r="Q18" s="9" t="s">
        <v>19</v>
      </c>
      <c r="R18" s="10">
        <v>0.31844012866463151</v>
      </c>
      <c r="S18" s="10">
        <v>4.9926303166914633E-2</v>
      </c>
      <c r="T18" s="10">
        <v>0.41143165325270625</v>
      </c>
      <c r="U18" s="10">
        <v>0.38346977898412066</v>
      </c>
      <c r="V18" s="10">
        <v>-7.0861138698426626E-2</v>
      </c>
      <c r="W18" s="10">
        <v>-7.47259448853487E-2</v>
      </c>
      <c r="X18" s="10">
        <v>0.22169724776472244</v>
      </c>
      <c r="Y18" s="10">
        <v>0.64086379047687503</v>
      </c>
      <c r="Z18" s="10">
        <v>-0.32777290508500817</v>
      </c>
      <c r="AA18" s="10">
        <v>-4.337924942181625E-2</v>
      </c>
    </row>
    <row r="19" spans="1:27" x14ac:dyDescent="0.25">
      <c r="A19" s="15">
        <v>39227</v>
      </c>
      <c r="B19" s="12">
        <v>64.89</v>
      </c>
      <c r="D19" s="23">
        <v>39230</v>
      </c>
      <c r="E19" s="26">
        <v>64.516093294460646</v>
      </c>
      <c r="F19" s="13">
        <v>2.8330000000000002</v>
      </c>
      <c r="G19" s="13">
        <v>2.8849999999999998</v>
      </c>
      <c r="H19" s="13">
        <v>2.8780000000000001</v>
      </c>
      <c r="I19" s="13">
        <v>2.7989999999999999</v>
      </c>
      <c r="J19" s="13">
        <v>2.802</v>
      </c>
      <c r="K19" s="13">
        <v>2.782</v>
      </c>
      <c r="L19" s="13">
        <v>2.9860000000000002</v>
      </c>
      <c r="M19" s="13">
        <v>2.9460000000000002</v>
      </c>
      <c r="N19" s="13">
        <v>2.9750000000000001</v>
      </c>
      <c r="Q19" s="9" t="s">
        <v>20</v>
      </c>
      <c r="R19" s="10">
        <v>0.31795484295680132</v>
      </c>
      <c r="S19" s="10">
        <v>2.5643361880757713E-2</v>
      </c>
      <c r="T19" s="10">
        <v>0.4871878173277373</v>
      </c>
      <c r="U19" s="10">
        <v>0.48779744310378043</v>
      </c>
      <c r="V19" s="10">
        <v>0.12392334538826261</v>
      </c>
      <c r="W19" s="10">
        <v>3.9701386651676392E-2</v>
      </c>
      <c r="X19" s="10">
        <v>-0.13634809935406642</v>
      </c>
      <c r="Y19" s="10">
        <v>-0.54475298080613521</v>
      </c>
      <c r="Z19" s="10">
        <v>0.30105095708533575</v>
      </c>
      <c r="AA19" s="10">
        <v>6.1100155237579301E-3</v>
      </c>
    </row>
    <row r="20" spans="1:27" x14ac:dyDescent="0.25">
      <c r="A20" s="15">
        <v>39234</v>
      </c>
      <c r="B20" s="12">
        <v>63.94</v>
      </c>
      <c r="D20" s="23">
        <v>39237</v>
      </c>
      <c r="E20" s="26">
        <v>64.600895522388058</v>
      </c>
      <c r="F20" s="13">
        <v>2.8149999999999999</v>
      </c>
      <c r="G20" s="13">
        <v>2.88</v>
      </c>
      <c r="H20" s="13">
        <v>2.867</v>
      </c>
      <c r="I20" s="13">
        <v>2.774</v>
      </c>
      <c r="J20" s="13">
        <v>2.7869999999999999</v>
      </c>
      <c r="K20" s="13">
        <v>2.7570000000000001</v>
      </c>
      <c r="L20" s="13">
        <v>2.9649999999999999</v>
      </c>
      <c r="M20" s="13">
        <v>2.9390000000000001</v>
      </c>
      <c r="N20" s="13">
        <v>2.972</v>
      </c>
    </row>
    <row r="21" spans="1:27" ht="15.75" thickBot="1" x14ac:dyDescent="0.3">
      <c r="A21" s="15">
        <v>39241</v>
      </c>
      <c r="B21" s="12">
        <v>65.900000000000006</v>
      </c>
      <c r="D21" s="23">
        <v>39244</v>
      </c>
      <c r="E21" s="26">
        <v>66.217406553239641</v>
      </c>
      <c r="F21" s="13">
        <v>2.8119999999999998</v>
      </c>
      <c r="G21" s="13">
        <v>2.88</v>
      </c>
      <c r="H21" s="13">
        <v>2.8719999999999999</v>
      </c>
      <c r="I21" s="13">
        <v>2.7650000000000001</v>
      </c>
      <c r="J21" s="13">
        <v>2.7789999999999999</v>
      </c>
      <c r="K21" s="13">
        <v>2.7519999999999998</v>
      </c>
      <c r="L21" s="13">
        <v>2.944</v>
      </c>
      <c r="M21" s="13">
        <v>2.9489999999999998</v>
      </c>
      <c r="N21" s="13">
        <v>2.9969999999999999</v>
      </c>
      <c r="Q21" s="8" t="s">
        <v>11</v>
      </c>
      <c r="R21" s="7" t="s">
        <v>1</v>
      </c>
      <c r="S21" s="7" t="s">
        <v>2</v>
      </c>
      <c r="T21" s="7" t="s">
        <v>3</v>
      </c>
      <c r="U21" s="7" t="s">
        <v>4</v>
      </c>
      <c r="V21" s="7" t="s">
        <v>5</v>
      </c>
      <c r="W21" s="7" t="s">
        <v>6</v>
      </c>
      <c r="X21" s="7" t="s">
        <v>12</v>
      </c>
      <c r="Y21" s="7" t="s">
        <v>13</v>
      </c>
      <c r="Z21" s="7" t="s">
        <v>14</v>
      </c>
      <c r="AA21" s="7" t="s">
        <v>27</v>
      </c>
    </row>
    <row r="22" spans="1:27" x14ac:dyDescent="0.25">
      <c r="A22" s="15">
        <v>39248</v>
      </c>
      <c r="B22" s="12">
        <v>66.62</v>
      </c>
      <c r="D22" s="23">
        <v>39251</v>
      </c>
      <c r="E22" s="26">
        <v>67.558058146423065</v>
      </c>
      <c r="F22" s="13">
        <v>2.8180000000000001</v>
      </c>
      <c r="G22" s="13">
        <v>2.8730000000000002</v>
      </c>
      <c r="H22" s="13">
        <v>2.867</v>
      </c>
      <c r="I22" s="13">
        <v>2.78</v>
      </c>
      <c r="J22" s="13">
        <v>2.7919999999999998</v>
      </c>
      <c r="K22" s="13">
        <v>2.7589999999999999</v>
      </c>
      <c r="L22" s="13">
        <v>2.9129999999999998</v>
      </c>
      <c r="M22" s="13">
        <v>2.968</v>
      </c>
      <c r="N22" s="13">
        <v>3.0329999999999999</v>
      </c>
      <c r="R22" s="10">
        <f t="array" ref="R22:R348">_xll.PCA_COMP($E$3:$N$329,,1,1,5)</f>
        <v>-4.2919427012840234</v>
      </c>
      <c r="S22" s="10">
        <f t="array" ref="S22:S348">_xll.PCA_COMP($E$3:$N$329,,1,2,5)</f>
        <v>5.7395879616802925E-2</v>
      </c>
      <c r="T22" s="10">
        <f t="array" ref="T22:T348">_xll.PCA_COMP($E$3:$N$329,,1,3,5)</f>
        <v>0.37486450472944938</v>
      </c>
      <c r="U22" s="10">
        <f t="array" ref="U22:U348">_xll.PCA_COMP($E$3:$N$329,,1,4,5)</f>
        <v>0.25978835323516802</v>
      </c>
      <c r="V22" s="10">
        <f t="array" ref="V22:V348">_xll.PCA_COMP($E$3:$N$329,,1,5,5)</f>
        <v>-6.7217918907376661E-2</v>
      </c>
      <c r="W22" s="10">
        <f t="array" ref="W22:W348">_xll.PCA_COMP($E$3:$N$329,,1,6,5)</f>
        <v>-4.0519161071313994E-2</v>
      </c>
      <c r="X22" s="10">
        <f t="array" ref="X22:X348">_xll.PCA_COMP($E$3:$N$329,,1,7,5)</f>
        <v>-3.0876463035428972E-2</v>
      </c>
      <c r="Y22" s="10">
        <f t="array" ref="Y22:Y348">_xll.PCA_COMP($E$3:$N$329,,1,8,5)</f>
        <v>-6.3592041729969408E-3</v>
      </c>
      <c r="Z22" s="10">
        <f t="array" ref="Z22:Z348">_xll.PCA_COMP($E$3:$N$329,,1,9,5)</f>
        <v>4.0752811375661932E-2</v>
      </c>
      <c r="AA22" s="10">
        <f t="array" ref="AA22:AA348">_xll.PCA_COMP($E$3:$N$329,,1,10,5)</f>
        <v>-7.8114439048560394E-3</v>
      </c>
    </row>
    <row r="23" spans="1:27" x14ac:dyDescent="0.25">
      <c r="A23" s="15">
        <v>39255</v>
      </c>
      <c r="B23" s="12">
        <v>68.78</v>
      </c>
      <c r="D23" s="23">
        <v>39258</v>
      </c>
      <c r="E23" s="26">
        <v>68.937156679404822</v>
      </c>
      <c r="F23" s="13">
        <v>2.8460000000000001</v>
      </c>
      <c r="G23" s="13">
        <v>2.92</v>
      </c>
      <c r="H23" s="13">
        <v>2.9129999999999998</v>
      </c>
      <c r="I23" s="13">
        <v>2.7970000000000002</v>
      </c>
      <c r="J23" s="13">
        <v>2.82</v>
      </c>
      <c r="K23" s="13">
        <v>2.782</v>
      </c>
      <c r="L23" s="13">
        <v>2.9409999999999998</v>
      </c>
      <c r="M23" s="13">
        <v>2.9929999999999999</v>
      </c>
      <c r="N23" s="13">
        <v>3.073</v>
      </c>
      <c r="R23" s="10">
        <v>-4.1266260723110406</v>
      </c>
      <c r="S23" s="10">
        <v>7.3196725600229565E-2</v>
      </c>
      <c r="T23" s="10">
        <v>0.40132000027049924</v>
      </c>
      <c r="U23" s="10">
        <v>0.32780334838039416</v>
      </c>
      <c r="V23" s="10">
        <v>-1.2600684234377737E-2</v>
      </c>
      <c r="W23" s="10">
        <v>-7.2433959302539458E-2</v>
      </c>
      <c r="X23" s="10">
        <v>-1.3043370222645841E-2</v>
      </c>
      <c r="Y23" s="10">
        <v>-2.9362939353785124E-2</v>
      </c>
      <c r="Z23" s="10">
        <v>3.4910973842188484E-2</v>
      </c>
      <c r="AA23" s="10">
        <v>-6.6951292623430797E-3</v>
      </c>
    </row>
    <row r="24" spans="1:27" x14ac:dyDescent="0.25">
      <c r="A24" s="15">
        <v>39262</v>
      </c>
      <c r="B24" s="12">
        <v>69.13</v>
      </c>
      <c r="D24" s="23">
        <v>39265</v>
      </c>
      <c r="E24" s="26">
        <v>70.106027816278726</v>
      </c>
      <c r="F24" s="13">
        <v>2.8410000000000002</v>
      </c>
      <c r="G24" s="13">
        <v>2.93</v>
      </c>
      <c r="H24" s="13">
        <v>2.9140000000000001</v>
      </c>
      <c r="I24" s="13">
        <v>2.786</v>
      </c>
      <c r="J24" s="13">
        <v>2.819</v>
      </c>
      <c r="K24" s="13">
        <v>2.77</v>
      </c>
      <c r="L24" s="13">
        <v>2.9420000000000002</v>
      </c>
      <c r="M24" s="13">
        <v>2.9820000000000002</v>
      </c>
      <c r="N24" s="13">
        <v>3.0670000000000002</v>
      </c>
      <c r="R24" s="10">
        <v>-4.0808004882718096</v>
      </c>
      <c r="S24" s="10">
        <v>9.1254625551013879E-2</v>
      </c>
      <c r="T24" s="10">
        <v>0.37490106797086392</v>
      </c>
      <c r="U24" s="10">
        <v>0.32131498992681673</v>
      </c>
      <c r="V24" s="10">
        <v>4.1815455247968198E-3</v>
      </c>
      <c r="W24" s="10">
        <v>-5.4441652013163928E-2</v>
      </c>
      <c r="X24" s="10">
        <v>-1.9776328521284706E-2</v>
      </c>
      <c r="Y24" s="10">
        <v>-2.5078480369692659E-2</v>
      </c>
      <c r="Z24" s="10">
        <v>1.4838538458424441E-2</v>
      </c>
      <c r="AA24" s="10">
        <v>-2.9313828948918761E-3</v>
      </c>
    </row>
    <row r="25" spans="1:27" x14ac:dyDescent="0.25">
      <c r="A25" s="15">
        <v>39269</v>
      </c>
      <c r="B25" s="12">
        <v>71.78</v>
      </c>
      <c r="D25" s="23">
        <v>39272</v>
      </c>
      <c r="E25" s="26">
        <v>72.238379319865899</v>
      </c>
      <c r="F25" s="13">
        <v>2.8660000000000001</v>
      </c>
      <c r="G25" s="13">
        <v>2.9420000000000002</v>
      </c>
      <c r="H25" s="13">
        <v>2.9329999999999998</v>
      </c>
      <c r="I25" s="13">
        <v>2.8149999999999999</v>
      </c>
      <c r="J25" s="13">
        <v>2.8319999999999999</v>
      </c>
      <c r="K25" s="13">
        <v>2.7869999999999999</v>
      </c>
      <c r="L25" s="13">
        <v>2.9620000000000002</v>
      </c>
      <c r="M25" s="13">
        <v>2.996</v>
      </c>
      <c r="N25" s="13">
        <v>3.09</v>
      </c>
      <c r="R25" s="10">
        <v>-3.8763982146309726</v>
      </c>
      <c r="S25" s="10">
        <v>5.234852005606877E-2</v>
      </c>
      <c r="T25" s="10">
        <v>0.35869543477246579</v>
      </c>
      <c r="U25" s="10">
        <v>0.22272999527782028</v>
      </c>
      <c r="V25" s="10">
        <v>6.76549422418673E-2</v>
      </c>
      <c r="W25" s="10">
        <v>-7.0026185194090471E-2</v>
      </c>
      <c r="X25" s="10">
        <v>-4.8289428098012128E-2</v>
      </c>
      <c r="Y25" s="10">
        <v>-2.143064474581215E-2</v>
      </c>
      <c r="Z25" s="10">
        <v>4.6501624705554854E-3</v>
      </c>
      <c r="AA25" s="10">
        <v>6.3026068972911529E-4</v>
      </c>
    </row>
    <row r="26" spans="1:27" x14ac:dyDescent="0.25">
      <c r="A26" s="15">
        <v>39276</v>
      </c>
      <c r="B26" s="12">
        <v>72.790000000000006</v>
      </c>
      <c r="D26" s="23">
        <v>39279</v>
      </c>
      <c r="E26" s="26">
        <v>73.776519322461951</v>
      </c>
      <c r="F26" s="13">
        <v>2.8879999999999999</v>
      </c>
      <c r="G26" s="13">
        <v>2.9590000000000001</v>
      </c>
      <c r="H26" s="13">
        <v>2.9449999999999998</v>
      </c>
      <c r="I26" s="13">
        <v>2.8460000000000001</v>
      </c>
      <c r="J26" s="13">
        <v>2.8959999999999999</v>
      </c>
      <c r="K26" s="13">
        <v>2.8250000000000002</v>
      </c>
      <c r="L26" s="13">
        <v>2.9830000000000001</v>
      </c>
      <c r="M26" s="13">
        <v>3.0419999999999998</v>
      </c>
      <c r="N26" s="13">
        <v>3.1469999999999998</v>
      </c>
      <c r="R26" s="10">
        <v>-3.6048656922737852</v>
      </c>
      <c r="S26" s="10">
        <v>9.8140932735126918E-2</v>
      </c>
      <c r="T26" s="10">
        <v>0.27100453597557944</v>
      </c>
      <c r="U26" s="10">
        <v>8.6718598500251168E-2</v>
      </c>
      <c r="V26" s="10">
        <v>9.6146415737120738E-2</v>
      </c>
      <c r="W26" s="10">
        <v>-2.1104641456032632E-2</v>
      </c>
      <c r="X26" s="10">
        <v>-5.0357316813921235E-2</v>
      </c>
      <c r="Y26" s="10">
        <v>-2.073259777187032E-2</v>
      </c>
      <c r="Z26" s="10">
        <v>-7.3073604177509464E-3</v>
      </c>
      <c r="AA26" s="10">
        <v>5.3795142105343254E-3</v>
      </c>
    </row>
    <row r="27" spans="1:27" x14ac:dyDescent="0.25">
      <c r="A27" s="15">
        <v>39283</v>
      </c>
      <c r="B27" s="12">
        <v>74.92</v>
      </c>
      <c r="D27" s="23">
        <v>39286</v>
      </c>
      <c r="E27" s="26">
        <v>75.026412382124292</v>
      </c>
      <c r="F27" s="13">
        <v>2.8769999999999998</v>
      </c>
      <c r="G27" s="13">
        <v>2.95</v>
      </c>
      <c r="H27" s="13">
        <v>2.9409999999999998</v>
      </c>
      <c r="I27" s="13">
        <v>2.83</v>
      </c>
      <c r="J27" s="13">
        <v>2.899</v>
      </c>
      <c r="K27" s="13">
        <v>2.819</v>
      </c>
      <c r="L27" s="13">
        <v>2.9940000000000002</v>
      </c>
      <c r="M27" s="13">
        <v>3.073</v>
      </c>
      <c r="N27" s="13">
        <v>3.1579999999999999</v>
      </c>
      <c r="R27" s="10">
        <v>-3.4272021326367339</v>
      </c>
      <c r="S27" s="10">
        <v>0.26120933887961945</v>
      </c>
      <c r="T27" s="10">
        <v>0.25150915164718068</v>
      </c>
      <c r="U27" s="10">
        <v>-1.0471217765895227E-2</v>
      </c>
      <c r="V27" s="10">
        <v>0.11214620220502275</v>
      </c>
      <c r="W27" s="10">
        <v>-7.2305945583134891E-3</v>
      </c>
      <c r="X27" s="10">
        <v>-5.6816528248760552E-2</v>
      </c>
      <c r="Y27" s="10">
        <v>5.0310673042082019E-5</v>
      </c>
      <c r="Z27" s="10">
        <v>1.597230704276939E-2</v>
      </c>
      <c r="AA27" s="10">
        <v>-1.6148263173116828E-3</v>
      </c>
    </row>
    <row r="28" spans="1:27" x14ac:dyDescent="0.25">
      <c r="A28" s="15">
        <v>39290</v>
      </c>
      <c r="B28" s="12">
        <v>75.150000000000006</v>
      </c>
      <c r="D28" s="23">
        <v>39293</v>
      </c>
      <c r="E28" s="26">
        <v>75.836020169191798</v>
      </c>
      <c r="F28" s="13">
        <v>2.8620000000000001</v>
      </c>
      <c r="G28" s="13">
        <v>2.9460000000000002</v>
      </c>
      <c r="H28" s="13">
        <v>2.919</v>
      </c>
      <c r="I28" s="13">
        <v>2.8170000000000002</v>
      </c>
      <c r="J28" s="13">
        <v>2.9020000000000001</v>
      </c>
      <c r="K28" s="13">
        <v>2.8109999999999999</v>
      </c>
      <c r="L28" s="13">
        <v>3.0089999999999999</v>
      </c>
      <c r="M28" s="13">
        <v>3.0659999999999998</v>
      </c>
      <c r="N28" s="13">
        <v>3.1520000000000001</v>
      </c>
      <c r="R28" s="10">
        <v>-3.4581421193010478</v>
      </c>
      <c r="S28" s="10">
        <v>0.33395055220205083</v>
      </c>
      <c r="T28" s="10">
        <v>0.27802213092209865</v>
      </c>
      <c r="U28" s="10">
        <v>-5.7496757870824755E-2</v>
      </c>
      <c r="V28" s="10">
        <v>8.2713314929121234E-2</v>
      </c>
      <c r="W28" s="10">
        <v>6.2432530938535029E-3</v>
      </c>
      <c r="X28" s="10">
        <v>-4.2926738367309071E-2</v>
      </c>
      <c r="Y28" s="10">
        <v>9.8681958417910481E-3</v>
      </c>
      <c r="Z28" s="10">
        <v>-2.4623581698870714E-3</v>
      </c>
      <c r="AA28" s="10">
        <v>3.8774720548903512E-3</v>
      </c>
    </row>
    <row r="29" spans="1:27" x14ac:dyDescent="0.25">
      <c r="A29" s="15">
        <v>39297</v>
      </c>
      <c r="B29" s="12">
        <v>76.75</v>
      </c>
      <c r="D29" s="23">
        <v>39300</v>
      </c>
      <c r="E29" s="26">
        <v>74.848979591836738</v>
      </c>
      <c r="F29" s="13">
        <v>2.8780000000000001</v>
      </c>
      <c r="G29" s="13">
        <v>2.9550000000000001</v>
      </c>
      <c r="H29" s="13">
        <v>2.9409999999999998</v>
      </c>
      <c r="I29" s="13">
        <v>2.831</v>
      </c>
      <c r="J29" s="13">
        <v>2.9039999999999999</v>
      </c>
      <c r="K29" s="13">
        <v>2.8279999999999998</v>
      </c>
      <c r="L29" s="13">
        <v>3.0179999999999998</v>
      </c>
      <c r="M29" s="13">
        <v>3.0830000000000002</v>
      </c>
      <c r="N29" s="13">
        <v>3.14</v>
      </c>
      <c r="R29" s="10">
        <v>-3.4319426332497089</v>
      </c>
      <c r="S29" s="10">
        <v>0.20581128660643411</v>
      </c>
      <c r="T29" s="10">
        <v>0.27128998234902479</v>
      </c>
      <c r="U29" s="10">
        <v>-8.3416700978480501E-2</v>
      </c>
      <c r="V29" s="10">
        <v>6.632381563186894E-2</v>
      </c>
      <c r="W29" s="10">
        <v>1.4855099271128512E-2</v>
      </c>
      <c r="X29" s="10">
        <v>-6.1570008477918228E-2</v>
      </c>
      <c r="Y29" s="10">
        <v>1.0870999574407177E-2</v>
      </c>
      <c r="Z29" s="10">
        <v>4.5516602545999651E-3</v>
      </c>
      <c r="AA29" s="10">
        <v>3.0163305821216558E-3</v>
      </c>
    </row>
    <row r="30" spans="1:27" x14ac:dyDescent="0.25">
      <c r="A30" s="15">
        <v>39304</v>
      </c>
      <c r="B30" s="12">
        <v>71.92</v>
      </c>
      <c r="D30" s="23">
        <v>39307</v>
      </c>
      <c r="E30" s="26">
        <v>71.971166180758019</v>
      </c>
      <c r="F30" s="13">
        <v>2.8340000000000001</v>
      </c>
      <c r="G30" s="13">
        <v>2.923</v>
      </c>
      <c r="H30" s="13">
        <v>2.8980000000000001</v>
      </c>
      <c r="I30" s="13">
        <v>2.7850000000000001</v>
      </c>
      <c r="J30" s="13">
        <v>2.855</v>
      </c>
      <c r="K30" s="13">
        <v>2.7730000000000001</v>
      </c>
      <c r="L30" s="13">
        <v>2.9889999999999999</v>
      </c>
      <c r="M30" s="13">
        <v>3.0230000000000001</v>
      </c>
      <c r="N30" s="13">
        <v>3.0539999999999998</v>
      </c>
      <c r="R30" s="10">
        <v>-2.9356421216164112</v>
      </c>
      <c r="S30" s="10">
        <v>0.14189217206272225</v>
      </c>
      <c r="T30" s="10">
        <v>0.2354381206894178</v>
      </c>
      <c r="U30" s="10">
        <v>-0.15748035767249874</v>
      </c>
      <c r="V30" s="10">
        <v>0.10958450012574265</v>
      </c>
      <c r="W30" s="10">
        <v>3.3183116537814486E-2</v>
      </c>
      <c r="X30" s="10">
        <v>-4.665096038102981E-2</v>
      </c>
      <c r="Y30" s="10">
        <v>1.6966388774969213E-2</v>
      </c>
      <c r="Z30" s="10">
        <v>-1.0570546587177102E-2</v>
      </c>
      <c r="AA30" s="10">
        <v>7.0546132049743426E-3</v>
      </c>
    </row>
    <row r="31" spans="1:27" x14ac:dyDescent="0.25">
      <c r="A31" s="15">
        <v>39311</v>
      </c>
      <c r="B31" s="12">
        <v>72.05</v>
      </c>
      <c r="D31" s="23">
        <v>39314</v>
      </c>
      <c r="E31" s="26">
        <v>71.31793002915451</v>
      </c>
      <c r="F31" s="13">
        <v>2.851</v>
      </c>
      <c r="G31" s="13">
        <v>2.915</v>
      </c>
      <c r="H31" s="13">
        <v>2.899</v>
      </c>
      <c r="I31" s="13">
        <v>2.8140000000000001</v>
      </c>
      <c r="J31" s="13">
        <v>2.8780000000000001</v>
      </c>
      <c r="K31" s="13">
        <v>2.81</v>
      </c>
      <c r="L31" s="13">
        <v>2.984</v>
      </c>
      <c r="M31" s="13">
        <v>3.0009999999999999</v>
      </c>
      <c r="N31" s="13">
        <v>3.016</v>
      </c>
      <c r="R31" s="10">
        <v>-2.744800675692137</v>
      </c>
      <c r="S31" s="10">
        <v>0.2348844753539894</v>
      </c>
      <c r="T31" s="10">
        <v>0.25753535029246066</v>
      </c>
      <c r="U31" s="10">
        <v>-0.20347859798906215</v>
      </c>
      <c r="V31" s="10">
        <v>0.12546064282807406</v>
      </c>
      <c r="W31" s="10">
        <v>2.776300542884854E-2</v>
      </c>
      <c r="X31" s="10">
        <v>-6.0865826994111458E-2</v>
      </c>
      <c r="Y31" s="10">
        <v>2.7580157216156365E-2</v>
      </c>
      <c r="Z31" s="10">
        <v>8.6072121585707411E-3</v>
      </c>
      <c r="AA31" s="10">
        <v>1.2675240766915109E-4</v>
      </c>
    </row>
    <row r="32" spans="1:27" x14ac:dyDescent="0.25">
      <c r="A32" s="15">
        <v>39318</v>
      </c>
      <c r="B32" s="12">
        <v>70.19</v>
      </c>
      <c r="D32" s="23">
        <v>39321</v>
      </c>
      <c r="E32" s="26">
        <v>70.966391711425842</v>
      </c>
      <c r="F32" s="13">
        <v>2.8439999999999999</v>
      </c>
      <c r="G32" s="13">
        <v>2.9060000000000001</v>
      </c>
      <c r="H32" s="13">
        <v>2.895</v>
      </c>
      <c r="I32" s="13">
        <v>2.806</v>
      </c>
      <c r="J32" s="13">
        <v>2.8849999999999998</v>
      </c>
      <c r="K32" s="13">
        <v>2.81</v>
      </c>
      <c r="L32" s="13">
        <v>2.9540000000000002</v>
      </c>
      <c r="M32" s="13">
        <v>2.9729999999999999</v>
      </c>
      <c r="N32" s="13">
        <v>2.9860000000000002</v>
      </c>
      <c r="R32" s="10">
        <v>-2.59979370073623</v>
      </c>
      <c r="S32" s="10">
        <v>0.34851640721630284</v>
      </c>
      <c r="T32" s="10">
        <v>0.24843934102720677</v>
      </c>
      <c r="U32" s="10">
        <v>-0.19035782970525769</v>
      </c>
      <c r="V32" s="10">
        <v>0.13130268253067617</v>
      </c>
      <c r="W32" s="10">
        <v>4.1363333210504415E-2</v>
      </c>
      <c r="X32" s="10">
        <v>-8.3311990610283826E-2</v>
      </c>
      <c r="Y32" s="10">
        <v>3.8911140169594544E-2</v>
      </c>
      <c r="Z32" s="10">
        <v>1.8939002775744698E-2</v>
      </c>
      <c r="AA32" s="10">
        <v>-6.7063329990317763E-3</v>
      </c>
    </row>
    <row r="33" spans="1:27" x14ac:dyDescent="0.25">
      <c r="A33" s="15">
        <v>39325</v>
      </c>
      <c r="B33" s="12">
        <v>72.930000000000007</v>
      </c>
      <c r="D33" s="23">
        <v>39328</v>
      </c>
      <c r="E33" s="26">
        <v>74.209373104065321</v>
      </c>
      <c r="F33" s="13">
        <v>2.8759999999999999</v>
      </c>
      <c r="G33" s="13">
        <v>2.915</v>
      </c>
      <c r="H33" s="13">
        <v>2.931</v>
      </c>
      <c r="I33" s="13">
        <v>2.84</v>
      </c>
      <c r="J33" s="13">
        <v>2.9249999999999998</v>
      </c>
      <c r="K33" s="13">
        <v>2.8380000000000001</v>
      </c>
      <c r="L33" s="13">
        <v>2.9460000000000002</v>
      </c>
      <c r="M33" s="13">
        <v>2.976</v>
      </c>
      <c r="N33" s="13">
        <v>2.9849999999999999</v>
      </c>
      <c r="R33" s="10">
        <v>-2.6537966670158393</v>
      </c>
      <c r="S33" s="10">
        <v>0.2613362287500266</v>
      </c>
      <c r="T33" s="10">
        <v>0.25819692354955348</v>
      </c>
      <c r="U33" s="10">
        <v>-0.17464970800715607</v>
      </c>
      <c r="V33" s="10">
        <v>7.4065887971580743E-2</v>
      </c>
      <c r="W33" s="10">
        <v>3.0261283920960638E-2</v>
      </c>
      <c r="X33" s="10">
        <v>-6.0332798279605797E-2</v>
      </c>
      <c r="Y33" s="10">
        <v>3.2401421176129312E-2</v>
      </c>
      <c r="Z33" s="10">
        <v>1.4144041271150634E-2</v>
      </c>
      <c r="AA33" s="10">
        <v>-1.3644016287352751E-3</v>
      </c>
    </row>
    <row r="34" spans="1:27" x14ac:dyDescent="0.25">
      <c r="A34" s="15">
        <v>39332</v>
      </c>
      <c r="B34" s="12">
        <v>75.959999999999994</v>
      </c>
      <c r="D34" s="23">
        <v>39335</v>
      </c>
      <c r="E34" s="26">
        <v>77.228268783355773</v>
      </c>
      <c r="F34" s="13">
        <v>2.9209999999999998</v>
      </c>
      <c r="G34" s="13">
        <v>2.968</v>
      </c>
      <c r="H34" s="13">
        <v>2.9889999999999999</v>
      </c>
      <c r="I34" s="13">
        <v>2.8769999999999998</v>
      </c>
      <c r="J34" s="13">
        <v>2.9569999999999999</v>
      </c>
      <c r="K34" s="13">
        <v>2.8660000000000001</v>
      </c>
      <c r="L34" s="13">
        <v>2.9609999999999999</v>
      </c>
      <c r="M34" s="13">
        <v>2.9860000000000002</v>
      </c>
      <c r="N34" s="13">
        <v>2.9950000000000001</v>
      </c>
      <c r="R34" s="10">
        <v>-2.7192862406152649</v>
      </c>
      <c r="S34" s="10">
        <v>0.2020882788359738</v>
      </c>
      <c r="T34" s="10">
        <v>0.26291433539471748</v>
      </c>
      <c r="U34" s="10">
        <v>-0.15147769976868508</v>
      </c>
      <c r="V34" s="10">
        <v>-2.4282380350172258E-2</v>
      </c>
      <c r="W34" s="10">
        <v>3.8314889121647551E-2</v>
      </c>
      <c r="X34" s="10">
        <v>-4.6638265910951181E-2</v>
      </c>
      <c r="Y34" s="10">
        <v>4.1291515102800186E-2</v>
      </c>
      <c r="Z34" s="10">
        <v>2.5239290049762379E-2</v>
      </c>
      <c r="AA34" s="10">
        <v>-2.9224465117208358E-3</v>
      </c>
    </row>
    <row r="35" spans="1:27" x14ac:dyDescent="0.25">
      <c r="A35" s="15">
        <v>39339</v>
      </c>
      <c r="B35" s="12">
        <v>78.95</v>
      </c>
      <c r="D35" s="23">
        <v>39342</v>
      </c>
      <c r="E35" s="26">
        <v>80.692448701929749</v>
      </c>
      <c r="F35" s="13">
        <v>2.9729999999999999</v>
      </c>
      <c r="G35" s="13">
        <v>3.0249999999999999</v>
      </c>
      <c r="H35" s="13">
        <v>3.0510000000000002</v>
      </c>
      <c r="I35" s="13">
        <v>2.9239999999999999</v>
      </c>
      <c r="J35" s="13">
        <v>2.996</v>
      </c>
      <c r="K35" s="13">
        <v>2.9039999999999999</v>
      </c>
      <c r="L35" s="13">
        <v>2.976</v>
      </c>
      <c r="M35" s="13">
        <v>3.0059999999999998</v>
      </c>
      <c r="N35" s="13">
        <v>3.0230000000000001</v>
      </c>
      <c r="R35" s="10">
        <v>-2.7979236276452308</v>
      </c>
      <c r="S35" s="10">
        <v>0.28999016205887324</v>
      </c>
      <c r="T35" s="10">
        <v>0.27264065642171348</v>
      </c>
      <c r="U35" s="10">
        <v>-0.15952008399509718</v>
      </c>
      <c r="V35" s="10">
        <v>-5.9155165714584804E-2</v>
      </c>
      <c r="W35" s="10">
        <v>3.1768836264990448E-2</v>
      </c>
      <c r="X35" s="10">
        <v>-4.1452300889722557E-2</v>
      </c>
      <c r="Y35" s="10">
        <v>2.4888790483817383E-2</v>
      </c>
      <c r="Z35" s="10">
        <v>2.4992468104746778E-2</v>
      </c>
      <c r="AA35" s="10">
        <v>-9.0204063136357069E-5</v>
      </c>
    </row>
    <row r="36" spans="1:27" x14ac:dyDescent="0.25">
      <c r="A36" s="15">
        <v>39346</v>
      </c>
      <c r="B36" s="12">
        <v>82.26</v>
      </c>
      <c r="D36" s="23">
        <v>39349</v>
      </c>
      <c r="E36" s="26">
        <v>82.117724550898203</v>
      </c>
      <c r="F36" s="13">
        <v>3.0470000000000002</v>
      </c>
      <c r="G36" s="13">
        <v>3.1</v>
      </c>
      <c r="H36" s="13">
        <v>3.1230000000000002</v>
      </c>
      <c r="I36" s="13">
        <v>2.9980000000000002</v>
      </c>
      <c r="J36" s="13">
        <v>3.0649999999999999</v>
      </c>
      <c r="K36" s="13">
        <v>2.9729999999999999</v>
      </c>
      <c r="L36" s="13">
        <v>3.032</v>
      </c>
      <c r="M36" s="13">
        <v>3.0619999999999998</v>
      </c>
      <c r="N36" s="13">
        <v>3.093</v>
      </c>
      <c r="R36" s="10">
        <v>-2.8811306426144236</v>
      </c>
      <c r="S36" s="10">
        <v>0.28838891797625804</v>
      </c>
      <c r="T36" s="10">
        <v>0.28623634379714585</v>
      </c>
      <c r="U36" s="10">
        <v>-0.17323764177395884</v>
      </c>
      <c r="V36" s="10">
        <v>-9.0158632628384361E-2</v>
      </c>
      <c r="W36" s="10">
        <v>1.4410431550757431E-2</v>
      </c>
      <c r="X36" s="10">
        <v>-4.5181461851379362E-2</v>
      </c>
      <c r="Y36" s="10">
        <v>2.1856480810292539E-2</v>
      </c>
      <c r="Z36" s="10">
        <v>1.7967325229634012E-2</v>
      </c>
      <c r="AA36" s="10">
        <v>1.1498638716446257E-3</v>
      </c>
    </row>
    <row r="37" spans="1:27" x14ac:dyDescent="0.25">
      <c r="A37" s="15">
        <v>39353</v>
      </c>
      <c r="B37" s="12">
        <v>81.7</v>
      </c>
      <c r="D37" s="23">
        <v>39356</v>
      </c>
      <c r="E37" s="26">
        <v>81.158942581309688</v>
      </c>
      <c r="F37" s="13">
        <v>3.0619999999999998</v>
      </c>
      <c r="G37" s="13">
        <v>3.117</v>
      </c>
      <c r="H37" s="13">
        <v>3.1379999999999999</v>
      </c>
      <c r="I37" s="13">
        <v>3.012</v>
      </c>
      <c r="J37" s="13">
        <v>3.0750000000000002</v>
      </c>
      <c r="K37" s="13">
        <v>2.9769999999999999</v>
      </c>
      <c r="L37" s="13">
        <v>3.105</v>
      </c>
      <c r="M37" s="13">
        <v>3.1</v>
      </c>
      <c r="N37" s="13">
        <v>3.1429999999999998</v>
      </c>
      <c r="R37" s="10">
        <v>-2.7660903233051783</v>
      </c>
      <c r="S37" s="10">
        <v>0.22473711612356764</v>
      </c>
      <c r="T37" s="10">
        <v>0.22766111919399293</v>
      </c>
      <c r="U37" s="10">
        <v>-0.18683827049872989</v>
      </c>
      <c r="V37" s="10">
        <v>-5.2314584267327609E-2</v>
      </c>
      <c r="W37" s="10">
        <v>2.1821615270154752E-2</v>
      </c>
      <c r="X37" s="10">
        <v>-4.7700329504413795E-2</v>
      </c>
      <c r="Y37" s="10">
        <v>2.5165666749767498E-2</v>
      </c>
      <c r="Z37" s="10">
        <v>2.1074011382671908E-2</v>
      </c>
      <c r="AA37" s="10">
        <v>1.0250707304251465E-3</v>
      </c>
    </row>
    <row r="38" spans="1:27" x14ac:dyDescent="0.25">
      <c r="A38" s="15">
        <v>39360</v>
      </c>
      <c r="B38" s="12">
        <v>80.59</v>
      </c>
      <c r="D38" s="23">
        <v>39363</v>
      </c>
      <c r="E38" s="26">
        <v>80.771832367581467</v>
      </c>
      <c r="F38" s="13">
        <v>3.0449999999999999</v>
      </c>
      <c r="G38" s="13">
        <v>3.1230000000000002</v>
      </c>
      <c r="H38" s="13">
        <v>3.1339999999999999</v>
      </c>
      <c r="I38" s="13">
        <v>2.9849999999999999</v>
      </c>
      <c r="J38" s="13">
        <v>3.0449999999999999</v>
      </c>
      <c r="K38" s="13">
        <v>2.948</v>
      </c>
      <c r="L38" s="13">
        <v>3.145</v>
      </c>
      <c r="M38" s="13">
        <v>3.1779999999999999</v>
      </c>
      <c r="N38" s="13">
        <v>3.1970000000000001</v>
      </c>
      <c r="R38" s="10">
        <v>-2.7131987565939264</v>
      </c>
      <c r="S38" s="10">
        <v>0.22692159931065764</v>
      </c>
      <c r="T38" s="10">
        <v>0.22421908502678448</v>
      </c>
      <c r="U38" s="10">
        <v>-0.16128518912616849</v>
      </c>
      <c r="V38" s="10">
        <v>-1.4005498643101738E-2</v>
      </c>
      <c r="W38" s="10">
        <v>3.2789627548106298E-2</v>
      </c>
      <c r="X38" s="10">
        <v>-5.7183550560290369E-2</v>
      </c>
      <c r="Y38" s="10">
        <v>2.7110851548854269E-2</v>
      </c>
      <c r="Z38" s="10">
        <v>4.9140897947302798E-3</v>
      </c>
      <c r="AA38" s="10">
        <v>2.4644960633525888E-3</v>
      </c>
    </row>
    <row r="39" spans="1:27" x14ac:dyDescent="0.25">
      <c r="A39" s="15">
        <v>39367</v>
      </c>
      <c r="B39" s="12">
        <v>81.459999999999994</v>
      </c>
      <c r="D39" s="23">
        <v>39370</v>
      </c>
      <c r="E39" s="26">
        <v>83.924521508848258</v>
      </c>
      <c r="F39" s="13">
        <v>3.0390000000000001</v>
      </c>
      <c r="G39" s="13">
        <v>3.1219999999999999</v>
      </c>
      <c r="H39" s="13">
        <v>3.1230000000000002</v>
      </c>
      <c r="I39" s="13">
        <v>2.9809999999999999</v>
      </c>
      <c r="J39" s="13">
        <v>3.044</v>
      </c>
      <c r="K39" s="13">
        <v>2.944</v>
      </c>
      <c r="L39" s="13">
        <v>3.1739999999999999</v>
      </c>
      <c r="M39" s="13">
        <v>3.24</v>
      </c>
      <c r="N39" s="13">
        <v>3.2490000000000001</v>
      </c>
      <c r="R39" s="10">
        <v>-2.774871497467188</v>
      </c>
      <c r="S39" s="10">
        <v>0.20373019703134859</v>
      </c>
      <c r="T39" s="10">
        <v>0.22693317659568335</v>
      </c>
      <c r="U39" s="10">
        <v>-0.13350645344944287</v>
      </c>
      <c r="V39" s="10">
        <v>-2.7279698241484105E-2</v>
      </c>
      <c r="W39" s="10">
        <v>1.794703346047213E-2</v>
      </c>
      <c r="X39" s="10">
        <v>-4.5873942725591393E-2</v>
      </c>
      <c r="Y39" s="10">
        <v>1.9654472879838718E-2</v>
      </c>
      <c r="Z39" s="10">
        <v>7.5870010346472515E-3</v>
      </c>
      <c r="AA39" s="10">
        <v>3.7352890190154382E-3</v>
      </c>
    </row>
    <row r="40" spans="1:27" x14ac:dyDescent="0.25">
      <c r="A40" s="15">
        <v>39374</v>
      </c>
      <c r="B40" s="12">
        <v>87.8</v>
      </c>
      <c r="D40" s="23">
        <v>39377</v>
      </c>
      <c r="E40" s="26">
        <v>88.465066147071838</v>
      </c>
      <c r="F40" s="13">
        <v>3.0960000000000001</v>
      </c>
      <c r="G40" s="13">
        <v>3.1819999999999999</v>
      </c>
      <c r="H40" s="13">
        <v>3.1920000000000002</v>
      </c>
      <c r="I40" s="13">
        <v>3.0310000000000001</v>
      </c>
      <c r="J40" s="13">
        <v>3.085</v>
      </c>
      <c r="K40" s="13">
        <v>3.0019999999999998</v>
      </c>
      <c r="L40" s="13">
        <v>3.2360000000000002</v>
      </c>
      <c r="M40" s="13">
        <v>3.3340000000000001</v>
      </c>
      <c r="N40" s="13">
        <v>3.3380000000000001</v>
      </c>
      <c r="R40" s="10">
        <v>-2.7545468419677848</v>
      </c>
      <c r="S40" s="10">
        <v>0.12078043701837775</v>
      </c>
      <c r="T40" s="10">
        <v>0.2286603008143252</v>
      </c>
      <c r="U40" s="10">
        <v>-8.5068113439856513E-2</v>
      </c>
      <c r="V40" s="10">
        <v>-2.6037148955822906E-2</v>
      </c>
      <c r="W40" s="10">
        <v>1.7391798211949489E-2</v>
      </c>
      <c r="X40" s="10">
        <v>-3.7857988665961691E-2</v>
      </c>
      <c r="Y40" s="10">
        <v>6.6612471229058976E-3</v>
      </c>
      <c r="Z40" s="10">
        <v>8.7145773401934197E-3</v>
      </c>
      <c r="AA40" s="10">
        <v>6.1861957957507607E-3</v>
      </c>
    </row>
    <row r="41" spans="1:27" x14ac:dyDescent="0.25">
      <c r="A41" s="15">
        <v>39381</v>
      </c>
      <c r="B41" s="12">
        <v>89.23</v>
      </c>
      <c r="D41" s="23">
        <v>39384</v>
      </c>
      <c r="E41" s="26">
        <v>90.876865175434858</v>
      </c>
      <c r="F41" s="13">
        <v>3.1629999999999998</v>
      </c>
      <c r="G41" s="13">
        <v>3.25</v>
      </c>
      <c r="H41" s="13">
        <v>3.2519999999999998</v>
      </c>
      <c r="I41" s="13">
        <v>3.1030000000000002</v>
      </c>
      <c r="J41" s="13">
        <v>3.137</v>
      </c>
      <c r="K41" s="13">
        <v>3.069</v>
      </c>
      <c r="L41" s="13">
        <v>3.2829999999999999</v>
      </c>
      <c r="M41" s="13">
        <v>3.4049999999999998</v>
      </c>
      <c r="N41" s="13">
        <v>3.4060000000000001</v>
      </c>
      <c r="R41" s="10">
        <v>-2.7100889364213137</v>
      </c>
      <c r="S41" s="10">
        <v>5.6040432511153516E-2</v>
      </c>
      <c r="T41" s="10">
        <v>0.23877490840137056</v>
      </c>
      <c r="U41" s="10">
        <v>-3.5338569864762567E-2</v>
      </c>
      <c r="V41" s="10">
        <v>2.6177020314023802E-2</v>
      </c>
      <c r="W41" s="10">
        <v>9.532100057796809E-3</v>
      </c>
      <c r="X41" s="10">
        <v>-4.272044335784022E-2</v>
      </c>
      <c r="Y41" s="10">
        <v>7.3167216168210994E-3</v>
      </c>
      <c r="Z41" s="10">
        <v>1.7677809475155112E-2</v>
      </c>
      <c r="AA41" s="10">
        <v>1.9101470276220469E-3</v>
      </c>
    </row>
    <row r="42" spans="1:27" x14ac:dyDescent="0.25">
      <c r="A42" s="15">
        <v>39388</v>
      </c>
      <c r="B42" s="12">
        <v>93.46</v>
      </c>
      <c r="D42" s="23">
        <v>39391</v>
      </c>
      <c r="E42" s="26">
        <v>94.807750937109532</v>
      </c>
      <c r="F42" s="13">
        <v>3.2989999999999999</v>
      </c>
      <c r="G42" s="13">
        <v>3.375</v>
      </c>
      <c r="H42" s="13">
        <v>3.3839999999999999</v>
      </c>
      <c r="I42" s="13">
        <v>3.2429999999999999</v>
      </c>
      <c r="J42" s="13">
        <v>3.2909999999999999</v>
      </c>
      <c r="K42" s="13">
        <v>3.2240000000000002</v>
      </c>
      <c r="L42" s="13">
        <v>3.4129999999999998</v>
      </c>
      <c r="M42" s="13">
        <v>3.5139999999999998</v>
      </c>
      <c r="N42" s="13">
        <v>3.524</v>
      </c>
      <c r="R42" s="10">
        <v>-2.5547092796612567</v>
      </c>
      <c r="S42" s="10">
        <v>3.3180802578108896E-2</v>
      </c>
      <c r="T42" s="10">
        <v>0.22136887350087131</v>
      </c>
      <c r="U42" s="10">
        <v>-1.9738228679007454E-2</v>
      </c>
      <c r="V42" s="10">
        <v>1.4115108207099602E-3</v>
      </c>
      <c r="W42" s="10">
        <v>7.9399222611795149E-4</v>
      </c>
      <c r="X42" s="10">
        <v>-2.8343970728280821E-2</v>
      </c>
      <c r="Y42" s="10">
        <v>-1.7724284899979501E-2</v>
      </c>
      <c r="Z42" s="10">
        <v>1.8387468482763368E-2</v>
      </c>
      <c r="AA42" s="10">
        <v>4.5333129705311609E-3</v>
      </c>
    </row>
    <row r="43" spans="1:27" x14ac:dyDescent="0.25">
      <c r="A43" s="15">
        <v>39395</v>
      </c>
      <c r="B43" s="12">
        <v>95.81</v>
      </c>
      <c r="D43" s="23">
        <v>39398</v>
      </c>
      <c r="E43" s="26">
        <v>94.924431486880465</v>
      </c>
      <c r="F43" s="13">
        <v>3.423</v>
      </c>
      <c r="G43" s="13">
        <v>3.484</v>
      </c>
      <c r="H43" s="13">
        <v>3.5219999999999998</v>
      </c>
      <c r="I43" s="13">
        <v>3.3620000000000001</v>
      </c>
      <c r="J43" s="13">
        <v>3.4249999999999998</v>
      </c>
      <c r="K43" s="13">
        <v>3.35</v>
      </c>
      <c r="L43" s="13">
        <v>3.5350000000000001</v>
      </c>
      <c r="M43" s="13">
        <v>3.61</v>
      </c>
      <c r="N43" s="13">
        <v>3.6629999999999998</v>
      </c>
      <c r="R43" s="10">
        <v>-2.5531635330674747</v>
      </c>
      <c r="S43" s="10">
        <v>-2.5140741298302991E-2</v>
      </c>
      <c r="T43" s="10">
        <v>0.20273937959971522</v>
      </c>
      <c r="U43" s="10">
        <v>-2.2951327117879072E-2</v>
      </c>
      <c r="V43" s="10">
        <v>-2.3375889488081981E-2</v>
      </c>
      <c r="W43" s="10">
        <v>-1.6344497318124498E-2</v>
      </c>
      <c r="X43" s="10">
        <v>-2.2915341201901043E-2</v>
      </c>
      <c r="Y43" s="10">
        <v>-2.8467329536688867E-2</v>
      </c>
      <c r="Z43" s="10">
        <v>2.4406789025015571E-2</v>
      </c>
      <c r="AA43" s="10">
        <v>6.0227890575113834E-3</v>
      </c>
    </row>
    <row r="44" spans="1:27" x14ac:dyDescent="0.25">
      <c r="A44" s="15">
        <v>39402</v>
      </c>
      <c r="B44" s="12">
        <v>93.56</v>
      </c>
      <c r="D44" s="23">
        <v>39405</v>
      </c>
      <c r="E44" s="26">
        <v>95.27997084548106</v>
      </c>
      <c r="F44" s="13">
        <v>3.423</v>
      </c>
      <c r="G44" s="13">
        <v>3.488</v>
      </c>
      <c r="H44" s="13">
        <v>3.524</v>
      </c>
      <c r="I44" s="13">
        <v>3.3620000000000001</v>
      </c>
      <c r="J44" s="13">
        <v>3.4159999999999999</v>
      </c>
      <c r="K44" s="13">
        <v>3.327</v>
      </c>
      <c r="L44" s="13">
        <v>3.5110000000000001</v>
      </c>
      <c r="M44" s="13">
        <v>3.5920000000000001</v>
      </c>
      <c r="N44" s="13">
        <v>3.6240000000000001</v>
      </c>
      <c r="R44" s="10">
        <v>-2.4385480648235096</v>
      </c>
      <c r="S44" s="10">
        <v>-0.10440397349407371</v>
      </c>
      <c r="T44" s="10">
        <v>0.19328373280646288</v>
      </c>
      <c r="U44" s="10">
        <v>-2.7980073521624543E-2</v>
      </c>
      <c r="V44" s="10">
        <v>-2.4009813738562907E-2</v>
      </c>
      <c r="W44" s="10">
        <v>-3.4154553934723723E-3</v>
      </c>
      <c r="X44" s="10">
        <v>-3.0227412633118587E-2</v>
      </c>
      <c r="Y44" s="10">
        <v>-2.6069044244444724E-2</v>
      </c>
      <c r="Z44" s="10">
        <v>4.0980177103566322E-2</v>
      </c>
      <c r="AA44" s="10">
        <v>4.2518458448652695E-3</v>
      </c>
    </row>
    <row r="45" spans="1:27" x14ac:dyDescent="0.25">
      <c r="A45" s="15">
        <v>39409</v>
      </c>
      <c r="B45" s="12">
        <v>97.93</v>
      </c>
      <c r="D45" s="23">
        <v>39412</v>
      </c>
      <c r="E45" s="26">
        <v>96.248419584753648</v>
      </c>
      <c r="F45" s="13">
        <v>3.4670000000000001</v>
      </c>
      <c r="G45" s="13">
        <v>3.59</v>
      </c>
      <c r="H45" s="13">
        <v>3.573</v>
      </c>
      <c r="I45" s="13">
        <v>3.395</v>
      </c>
      <c r="J45" s="13">
        <v>3.444</v>
      </c>
      <c r="K45" s="13">
        <v>3.3620000000000001</v>
      </c>
      <c r="L45" s="13">
        <v>3.53</v>
      </c>
      <c r="M45" s="13">
        <v>3.5910000000000002</v>
      </c>
      <c r="N45" s="13">
        <v>3.62</v>
      </c>
      <c r="R45" s="10">
        <v>-2.2684130629986794</v>
      </c>
      <c r="S45" s="10">
        <v>-0.14172934230414189</v>
      </c>
      <c r="T45" s="10">
        <v>0.23095876169906096</v>
      </c>
      <c r="U45" s="10">
        <v>-2.2872182888897839E-2</v>
      </c>
      <c r="V45" s="10">
        <v>2.50253107701661E-2</v>
      </c>
      <c r="W45" s="10">
        <v>-4.1601659669137418E-2</v>
      </c>
      <c r="X45" s="10">
        <v>-3.0080282658542772E-2</v>
      </c>
      <c r="Y45" s="10">
        <v>-3.2300813862410037E-2</v>
      </c>
      <c r="Z45" s="10">
        <v>3.6079612686292839E-2</v>
      </c>
      <c r="AA45" s="10">
        <v>1.8589800114866845E-3</v>
      </c>
    </row>
    <row r="46" spans="1:27" x14ac:dyDescent="0.25">
      <c r="A46" s="15">
        <v>39416</v>
      </c>
      <c r="B46" s="12">
        <v>92.47</v>
      </c>
      <c r="D46" s="23">
        <v>39419</v>
      </c>
      <c r="E46" s="26">
        <v>90.366917715955296</v>
      </c>
      <c r="F46" s="13">
        <v>3.4630000000000001</v>
      </c>
      <c r="G46" s="13">
        <v>3.5950000000000002</v>
      </c>
      <c r="H46" s="13">
        <v>3.57</v>
      </c>
      <c r="I46" s="13">
        <v>3.3919999999999999</v>
      </c>
      <c r="J46" s="13">
        <v>3.4129999999999998</v>
      </c>
      <c r="K46" s="13">
        <v>3.347</v>
      </c>
      <c r="L46" s="13">
        <v>3.492</v>
      </c>
      <c r="M46" s="13">
        <v>3.5430000000000001</v>
      </c>
      <c r="N46" s="13">
        <v>3.5670000000000002</v>
      </c>
      <c r="R46" s="10">
        <v>-2.2455337423182122</v>
      </c>
      <c r="S46" s="10">
        <v>-0.2061198195966375</v>
      </c>
      <c r="T46" s="10">
        <v>0.27395267515681926</v>
      </c>
      <c r="U46" s="10">
        <v>-1.1839431194420906E-2</v>
      </c>
      <c r="V46" s="10">
        <v>7.4291330560955927E-3</v>
      </c>
      <c r="W46" s="10">
        <v>-5.608875101925731E-2</v>
      </c>
      <c r="X46" s="10">
        <v>-1.1414336214749589E-2</v>
      </c>
      <c r="Y46" s="10">
        <v>-2.0210868015621046E-2</v>
      </c>
      <c r="Z46" s="10">
        <v>2.0952724600611997E-2</v>
      </c>
      <c r="AA46" s="10">
        <v>3.6738919207733927E-3</v>
      </c>
    </row>
    <row r="47" spans="1:27" x14ac:dyDescent="0.25">
      <c r="A47" s="15">
        <v>39423</v>
      </c>
      <c r="B47" s="12">
        <v>88.71</v>
      </c>
      <c r="D47" s="23">
        <v>39426</v>
      </c>
      <c r="E47" s="26">
        <v>89.682157434402328</v>
      </c>
      <c r="F47" s="13">
        <v>3.3980000000000001</v>
      </c>
      <c r="G47" s="13">
        <v>3.57</v>
      </c>
      <c r="H47" s="13">
        <v>3.5129999999999999</v>
      </c>
      <c r="I47" s="13">
        <v>3.3159999999999998</v>
      </c>
      <c r="J47" s="13">
        <v>3.306</v>
      </c>
      <c r="K47" s="13">
        <v>3.2679999999999998</v>
      </c>
      <c r="L47" s="13">
        <v>3.403</v>
      </c>
      <c r="M47" s="13">
        <v>3.4510000000000001</v>
      </c>
      <c r="N47" s="13">
        <v>3.4550000000000001</v>
      </c>
      <c r="R47" s="10">
        <v>-2.2603135848379696</v>
      </c>
      <c r="S47" s="10">
        <v>-0.25389104853564537</v>
      </c>
      <c r="T47" s="10">
        <v>0.2934727427936919</v>
      </c>
      <c r="U47" s="10">
        <v>-3.6831672745502558E-2</v>
      </c>
      <c r="V47" s="10">
        <v>-1.0975615876097938E-2</v>
      </c>
      <c r="W47" s="10">
        <v>-8.1852628767099089E-2</v>
      </c>
      <c r="X47" s="10">
        <v>-2.2678167052237599E-2</v>
      </c>
      <c r="Y47" s="10">
        <v>-2.3800037988815411E-2</v>
      </c>
      <c r="Z47" s="10">
        <v>2.0781260269223487E-2</v>
      </c>
      <c r="AA47" s="10">
        <v>4.2459660447595271E-3</v>
      </c>
    </row>
    <row r="48" spans="1:27" x14ac:dyDescent="0.25">
      <c r="A48" s="15">
        <v>39430</v>
      </c>
      <c r="B48" s="12">
        <v>91.18</v>
      </c>
      <c r="D48" s="23">
        <v>39433</v>
      </c>
      <c r="E48" s="26">
        <v>91.172128279883381</v>
      </c>
      <c r="F48" s="13">
        <v>3.387</v>
      </c>
      <c r="G48" s="13">
        <v>3.581</v>
      </c>
      <c r="H48" s="13">
        <v>3.5139999999999998</v>
      </c>
      <c r="I48" s="13">
        <v>3.2949999999999999</v>
      </c>
      <c r="J48" s="13">
        <v>3.2919999999999998</v>
      </c>
      <c r="K48" s="13">
        <v>3.2480000000000002</v>
      </c>
      <c r="L48" s="13">
        <v>3.3250000000000002</v>
      </c>
      <c r="M48" s="13">
        <v>3.4249999999999998</v>
      </c>
      <c r="N48" s="13">
        <v>3.4260000000000002</v>
      </c>
      <c r="R48" s="10">
        <v>-2.2297361171188514</v>
      </c>
      <c r="S48" s="10">
        <v>-0.19002292545730817</v>
      </c>
      <c r="T48" s="10">
        <v>0.2792933455403111</v>
      </c>
      <c r="U48" s="10">
        <v>-4.4099977897518551E-2</v>
      </c>
      <c r="V48" s="10">
        <v>-1.1524262266811696E-2</v>
      </c>
      <c r="W48" s="10">
        <v>-5.9185374062570885E-2</v>
      </c>
      <c r="X48" s="10">
        <v>-1.3034600830519005E-2</v>
      </c>
      <c r="Y48" s="10">
        <v>-1.6502643332258003E-3</v>
      </c>
      <c r="Z48" s="10">
        <v>3.1994237178578043E-3</v>
      </c>
      <c r="AA48" s="10">
        <v>4.7330497355980421E-3</v>
      </c>
    </row>
    <row r="49" spans="1:27" x14ac:dyDescent="0.25">
      <c r="A49" s="15">
        <v>39437</v>
      </c>
      <c r="B49" s="12">
        <v>91.16</v>
      </c>
      <c r="D49" s="23">
        <v>39440</v>
      </c>
      <c r="E49" s="26">
        <v>92.58385979213368</v>
      </c>
      <c r="F49" s="13">
        <v>3.3839999999999999</v>
      </c>
      <c r="G49" s="13">
        <v>3.5840000000000001</v>
      </c>
      <c r="H49" s="13">
        <v>3.5</v>
      </c>
      <c r="I49" s="13">
        <v>3.2890000000000001</v>
      </c>
      <c r="J49" s="13">
        <v>3.2949999999999999</v>
      </c>
      <c r="K49" s="13">
        <v>3.25</v>
      </c>
      <c r="L49" s="13">
        <v>3.2719999999999998</v>
      </c>
      <c r="M49" s="13">
        <v>3.4220000000000002</v>
      </c>
      <c r="N49" s="13">
        <v>3.4340000000000002</v>
      </c>
      <c r="R49" s="10">
        <v>-2.4844526106645337</v>
      </c>
      <c r="S49" s="10">
        <v>-0.10687949629568315</v>
      </c>
      <c r="T49" s="10">
        <v>0.25456784174888192</v>
      </c>
      <c r="U49" s="10">
        <v>-7.9650836559469557E-2</v>
      </c>
      <c r="V49" s="10">
        <v>-4.2223788200052868E-2</v>
      </c>
      <c r="W49" s="10">
        <v>-6.1962860912241416E-2</v>
      </c>
      <c r="X49" s="10">
        <v>-9.5489772897334717E-3</v>
      </c>
      <c r="Y49" s="10">
        <v>1.4876998757569877E-2</v>
      </c>
      <c r="Z49" s="10">
        <v>4.1896298227091086E-3</v>
      </c>
      <c r="AA49" s="10">
        <v>2.8717778438196598E-3</v>
      </c>
    </row>
    <row r="50" spans="1:27" x14ac:dyDescent="0.25">
      <c r="A50" s="15">
        <v>39444</v>
      </c>
      <c r="B50" s="12">
        <v>95.64</v>
      </c>
      <c r="D50" s="23">
        <v>39447</v>
      </c>
      <c r="E50" s="26">
        <v>97.088313280070537</v>
      </c>
      <c r="F50" s="13">
        <v>3.4209999999999998</v>
      </c>
      <c r="G50" s="13">
        <v>3.6</v>
      </c>
      <c r="H50" s="13">
        <v>3.5249999999999999</v>
      </c>
      <c r="I50" s="13">
        <v>3.3359999999999999</v>
      </c>
      <c r="J50" s="13">
        <v>3.3250000000000002</v>
      </c>
      <c r="K50" s="13">
        <v>3.2970000000000002</v>
      </c>
      <c r="L50" s="13">
        <v>3.2749999999999999</v>
      </c>
      <c r="M50" s="13">
        <v>3.4630000000000001</v>
      </c>
      <c r="N50" s="13">
        <v>3.4910000000000001</v>
      </c>
      <c r="R50" s="10">
        <v>-2.4756067425625989</v>
      </c>
      <c r="S50" s="10">
        <v>-6.6811164791677521E-2</v>
      </c>
      <c r="T50" s="10">
        <v>0.20545451742245704</v>
      </c>
      <c r="U50" s="10">
        <v>-0.140518992819261</v>
      </c>
      <c r="V50" s="10">
        <v>1.5797503181505534E-2</v>
      </c>
      <c r="W50" s="10">
        <v>-4.7462003604221009E-2</v>
      </c>
      <c r="X50" s="10">
        <v>-2.8551785983638587E-2</v>
      </c>
      <c r="Y50" s="10">
        <v>3.0790462855163837E-2</v>
      </c>
      <c r="Z50" s="10">
        <v>-1.4218923067608412E-2</v>
      </c>
      <c r="AA50" s="10">
        <v>4.9491172686523463E-3</v>
      </c>
    </row>
    <row r="51" spans="1:27" x14ac:dyDescent="0.25">
      <c r="A51" s="15">
        <v>39451</v>
      </c>
      <c r="B51" s="12">
        <v>98.17</v>
      </c>
      <c r="D51" s="23">
        <v>39454</v>
      </c>
      <c r="E51" s="26">
        <v>97.177174375541725</v>
      </c>
      <c r="F51" s="13">
        <v>3.4580000000000002</v>
      </c>
      <c r="G51" s="13">
        <v>3.6440000000000001</v>
      </c>
      <c r="H51" s="13">
        <v>3.56</v>
      </c>
      <c r="I51" s="13">
        <v>3.3769999999999998</v>
      </c>
      <c r="J51" s="13">
        <v>3.3610000000000002</v>
      </c>
      <c r="K51" s="13">
        <v>3.3220000000000001</v>
      </c>
      <c r="L51" s="13">
        <v>3.2810000000000001</v>
      </c>
      <c r="M51" s="13">
        <v>3.484</v>
      </c>
      <c r="N51" s="13">
        <v>3.5259999999999998</v>
      </c>
      <c r="R51" s="10">
        <v>-2.5320139340878649</v>
      </c>
      <c r="S51" s="10">
        <v>-6.2620694147048461E-2</v>
      </c>
      <c r="T51" s="10">
        <v>0.1638118213448618</v>
      </c>
      <c r="U51" s="10">
        <v>-0.15469159832116441</v>
      </c>
      <c r="V51" s="10">
        <v>4.8022830192070202E-2</v>
      </c>
      <c r="W51" s="10">
        <v>-5.7171263604551013E-2</v>
      </c>
      <c r="X51" s="10">
        <v>-2.0686405178454641E-2</v>
      </c>
      <c r="Y51" s="10">
        <v>2.4535886516225524E-2</v>
      </c>
      <c r="Z51" s="10">
        <v>-2.5062197610150504E-2</v>
      </c>
      <c r="AA51" s="10">
        <v>8.0199856088583044E-3</v>
      </c>
    </row>
    <row r="52" spans="1:27" x14ac:dyDescent="0.25">
      <c r="A52" s="15">
        <v>39458</v>
      </c>
      <c r="B52" s="12">
        <v>94.76</v>
      </c>
      <c r="D52" s="23">
        <v>39461</v>
      </c>
      <c r="E52" s="26">
        <v>93.282894226069899</v>
      </c>
      <c r="F52" s="13">
        <v>3.42</v>
      </c>
      <c r="G52" s="13">
        <v>3.621</v>
      </c>
      <c r="H52" s="13">
        <v>3.5169999999999999</v>
      </c>
      <c r="I52" s="13">
        <v>3.339</v>
      </c>
      <c r="J52" s="13">
        <v>3.3090000000000002</v>
      </c>
      <c r="K52" s="13">
        <v>3.2709999999999999</v>
      </c>
      <c r="L52" s="13">
        <v>3.266</v>
      </c>
      <c r="M52" s="13">
        <v>3.431</v>
      </c>
      <c r="N52" s="13">
        <v>3.4590000000000001</v>
      </c>
      <c r="R52" s="10">
        <v>-2.3988419558365894</v>
      </c>
      <c r="S52" s="10">
        <v>-0.19318100084643589</v>
      </c>
      <c r="T52" s="10">
        <v>9.7489341081054517E-2</v>
      </c>
      <c r="U52" s="10">
        <v>-0.17369349120238473</v>
      </c>
      <c r="V52" s="10">
        <v>9.0799744392440859E-2</v>
      </c>
      <c r="W52" s="10">
        <v>-5.603294194856008E-2</v>
      </c>
      <c r="X52" s="10">
        <v>-8.5809021470059817E-4</v>
      </c>
      <c r="Y52" s="10">
        <v>2.8396202423437173E-2</v>
      </c>
      <c r="Z52" s="10">
        <v>-2.2960412168546367E-2</v>
      </c>
      <c r="AA52" s="10">
        <v>8.4020933699381593E-3</v>
      </c>
    </row>
    <row r="53" spans="1:27" x14ac:dyDescent="0.25">
      <c r="A53" s="15">
        <v>39465</v>
      </c>
      <c r="B53" s="12">
        <v>91.51</v>
      </c>
      <c r="D53" s="23">
        <v>39468</v>
      </c>
      <c r="E53" s="26">
        <v>90.326421895861145</v>
      </c>
      <c r="F53" s="13">
        <v>3.375</v>
      </c>
      <c r="G53" s="13">
        <v>3.5939999999999999</v>
      </c>
      <c r="H53" s="13">
        <v>3.4790000000000001</v>
      </c>
      <c r="I53" s="13">
        <v>3.2869999999999999</v>
      </c>
      <c r="J53" s="13">
        <v>3.2490000000000001</v>
      </c>
      <c r="K53" s="13">
        <v>3.226</v>
      </c>
      <c r="L53" s="13">
        <v>3.234</v>
      </c>
      <c r="M53" s="13">
        <v>3.3359999999999999</v>
      </c>
      <c r="N53" s="13">
        <v>3.36</v>
      </c>
      <c r="R53" s="10">
        <v>-2.214386658332673</v>
      </c>
      <c r="S53" s="10">
        <v>-0.2890345069827957</v>
      </c>
      <c r="T53" s="10">
        <v>1.1716312068697542E-2</v>
      </c>
      <c r="U53" s="10">
        <v>-0.1784067379328218</v>
      </c>
      <c r="V53" s="10">
        <v>7.7241358902095186E-2</v>
      </c>
      <c r="W53" s="10">
        <v>-5.6257176286071041E-2</v>
      </c>
      <c r="X53" s="10">
        <v>1.3753867907097223E-2</v>
      </c>
      <c r="Y53" s="10">
        <v>2.2278607193511213E-2</v>
      </c>
      <c r="Z53" s="10">
        <v>-1.5159765294004065E-2</v>
      </c>
      <c r="AA53" s="10">
        <v>9.5775076183027014E-3</v>
      </c>
    </row>
    <row r="54" spans="1:27" x14ac:dyDescent="0.25">
      <c r="A54" s="15">
        <v>39472</v>
      </c>
      <c r="B54" s="12">
        <v>89.41</v>
      </c>
      <c r="D54" s="23">
        <v>39475</v>
      </c>
      <c r="E54" s="26">
        <v>90.090903790087467</v>
      </c>
      <c r="F54" s="13">
        <v>3.3530000000000002</v>
      </c>
      <c r="G54" s="13">
        <v>3.5830000000000002</v>
      </c>
      <c r="H54" s="13">
        <v>3.4380000000000002</v>
      </c>
      <c r="I54" s="13">
        <v>3.2759999999999998</v>
      </c>
      <c r="J54" s="13">
        <v>3.2360000000000002</v>
      </c>
      <c r="K54" s="13">
        <v>3.2210000000000001</v>
      </c>
      <c r="L54" s="13">
        <v>3.2410000000000001</v>
      </c>
      <c r="M54" s="13">
        <v>3.3130000000000002</v>
      </c>
      <c r="N54" s="13">
        <v>3.3460000000000001</v>
      </c>
      <c r="R54" s="10">
        <v>-1.990057817690736</v>
      </c>
      <c r="S54" s="10">
        <v>-0.39847383378094064</v>
      </c>
      <c r="T54" s="10">
        <v>-6.8451248790861494E-2</v>
      </c>
      <c r="U54" s="10">
        <v>-0.17082335352158654</v>
      </c>
      <c r="V54" s="10">
        <v>7.5850804602845226E-2</v>
      </c>
      <c r="W54" s="10">
        <v>-5.5151226837469383E-2</v>
      </c>
      <c r="X54" s="10">
        <v>2.2787495213719321E-2</v>
      </c>
      <c r="Y54" s="10">
        <v>1.3247350507737432E-2</v>
      </c>
      <c r="Z54" s="10">
        <v>-5.904095448938591E-3</v>
      </c>
      <c r="AA54" s="10">
        <v>9.7015127927858498E-3</v>
      </c>
    </row>
    <row r="55" spans="1:27" x14ac:dyDescent="0.25">
      <c r="A55" s="15">
        <v>39479</v>
      </c>
      <c r="B55" s="12">
        <v>91.14</v>
      </c>
      <c r="D55" s="23">
        <v>39482</v>
      </c>
      <c r="E55" s="26">
        <v>90.329212827988343</v>
      </c>
      <c r="F55" s="13">
        <v>3.3580000000000001</v>
      </c>
      <c r="G55" s="13">
        <v>3.5659999999999998</v>
      </c>
      <c r="H55" s="13">
        <v>3.444</v>
      </c>
      <c r="I55" s="13">
        <v>3.2839999999999998</v>
      </c>
      <c r="J55" s="13">
        <v>3.258</v>
      </c>
      <c r="K55" s="13">
        <v>3.2490000000000001</v>
      </c>
      <c r="L55" s="13">
        <v>3.2639999999999998</v>
      </c>
      <c r="M55" s="13">
        <v>3.3359999999999999</v>
      </c>
      <c r="N55" s="13">
        <v>3.3769999999999998</v>
      </c>
      <c r="R55" s="10">
        <v>-1.6740867268254251</v>
      </c>
      <c r="S55" s="10">
        <v>-0.37539409545209573</v>
      </c>
      <c r="T55" s="10">
        <v>-9.3944688303291071E-2</v>
      </c>
      <c r="U55" s="10">
        <v>-0.16946742248177257</v>
      </c>
      <c r="V55" s="10">
        <v>8.8166777250397357E-2</v>
      </c>
      <c r="W55" s="10">
        <v>-5.4313421907718568E-2</v>
      </c>
      <c r="X55" s="10">
        <v>1.7697921743367463E-2</v>
      </c>
      <c r="Y55" s="10">
        <v>4.208589611196017E-3</v>
      </c>
      <c r="Z55" s="10">
        <v>1.7322067926079441E-3</v>
      </c>
      <c r="AA55" s="10">
        <v>9.6263061230461786E-3</v>
      </c>
    </row>
    <row r="56" spans="1:27" x14ac:dyDescent="0.25">
      <c r="A56" s="15">
        <v>39486</v>
      </c>
      <c r="B56" s="12">
        <v>89.08</v>
      </c>
      <c r="D56" s="23">
        <v>39489</v>
      </c>
      <c r="E56" s="26">
        <v>90.515936059405448</v>
      </c>
      <c r="F56" s="13">
        <v>3.3439999999999999</v>
      </c>
      <c r="G56" s="13">
        <v>3.5419999999999998</v>
      </c>
      <c r="H56" s="13">
        <v>3.4180000000000001</v>
      </c>
      <c r="I56" s="13">
        <v>3.278</v>
      </c>
      <c r="J56" s="13">
        <v>3.2639999999999998</v>
      </c>
      <c r="K56" s="13">
        <v>3.2410000000000001</v>
      </c>
      <c r="L56" s="13">
        <v>3.2690000000000001</v>
      </c>
      <c r="M56" s="13">
        <v>3.3570000000000002</v>
      </c>
      <c r="N56" s="13">
        <v>3.3929999999999998</v>
      </c>
      <c r="R56" s="10">
        <v>-1.5768026344099153</v>
      </c>
      <c r="S56" s="10">
        <v>-0.29805716477913924</v>
      </c>
      <c r="T56" s="10">
        <v>-1.2614558986299944E-2</v>
      </c>
      <c r="U56" s="10">
        <v>-0.18193485139396548</v>
      </c>
      <c r="V56" s="10">
        <v>3.704058981613291E-2</v>
      </c>
      <c r="W56" s="10">
        <v>-4.6201489373227045E-2</v>
      </c>
      <c r="X56" s="10">
        <v>1.6381970408780165E-2</v>
      </c>
      <c r="Y56" s="10">
        <v>-1.8152583013991536E-3</v>
      </c>
      <c r="Z56" s="10">
        <v>2.3883068349413939E-2</v>
      </c>
      <c r="AA56" s="10">
        <v>6.3707956614283343E-3</v>
      </c>
    </row>
    <row r="57" spans="1:27" x14ac:dyDescent="0.25">
      <c r="A57" s="15">
        <v>39493</v>
      </c>
      <c r="B57" s="12">
        <v>94.13</v>
      </c>
      <c r="D57" s="23">
        <v>39496</v>
      </c>
      <c r="E57" s="26">
        <v>96.811552116025183</v>
      </c>
      <c r="F57" s="13">
        <v>3.4590000000000001</v>
      </c>
      <c r="G57" s="13">
        <v>3.5880000000000001</v>
      </c>
      <c r="H57" s="13">
        <v>3.5339999999999998</v>
      </c>
      <c r="I57" s="13">
        <v>3.403</v>
      </c>
      <c r="J57" s="13">
        <v>3.3769999999999998</v>
      </c>
      <c r="K57" s="13">
        <v>3.37</v>
      </c>
      <c r="L57" s="13">
        <v>3.3530000000000002</v>
      </c>
      <c r="M57" s="13">
        <v>3.4620000000000002</v>
      </c>
      <c r="N57" s="13">
        <v>3.5110000000000001</v>
      </c>
      <c r="R57" s="10">
        <v>-1.5521912412676548</v>
      </c>
      <c r="S57" s="10">
        <v>-0.27822126246110301</v>
      </c>
      <c r="T57" s="10">
        <v>0.11069214383590333</v>
      </c>
      <c r="U57" s="10">
        <v>-0.11077408668435609</v>
      </c>
      <c r="V57" s="10">
        <v>-4.8080751799322162E-2</v>
      </c>
      <c r="W57" s="10">
        <v>-4.8978566624083827E-2</v>
      </c>
      <c r="X57" s="10">
        <v>3.5320697313586599E-2</v>
      </c>
      <c r="Y57" s="10">
        <v>2.1046111376415655E-2</v>
      </c>
      <c r="Z57" s="10">
        <v>1.9896784689029463E-2</v>
      </c>
      <c r="AA57" s="10">
        <v>1.8014490562086238E-3</v>
      </c>
    </row>
    <row r="58" spans="1:27" x14ac:dyDescent="0.25">
      <c r="A58" s="15">
        <v>39500</v>
      </c>
      <c r="B58" s="12">
        <v>99.61</v>
      </c>
      <c r="D58" s="23">
        <v>39503</v>
      </c>
      <c r="E58" s="26">
        <v>100.19998796759096</v>
      </c>
      <c r="F58" s="13">
        <v>3.6190000000000002</v>
      </c>
      <c r="G58" s="13">
        <v>3.71</v>
      </c>
      <c r="H58" s="13">
        <v>3.694</v>
      </c>
      <c r="I58" s="13">
        <v>3.5680000000000001</v>
      </c>
      <c r="J58" s="13">
        <v>3.5339999999999998</v>
      </c>
      <c r="K58" s="13">
        <v>3.5129999999999999</v>
      </c>
      <c r="L58" s="13">
        <v>3.476</v>
      </c>
      <c r="M58" s="13">
        <v>3.6120000000000001</v>
      </c>
      <c r="N58" s="13">
        <v>3.6720000000000002</v>
      </c>
      <c r="R58" s="10">
        <v>-1.451205067824088</v>
      </c>
      <c r="S58" s="10">
        <v>-0.42490432221115937</v>
      </c>
      <c r="T58" s="10">
        <v>0.19397945756398913</v>
      </c>
      <c r="U58" s="10">
        <v>-7.0454904463274515E-2</v>
      </c>
      <c r="V58" s="10">
        <v>-8.4295541832096449E-2</v>
      </c>
      <c r="W58" s="10">
        <v>-6.5744776445218311E-2</v>
      </c>
      <c r="X58" s="10">
        <v>3.2928229303847166E-2</v>
      </c>
      <c r="Y58" s="10">
        <v>3.9506299637508527E-2</v>
      </c>
      <c r="Z58" s="10">
        <v>1.8858401075601123E-2</v>
      </c>
      <c r="AA58" s="10">
        <v>-1.6369395078261538E-3</v>
      </c>
    </row>
    <row r="59" spans="1:27" x14ac:dyDescent="0.25">
      <c r="A59" s="15">
        <v>39507</v>
      </c>
      <c r="B59" s="12">
        <v>100.84</v>
      </c>
      <c r="D59" s="23">
        <v>39510</v>
      </c>
      <c r="E59" s="26">
        <v>101.71799602413414</v>
      </c>
      <c r="F59" s="13">
        <v>3.7149999999999999</v>
      </c>
      <c r="G59" s="13">
        <v>3.8130000000000002</v>
      </c>
      <c r="H59" s="13">
        <v>3.8290000000000002</v>
      </c>
      <c r="I59" s="13">
        <v>3.641</v>
      </c>
      <c r="J59" s="13">
        <v>3.6520000000000001</v>
      </c>
      <c r="K59" s="13">
        <v>3.6110000000000002</v>
      </c>
      <c r="L59" s="13">
        <v>3.5750000000000002</v>
      </c>
      <c r="M59" s="13">
        <v>3.74</v>
      </c>
      <c r="N59" s="13">
        <v>3.8029999999999999</v>
      </c>
      <c r="R59" s="10">
        <v>-1.1065255732518386</v>
      </c>
      <c r="S59" s="10">
        <v>-0.56562872879202997</v>
      </c>
      <c r="T59" s="10">
        <v>0.21466893968519085</v>
      </c>
      <c r="U59" s="10">
        <v>-2.9418642883999337E-2</v>
      </c>
      <c r="V59" s="10">
        <v>-0.11719641018849626</v>
      </c>
      <c r="W59" s="10">
        <v>-5.4851518733358119E-2</v>
      </c>
      <c r="X59" s="10">
        <v>4.0947308043443917E-2</v>
      </c>
      <c r="Y59" s="10">
        <v>4.4253805866169942E-2</v>
      </c>
      <c r="Z59" s="10">
        <v>8.2833005280840283E-3</v>
      </c>
      <c r="AA59" s="10">
        <v>8.1877508643645583E-5</v>
      </c>
    </row>
    <row r="60" spans="1:27" x14ac:dyDescent="0.25">
      <c r="A60" s="15">
        <v>39514</v>
      </c>
      <c r="B60" s="12">
        <v>103.44</v>
      </c>
      <c r="D60" s="23">
        <v>39517</v>
      </c>
      <c r="E60" s="26">
        <v>106.27146204259779</v>
      </c>
      <c r="F60" s="13">
        <v>3.8860000000000001</v>
      </c>
      <c r="G60" s="13">
        <v>3.9380000000000002</v>
      </c>
      <c r="H60" s="13">
        <v>3.9929999999999999</v>
      </c>
      <c r="I60" s="13">
        <v>3.8220000000000001</v>
      </c>
      <c r="J60" s="13">
        <v>3.7890000000000001</v>
      </c>
      <c r="K60" s="13">
        <v>3.8</v>
      </c>
      <c r="L60" s="13">
        <v>3.734</v>
      </c>
      <c r="M60" s="13">
        <v>3.891</v>
      </c>
      <c r="N60" s="13">
        <v>3.9550000000000001</v>
      </c>
      <c r="R60" s="10">
        <v>-0.79670667914776805</v>
      </c>
      <c r="S60" s="10">
        <v>-0.59929065180447283</v>
      </c>
      <c r="T60" s="10">
        <v>0.19868179927875759</v>
      </c>
      <c r="U60" s="10">
        <v>-7.8874816264921498E-3</v>
      </c>
      <c r="V60" s="10">
        <v>-0.11066146373774811</v>
      </c>
      <c r="W60" s="10">
        <v>-4.806198517460647E-2</v>
      </c>
      <c r="X60" s="10">
        <v>2.5646070418917425E-2</v>
      </c>
      <c r="Y60" s="10">
        <v>5.6815374297081347E-2</v>
      </c>
      <c r="Z60" s="10">
        <v>5.923123400861886E-3</v>
      </c>
      <c r="AA60" s="10">
        <v>-3.2088113506152905E-3</v>
      </c>
    </row>
    <row r="61" spans="1:27" x14ac:dyDescent="0.25">
      <c r="A61" s="15">
        <v>39521</v>
      </c>
      <c r="B61" s="12">
        <v>109.35</v>
      </c>
      <c r="D61" s="23">
        <v>39524</v>
      </c>
      <c r="E61" s="26">
        <v>107.88697980779614</v>
      </c>
      <c r="F61" s="13">
        <v>4.0540000000000003</v>
      </c>
      <c r="G61" s="13">
        <v>4.1189999999999998</v>
      </c>
      <c r="H61" s="13">
        <v>4.1820000000000004</v>
      </c>
      <c r="I61" s="13">
        <v>3.9769999999999999</v>
      </c>
      <c r="J61" s="13">
        <v>3.9660000000000002</v>
      </c>
      <c r="K61" s="13">
        <v>3.9159999999999999</v>
      </c>
      <c r="L61" s="13">
        <v>3.8940000000000001</v>
      </c>
      <c r="M61" s="13">
        <v>4.0250000000000004</v>
      </c>
      <c r="N61" s="13">
        <v>4.0830000000000002</v>
      </c>
      <c r="R61" s="10">
        <v>-0.16195470855890923</v>
      </c>
      <c r="S61" s="10">
        <v>-0.61295006865165425</v>
      </c>
      <c r="T61" s="10">
        <v>0.16518722129852034</v>
      </c>
      <c r="U61" s="10">
        <v>-6.3118563425053675E-2</v>
      </c>
      <c r="V61" s="10">
        <v>-7.4068010730031442E-2</v>
      </c>
      <c r="W61" s="10">
        <v>-5.2742484899452269E-2</v>
      </c>
      <c r="X61" s="10">
        <v>1.6567640680365012E-2</v>
      </c>
      <c r="Y61" s="10">
        <v>4.4149565925509372E-2</v>
      </c>
      <c r="Z61" s="10">
        <v>-8.0974388375925285E-3</v>
      </c>
      <c r="AA61" s="10">
        <v>1.0193029224217682E-3</v>
      </c>
    </row>
    <row r="62" spans="1:27" x14ac:dyDescent="0.25">
      <c r="A62" s="15">
        <v>39528</v>
      </c>
      <c r="B62" s="12">
        <v>105.28</v>
      </c>
      <c r="D62" s="23">
        <v>39531</v>
      </c>
      <c r="E62" s="26">
        <v>104.87774994432914</v>
      </c>
      <c r="F62" s="13">
        <v>4.0620000000000003</v>
      </c>
      <c r="G62" s="13">
        <v>4.1420000000000003</v>
      </c>
      <c r="H62" s="13">
        <v>4.1890000000000001</v>
      </c>
      <c r="I62" s="13">
        <v>3.9830000000000001</v>
      </c>
      <c r="J62" s="13">
        <v>3.9750000000000001</v>
      </c>
      <c r="K62" s="13">
        <v>3.93</v>
      </c>
      <c r="L62" s="13">
        <v>3.956</v>
      </c>
      <c r="M62" s="13">
        <v>4.0629999999999997</v>
      </c>
      <c r="N62" s="13">
        <v>4.1189999999999998</v>
      </c>
      <c r="R62" s="10">
        <v>0.36960643825509282</v>
      </c>
      <c r="S62" s="10">
        <v>-0.45765833157825281</v>
      </c>
      <c r="T62" s="10">
        <v>0.17394747219775314</v>
      </c>
      <c r="U62" s="10">
        <v>-8.6089789152105314E-2</v>
      </c>
      <c r="V62" s="10">
        <v>-4.0671612752601297E-2</v>
      </c>
      <c r="W62" s="10">
        <v>-3.5409829377428516E-2</v>
      </c>
      <c r="X62" s="10">
        <v>3.3686871959125501E-2</v>
      </c>
      <c r="Y62" s="10">
        <v>-1.1072612132303347E-3</v>
      </c>
      <c r="Z62" s="10">
        <v>1.5679964468688664E-3</v>
      </c>
      <c r="AA62" s="10">
        <v>4.7199586814452681E-3</v>
      </c>
    </row>
    <row r="63" spans="1:27" x14ac:dyDescent="0.25">
      <c r="A63" s="15">
        <v>39535</v>
      </c>
      <c r="B63" s="12">
        <v>104.49</v>
      </c>
      <c r="D63" s="23">
        <v>39538</v>
      </c>
      <c r="E63" s="26">
        <v>103.95947393714157</v>
      </c>
      <c r="F63" s="13">
        <v>4.0359999999999996</v>
      </c>
      <c r="G63" s="13">
        <v>4.13</v>
      </c>
      <c r="H63" s="13">
        <v>4.1639999999999997</v>
      </c>
      <c r="I63" s="13">
        <v>3.9550000000000001</v>
      </c>
      <c r="J63" s="13">
        <v>3.944</v>
      </c>
      <c r="K63" s="13">
        <v>3.9089999999999998</v>
      </c>
      <c r="L63" s="13">
        <v>3.9750000000000001</v>
      </c>
      <c r="M63" s="13">
        <v>4.0570000000000004</v>
      </c>
      <c r="N63" s="13">
        <v>4.1120000000000001</v>
      </c>
      <c r="R63" s="10">
        <v>0.3246029385105782</v>
      </c>
      <c r="S63" s="10">
        <v>-0.48363991247325144</v>
      </c>
      <c r="T63" s="10">
        <v>0.11669621745983944</v>
      </c>
      <c r="U63" s="10">
        <v>-8.8539747950855618E-2</v>
      </c>
      <c r="V63" s="10">
        <v>-4.7422528130636653E-2</v>
      </c>
      <c r="W63" s="10">
        <v>-4.1064213392710769E-2</v>
      </c>
      <c r="X63" s="10">
        <v>4.7730678708102617E-2</v>
      </c>
      <c r="Y63" s="10">
        <v>2.0233758278227022E-2</v>
      </c>
      <c r="Z63" s="10">
        <v>1.3751082362526548E-2</v>
      </c>
      <c r="AA63" s="10">
        <v>-9.4903014268342336E-4</v>
      </c>
    </row>
    <row r="64" spans="1:27" x14ac:dyDescent="0.25">
      <c r="A64" s="15">
        <v>39542</v>
      </c>
      <c r="B64" s="12">
        <v>103.46</v>
      </c>
      <c r="D64" s="23">
        <v>39545</v>
      </c>
      <c r="E64" s="26">
        <v>105.36230218779586</v>
      </c>
      <c r="F64" s="13">
        <v>4.0270000000000001</v>
      </c>
      <c r="G64" s="13">
        <v>4.1210000000000004</v>
      </c>
      <c r="H64" s="13">
        <v>4.1459999999999999</v>
      </c>
      <c r="I64" s="13">
        <v>3.95</v>
      </c>
      <c r="J64" s="13">
        <v>3.931</v>
      </c>
      <c r="K64" s="13">
        <v>3.8959999999999999</v>
      </c>
      <c r="L64" s="13">
        <v>3.9790000000000001</v>
      </c>
      <c r="M64" s="13">
        <v>4.0590000000000002</v>
      </c>
      <c r="N64" s="13">
        <v>4.1180000000000003</v>
      </c>
      <c r="R64" s="10">
        <v>0.48658831229386584</v>
      </c>
      <c r="S64" s="10">
        <v>-0.46728952955104414</v>
      </c>
      <c r="T64" s="10">
        <v>-8.2568577488357304E-4</v>
      </c>
      <c r="U64" s="10">
        <v>-9.0347094644557521E-2</v>
      </c>
      <c r="V64" s="10">
        <v>-9.289003882322365E-2</v>
      </c>
      <c r="W64" s="10">
        <v>-7.1769818887430586E-2</v>
      </c>
      <c r="X64" s="10">
        <v>2.6792346019286081E-2</v>
      </c>
      <c r="Y64" s="10">
        <v>7.6312686605263837E-3</v>
      </c>
      <c r="Z64" s="10">
        <v>6.061072733002831E-3</v>
      </c>
      <c r="AA64" s="10">
        <v>1.9684018018685748E-3</v>
      </c>
    </row>
    <row r="65" spans="1:27" x14ac:dyDescent="0.25">
      <c r="A65" s="15">
        <v>39549</v>
      </c>
      <c r="B65" s="12">
        <v>109.71</v>
      </c>
      <c r="D65" s="23">
        <v>39552</v>
      </c>
      <c r="E65" s="26">
        <v>111.81004023162689</v>
      </c>
      <c r="F65" s="13">
        <v>4.1369999999999996</v>
      </c>
      <c r="G65" s="13">
        <v>4.2389999999999999</v>
      </c>
      <c r="H65" s="13">
        <v>4.2720000000000002</v>
      </c>
      <c r="I65" s="13">
        <v>4.0519999999999996</v>
      </c>
      <c r="J65" s="13">
        <v>4.0250000000000004</v>
      </c>
      <c r="K65" s="13">
        <v>4.0019999999999998</v>
      </c>
      <c r="L65" s="13">
        <v>4.0430000000000001</v>
      </c>
      <c r="M65" s="13">
        <v>4.1859999999999999</v>
      </c>
      <c r="N65" s="13">
        <v>4.234</v>
      </c>
      <c r="R65" s="10">
        <v>0.30773046810538107</v>
      </c>
      <c r="S65" s="10">
        <v>-0.19881391891836836</v>
      </c>
      <c r="T65" s="10">
        <v>-5.7505079609660406E-2</v>
      </c>
      <c r="U65" s="10">
        <v>-9.0098908786716059E-2</v>
      </c>
      <c r="V65" s="10">
        <v>-7.7366972723241223E-2</v>
      </c>
      <c r="W65" s="10">
        <v>-4.4798447274899504E-2</v>
      </c>
      <c r="X65" s="10">
        <v>1.9154421121102647E-2</v>
      </c>
      <c r="Y65" s="10">
        <v>1.1097819229299827E-2</v>
      </c>
      <c r="Z65" s="10">
        <v>7.9460399670031653E-3</v>
      </c>
      <c r="AA65" s="10">
        <v>-1.9685542423905017E-3</v>
      </c>
    </row>
    <row r="66" spans="1:27" x14ac:dyDescent="0.25">
      <c r="A66" s="15">
        <v>39556</v>
      </c>
      <c r="B66" s="12">
        <v>114.33</v>
      </c>
      <c r="D66" s="23">
        <v>39559</v>
      </c>
      <c r="E66" s="26">
        <v>116.59880466472303</v>
      </c>
      <c r="F66" s="13">
        <v>4.2290000000000001</v>
      </c>
      <c r="G66" s="13">
        <v>4.3460000000000001</v>
      </c>
      <c r="H66" s="13">
        <v>4.375</v>
      </c>
      <c r="I66" s="13">
        <v>4.1360000000000001</v>
      </c>
      <c r="J66" s="13">
        <v>4.1100000000000003</v>
      </c>
      <c r="K66" s="13">
        <v>4.08</v>
      </c>
      <c r="L66" s="13">
        <v>4.1139999999999999</v>
      </c>
      <c r="M66" s="13">
        <v>4.2649999999999997</v>
      </c>
      <c r="N66" s="13">
        <v>4.3170000000000002</v>
      </c>
      <c r="R66" s="10">
        <v>-3.7856553598916556E-2</v>
      </c>
      <c r="S66" s="10">
        <v>-0.25408456371842136</v>
      </c>
      <c r="T66" s="10">
        <v>-0.15345555189401155</v>
      </c>
      <c r="U66" s="10">
        <v>-6.4549773511953318E-2</v>
      </c>
      <c r="V66" s="10">
        <v>-0.13936572074017092</v>
      </c>
      <c r="W66" s="10">
        <v>-3.9841787195271879E-2</v>
      </c>
      <c r="X66" s="10">
        <v>4.1385304468900871E-3</v>
      </c>
      <c r="Y66" s="10">
        <v>2.0184540856860139E-2</v>
      </c>
      <c r="Z66" s="10">
        <v>1.0336144637031995E-3</v>
      </c>
      <c r="AA66" s="10">
        <v>2.9114403996162154E-4</v>
      </c>
    </row>
    <row r="67" spans="1:27" x14ac:dyDescent="0.25">
      <c r="A67" s="15">
        <v>39563</v>
      </c>
      <c r="B67" s="12">
        <v>118.53</v>
      </c>
      <c r="D67" s="23">
        <v>39566</v>
      </c>
      <c r="E67" s="26">
        <v>117.30594752186589</v>
      </c>
      <c r="F67" s="13">
        <v>4.25</v>
      </c>
      <c r="G67" s="13">
        <v>4.3460000000000001</v>
      </c>
      <c r="H67" s="13">
        <v>4.3810000000000002</v>
      </c>
      <c r="I67" s="13">
        <v>4.1689999999999996</v>
      </c>
      <c r="J67" s="13">
        <v>4.1440000000000001</v>
      </c>
      <c r="K67" s="13">
        <v>4.1159999999999997</v>
      </c>
      <c r="L67" s="13">
        <v>4.1429999999999998</v>
      </c>
      <c r="M67" s="13">
        <v>4.3230000000000004</v>
      </c>
      <c r="N67" s="13">
        <v>4.3899999999999997</v>
      </c>
      <c r="R67" s="10">
        <v>-0.10482766073210019</v>
      </c>
      <c r="S67" s="10">
        <v>-0.34748932691662104</v>
      </c>
      <c r="T67" s="10">
        <v>-0.2452527050096103</v>
      </c>
      <c r="U67" s="10">
        <v>-6.5382404742492023E-3</v>
      </c>
      <c r="V67" s="10">
        <v>-0.12020348567881796</v>
      </c>
      <c r="W67" s="10">
        <v>-6.3341306489293925E-2</v>
      </c>
      <c r="X67" s="10">
        <v>2.0466910655595132E-2</v>
      </c>
      <c r="Y67" s="10">
        <v>1.5088092673584293E-2</v>
      </c>
      <c r="Z67" s="10">
        <v>-8.3178146275991564E-3</v>
      </c>
      <c r="AA67" s="10">
        <v>3.0299349015766091E-3</v>
      </c>
    </row>
    <row r="68" spans="1:27" x14ac:dyDescent="0.25">
      <c r="A68" s="15">
        <v>39570</v>
      </c>
      <c r="B68" s="12">
        <v>115.42</v>
      </c>
      <c r="D68" s="23">
        <v>39573</v>
      </c>
      <c r="E68" s="26">
        <v>118.08165630672755</v>
      </c>
      <c r="F68" s="13">
        <v>4.218</v>
      </c>
      <c r="G68" s="13">
        <v>4.3369999999999997</v>
      </c>
      <c r="H68" s="13">
        <v>4.351</v>
      </c>
      <c r="I68" s="13">
        <v>4.133</v>
      </c>
      <c r="J68" s="13">
        <v>4.1159999999999997</v>
      </c>
      <c r="K68" s="13">
        <v>4.0880000000000001</v>
      </c>
      <c r="L68" s="13">
        <v>4.1589999999999998</v>
      </c>
      <c r="M68" s="13">
        <v>4.3129999999999997</v>
      </c>
      <c r="N68" s="13">
        <v>4.3819999999999997</v>
      </c>
      <c r="R68" s="10">
        <v>-0.11423892027933319</v>
      </c>
      <c r="S68" s="10">
        <v>-0.42683618168169929</v>
      </c>
      <c r="T68" s="10">
        <v>-0.27624567432640296</v>
      </c>
      <c r="U68" s="10">
        <v>4.5167366690628284E-2</v>
      </c>
      <c r="V68" s="10">
        <v>-7.8074875580108311E-2</v>
      </c>
      <c r="W68" s="10">
        <v>-8.8287042548680347E-2</v>
      </c>
      <c r="X68" s="10">
        <v>1.049663116217441E-2</v>
      </c>
      <c r="Y68" s="10">
        <v>9.9436817891097561E-3</v>
      </c>
      <c r="Z68" s="10">
        <v>-1.5759199008516991E-2</v>
      </c>
      <c r="AA68" s="10">
        <v>9.7478809441106703E-3</v>
      </c>
    </row>
    <row r="69" spans="1:27" x14ac:dyDescent="0.25">
      <c r="A69" s="15">
        <v>39577</v>
      </c>
      <c r="B69" s="12">
        <v>123.01</v>
      </c>
      <c r="D69" s="23">
        <v>39580</v>
      </c>
      <c r="E69" s="26">
        <v>123.91432701465642</v>
      </c>
      <c r="F69" s="13">
        <v>4.3959999999999999</v>
      </c>
      <c r="G69" s="13">
        <v>4.4630000000000001</v>
      </c>
      <c r="H69" s="13">
        <v>4.5209999999999999</v>
      </c>
      <c r="I69" s="13">
        <v>4.3220000000000001</v>
      </c>
      <c r="J69" s="13">
        <v>4.3049999999999997</v>
      </c>
      <c r="K69" s="13">
        <v>4.2699999999999996</v>
      </c>
      <c r="L69" s="13">
        <v>4.28</v>
      </c>
      <c r="M69" s="13">
        <v>4.4669999999999996</v>
      </c>
      <c r="N69" s="13">
        <v>4.5469999999999997</v>
      </c>
      <c r="R69" s="10">
        <v>9.8248812277682618E-2</v>
      </c>
      <c r="S69" s="10">
        <v>-0.60835054556374646</v>
      </c>
      <c r="T69" s="10">
        <v>-0.28652527785964516</v>
      </c>
      <c r="U69" s="10">
        <v>7.6618899682976652E-2</v>
      </c>
      <c r="V69" s="10">
        <v>-3.757654866223889E-2</v>
      </c>
      <c r="W69" s="10">
        <v>-7.7471929737595174E-2</v>
      </c>
      <c r="X69" s="10">
        <v>-8.3433659577689702E-3</v>
      </c>
      <c r="Y69" s="10">
        <v>1.2283936462367428E-2</v>
      </c>
      <c r="Z69" s="10">
        <v>-1.4253207285308184E-2</v>
      </c>
      <c r="AA69" s="10">
        <v>8.7218796486728568E-3</v>
      </c>
    </row>
    <row r="70" spans="1:27" x14ac:dyDescent="0.25">
      <c r="A70" s="15">
        <v>39584</v>
      </c>
      <c r="B70" s="12">
        <v>124.96</v>
      </c>
      <c r="D70" s="23">
        <v>39587</v>
      </c>
      <c r="E70" s="26">
        <v>127.39528351031856</v>
      </c>
      <c r="F70" s="13">
        <v>4.5579999999999998</v>
      </c>
      <c r="G70" s="13">
        <v>4.6100000000000003</v>
      </c>
      <c r="H70" s="13">
        <v>4.6849999999999996</v>
      </c>
      <c r="I70" s="13">
        <v>4.4850000000000003</v>
      </c>
      <c r="J70" s="13">
        <v>4.4690000000000003</v>
      </c>
      <c r="K70" s="13">
        <v>4.4450000000000003</v>
      </c>
      <c r="L70" s="13">
        <v>4.4459999999999997</v>
      </c>
      <c r="M70" s="13">
        <v>4.62</v>
      </c>
      <c r="N70" s="13">
        <v>4.7370000000000001</v>
      </c>
      <c r="R70" s="10">
        <v>0.23343236840127868</v>
      </c>
      <c r="S70" s="10">
        <v>-0.56891453667149416</v>
      </c>
      <c r="T70" s="10">
        <v>-0.31840668487954987</v>
      </c>
      <c r="U70" s="10">
        <v>9.8328975948005812E-2</v>
      </c>
      <c r="V70" s="10">
        <v>-1.5725702927905521E-2</v>
      </c>
      <c r="W70" s="10">
        <v>-8.6844687766358314E-2</v>
      </c>
      <c r="X70" s="10">
        <v>-9.2996961361901248E-3</v>
      </c>
      <c r="Y70" s="10">
        <v>6.3166324710323138E-3</v>
      </c>
      <c r="Z70" s="10">
        <v>1.2150637190099973E-3</v>
      </c>
      <c r="AA70" s="10">
        <v>2.465354317140323E-3</v>
      </c>
    </row>
    <row r="71" spans="1:27" x14ac:dyDescent="0.25">
      <c r="A71" s="15">
        <v>39591</v>
      </c>
      <c r="B71" s="12">
        <v>130.13999999999999</v>
      </c>
      <c r="D71" s="23">
        <v>39594</v>
      </c>
      <c r="E71" s="26">
        <v>129.53759607739198</v>
      </c>
      <c r="F71" s="13">
        <v>4.7910000000000004</v>
      </c>
      <c r="G71" s="13">
        <v>4.843</v>
      </c>
      <c r="H71" s="13">
        <v>4.9160000000000004</v>
      </c>
      <c r="I71" s="13">
        <v>4.7190000000000003</v>
      </c>
      <c r="J71" s="13">
        <v>4.6769999999999996</v>
      </c>
      <c r="K71" s="13">
        <v>4.6760000000000002</v>
      </c>
      <c r="L71" s="13">
        <v>4.6589999999999998</v>
      </c>
      <c r="M71" s="13">
        <v>4.8940000000000001</v>
      </c>
      <c r="N71" s="13">
        <v>5.0270000000000001</v>
      </c>
      <c r="R71" s="10">
        <v>-6.5659055223911715E-3</v>
      </c>
      <c r="S71" s="10">
        <v>-0.42783629838609255</v>
      </c>
      <c r="T71" s="10">
        <v>-0.32215206305693483</v>
      </c>
      <c r="U71" s="10">
        <v>7.071008395660365E-2</v>
      </c>
      <c r="V71" s="10">
        <v>-5.4111352759809085E-2</v>
      </c>
      <c r="W71" s="10">
        <v>-8.2659495991430798E-2</v>
      </c>
      <c r="X71" s="10">
        <v>-2.0045492808880856E-2</v>
      </c>
      <c r="Y71" s="10">
        <v>1.8044395590380409E-2</v>
      </c>
      <c r="Z71" s="10">
        <v>1.1117494140925575E-2</v>
      </c>
      <c r="AA71" s="10">
        <v>-6.7504315785721228E-4</v>
      </c>
    </row>
    <row r="72" spans="1:27" x14ac:dyDescent="0.25">
      <c r="A72" s="15">
        <v>39598</v>
      </c>
      <c r="B72" s="12">
        <v>128.47</v>
      </c>
      <c r="D72" s="23">
        <v>39601</v>
      </c>
      <c r="E72" s="26">
        <v>128.27480872868628</v>
      </c>
      <c r="F72" s="13">
        <v>4.7720000000000002</v>
      </c>
      <c r="G72" s="13">
        <v>4.8460000000000001</v>
      </c>
      <c r="H72" s="13">
        <v>4.9109999999999996</v>
      </c>
      <c r="I72" s="13">
        <v>4.6920000000000002</v>
      </c>
      <c r="J72" s="13">
        <v>4.6529999999999996</v>
      </c>
      <c r="K72" s="13">
        <v>4.6660000000000004</v>
      </c>
      <c r="L72" s="13">
        <v>4.6859999999999999</v>
      </c>
      <c r="M72" s="13">
        <v>4.8840000000000003</v>
      </c>
      <c r="N72" s="13">
        <v>5.0270000000000001</v>
      </c>
      <c r="R72" s="10">
        <v>-0.28510145371197337</v>
      </c>
      <c r="S72" s="10">
        <v>-0.34341024224974764</v>
      </c>
      <c r="T72" s="10">
        <v>-0.38350818192720237</v>
      </c>
      <c r="U72" s="10">
        <v>1.6561251173004631E-2</v>
      </c>
      <c r="V72" s="10">
        <v>-9.1438346617625066E-2</v>
      </c>
      <c r="W72" s="10">
        <v>-7.0441519403736441E-2</v>
      </c>
      <c r="X72" s="10">
        <v>-3.1193384638313556E-2</v>
      </c>
      <c r="Y72" s="10">
        <v>5.1473936069208878E-3</v>
      </c>
      <c r="Z72" s="10">
        <v>6.3721490853485725E-3</v>
      </c>
      <c r="AA72" s="10">
        <v>4.5532615374781595E-3</v>
      </c>
    </row>
    <row r="73" spans="1:27" x14ac:dyDescent="0.25">
      <c r="A73" s="15">
        <v>39605</v>
      </c>
      <c r="B73" s="12">
        <v>128.16</v>
      </c>
      <c r="D73" s="23">
        <v>39608</v>
      </c>
      <c r="E73" s="26">
        <v>130.7734110787172</v>
      </c>
      <c r="F73" s="13">
        <v>4.758</v>
      </c>
      <c r="G73" s="13">
        <v>4.8339999999999996</v>
      </c>
      <c r="H73" s="13">
        <v>4.8840000000000003</v>
      </c>
      <c r="I73" s="13">
        <v>4.6849999999999996</v>
      </c>
      <c r="J73" s="13">
        <v>4.625</v>
      </c>
      <c r="K73" s="13">
        <v>4.6609999999999996</v>
      </c>
      <c r="L73" s="13">
        <v>4.7060000000000004</v>
      </c>
      <c r="M73" s="13">
        <v>4.88</v>
      </c>
      <c r="N73" s="13">
        <v>4.992</v>
      </c>
      <c r="R73" s="10">
        <v>-0.35189121739625323</v>
      </c>
      <c r="S73" s="10">
        <v>-0.35140694050840388</v>
      </c>
      <c r="T73" s="10">
        <v>-0.3632101751747277</v>
      </c>
      <c r="U73" s="10">
        <v>-1.1725475289789103E-2</v>
      </c>
      <c r="V73" s="10">
        <v>-0.10023251360941689</v>
      </c>
      <c r="W73" s="10">
        <v>-8.4922225774310051E-2</v>
      </c>
      <c r="X73" s="10">
        <v>-7.1868172239081402E-2</v>
      </c>
      <c r="Y73" s="10">
        <v>1.4368722569923788E-3</v>
      </c>
      <c r="Z73" s="10">
        <v>5.3912048865893411E-3</v>
      </c>
      <c r="AA73" s="10">
        <v>2.6734066943707893E-3</v>
      </c>
    </row>
    <row r="74" spans="1:27" x14ac:dyDescent="0.25">
      <c r="A74" s="15">
        <v>39612</v>
      </c>
      <c r="B74" s="12">
        <v>134.80000000000001</v>
      </c>
      <c r="D74" s="23">
        <v>39615</v>
      </c>
      <c r="E74" s="26">
        <v>134.61895043731778</v>
      </c>
      <c r="F74" s="13">
        <v>4.7679999999999998</v>
      </c>
      <c r="G74" s="13">
        <v>4.8529999999999998</v>
      </c>
      <c r="H74" s="13">
        <v>4.8780000000000001</v>
      </c>
      <c r="I74" s="13">
        <v>4.7009999999999996</v>
      </c>
      <c r="J74" s="13">
        <v>4.6289999999999996</v>
      </c>
      <c r="K74" s="13">
        <v>4.66</v>
      </c>
      <c r="L74" s="13">
        <v>4.6920000000000002</v>
      </c>
      <c r="M74" s="13">
        <v>4.8609999999999998</v>
      </c>
      <c r="N74" s="13">
        <v>4.9690000000000003</v>
      </c>
      <c r="R74" s="10">
        <v>-0.28684361056029006</v>
      </c>
      <c r="S74" s="10">
        <v>-0.35267996481301511</v>
      </c>
      <c r="T74" s="10">
        <v>-0.31080008304494511</v>
      </c>
      <c r="U74" s="10">
        <v>-2.5311170479557957E-2</v>
      </c>
      <c r="V74" s="10">
        <v>-7.2845660521878602E-2</v>
      </c>
      <c r="W74" s="10">
        <v>-7.3932361631401003E-2</v>
      </c>
      <c r="X74" s="10">
        <v>-6.9171301824339324E-2</v>
      </c>
      <c r="Y74" s="10">
        <v>-8.1527584128074908E-3</v>
      </c>
      <c r="Z74" s="10">
        <v>-9.635073153992221E-3</v>
      </c>
      <c r="AA74" s="10">
        <v>6.5573344705250778E-3</v>
      </c>
    </row>
    <row r="75" spans="1:27" x14ac:dyDescent="0.25">
      <c r="A75" s="15">
        <v>39619</v>
      </c>
      <c r="B75" s="12">
        <v>134.34</v>
      </c>
      <c r="D75" s="23">
        <v>39622</v>
      </c>
      <c r="E75" s="26">
        <v>135.01014320642682</v>
      </c>
      <c r="F75" s="13">
        <v>4.7249999999999996</v>
      </c>
      <c r="G75" s="13">
        <v>4.8330000000000002</v>
      </c>
      <c r="H75" s="13">
        <v>4.8360000000000003</v>
      </c>
      <c r="I75" s="13">
        <v>4.6580000000000004</v>
      </c>
      <c r="J75" s="13">
        <v>4.5860000000000003</v>
      </c>
      <c r="K75" s="13">
        <v>4.6050000000000004</v>
      </c>
      <c r="L75" s="13">
        <v>4.6589999999999998</v>
      </c>
      <c r="M75" s="13">
        <v>4.8220000000000001</v>
      </c>
      <c r="N75" s="13">
        <v>4.9219999999999997</v>
      </c>
      <c r="R75" s="10">
        <v>-0.29920166235814039</v>
      </c>
      <c r="S75" s="10">
        <v>-0.37426869670593188</v>
      </c>
      <c r="T75" s="10">
        <v>-0.24835298274344969</v>
      </c>
      <c r="U75" s="10">
        <v>-2.0771447550153765E-2</v>
      </c>
      <c r="V75" s="10">
        <v>-5.8668061598037703E-2</v>
      </c>
      <c r="W75" s="10">
        <v>-8.9911817669269575E-2</v>
      </c>
      <c r="X75" s="10">
        <v>-7.0978445871122592E-2</v>
      </c>
      <c r="Y75" s="10">
        <v>5.2826634794752511E-3</v>
      </c>
      <c r="Z75" s="10">
        <v>-8.3295733887575711E-3</v>
      </c>
      <c r="AA75" s="10">
        <v>3.0900365527814131E-3</v>
      </c>
    </row>
    <row r="76" spans="1:27" x14ac:dyDescent="0.25">
      <c r="A76" s="15">
        <v>39626</v>
      </c>
      <c r="B76" s="12">
        <v>137</v>
      </c>
      <c r="D76" s="23">
        <v>39629</v>
      </c>
      <c r="E76" s="26">
        <v>139.67498884429776</v>
      </c>
      <c r="F76" s="13">
        <v>4.7229999999999999</v>
      </c>
      <c r="G76" s="13">
        <v>4.8220000000000001</v>
      </c>
      <c r="H76" s="13">
        <v>4.8250000000000002</v>
      </c>
      <c r="I76" s="13">
        <v>4.6589999999999998</v>
      </c>
      <c r="J76" s="13">
        <v>4.5830000000000002</v>
      </c>
      <c r="K76" s="13">
        <v>4.6079999999999997</v>
      </c>
      <c r="L76" s="13">
        <v>4.6420000000000003</v>
      </c>
      <c r="M76" s="13">
        <v>4.8230000000000004</v>
      </c>
      <c r="N76" s="13">
        <v>4.9279999999999999</v>
      </c>
      <c r="R76" s="10">
        <v>0.25149024105420753</v>
      </c>
      <c r="S76" s="10">
        <v>-0.55235243761512887</v>
      </c>
      <c r="T76" s="10">
        <v>-0.25188868935505171</v>
      </c>
      <c r="U76" s="10">
        <v>-4.1644993016419857E-2</v>
      </c>
      <c r="V76" s="10">
        <v>1.6399564779550332E-2</v>
      </c>
      <c r="W76" s="10">
        <v>-3.9386513372315267E-2</v>
      </c>
      <c r="X76" s="10">
        <v>-5.681030596878596E-2</v>
      </c>
      <c r="Y76" s="10">
        <v>7.1660789096339873E-3</v>
      </c>
      <c r="Z76" s="10">
        <v>-9.9307148769337827E-3</v>
      </c>
      <c r="AA76" s="10">
        <v>4.9396377593956993E-3</v>
      </c>
    </row>
    <row r="77" spans="1:27" x14ac:dyDescent="0.25">
      <c r="A77" s="15">
        <v>39633</v>
      </c>
      <c r="B77" s="12">
        <v>142.52000000000001</v>
      </c>
      <c r="D77" s="23">
        <v>39636</v>
      </c>
      <c r="E77" s="26">
        <v>141.85404990927441</v>
      </c>
      <c r="F77" s="13">
        <v>4.7990000000000004</v>
      </c>
      <c r="G77" s="13">
        <v>4.8630000000000004</v>
      </c>
      <c r="H77" s="13">
        <v>4.8899999999999997</v>
      </c>
      <c r="I77" s="13">
        <v>4.7450000000000001</v>
      </c>
      <c r="J77" s="13">
        <v>4.66</v>
      </c>
      <c r="K77" s="13">
        <v>4.6989999999999998</v>
      </c>
      <c r="L77" s="13">
        <v>4.6760000000000002</v>
      </c>
      <c r="M77" s="13">
        <v>4.8929999999999998</v>
      </c>
      <c r="N77" s="13">
        <v>5.0010000000000003</v>
      </c>
      <c r="R77" s="10">
        <v>0.94416046470348802</v>
      </c>
      <c r="S77" s="10">
        <v>-0.52526238225420574</v>
      </c>
      <c r="T77" s="10">
        <v>-0.25782199101475295</v>
      </c>
      <c r="U77" s="10">
        <v>-3.7810068536223249E-2</v>
      </c>
      <c r="V77" s="10">
        <v>7.200474019670218E-2</v>
      </c>
      <c r="W77" s="10">
        <v>-1.7662840655190352E-2</v>
      </c>
      <c r="X77" s="10">
        <v>-3.2821120940361916E-2</v>
      </c>
      <c r="Y77" s="10">
        <v>1.3336331471462836E-2</v>
      </c>
      <c r="Z77" s="10">
        <v>1.0583577432189958E-2</v>
      </c>
      <c r="AA77" s="10">
        <v>-4.2581653194444406E-5</v>
      </c>
    </row>
    <row r="78" spans="1:27" x14ac:dyDescent="0.25">
      <c r="A78" s="15">
        <v>39640</v>
      </c>
      <c r="B78" s="12">
        <v>139.94999999999999</v>
      </c>
      <c r="D78" s="23">
        <v>39643</v>
      </c>
      <c r="E78" s="26">
        <v>138.33417848525281</v>
      </c>
      <c r="F78" s="13">
        <v>4.8319999999999999</v>
      </c>
      <c r="G78" s="13">
        <v>4.8890000000000002</v>
      </c>
      <c r="H78" s="13">
        <v>4.915</v>
      </c>
      <c r="I78" s="13">
        <v>4.782</v>
      </c>
      <c r="J78" s="13">
        <v>4.7050000000000001</v>
      </c>
      <c r="K78" s="13">
        <v>4.7389999999999999</v>
      </c>
      <c r="L78" s="13">
        <v>4.7229999999999999</v>
      </c>
      <c r="M78" s="13">
        <v>4.9160000000000004</v>
      </c>
      <c r="N78" s="13">
        <v>5.0259999999999998</v>
      </c>
      <c r="R78" s="10">
        <v>1.4352504785793354</v>
      </c>
      <c r="S78" s="10">
        <v>-0.45907588145200662</v>
      </c>
      <c r="T78" s="10">
        <v>-0.22915414828426081</v>
      </c>
      <c r="U78" s="10">
        <v>-9.5246616924977885E-3</v>
      </c>
      <c r="V78" s="10">
        <v>6.9807265251299599E-2</v>
      </c>
      <c r="W78" s="10">
        <v>-2.7595803246466457E-2</v>
      </c>
      <c r="X78" s="10">
        <v>2.8488183947978755E-2</v>
      </c>
      <c r="Y78" s="10">
        <v>-1.4769210804345593E-2</v>
      </c>
      <c r="Z78" s="10">
        <v>-1.2984065974752684E-2</v>
      </c>
      <c r="AA78" s="10">
        <v>8.5107637249926416E-3</v>
      </c>
    </row>
    <row r="79" spans="1:27" x14ac:dyDescent="0.25">
      <c r="A79" s="15">
        <v>39647</v>
      </c>
      <c r="B79" s="12">
        <v>135.37</v>
      </c>
      <c r="D79" s="23">
        <v>39650</v>
      </c>
      <c r="E79" s="26">
        <v>131.03516211616508</v>
      </c>
      <c r="F79" s="13">
        <v>4.7869999999999999</v>
      </c>
      <c r="G79" s="13">
        <v>4.8689999999999998</v>
      </c>
      <c r="H79" s="13">
        <v>4.8719999999999999</v>
      </c>
      <c r="I79" s="13">
        <v>4.734</v>
      </c>
      <c r="J79" s="13">
        <v>4.6609999999999996</v>
      </c>
      <c r="K79" s="13">
        <v>4.7069999999999999</v>
      </c>
      <c r="L79" s="13">
        <v>4.7190000000000003</v>
      </c>
      <c r="M79" s="13">
        <v>4.8550000000000004</v>
      </c>
      <c r="N79" s="13">
        <v>4.9640000000000004</v>
      </c>
      <c r="R79" s="10">
        <v>2.1887411310573537</v>
      </c>
      <c r="S79" s="10">
        <v>-0.47493276990207201</v>
      </c>
      <c r="T79" s="10">
        <v>-0.2404660743273421</v>
      </c>
      <c r="U79" s="10">
        <v>-4.7168456156710399E-2</v>
      </c>
      <c r="V79" s="10">
        <v>0.10188687751496987</v>
      </c>
      <c r="W79" s="10">
        <v>4.332229390891941E-2</v>
      </c>
      <c r="X79" s="10">
        <v>5.6382470490863321E-3</v>
      </c>
      <c r="Y79" s="10">
        <v>-2.3848185529471394E-3</v>
      </c>
      <c r="Z79" s="10">
        <v>-2.6234349393060557E-2</v>
      </c>
      <c r="AA79" s="10">
        <v>1.0598862046328577E-2</v>
      </c>
    </row>
    <row r="80" spans="1:27" x14ac:dyDescent="0.25">
      <c r="A80" s="15">
        <v>39654</v>
      </c>
      <c r="B80" s="12">
        <v>125.92</v>
      </c>
      <c r="D80" s="23">
        <v>39657</v>
      </c>
      <c r="E80" s="26">
        <v>125.28769744816064</v>
      </c>
      <c r="F80" s="13">
        <v>4.6820000000000004</v>
      </c>
      <c r="G80" s="13">
        <v>4.806</v>
      </c>
      <c r="H80" s="13">
        <v>4.7759999999999998</v>
      </c>
      <c r="I80" s="13">
        <v>4.6189999999999998</v>
      </c>
      <c r="J80" s="13">
        <v>4.5270000000000001</v>
      </c>
      <c r="K80" s="13">
        <v>4.5750000000000002</v>
      </c>
      <c r="L80" s="13">
        <v>4.66</v>
      </c>
      <c r="M80" s="13">
        <v>4.7750000000000004</v>
      </c>
      <c r="N80" s="13">
        <v>4.8689999999999998</v>
      </c>
      <c r="R80" s="10">
        <v>2.8879327492475073</v>
      </c>
      <c r="S80" s="10">
        <v>-0.33483483629201638</v>
      </c>
      <c r="T80" s="10">
        <v>-0.29790536451440802</v>
      </c>
      <c r="U80" s="10">
        <v>-8.3930934845426547E-2</v>
      </c>
      <c r="V80" s="10">
        <v>7.8540110646606501E-2</v>
      </c>
      <c r="W80" s="10">
        <v>1.7412902602691491E-2</v>
      </c>
      <c r="X80" s="10">
        <v>6.3046606347954906E-2</v>
      </c>
      <c r="Y80" s="10">
        <v>-4.8487581564174657E-3</v>
      </c>
      <c r="Z80" s="10">
        <v>1.05531179043482E-2</v>
      </c>
      <c r="AA80" s="10">
        <v>3.8992211513286619E-3</v>
      </c>
    </row>
    <row r="81" spans="1:27" x14ac:dyDescent="0.25">
      <c r="A81" s="15">
        <v>39661</v>
      </c>
      <c r="B81" s="12">
        <v>124.57</v>
      </c>
      <c r="D81" s="23">
        <v>39664</v>
      </c>
      <c r="E81" s="26">
        <v>122.5168253259627</v>
      </c>
      <c r="F81" s="13">
        <v>4.5839999999999996</v>
      </c>
      <c r="G81" s="13">
        <v>4.7350000000000003</v>
      </c>
      <c r="H81" s="13">
        <v>4.6760000000000002</v>
      </c>
      <c r="I81" s="13">
        <v>4.5199999999999996</v>
      </c>
      <c r="J81" s="13">
        <v>4.4320000000000004</v>
      </c>
      <c r="K81" s="13">
        <v>4.4539999999999997</v>
      </c>
      <c r="L81" s="13">
        <v>4.6079999999999997</v>
      </c>
      <c r="M81" s="13">
        <v>4.6740000000000004</v>
      </c>
      <c r="N81" s="13">
        <v>4.7809999999999997</v>
      </c>
      <c r="R81" s="10">
        <v>2.9386404685270291</v>
      </c>
      <c r="S81" s="10">
        <v>-0.16106931628743074</v>
      </c>
      <c r="T81" s="10">
        <v>-0.21855735138882693</v>
      </c>
      <c r="U81" s="10">
        <v>-9.2704790586161198E-2</v>
      </c>
      <c r="V81" s="10">
        <v>3.8791068554496697E-2</v>
      </c>
      <c r="W81" s="10">
        <v>1.8268873110513534E-2</v>
      </c>
      <c r="X81" s="10">
        <v>5.3343752434649859E-2</v>
      </c>
      <c r="Y81" s="10">
        <v>-6.7565846162074474E-3</v>
      </c>
      <c r="Z81" s="10">
        <v>5.1479108535499472E-3</v>
      </c>
      <c r="AA81" s="10">
        <v>3.6406452670138386E-3</v>
      </c>
    </row>
    <row r="82" spans="1:27" x14ac:dyDescent="0.25">
      <c r="A82" s="15">
        <v>39668</v>
      </c>
      <c r="B82" s="12">
        <v>118.8</v>
      </c>
      <c r="D82" s="23">
        <v>39671</v>
      </c>
      <c r="E82" s="26">
        <v>116.36953137765852</v>
      </c>
      <c r="F82" s="13">
        <v>4.444</v>
      </c>
      <c r="G82" s="13">
        <v>4.5839999999999996</v>
      </c>
      <c r="H82" s="13">
        <v>4.57</v>
      </c>
      <c r="I82" s="13">
        <v>4.3630000000000004</v>
      </c>
      <c r="J82" s="13">
        <v>4.2809999999999997</v>
      </c>
      <c r="K82" s="13">
        <v>4.3010000000000002</v>
      </c>
      <c r="L82" s="13">
        <v>4.4770000000000003</v>
      </c>
      <c r="M82" s="13">
        <v>4.5220000000000002</v>
      </c>
      <c r="N82" s="13">
        <v>4.6070000000000002</v>
      </c>
      <c r="R82" s="10">
        <v>2.8586501894058642</v>
      </c>
      <c r="S82" s="10">
        <v>-0.13737239064171641</v>
      </c>
      <c r="T82" s="10">
        <v>-0.17244600340320115</v>
      </c>
      <c r="U82" s="10">
        <v>-0.10077477145930222</v>
      </c>
      <c r="V82" s="10">
        <v>-9.8487256522183843E-3</v>
      </c>
      <c r="W82" s="10">
        <v>2.0405878328266097E-2</v>
      </c>
      <c r="X82" s="10">
        <v>4.131324221785064E-2</v>
      </c>
      <c r="Y82" s="10">
        <v>-9.5450154148368927E-3</v>
      </c>
      <c r="Z82" s="10">
        <v>2.4935488506988889E-3</v>
      </c>
      <c r="AA82" s="10">
        <v>4.0375403267575941E-3</v>
      </c>
    </row>
    <row r="83" spans="1:27" x14ac:dyDescent="0.25">
      <c r="A83" s="15">
        <v>39675</v>
      </c>
      <c r="B83" s="12">
        <v>114.4</v>
      </c>
      <c r="D83" s="23">
        <v>39678</v>
      </c>
      <c r="E83" s="26">
        <v>114.84868804664724</v>
      </c>
      <c r="F83" s="13">
        <v>4.2859999999999996</v>
      </c>
      <c r="G83" s="13">
        <v>4.4219999999999997</v>
      </c>
      <c r="H83" s="13">
        <v>4.423</v>
      </c>
      <c r="I83" s="13">
        <v>4.202</v>
      </c>
      <c r="J83" s="13">
        <v>4.1420000000000003</v>
      </c>
      <c r="K83" s="13">
        <v>4.1550000000000002</v>
      </c>
      <c r="L83" s="13">
        <v>4.3230000000000004</v>
      </c>
      <c r="M83" s="13">
        <v>4.3639999999999999</v>
      </c>
      <c r="N83" s="13">
        <v>4.4219999999999997</v>
      </c>
      <c r="R83" s="10">
        <v>2.8530385284750097</v>
      </c>
      <c r="S83" s="10">
        <v>-0.21601793336848757</v>
      </c>
      <c r="T83" s="10">
        <v>-0.15240620635617458</v>
      </c>
      <c r="U83" s="10">
        <v>-9.5703668912846832E-2</v>
      </c>
      <c r="V83" s="10">
        <v>-2.6781165493077075E-2</v>
      </c>
      <c r="W83" s="10">
        <v>1.6550157666296701E-2</v>
      </c>
      <c r="X83" s="10">
        <v>2.8691224115863077E-2</v>
      </c>
      <c r="Y83" s="10">
        <v>-3.9751707112548364E-3</v>
      </c>
      <c r="Z83" s="10">
        <v>1.4483701240676074E-2</v>
      </c>
      <c r="AA83" s="10">
        <v>1.6532985918474845E-3</v>
      </c>
    </row>
    <row r="84" spans="1:27" x14ac:dyDescent="0.25">
      <c r="A84" s="15">
        <v>39682</v>
      </c>
      <c r="B84" s="12">
        <v>115.7</v>
      </c>
      <c r="D84" s="23">
        <v>39685</v>
      </c>
      <c r="E84" s="26">
        <v>115.93746355685131</v>
      </c>
      <c r="F84" s="13">
        <v>4.22</v>
      </c>
      <c r="G84" s="13">
        <v>4.3819999999999997</v>
      </c>
      <c r="H84" s="13">
        <v>4.37</v>
      </c>
      <c r="I84" s="13">
        <v>4.1269999999999998</v>
      </c>
      <c r="J84" s="13">
        <v>4.0880000000000001</v>
      </c>
      <c r="K84" s="13">
        <v>4.101</v>
      </c>
      <c r="L84" s="13">
        <v>4.2329999999999997</v>
      </c>
      <c r="M84" s="13">
        <v>4.2889999999999997</v>
      </c>
      <c r="N84" s="13">
        <v>4.359</v>
      </c>
      <c r="R84" s="10">
        <v>3.4104447720469486</v>
      </c>
      <c r="S84" s="10">
        <v>-0.3883176431373529</v>
      </c>
      <c r="T84" s="10">
        <v>-0.20464546094885699</v>
      </c>
      <c r="U84" s="10">
        <v>-3.719762832188115E-2</v>
      </c>
      <c r="V84" s="10">
        <v>-2.7896307234991376E-2</v>
      </c>
      <c r="W84" s="10">
        <v>1.6848382938794038E-2</v>
      </c>
      <c r="X84" s="10">
        <v>4.5868186305868933E-2</v>
      </c>
      <c r="Y84" s="10">
        <v>4.6208562289589217E-3</v>
      </c>
      <c r="Z84" s="10">
        <v>-2.3630524720244053E-3</v>
      </c>
      <c r="AA84" s="10">
        <v>2.3430948797879057E-3</v>
      </c>
    </row>
    <row r="85" spans="1:27" x14ac:dyDescent="0.25">
      <c r="A85" s="15">
        <v>39689</v>
      </c>
      <c r="B85" s="12">
        <v>116.09</v>
      </c>
      <c r="D85" s="23">
        <v>39692</v>
      </c>
      <c r="E85" s="26">
        <v>113.72499681087965</v>
      </c>
      <c r="F85" s="13">
        <v>4.1890000000000001</v>
      </c>
      <c r="G85" s="13">
        <v>4.359</v>
      </c>
      <c r="H85" s="13">
        <v>4.3150000000000004</v>
      </c>
      <c r="I85" s="13">
        <v>4.1070000000000002</v>
      </c>
      <c r="J85" s="13">
        <v>4.0819999999999999</v>
      </c>
      <c r="K85" s="13">
        <v>4.07</v>
      </c>
      <c r="L85" s="13">
        <v>4.1890000000000001</v>
      </c>
      <c r="M85" s="13">
        <v>4.2549999999999999</v>
      </c>
      <c r="N85" s="13">
        <v>4.282</v>
      </c>
      <c r="R85" s="10">
        <v>3.8571898402508955</v>
      </c>
      <c r="S85" s="10">
        <v>-0.50102786011113298</v>
      </c>
      <c r="T85" s="10">
        <v>-0.26296825938121471</v>
      </c>
      <c r="U85" s="10">
        <v>-2.6686013416351559E-2</v>
      </c>
      <c r="V85" s="10">
        <v>-4.7507311226412385E-2</v>
      </c>
      <c r="W85" s="10">
        <v>4.1401335931739967E-3</v>
      </c>
      <c r="X85" s="10">
        <v>5.6992325821160351E-2</v>
      </c>
      <c r="Y85" s="10">
        <v>-2.7409397678551622E-3</v>
      </c>
      <c r="Z85" s="10">
        <v>3.2409490164132773E-3</v>
      </c>
      <c r="AA85" s="10">
        <v>2.8978544543021055E-3</v>
      </c>
    </row>
    <row r="86" spans="1:27" x14ac:dyDescent="0.25">
      <c r="A86" s="15">
        <v>39696</v>
      </c>
      <c r="B86" s="12">
        <v>108.37</v>
      </c>
      <c r="D86" s="23">
        <v>39699</v>
      </c>
      <c r="E86" s="26">
        <v>105.89775624229975</v>
      </c>
      <c r="F86" s="13">
        <v>4.1239999999999997</v>
      </c>
      <c r="G86" s="13">
        <v>4.3120000000000003</v>
      </c>
      <c r="H86" s="13">
        <v>4.2549999999999999</v>
      </c>
      <c r="I86" s="13">
        <v>4.0369999999999999</v>
      </c>
      <c r="J86" s="13">
        <v>4.0359999999999996</v>
      </c>
      <c r="K86" s="13">
        <v>4.0179999999999998</v>
      </c>
      <c r="L86" s="13">
        <v>4.1079999999999997</v>
      </c>
      <c r="M86" s="13">
        <v>4.1609999999999996</v>
      </c>
      <c r="N86" s="13">
        <v>4.1849999999999996</v>
      </c>
      <c r="R86" s="10">
        <v>4.0051130314075634</v>
      </c>
      <c r="S86" s="10">
        <v>-0.50575859433123127</v>
      </c>
      <c r="T86" s="10">
        <v>-0.18363428104650414</v>
      </c>
      <c r="U86" s="10">
        <v>-2.4203681572476784E-3</v>
      </c>
      <c r="V86" s="10">
        <v>-9.1918156049502174E-3</v>
      </c>
      <c r="W86" s="10">
        <v>6.2498928544230947E-3</v>
      </c>
      <c r="X86" s="10">
        <v>4.361402242501309E-2</v>
      </c>
      <c r="Y86" s="10">
        <v>-3.0878935338645228E-4</v>
      </c>
      <c r="Z86" s="10">
        <v>4.226940979249744E-3</v>
      </c>
      <c r="AA86" s="10">
        <v>-4.0097517407179103E-4</v>
      </c>
    </row>
    <row r="87" spans="1:27" x14ac:dyDescent="0.25">
      <c r="A87" s="15">
        <v>39703</v>
      </c>
      <c r="B87" s="12">
        <v>102.88</v>
      </c>
      <c r="D87" s="23">
        <v>39706</v>
      </c>
      <c r="E87" s="26">
        <v>99.858471917261667</v>
      </c>
      <c r="F87" s="13">
        <v>4.0949999999999998</v>
      </c>
      <c r="G87" s="13">
        <v>4.2460000000000004</v>
      </c>
      <c r="H87" s="13">
        <v>4.1779999999999999</v>
      </c>
      <c r="I87" s="13">
        <v>4.0359999999999996</v>
      </c>
      <c r="J87" s="13">
        <v>3.9910000000000001</v>
      </c>
      <c r="K87" s="13">
        <v>4.0149999999999997</v>
      </c>
      <c r="L87" s="13">
        <v>4.0449999999999999</v>
      </c>
      <c r="M87" s="13">
        <v>4.0609999999999999</v>
      </c>
      <c r="N87" s="13">
        <v>4.0529999999999999</v>
      </c>
      <c r="R87" s="10">
        <v>3.9373596780719509</v>
      </c>
      <c r="S87" s="10">
        <v>-0.56774668254369809</v>
      </c>
      <c r="T87" s="10">
        <v>-0.14685945469125863</v>
      </c>
      <c r="U87" s="10">
        <v>-1.0244588900358094E-2</v>
      </c>
      <c r="V87" s="10">
        <v>-6.8246303145981693E-2</v>
      </c>
      <c r="W87" s="10">
        <v>-1.0840389505556934E-2</v>
      </c>
      <c r="X87" s="10">
        <v>3.2971038106674164E-2</v>
      </c>
      <c r="Y87" s="10">
        <v>-8.4824253297313568E-3</v>
      </c>
      <c r="Z87" s="10">
        <v>3.6607945358817506E-3</v>
      </c>
      <c r="AA87" s="10">
        <v>8.2481970222106533E-4</v>
      </c>
    </row>
    <row r="88" spans="1:27" x14ac:dyDescent="0.25">
      <c r="A88" s="15">
        <v>39710</v>
      </c>
      <c r="B88" s="12">
        <v>97.19</v>
      </c>
      <c r="D88" s="23">
        <v>39713</v>
      </c>
      <c r="E88" s="26">
        <v>102.67265306122449</v>
      </c>
      <c r="F88" s="13">
        <v>4.0330000000000004</v>
      </c>
      <c r="G88" s="13">
        <v>4.1100000000000003</v>
      </c>
      <c r="H88" s="13">
        <v>4.09</v>
      </c>
      <c r="I88" s="13">
        <v>3.996</v>
      </c>
      <c r="J88" s="13">
        <v>3.9460000000000002</v>
      </c>
      <c r="K88" s="13">
        <v>3.927</v>
      </c>
      <c r="L88" s="13">
        <v>3.9689999999999999</v>
      </c>
      <c r="M88" s="13">
        <v>3.948</v>
      </c>
      <c r="N88" s="13">
        <v>3.9510000000000001</v>
      </c>
      <c r="R88" s="10">
        <v>4.7317261010904659</v>
      </c>
      <c r="S88" s="10">
        <v>-0.64109605648330337</v>
      </c>
      <c r="T88" s="10">
        <v>-0.18447904498646847</v>
      </c>
      <c r="U88" s="10">
        <v>-2.8119434925667684E-2</v>
      </c>
      <c r="V88" s="10">
        <v>3.0636017704862704E-2</v>
      </c>
      <c r="W88" s="10">
        <v>6.3279074825375791E-3</v>
      </c>
      <c r="X88" s="10">
        <v>4.5469118266275275E-2</v>
      </c>
      <c r="Y88" s="10">
        <v>-2.9398045748206588E-3</v>
      </c>
      <c r="Z88" s="10">
        <v>6.8885304458828006E-3</v>
      </c>
      <c r="AA88" s="10">
        <v>-9.1859364721599458E-7</v>
      </c>
    </row>
    <row r="89" spans="1:27" x14ac:dyDescent="0.25">
      <c r="A89" s="15">
        <v>39717</v>
      </c>
      <c r="B89" s="12">
        <v>111.12</v>
      </c>
      <c r="D89" s="23">
        <v>39720</v>
      </c>
      <c r="E89" s="26">
        <v>106.66999765638916</v>
      </c>
      <c r="F89" s="13">
        <v>4.032</v>
      </c>
      <c r="G89" s="13">
        <v>4.077</v>
      </c>
      <c r="H89" s="13">
        <v>4.0810000000000004</v>
      </c>
      <c r="I89" s="13">
        <v>4.0019999999999998</v>
      </c>
      <c r="J89" s="13">
        <v>3.952</v>
      </c>
      <c r="K89" s="13">
        <v>3.9329999999999998</v>
      </c>
      <c r="L89" s="13">
        <v>3.948</v>
      </c>
      <c r="M89" s="13">
        <v>3.9449999999999998</v>
      </c>
      <c r="N89" s="13">
        <v>3.9630000000000001</v>
      </c>
      <c r="R89" s="10">
        <v>5.4941514338966035</v>
      </c>
      <c r="S89" s="10">
        <v>-0.59735700447247575</v>
      </c>
      <c r="T89" s="10">
        <v>-0.163620633983244</v>
      </c>
      <c r="U89" s="10">
        <v>-4.3593743339648917E-2</v>
      </c>
      <c r="V89" s="10">
        <v>5.5011014260497579E-2</v>
      </c>
      <c r="W89" s="10">
        <v>2.4768144708671804E-2</v>
      </c>
      <c r="X89" s="10">
        <v>3.7515840048586727E-2</v>
      </c>
      <c r="Y89" s="10">
        <v>-3.3909521200636505E-2</v>
      </c>
      <c r="Z89" s="10">
        <v>7.6166504258280811E-3</v>
      </c>
      <c r="AA89" s="10">
        <v>3.3128986621218616E-3</v>
      </c>
    </row>
    <row r="90" spans="1:27" x14ac:dyDescent="0.25">
      <c r="A90" s="15">
        <v>39724</v>
      </c>
      <c r="B90" s="12">
        <v>96.59</v>
      </c>
      <c r="D90" s="23">
        <v>39727</v>
      </c>
      <c r="E90" s="26">
        <v>91.946478879335231</v>
      </c>
      <c r="F90" s="13">
        <v>3.944</v>
      </c>
      <c r="G90" s="13">
        <v>4.0359999999999996</v>
      </c>
      <c r="H90" s="13">
        <v>3.9849999999999999</v>
      </c>
      <c r="I90" s="13">
        <v>3.9119999999999999</v>
      </c>
      <c r="J90" s="13">
        <v>3.879</v>
      </c>
      <c r="K90" s="13">
        <v>3.8460000000000001</v>
      </c>
      <c r="L90" s="13">
        <v>3.891</v>
      </c>
      <c r="M90" s="13">
        <v>3.85</v>
      </c>
      <c r="N90" s="13">
        <v>3.8690000000000002</v>
      </c>
      <c r="R90" s="10">
        <v>6.5510284939738135</v>
      </c>
      <c r="S90" s="10">
        <v>-0.39502834332909792</v>
      </c>
      <c r="T90" s="10">
        <v>-0.1025649762874515</v>
      </c>
      <c r="U90" s="10">
        <v>3.0936260112964971E-2</v>
      </c>
      <c r="V90" s="10">
        <v>7.5218914148249508E-2</v>
      </c>
      <c r="W90" s="10">
        <v>5.0110548732789147E-2</v>
      </c>
      <c r="X90" s="10">
        <v>2.8991339809507129E-2</v>
      </c>
      <c r="Y90" s="10">
        <v>-3.0932996706009026E-2</v>
      </c>
      <c r="Z90" s="10">
        <v>3.8091199707575452E-3</v>
      </c>
      <c r="AA90" s="10">
        <v>-1.4463071082839963E-3</v>
      </c>
    </row>
    <row r="91" spans="1:27" x14ac:dyDescent="0.25">
      <c r="A91" s="15">
        <v>39731</v>
      </c>
      <c r="B91" s="12">
        <v>86.24</v>
      </c>
      <c r="D91" s="23">
        <v>39734</v>
      </c>
      <c r="E91" s="26">
        <v>81.26492575134192</v>
      </c>
      <c r="F91" s="13">
        <v>3.7269999999999999</v>
      </c>
      <c r="G91" s="13">
        <v>3.8919999999999999</v>
      </c>
      <c r="H91" s="13">
        <v>3.802</v>
      </c>
      <c r="I91" s="13">
        <v>3.6720000000000002</v>
      </c>
      <c r="J91" s="13">
        <v>3.661</v>
      </c>
      <c r="K91" s="13">
        <v>3.6360000000000001</v>
      </c>
      <c r="L91" s="13">
        <v>3.7010000000000001</v>
      </c>
      <c r="M91" s="13">
        <v>3.625</v>
      </c>
      <c r="N91" s="13">
        <v>3.6560000000000001</v>
      </c>
      <c r="R91" s="10">
        <v>6.5004435403069198</v>
      </c>
      <c r="S91" s="10">
        <v>-0.34164696595847865</v>
      </c>
      <c r="T91" s="10">
        <v>-7.049065374399105E-2</v>
      </c>
      <c r="U91" s="10">
        <v>2.0107486367492381E-2</v>
      </c>
      <c r="V91" s="10">
        <v>1.9586714885424659E-2</v>
      </c>
      <c r="W91" s="10">
        <v>5.6523434273697916E-2</v>
      </c>
      <c r="X91" s="10">
        <v>2.3730704674922394E-2</v>
      </c>
      <c r="Y91" s="10">
        <v>-5.4342525546147449E-2</v>
      </c>
      <c r="Z91" s="10">
        <v>-4.4242248946430489E-3</v>
      </c>
      <c r="AA91" s="10">
        <v>1.7251913246032142E-3</v>
      </c>
    </row>
    <row r="92" spans="1:27" x14ac:dyDescent="0.25">
      <c r="A92" s="15">
        <v>39738</v>
      </c>
      <c r="B92" s="12">
        <v>75.19</v>
      </c>
      <c r="D92" s="23">
        <v>39741</v>
      </c>
      <c r="E92" s="26">
        <v>71.887918577680139</v>
      </c>
      <c r="F92" s="13">
        <v>3.569</v>
      </c>
      <c r="G92" s="13">
        <v>3.7290000000000001</v>
      </c>
      <c r="H92" s="13">
        <v>3.64</v>
      </c>
      <c r="I92" s="13">
        <v>3.5169999999999999</v>
      </c>
      <c r="J92" s="13">
        <v>3.4740000000000002</v>
      </c>
      <c r="K92" s="13">
        <v>3.4569999999999999</v>
      </c>
      <c r="L92" s="13">
        <v>3.5569999999999999</v>
      </c>
      <c r="M92" s="13">
        <v>3.4350000000000001</v>
      </c>
      <c r="N92" s="13">
        <v>3.46</v>
      </c>
      <c r="R92" s="10">
        <v>6.4855086106784894</v>
      </c>
      <c r="S92" s="10">
        <v>-0.47778512351441782</v>
      </c>
      <c r="T92" s="10">
        <v>-7.0572650547044355E-2</v>
      </c>
      <c r="U92" s="10">
        <v>-1.8467918138570728E-2</v>
      </c>
      <c r="V92" s="10">
        <v>-2.642394907692007E-2</v>
      </c>
      <c r="W92" s="10">
        <v>6.3199915212733923E-2</v>
      </c>
      <c r="X92" s="10">
        <v>-5.2114414687584008E-3</v>
      </c>
      <c r="Y92" s="10">
        <v>-2.2310492445995478E-2</v>
      </c>
      <c r="Z92" s="10">
        <v>-1.5529633956163793E-2</v>
      </c>
      <c r="AA92" s="10">
        <v>6.1448596493000982E-4</v>
      </c>
    </row>
    <row r="93" spans="1:27" x14ac:dyDescent="0.25">
      <c r="A93" s="15">
        <v>39745</v>
      </c>
      <c r="B93" s="12">
        <v>68.56</v>
      </c>
      <c r="D93" s="23">
        <v>39748</v>
      </c>
      <c r="E93" s="26">
        <v>66.767520556461918</v>
      </c>
      <c r="F93" s="13">
        <v>3.4119999999999999</v>
      </c>
      <c r="G93" s="13">
        <v>3.573</v>
      </c>
      <c r="H93" s="13">
        <v>3.5139999999999998</v>
      </c>
      <c r="I93" s="13">
        <v>3.3439999999999999</v>
      </c>
      <c r="J93" s="13">
        <v>3.2650000000000001</v>
      </c>
      <c r="K93" s="13">
        <v>3.222</v>
      </c>
      <c r="L93" s="13">
        <v>3.379</v>
      </c>
      <c r="M93" s="13">
        <v>3.24</v>
      </c>
      <c r="N93" s="13">
        <v>3.286</v>
      </c>
      <c r="R93" s="10">
        <v>6.5381554919145337</v>
      </c>
      <c r="S93" s="10">
        <v>-0.65976605074216677</v>
      </c>
      <c r="T93" s="10">
        <v>-0.14599761132964229</v>
      </c>
      <c r="U93" s="10">
        <v>-3.174198746683865E-2</v>
      </c>
      <c r="V93" s="10">
        <v>-3.2410491836494741E-2</v>
      </c>
      <c r="W93" s="10">
        <v>4.1320134048442578E-2</v>
      </c>
      <c r="X93" s="10">
        <v>-2.7561017105710413E-2</v>
      </c>
      <c r="Y93" s="10">
        <v>-9.2229362545982168E-3</v>
      </c>
      <c r="Z93" s="10">
        <v>-9.0508274721969658E-4</v>
      </c>
      <c r="AA93" s="10">
        <v>-1.9622002696934814E-3</v>
      </c>
    </row>
    <row r="94" spans="1:27" x14ac:dyDescent="0.25">
      <c r="A94" s="15">
        <v>39752</v>
      </c>
      <c r="B94" s="12">
        <v>65.209999999999994</v>
      </c>
      <c r="D94" s="23">
        <v>39755</v>
      </c>
      <c r="E94" s="26">
        <v>64.820418294830361</v>
      </c>
      <c r="F94" s="13">
        <v>3.234</v>
      </c>
      <c r="G94" s="13">
        <v>3.42</v>
      </c>
      <c r="H94" s="13">
        <v>3.3780000000000001</v>
      </c>
      <c r="I94" s="13">
        <v>3.1440000000000001</v>
      </c>
      <c r="J94" s="13">
        <v>3.0339999999999998</v>
      </c>
      <c r="K94" s="13">
        <v>3.036</v>
      </c>
      <c r="L94" s="13">
        <v>3.1589999999999998</v>
      </c>
      <c r="M94" s="13">
        <v>3.0569999999999999</v>
      </c>
      <c r="N94" s="13">
        <v>3.0569999999999999</v>
      </c>
      <c r="R94" s="10">
        <v>6.3694077202489163</v>
      </c>
      <c r="S94" s="10">
        <v>-0.72791742675046922</v>
      </c>
      <c r="T94" s="10">
        <v>-0.16194469060239616</v>
      </c>
      <c r="U94" s="10">
        <v>-2.6382098288952063E-2</v>
      </c>
      <c r="V94" s="10">
        <v>-7.0413947342193584E-2</v>
      </c>
      <c r="W94" s="10">
        <v>1.8673487849185558E-2</v>
      </c>
      <c r="X94" s="10">
        <v>-2.919139466128776E-2</v>
      </c>
      <c r="Y94" s="10">
        <v>-3.0515732302468174E-3</v>
      </c>
      <c r="Z94" s="10">
        <v>9.1190107427589918E-3</v>
      </c>
      <c r="AA94" s="10">
        <v>-7.272498798614465E-3</v>
      </c>
    </row>
    <row r="95" spans="1:27" x14ac:dyDescent="0.25">
      <c r="A95" s="15">
        <v>39759</v>
      </c>
      <c r="B95" s="12">
        <v>64.31</v>
      </c>
      <c r="D95" s="23">
        <v>39762</v>
      </c>
      <c r="E95" s="26">
        <v>62.475659225307624</v>
      </c>
      <c r="F95" s="13">
        <v>3.077</v>
      </c>
      <c r="G95" s="13">
        <v>3.266</v>
      </c>
      <c r="H95" s="13">
        <v>3.214</v>
      </c>
      <c r="I95" s="13">
        <v>2.9889999999999999</v>
      </c>
      <c r="J95" s="13">
        <v>2.91</v>
      </c>
      <c r="K95" s="13">
        <v>2.9</v>
      </c>
      <c r="L95" s="13">
        <v>2.968</v>
      </c>
      <c r="M95" s="13">
        <v>2.915</v>
      </c>
      <c r="N95" s="13">
        <v>2.9129999999999998</v>
      </c>
      <c r="R95" s="10">
        <v>6.4240622310927442</v>
      </c>
      <c r="S95" s="10">
        <v>-0.96279324071166428</v>
      </c>
      <c r="T95" s="10">
        <v>-0.18097338301573707</v>
      </c>
      <c r="U95" s="10">
        <v>-1.4677798799769545E-2</v>
      </c>
      <c r="V95" s="10">
        <v>-6.3105692588495466E-2</v>
      </c>
      <c r="W95" s="10">
        <v>1.2066805780090993E-2</v>
      </c>
      <c r="X95" s="10">
        <v>-4.155173225699673E-2</v>
      </c>
      <c r="Y95" s="10">
        <v>7.0331087375637136E-4</v>
      </c>
      <c r="Z95" s="10">
        <v>1.035796609493197E-2</v>
      </c>
      <c r="AA95" s="10">
        <v>-4.5429380057960189E-3</v>
      </c>
    </row>
    <row r="96" spans="1:27" x14ac:dyDescent="0.25">
      <c r="A96" s="15">
        <v>39766</v>
      </c>
      <c r="B96" s="12">
        <v>58.6</v>
      </c>
      <c r="D96" s="23">
        <v>39769</v>
      </c>
      <c r="E96" s="26">
        <v>55.263820717854422</v>
      </c>
      <c r="F96" s="13">
        <v>2.9390000000000001</v>
      </c>
      <c r="G96" s="13">
        <v>3.1480000000000001</v>
      </c>
      <c r="H96" s="13">
        <v>3.081</v>
      </c>
      <c r="I96" s="13">
        <v>2.847</v>
      </c>
      <c r="J96" s="13">
        <v>2.7879999999999998</v>
      </c>
      <c r="K96" s="13">
        <v>2.75</v>
      </c>
      <c r="L96" s="13">
        <v>2.8239999999999998</v>
      </c>
      <c r="M96" s="13">
        <v>2.7719999999999998</v>
      </c>
      <c r="N96" s="13">
        <v>2.754</v>
      </c>
      <c r="R96" s="10">
        <v>6.7505535322073769</v>
      </c>
      <c r="S96" s="10">
        <v>-0.98501554808855984</v>
      </c>
      <c r="T96" s="10">
        <v>-0.19222352394299569</v>
      </c>
      <c r="U96" s="10">
        <v>-9.0286404163017128E-3</v>
      </c>
      <c r="V96" s="10">
        <v>1.2138475402197937E-2</v>
      </c>
      <c r="W96" s="10">
        <v>3.2763442043790308E-2</v>
      </c>
      <c r="X96" s="10">
        <v>-4.7861776756478458E-2</v>
      </c>
      <c r="Y96" s="10">
        <v>1.011885458107944E-2</v>
      </c>
      <c r="Z96" s="10">
        <v>-9.0383490722631204E-4</v>
      </c>
      <c r="AA96" s="10">
        <v>-3.6797833459787719E-3</v>
      </c>
    </row>
    <row r="97" spans="1:27" x14ac:dyDescent="0.25">
      <c r="A97" s="15">
        <v>39773</v>
      </c>
      <c r="B97" s="12">
        <v>52.26</v>
      </c>
      <c r="D97" s="23">
        <v>39776</v>
      </c>
      <c r="E97" s="26">
        <v>52.657521865889215</v>
      </c>
      <c r="F97" s="13">
        <v>2.8</v>
      </c>
      <c r="G97" s="13">
        <v>2.9969999999999999</v>
      </c>
      <c r="H97" s="13">
        <v>2.9340000000000002</v>
      </c>
      <c r="I97" s="13">
        <v>2.7130000000000001</v>
      </c>
      <c r="J97" s="13">
        <v>2.6440000000000001</v>
      </c>
      <c r="K97" s="13">
        <v>2.605</v>
      </c>
      <c r="L97" s="13">
        <v>2.6480000000000001</v>
      </c>
      <c r="M97" s="13">
        <v>2.613</v>
      </c>
      <c r="N97" s="13">
        <v>2.605</v>
      </c>
      <c r="R97" s="10">
        <v>6.841965038717432</v>
      </c>
      <c r="S97" s="10">
        <v>-0.76954658868391479</v>
      </c>
      <c r="T97" s="10">
        <v>-0.16431490700834273</v>
      </c>
      <c r="U97" s="10">
        <v>-4.50262354144347E-2</v>
      </c>
      <c r="V97" s="10">
        <v>3.7264011213450514E-2</v>
      </c>
      <c r="W97" s="10">
        <v>3.5946367115904446E-2</v>
      </c>
      <c r="X97" s="10">
        <v>-5.336248291416118E-2</v>
      </c>
      <c r="Y97" s="10">
        <v>7.4310021097786453E-3</v>
      </c>
      <c r="Z97" s="10">
        <v>-3.5846651666220203E-3</v>
      </c>
      <c r="AA97" s="10">
        <v>-3.3847239328708392E-3</v>
      </c>
    </row>
    <row r="98" spans="1:27" x14ac:dyDescent="0.25">
      <c r="A98" s="15">
        <v>39780</v>
      </c>
      <c r="B98" s="12">
        <v>53.27</v>
      </c>
      <c r="D98" s="23">
        <v>39783</v>
      </c>
      <c r="E98" s="26">
        <v>50.441807982306223</v>
      </c>
      <c r="F98" s="13">
        <v>2.7440000000000002</v>
      </c>
      <c r="G98" s="13">
        <v>2.9540000000000002</v>
      </c>
      <c r="H98" s="13">
        <v>2.8820000000000001</v>
      </c>
      <c r="I98" s="13">
        <v>2.6539999999999999</v>
      </c>
      <c r="J98" s="13">
        <v>2.5920000000000001</v>
      </c>
      <c r="K98" s="13">
        <v>2.5630000000000002</v>
      </c>
      <c r="L98" s="13">
        <v>2.5819999999999999</v>
      </c>
      <c r="M98" s="13">
        <v>2.56</v>
      </c>
      <c r="N98" s="13">
        <v>2.5379999999999998</v>
      </c>
      <c r="R98" s="10">
        <v>6.5606752350273236</v>
      </c>
      <c r="S98" s="10">
        <v>-0.46019517124226278</v>
      </c>
      <c r="T98" s="10">
        <v>-0.14171244034472397</v>
      </c>
      <c r="U98" s="10">
        <v>-8.7062415862394188E-2</v>
      </c>
      <c r="V98" s="10">
        <v>1.1293816196611732E-2</v>
      </c>
      <c r="W98" s="10">
        <v>4.136237582937808E-2</v>
      </c>
      <c r="X98" s="10">
        <v>-7.0693073570331638E-2</v>
      </c>
      <c r="Y98" s="10">
        <v>-8.2569550247380066E-3</v>
      </c>
      <c r="Z98" s="10">
        <v>-1.8225723896220316E-2</v>
      </c>
      <c r="AA98" s="10">
        <v>-9.3406860817130501E-4</v>
      </c>
    </row>
    <row r="99" spans="1:27" x14ac:dyDescent="0.25">
      <c r="A99" s="15">
        <v>39787</v>
      </c>
      <c r="B99" s="12">
        <v>45.6</v>
      </c>
      <c r="D99" s="23">
        <v>39790</v>
      </c>
      <c r="E99" s="26">
        <v>45.118921010167448</v>
      </c>
      <c r="F99" s="13">
        <v>2.6379999999999999</v>
      </c>
      <c r="G99" s="13">
        <v>2.8490000000000002</v>
      </c>
      <c r="H99" s="13">
        <v>2.7509999999999999</v>
      </c>
      <c r="I99" s="13">
        <v>2.56</v>
      </c>
      <c r="J99" s="13">
        <v>2.504</v>
      </c>
      <c r="K99" s="13">
        <v>2.472</v>
      </c>
      <c r="L99" s="13">
        <v>2.4529999999999998</v>
      </c>
      <c r="M99" s="13">
        <v>2.4260000000000002</v>
      </c>
      <c r="N99" s="13">
        <v>2.4020000000000001</v>
      </c>
      <c r="R99" s="10">
        <v>6.051744874026423</v>
      </c>
      <c r="S99" s="10">
        <v>-0.30388431902044671</v>
      </c>
      <c r="T99" s="10">
        <v>-9.8683471759414762E-2</v>
      </c>
      <c r="U99" s="10">
        <v>-5.5364594090925721E-2</v>
      </c>
      <c r="V99" s="10">
        <v>-8.8345571706015313E-2</v>
      </c>
      <c r="W99" s="10">
        <v>4.2565330970726088E-2</v>
      </c>
      <c r="X99" s="10">
        <v>-7.0343324792738429E-2</v>
      </c>
      <c r="Y99" s="10">
        <v>1.1074205984595053E-3</v>
      </c>
      <c r="Z99" s="10">
        <v>-2.2253435299794204E-3</v>
      </c>
      <c r="AA99" s="10">
        <v>-6.5989698740319723E-3</v>
      </c>
    </row>
    <row r="100" spans="1:27" x14ac:dyDescent="0.25">
      <c r="A100" s="15">
        <v>39794</v>
      </c>
      <c r="B100" s="12">
        <v>44.57</v>
      </c>
      <c r="D100" s="23">
        <v>39797</v>
      </c>
      <c r="E100" s="26">
        <v>43.00800799891433</v>
      </c>
      <c r="F100" s="13">
        <v>2.5470000000000002</v>
      </c>
      <c r="G100" s="13">
        <v>2.74</v>
      </c>
      <c r="H100" s="13">
        <v>2.65</v>
      </c>
      <c r="I100" s="13">
        <v>2.476</v>
      </c>
      <c r="J100" s="13">
        <v>2.415</v>
      </c>
      <c r="K100" s="13">
        <v>2.3839999999999999</v>
      </c>
      <c r="L100" s="13">
        <v>2.3559999999999999</v>
      </c>
      <c r="M100" s="13">
        <v>2.3090000000000002</v>
      </c>
      <c r="N100" s="13">
        <v>2.2919999999999998</v>
      </c>
      <c r="R100" s="10">
        <v>5.6148272678755431</v>
      </c>
      <c r="S100" s="10">
        <v>-0.28553068672441823</v>
      </c>
      <c r="T100" s="10">
        <v>-7.3853494626901856E-2</v>
      </c>
      <c r="U100" s="10">
        <v>-6.897917235966386E-2</v>
      </c>
      <c r="V100" s="10">
        <v>-0.15316936962751046</v>
      </c>
      <c r="W100" s="10">
        <v>1.7532230801620693E-2</v>
      </c>
      <c r="X100" s="10">
        <v>-7.5518794860241101E-2</v>
      </c>
      <c r="Y100" s="10">
        <v>-1.0417184176051478E-2</v>
      </c>
      <c r="Z100" s="10">
        <v>3.3988598808350826E-2</v>
      </c>
      <c r="AA100" s="10">
        <v>-1.2758608969031637E-2</v>
      </c>
    </row>
    <row r="101" spans="1:27" x14ac:dyDescent="0.25">
      <c r="A101" s="15">
        <v>39801</v>
      </c>
      <c r="B101" s="12">
        <v>39.700000000000003</v>
      </c>
      <c r="D101" s="23">
        <v>39804</v>
      </c>
      <c r="E101" s="26">
        <v>36.264802169357822</v>
      </c>
      <c r="F101" s="13">
        <v>2.4820000000000002</v>
      </c>
      <c r="G101" s="13">
        <v>2.6890000000000001</v>
      </c>
      <c r="H101" s="13">
        <v>2.5760000000000001</v>
      </c>
      <c r="I101" s="13">
        <v>2.415</v>
      </c>
      <c r="J101" s="13">
        <v>2.3690000000000002</v>
      </c>
      <c r="K101" s="13">
        <v>2.3109999999999999</v>
      </c>
      <c r="L101" s="13">
        <v>2.2770000000000001</v>
      </c>
      <c r="M101" s="13">
        <v>2.278</v>
      </c>
      <c r="N101" s="13">
        <v>2.2509999999999999</v>
      </c>
      <c r="R101" s="10">
        <v>4.8932759476318504</v>
      </c>
      <c r="S101" s="10">
        <v>-0.17559170511981159</v>
      </c>
      <c r="T101" s="10">
        <v>-8.1386941156697881E-2</v>
      </c>
      <c r="U101" s="10">
        <v>-8.125905300992918E-2</v>
      </c>
      <c r="V101" s="10">
        <v>-0.17773974321918853</v>
      </c>
      <c r="W101" s="10">
        <v>5.3652882070124842E-2</v>
      </c>
      <c r="X101" s="10">
        <v>-2.1238316056916562E-2</v>
      </c>
      <c r="Y101" s="10">
        <v>-1.3231104447874816E-2</v>
      </c>
      <c r="Z101" s="10">
        <v>2.7965717995001717E-2</v>
      </c>
      <c r="AA101" s="10">
        <v>-7.6431919322787999E-3</v>
      </c>
    </row>
    <row r="102" spans="1:27" x14ac:dyDescent="0.25">
      <c r="A102" s="15">
        <v>39808</v>
      </c>
      <c r="B102" s="12">
        <v>32.979999999999997</v>
      </c>
      <c r="D102" s="23">
        <v>39811</v>
      </c>
      <c r="E102" s="26">
        <v>36.332754848081592</v>
      </c>
      <c r="F102" s="13">
        <v>2.4350000000000001</v>
      </c>
      <c r="G102" s="13">
        <v>2.6379999999999999</v>
      </c>
      <c r="H102" s="13">
        <v>2.5449999999999999</v>
      </c>
      <c r="I102" s="13">
        <v>2.3620000000000001</v>
      </c>
      <c r="J102" s="13">
        <v>2.3250000000000002</v>
      </c>
      <c r="K102" s="13">
        <v>2.2679999999999998</v>
      </c>
      <c r="L102" s="13">
        <v>2.2549999999999999</v>
      </c>
      <c r="M102" s="13">
        <v>2.278</v>
      </c>
      <c r="N102" s="13">
        <v>2.2410000000000001</v>
      </c>
      <c r="R102" s="10">
        <v>4.1968309941186739</v>
      </c>
      <c r="S102" s="10">
        <v>-0.30706464869854921</v>
      </c>
      <c r="T102" s="10">
        <v>-0.10589913595393463</v>
      </c>
      <c r="U102" s="10">
        <v>-0.10302069907087147</v>
      </c>
      <c r="V102" s="10">
        <v>-0.17751969706726653</v>
      </c>
      <c r="W102" s="10">
        <v>4.3354851356748839E-2</v>
      </c>
      <c r="X102" s="10">
        <v>-3.5489929572793996E-4</v>
      </c>
      <c r="Y102" s="10">
        <v>-5.5442203800670706E-3</v>
      </c>
      <c r="Z102" s="10">
        <v>7.0861073746956325E-3</v>
      </c>
      <c r="AA102" s="10">
        <v>-3.5888187953939427E-3</v>
      </c>
    </row>
    <row r="103" spans="1:27" x14ac:dyDescent="0.25">
      <c r="A103" s="15">
        <v>39815</v>
      </c>
      <c r="B103" s="12">
        <v>42.4</v>
      </c>
      <c r="D103" s="23">
        <v>39818</v>
      </c>
      <c r="E103" s="26">
        <v>43.683887607805687</v>
      </c>
      <c r="F103" s="13">
        <v>2.391</v>
      </c>
      <c r="G103" s="13">
        <v>2.5960000000000001</v>
      </c>
      <c r="H103" s="13">
        <v>2.5049999999999999</v>
      </c>
      <c r="I103" s="13">
        <v>2.3149999999999999</v>
      </c>
      <c r="J103" s="13">
        <v>2.282</v>
      </c>
      <c r="K103" s="13">
        <v>2.2320000000000002</v>
      </c>
      <c r="L103" s="13">
        <v>2.2160000000000002</v>
      </c>
      <c r="M103" s="13">
        <v>2.2810000000000001</v>
      </c>
      <c r="N103" s="13">
        <v>2.2389999999999999</v>
      </c>
      <c r="R103" s="10">
        <v>3.940675270117457</v>
      </c>
      <c r="S103" s="10">
        <v>-0.43979754640149882</v>
      </c>
      <c r="T103" s="10">
        <v>-0.15974363117245</v>
      </c>
      <c r="U103" s="10">
        <v>-7.4679146553525422E-2</v>
      </c>
      <c r="V103" s="10">
        <v>-0.1776453907375051</v>
      </c>
      <c r="W103" s="10">
        <v>1.5602809478152572E-2</v>
      </c>
      <c r="X103" s="10">
        <v>2.1699580520143443E-3</v>
      </c>
      <c r="Y103" s="10">
        <v>-3.2875098438253168E-2</v>
      </c>
      <c r="Z103" s="10">
        <v>-9.8736216346250062E-3</v>
      </c>
      <c r="AA103" s="10">
        <v>2.9176478059689749E-3</v>
      </c>
    </row>
    <row r="104" spans="1:27" x14ac:dyDescent="0.25">
      <c r="A104" s="15">
        <v>39822</v>
      </c>
      <c r="B104" s="12">
        <v>44.46</v>
      </c>
      <c r="D104" s="23">
        <v>39825</v>
      </c>
      <c r="E104" s="26">
        <v>41.41758017492711</v>
      </c>
      <c r="F104" s="13">
        <v>2.407</v>
      </c>
      <c r="G104" s="13">
        <v>2.621</v>
      </c>
      <c r="H104" s="13">
        <v>2.5219999999999998</v>
      </c>
      <c r="I104" s="13">
        <v>2.331</v>
      </c>
      <c r="J104" s="13">
        <v>2.3039999999999998</v>
      </c>
      <c r="K104" s="13">
        <v>2.246</v>
      </c>
      <c r="L104" s="13">
        <v>2.2360000000000002</v>
      </c>
      <c r="M104" s="13">
        <v>2.359</v>
      </c>
      <c r="N104" s="13">
        <v>2.3340000000000001</v>
      </c>
      <c r="R104" s="10">
        <v>3.7551958270883659</v>
      </c>
      <c r="S104" s="10">
        <v>-0.37388853952000678</v>
      </c>
      <c r="T104" s="10">
        <v>-0.18806594224548448</v>
      </c>
      <c r="U104" s="10">
        <v>-0.10503590985249192</v>
      </c>
      <c r="V104" s="10">
        <v>-0.14659518969910632</v>
      </c>
      <c r="W104" s="10">
        <v>-2.7023595842556015E-2</v>
      </c>
      <c r="X104" s="10">
        <v>-7.5780994081259085E-3</v>
      </c>
      <c r="Y104" s="10">
        <v>9.6791713917249843E-3</v>
      </c>
      <c r="Z104" s="10">
        <v>-1.9947085668388601E-2</v>
      </c>
      <c r="AA104" s="10">
        <v>-2.175434537806518E-3</v>
      </c>
    </row>
    <row r="105" spans="1:27" x14ac:dyDescent="0.25">
      <c r="A105" s="15">
        <v>39829</v>
      </c>
      <c r="B105" s="12">
        <v>36.729999999999997</v>
      </c>
      <c r="D105" s="23">
        <v>39832</v>
      </c>
      <c r="E105" s="26">
        <v>38.758420528297464</v>
      </c>
      <c r="F105" s="13">
        <v>2.391</v>
      </c>
      <c r="G105" s="13">
        <v>2.613</v>
      </c>
      <c r="H105" s="13">
        <v>2.5209999999999999</v>
      </c>
      <c r="I105" s="13">
        <v>2.306</v>
      </c>
      <c r="J105" s="13">
        <v>2.2810000000000001</v>
      </c>
      <c r="K105" s="13">
        <v>2.2280000000000002</v>
      </c>
      <c r="L105" s="13">
        <v>2.25</v>
      </c>
      <c r="M105" s="13">
        <v>2.3439999999999999</v>
      </c>
      <c r="N105" s="13">
        <v>2.319</v>
      </c>
      <c r="R105" s="10">
        <v>3.345215566534288</v>
      </c>
      <c r="S105" s="10">
        <v>-7.5473450812979445E-2</v>
      </c>
      <c r="T105" s="10">
        <v>-0.21439513188551906</v>
      </c>
      <c r="U105" s="10">
        <v>-0.12016989630529956</v>
      </c>
      <c r="V105" s="10">
        <v>-0.10880324450409234</v>
      </c>
      <c r="W105" s="10">
        <v>-3.9734458402006123E-2</v>
      </c>
      <c r="X105" s="10">
        <v>-3.0184066363092669E-3</v>
      </c>
      <c r="Y105" s="10">
        <v>-7.4981510166705848E-3</v>
      </c>
      <c r="Z105" s="10">
        <v>-4.2878448594474552E-2</v>
      </c>
      <c r="AA105" s="10">
        <v>2.6876917580732438E-3</v>
      </c>
    </row>
    <row r="106" spans="1:27" x14ac:dyDescent="0.25">
      <c r="A106" s="15">
        <v>39836</v>
      </c>
      <c r="B106" s="12">
        <v>42.15</v>
      </c>
      <c r="D106" s="23">
        <v>39839</v>
      </c>
      <c r="E106" s="26">
        <v>42.506226467615043</v>
      </c>
      <c r="F106" s="13">
        <v>2.3580000000000001</v>
      </c>
      <c r="G106" s="13">
        <v>2.5950000000000002</v>
      </c>
      <c r="H106" s="13">
        <v>2.4980000000000002</v>
      </c>
      <c r="I106" s="13">
        <v>2.2679999999999998</v>
      </c>
      <c r="J106" s="13">
        <v>2.2450000000000001</v>
      </c>
      <c r="K106" s="13">
        <v>2.2040000000000002</v>
      </c>
      <c r="L106" s="13">
        <v>2.2429999999999999</v>
      </c>
      <c r="M106" s="13">
        <v>2.3250000000000002</v>
      </c>
      <c r="N106" s="13">
        <v>2.2959999999999998</v>
      </c>
      <c r="R106" s="10">
        <v>3.0108623570363191</v>
      </c>
      <c r="S106" s="10">
        <v>0.1502560644912348</v>
      </c>
      <c r="T106" s="10">
        <v>-0.27927524498286316</v>
      </c>
      <c r="U106" s="10">
        <v>-0.21226727110043325</v>
      </c>
      <c r="V106" s="10">
        <v>-2.0624829594765387E-2</v>
      </c>
      <c r="W106" s="10">
        <v>1.6355099206559177E-3</v>
      </c>
      <c r="X106" s="10">
        <v>-6.883474432024965E-2</v>
      </c>
      <c r="Y106" s="10">
        <v>3.8471594405404923E-2</v>
      </c>
      <c r="Z106" s="10">
        <v>-6.1813393046985597E-2</v>
      </c>
      <c r="AA106" s="10">
        <v>1.8047792797185886E-3</v>
      </c>
    </row>
    <row r="107" spans="1:27" x14ac:dyDescent="0.25">
      <c r="A107" s="15">
        <v>39843</v>
      </c>
      <c r="B107" s="12">
        <v>42.7</v>
      </c>
      <c r="D107" s="23">
        <v>39846</v>
      </c>
      <c r="E107" s="26">
        <v>42.213002915451895</v>
      </c>
      <c r="F107" s="13">
        <v>2.3410000000000002</v>
      </c>
      <c r="G107" s="13">
        <v>2.5830000000000002</v>
      </c>
      <c r="H107" s="13">
        <v>2.492</v>
      </c>
      <c r="I107" s="13">
        <v>2.2450000000000001</v>
      </c>
      <c r="J107" s="13">
        <v>2.2120000000000002</v>
      </c>
      <c r="K107" s="13">
        <v>2.1909999999999998</v>
      </c>
      <c r="L107" s="13">
        <v>2.2290000000000001</v>
      </c>
      <c r="M107" s="13">
        <v>2.3090000000000002</v>
      </c>
      <c r="N107" s="13">
        <v>2.2879999999999998</v>
      </c>
      <c r="R107" s="10">
        <v>2.6967575787973819</v>
      </c>
      <c r="S107" s="10">
        <v>-0.10092625329776628</v>
      </c>
      <c r="T107" s="10">
        <v>-0.30609476135189523</v>
      </c>
      <c r="U107" s="10">
        <v>-0.2922750935172938</v>
      </c>
      <c r="V107" s="10">
        <v>4.1273001323420745E-2</v>
      </c>
      <c r="W107" s="10">
        <v>1.1634333214386406E-2</v>
      </c>
      <c r="X107" s="10">
        <v>-5.7597999191208567E-2</v>
      </c>
      <c r="Y107" s="10">
        <v>5.7968478549376E-2</v>
      </c>
      <c r="Z107" s="10">
        <v>1.4508370201153724E-5</v>
      </c>
      <c r="AA107" s="10">
        <v>-6.1938829553919864E-3</v>
      </c>
    </row>
    <row r="108" spans="1:27" x14ac:dyDescent="0.25">
      <c r="A108" s="15">
        <v>39850</v>
      </c>
      <c r="B108" s="12">
        <v>40.78</v>
      </c>
      <c r="D108" s="23">
        <v>39853</v>
      </c>
      <c r="E108" s="26">
        <v>38.910379008746354</v>
      </c>
      <c r="F108" s="13">
        <v>2.3149999999999999</v>
      </c>
      <c r="G108" s="13">
        <v>2.5760000000000001</v>
      </c>
      <c r="H108" s="13">
        <v>2.4590000000000001</v>
      </c>
      <c r="I108" s="13">
        <v>2.2189999999999999</v>
      </c>
      <c r="J108" s="13">
        <v>2.1829999999999998</v>
      </c>
      <c r="K108" s="13">
        <v>2.157</v>
      </c>
      <c r="L108" s="13">
        <v>2.2120000000000002</v>
      </c>
      <c r="M108" s="13">
        <v>2.298</v>
      </c>
      <c r="N108" s="13">
        <v>2.2690000000000001</v>
      </c>
      <c r="R108" s="10">
        <v>2.7394653372958095</v>
      </c>
      <c r="S108" s="10">
        <v>-0.30812162152538602</v>
      </c>
      <c r="T108" s="10">
        <v>-0.30922497685552647</v>
      </c>
      <c r="U108" s="10">
        <v>-0.28938888994031242</v>
      </c>
      <c r="V108" s="10">
        <v>8.1829553525633814E-2</v>
      </c>
      <c r="W108" s="10">
        <v>1.7913993766633871E-2</v>
      </c>
      <c r="X108" s="10">
        <v>-5.9124366144762512E-2</v>
      </c>
      <c r="Y108" s="10">
        <v>5.5920814288438467E-2</v>
      </c>
      <c r="Z108" s="10">
        <v>7.2365474241064057E-3</v>
      </c>
      <c r="AA108" s="10">
        <v>-4.4322529650350582E-3</v>
      </c>
    </row>
    <row r="109" spans="1:27" x14ac:dyDescent="0.25">
      <c r="A109" s="15">
        <v>39857</v>
      </c>
      <c r="B109" s="12">
        <v>36.94</v>
      </c>
      <c r="D109" s="23">
        <v>39860</v>
      </c>
      <c r="E109" s="26">
        <v>36.980796703296704</v>
      </c>
      <c r="F109" s="13">
        <v>2.2679999999999998</v>
      </c>
      <c r="G109" s="13">
        <v>2.5590000000000002</v>
      </c>
      <c r="H109" s="13">
        <v>2.4289999999999998</v>
      </c>
      <c r="I109" s="13">
        <v>2.161</v>
      </c>
      <c r="J109" s="13">
        <v>2.1440000000000001</v>
      </c>
      <c r="K109" s="13">
        <v>2.1349999999999998</v>
      </c>
      <c r="L109" s="13">
        <v>2.1840000000000002</v>
      </c>
      <c r="M109" s="13">
        <v>2.2909999999999999</v>
      </c>
      <c r="N109" s="13">
        <v>2.262</v>
      </c>
      <c r="R109" s="10">
        <v>2.1717432590613344</v>
      </c>
      <c r="S109" s="10">
        <v>0.31061087790074687</v>
      </c>
      <c r="T109" s="10">
        <v>-0.25228127411821766</v>
      </c>
      <c r="U109" s="10">
        <v>-0.29583290717140104</v>
      </c>
      <c r="V109" s="10">
        <v>8.0322439236245033E-2</v>
      </c>
      <c r="W109" s="10">
        <v>-5.3433848926881175E-3</v>
      </c>
      <c r="X109" s="10">
        <v>-7.5703314893087348E-2</v>
      </c>
      <c r="Y109" s="10">
        <v>4.1485815163848756E-2</v>
      </c>
      <c r="Z109" s="10">
        <v>1.9519050013986818E-3</v>
      </c>
      <c r="AA109" s="10">
        <v>-7.208745635028913E-3</v>
      </c>
    </row>
    <row r="110" spans="1:27" x14ac:dyDescent="0.25">
      <c r="A110" s="15">
        <v>39864</v>
      </c>
      <c r="B110" s="12">
        <v>37.15</v>
      </c>
      <c r="D110" s="23">
        <v>39867</v>
      </c>
      <c r="E110" s="26">
        <v>38.474463017944586</v>
      </c>
      <c r="F110" s="13">
        <v>2.2160000000000002</v>
      </c>
      <c r="G110" s="13">
        <v>2.5139999999999998</v>
      </c>
      <c r="H110" s="13">
        <v>2.3769999999999998</v>
      </c>
      <c r="I110" s="13">
        <v>2.1080000000000001</v>
      </c>
      <c r="J110" s="13">
        <v>2.0760000000000001</v>
      </c>
      <c r="K110" s="13">
        <v>2.0750000000000002</v>
      </c>
      <c r="L110" s="13">
        <v>2.16</v>
      </c>
      <c r="M110" s="13">
        <v>2.2429999999999999</v>
      </c>
      <c r="N110" s="13">
        <v>2.2189999999999999</v>
      </c>
      <c r="R110" s="10">
        <v>1.1293435478656808</v>
      </c>
      <c r="S110" s="10">
        <v>0.57246376872794935</v>
      </c>
      <c r="T110" s="10">
        <v>-0.26069106876910592</v>
      </c>
      <c r="U110" s="10">
        <v>-0.26078542841636437</v>
      </c>
      <c r="V110" s="10">
        <v>9.5639507520439392E-3</v>
      </c>
      <c r="W110" s="10">
        <v>-2.3490694430056858E-2</v>
      </c>
      <c r="X110" s="10">
        <v>-6.9127273317721505E-2</v>
      </c>
      <c r="Y110" s="10">
        <v>-1.0156105844926416E-2</v>
      </c>
      <c r="Z110" s="10">
        <v>-2.0030294988467898E-2</v>
      </c>
      <c r="AA110" s="10">
        <v>-6.5270510600944141E-4</v>
      </c>
    </row>
    <row r="111" spans="1:27" x14ac:dyDescent="0.25">
      <c r="A111" s="15">
        <v>39871</v>
      </c>
      <c r="B111" s="12">
        <v>41.1</v>
      </c>
      <c r="D111" s="23">
        <v>39874</v>
      </c>
      <c r="E111" s="26">
        <v>42.062546848388102</v>
      </c>
      <c r="F111" s="13">
        <v>2.17</v>
      </c>
      <c r="G111" s="13">
        <v>2.472</v>
      </c>
      <c r="H111" s="13">
        <v>2.3220000000000001</v>
      </c>
      <c r="I111" s="13">
        <v>2.0670000000000002</v>
      </c>
      <c r="J111" s="13">
        <v>2.0339999999999998</v>
      </c>
      <c r="K111" s="13">
        <v>2.0430000000000001</v>
      </c>
      <c r="L111" s="13">
        <v>2.0939999999999999</v>
      </c>
      <c r="M111" s="13">
        <v>2.19</v>
      </c>
      <c r="N111" s="13">
        <v>2.1440000000000001</v>
      </c>
      <c r="R111" s="10">
        <v>0.25420892102396658</v>
      </c>
      <c r="S111" s="10">
        <v>0.80967936505667859</v>
      </c>
      <c r="T111" s="10">
        <v>-0.25455075913974745</v>
      </c>
      <c r="U111" s="10">
        <v>-0.28018896609188076</v>
      </c>
      <c r="V111" s="10">
        <v>-1.1765910504848315E-2</v>
      </c>
      <c r="W111" s="10">
        <v>1.4784144359325593E-2</v>
      </c>
      <c r="X111" s="10">
        <v>-7.46031334701307E-2</v>
      </c>
      <c r="Y111" s="10">
        <v>-5.60462755790913E-4</v>
      </c>
      <c r="Z111" s="10">
        <v>5.5952742089328648E-3</v>
      </c>
      <c r="AA111" s="10">
        <v>-5.9373481737386618E-3</v>
      </c>
    </row>
    <row r="112" spans="1:27" x14ac:dyDescent="0.25">
      <c r="A112" s="15">
        <v>39878</v>
      </c>
      <c r="B112" s="12">
        <v>43.18</v>
      </c>
      <c r="D112" s="23">
        <v>39881</v>
      </c>
      <c r="E112" s="26">
        <v>44.156725321826833</v>
      </c>
      <c r="F112" s="13">
        <v>2.1379999999999999</v>
      </c>
      <c r="G112" s="13">
        <v>2.4340000000000002</v>
      </c>
      <c r="H112" s="13">
        <v>2.2959999999999998</v>
      </c>
      <c r="I112" s="13">
        <v>2.0329999999999999</v>
      </c>
      <c r="J112" s="13">
        <v>1.988</v>
      </c>
      <c r="K112" s="13">
        <v>2.0070000000000001</v>
      </c>
      <c r="L112" s="13">
        <v>2.02</v>
      </c>
      <c r="M112" s="13">
        <v>2.1259999999999999</v>
      </c>
      <c r="N112" s="13">
        <v>2.0750000000000002</v>
      </c>
      <c r="R112" s="10">
        <v>-0.59135151297208133</v>
      </c>
      <c r="S112" s="10">
        <v>0.8318353889150476</v>
      </c>
      <c r="T112" s="10">
        <v>-0.29619483881724346</v>
      </c>
      <c r="U112" s="10">
        <v>-0.22517015659339507</v>
      </c>
      <c r="V112" s="10">
        <v>-7.9320150710382953E-2</v>
      </c>
      <c r="W112" s="10">
        <v>5.3226869063982364E-2</v>
      </c>
      <c r="X112" s="10">
        <v>-1.9456892213869061E-2</v>
      </c>
      <c r="Y112" s="10">
        <v>-1.3662704125628157E-2</v>
      </c>
      <c r="Z112" s="10">
        <v>8.3642783973300841E-2</v>
      </c>
      <c r="AA112" s="10">
        <v>-1.5715621702535067E-2</v>
      </c>
    </row>
    <row r="113" spans="1:27" x14ac:dyDescent="0.25">
      <c r="A113" s="15">
        <v>39885</v>
      </c>
      <c r="B113" s="12">
        <v>45.66</v>
      </c>
      <c r="D113" s="23">
        <v>39888</v>
      </c>
      <c r="E113" s="26">
        <v>47.204855881503114</v>
      </c>
      <c r="F113" s="13">
        <v>2.1070000000000002</v>
      </c>
      <c r="G113" s="13">
        <v>2.403</v>
      </c>
      <c r="H113" s="13">
        <v>2.2610000000000001</v>
      </c>
      <c r="I113" s="13">
        <v>2.004</v>
      </c>
      <c r="J113" s="13">
        <v>1.964</v>
      </c>
      <c r="K113" s="13">
        <v>1.974</v>
      </c>
      <c r="L113" s="13">
        <v>1.9910000000000001</v>
      </c>
      <c r="M113" s="13">
        <v>2.0979999999999999</v>
      </c>
      <c r="N113" s="13">
        <v>2.0489999999999999</v>
      </c>
      <c r="R113" s="10">
        <v>-1.4417160142430028</v>
      </c>
      <c r="S113" s="10">
        <v>0.68563842447208601</v>
      </c>
      <c r="T113" s="10">
        <v>-0.40089781225132515</v>
      </c>
      <c r="U113" s="10">
        <v>-0.1600017230968338</v>
      </c>
      <c r="V113" s="10">
        <v>-0.14232612770973377</v>
      </c>
      <c r="W113" s="10">
        <v>9.2657864926938449E-2</v>
      </c>
      <c r="X113" s="10">
        <v>1.2239936659862985E-2</v>
      </c>
      <c r="Y113" s="10">
        <v>2.3015171627573253E-3</v>
      </c>
      <c r="Z113" s="10">
        <v>4.8577150791878319E-2</v>
      </c>
      <c r="AA113" s="10">
        <v>-1.0088275565687581E-2</v>
      </c>
    </row>
    <row r="114" spans="1:27" x14ac:dyDescent="0.25">
      <c r="A114" s="15">
        <v>39892</v>
      </c>
      <c r="B114" s="12">
        <v>49.49</v>
      </c>
      <c r="D114" s="23">
        <v>39895</v>
      </c>
      <c r="E114" s="26">
        <v>51.37939777821088</v>
      </c>
      <c r="F114" s="13">
        <v>2.173</v>
      </c>
      <c r="G114" s="13">
        <v>2.403</v>
      </c>
      <c r="H114" s="13">
        <v>2.319</v>
      </c>
      <c r="I114" s="13">
        <v>2.0830000000000002</v>
      </c>
      <c r="J114" s="13">
        <v>2.0369999999999999</v>
      </c>
      <c r="K114" s="13">
        <v>2.06</v>
      </c>
      <c r="L114" s="13">
        <v>2.0369999999999999</v>
      </c>
      <c r="M114" s="13">
        <v>2.1509999999999998</v>
      </c>
      <c r="N114" s="13">
        <v>2.129</v>
      </c>
      <c r="R114" s="10">
        <v>-2.1315543366789411</v>
      </c>
      <c r="S114" s="10">
        <v>0.59466127651727263</v>
      </c>
      <c r="T114" s="10">
        <v>-0.40635251111920817</v>
      </c>
      <c r="U114" s="10">
        <v>-0.11801985142283966</v>
      </c>
      <c r="V114" s="10">
        <v>-8.5630018644338196E-2</v>
      </c>
      <c r="W114" s="10">
        <v>5.4982159472245586E-2</v>
      </c>
      <c r="X114" s="10">
        <v>1.296812280795445E-2</v>
      </c>
      <c r="Y114" s="10">
        <v>-6.8254841066459591E-4</v>
      </c>
      <c r="Z114" s="10">
        <v>2.722629914551325E-2</v>
      </c>
      <c r="AA114" s="10">
        <v>-5.3090755106019061E-3</v>
      </c>
    </row>
    <row r="115" spans="1:27" x14ac:dyDescent="0.25">
      <c r="A115" s="15">
        <v>39899</v>
      </c>
      <c r="B115" s="12">
        <v>52.99</v>
      </c>
      <c r="D115" s="23">
        <v>39902</v>
      </c>
      <c r="E115" s="26">
        <v>51.946997084548109</v>
      </c>
      <c r="F115" s="13">
        <v>2.2879999999999998</v>
      </c>
      <c r="G115" s="13">
        <v>2.4239999999999999</v>
      </c>
      <c r="H115" s="13">
        <v>2.4020000000000001</v>
      </c>
      <c r="I115" s="13">
        <v>2.222</v>
      </c>
      <c r="J115" s="13">
        <v>2.1800000000000002</v>
      </c>
      <c r="K115" s="13">
        <v>2.2040000000000002</v>
      </c>
      <c r="L115" s="13">
        <v>2.145</v>
      </c>
      <c r="M115" s="13">
        <v>2.2850000000000001</v>
      </c>
      <c r="N115" s="13">
        <v>2.2970000000000002</v>
      </c>
      <c r="R115" s="10">
        <v>-2.8379311338756916</v>
      </c>
      <c r="S115" s="10">
        <v>0.76790835325367723</v>
      </c>
      <c r="T115" s="10">
        <v>-0.41451204807374453</v>
      </c>
      <c r="U115" s="10">
        <v>-0.1086299800160274</v>
      </c>
      <c r="V115" s="10">
        <v>-8.1802678604438295E-2</v>
      </c>
      <c r="W115" s="10">
        <v>2.9068966646303356E-2</v>
      </c>
      <c r="X115" s="10">
        <v>3.3314378640296634E-2</v>
      </c>
      <c r="Y115" s="10">
        <v>3.0389199881823391E-3</v>
      </c>
      <c r="Z115" s="10">
        <v>2.9101155360466164E-2</v>
      </c>
      <c r="AA115" s="10">
        <v>-8.1388893862211487E-3</v>
      </c>
    </row>
    <row r="116" spans="1:27" x14ac:dyDescent="0.25">
      <c r="A116" s="15">
        <v>39906</v>
      </c>
      <c r="B116" s="12">
        <v>50.34</v>
      </c>
      <c r="D116" s="23">
        <v>39909</v>
      </c>
      <c r="E116" s="26">
        <v>50.387230320699707</v>
      </c>
      <c r="F116" s="13">
        <v>2.2850000000000001</v>
      </c>
      <c r="G116" s="13">
        <v>2.4289999999999998</v>
      </c>
      <c r="H116" s="13">
        <v>2.4209999999999998</v>
      </c>
      <c r="I116" s="13">
        <v>2.2080000000000002</v>
      </c>
      <c r="J116" s="13">
        <v>2.1819999999999999</v>
      </c>
      <c r="K116" s="13">
        <v>2.2109999999999999</v>
      </c>
      <c r="L116" s="13">
        <v>2.2130000000000001</v>
      </c>
      <c r="M116" s="13">
        <v>2.3119999999999998</v>
      </c>
      <c r="N116" s="13">
        <v>2.335</v>
      </c>
      <c r="R116" s="10">
        <v>-3.520356333394191</v>
      </c>
      <c r="S116" s="10">
        <v>0.6970988273042088</v>
      </c>
      <c r="T116" s="10">
        <v>-0.44449270208154196</v>
      </c>
      <c r="U116" s="10">
        <v>-8.0819053311586425E-2</v>
      </c>
      <c r="V116" s="10">
        <v>-4.8396204424602123E-2</v>
      </c>
      <c r="W116" s="10">
        <v>3.3325475466029611E-2</v>
      </c>
      <c r="X116" s="10">
        <v>2.9047507276587205E-2</v>
      </c>
      <c r="Y116" s="10">
        <v>2.6865450832575101E-3</v>
      </c>
      <c r="Z116" s="10">
        <v>4.4092306376510765E-2</v>
      </c>
      <c r="AA116" s="10">
        <v>-9.093682055005041E-3</v>
      </c>
    </row>
    <row r="117" spans="1:27" x14ac:dyDescent="0.25">
      <c r="A117" s="15">
        <v>39913</v>
      </c>
      <c r="B117" s="12">
        <v>50.46</v>
      </c>
      <c r="D117" s="23">
        <v>39916</v>
      </c>
      <c r="E117" s="26">
        <v>50.321386702908875</v>
      </c>
      <c r="F117" s="13">
        <v>2.2810000000000001</v>
      </c>
      <c r="G117" s="13">
        <v>2.42</v>
      </c>
      <c r="H117" s="13">
        <v>2.4020000000000001</v>
      </c>
      <c r="I117" s="13">
        <v>2.2090000000000001</v>
      </c>
      <c r="J117" s="13">
        <v>2.1789999999999998</v>
      </c>
      <c r="K117" s="13">
        <v>2.202</v>
      </c>
      <c r="L117" s="13">
        <v>2.2490000000000001</v>
      </c>
      <c r="M117" s="13">
        <v>2.3380000000000001</v>
      </c>
      <c r="N117" s="13">
        <v>2.35</v>
      </c>
      <c r="R117" s="10">
        <v>-3.7880439940213497</v>
      </c>
      <c r="S117" s="10">
        <v>0.73526452359827199</v>
      </c>
      <c r="T117" s="10">
        <v>-0.46094678913756387</v>
      </c>
      <c r="U117" s="10">
        <v>-6.993736409634782E-2</v>
      </c>
      <c r="V117" s="10">
        <v>-4.1467307373832564E-2</v>
      </c>
      <c r="W117" s="10">
        <v>2.6994426367153115E-2</v>
      </c>
      <c r="X117" s="10">
        <v>2.7241505212257041E-2</v>
      </c>
      <c r="Y117" s="10">
        <v>4.4610305405315531E-3</v>
      </c>
      <c r="Z117" s="10">
        <v>1.8827213153907518E-2</v>
      </c>
      <c r="AA117" s="10">
        <v>-5.6738168817616853E-3</v>
      </c>
    </row>
    <row r="118" spans="1:27" x14ac:dyDescent="0.25">
      <c r="A118" s="15">
        <v>39920</v>
      </c>
      <c r="B118" s="12">
        <v>49.86</v>
      </c>
      <c r="D118" s="23">
        <v>39923</v>
      </c>
      <c r="E118" s="26">
        <v>48.919161752778443</v>
      </c>
      <c r="F118" s="13">
        <v>2.274</v>
      </c>
      <c r="G118" s="13">
        <v>2.403</v>
      </c>
      <c r="H118" s="13">
        <v>2.3919999999999999</v>
      </c>
      <c r="I118" s="13">
        <v>2.2050000000000001</v>
      </c>
      <c r="J118" s="13">
        <v>2.169</v>
      </c>
      <c r="K118" s="13">
        <v>2.1859999999999999</v>
      </c>
      <c r="L118" s="13">
        <v>2.2730000000000001</v>
      </c>
      <c r="M118" s="13">
        <v>2.3319999999999999</v>
      </c>
      <c r="N118" s="13">
        <v>2.34</v>
      </c>
      <c r="R118" s="10">
        <v>-4.3523661362550641</v>
      </c>
      <c r="S118" s="10">
        <v>0.8487107715361295</v>
      </c>
      <c r="T118" s="10">
        <v>-0.4857651600555743</v>
      </c>
      <c r="U118" s="10">
        <v>-8.7995448361034748E-2</v>
      </c>
      <c r="V118" s="10">
        <v>1.5255681731482722E-2</v>
      </c>
      <c r="W118" s="10">
        <v>7.5649141462086449E-3</v>
      </c>
      <c r="X118" s="10">
        <v>-2.6211119628796764E-3</v>
      </c>
      <c r="Y118" s="10">
        <v>9.554870832560217E-3</v>
      </c>
      <c r="Z118" s="10">
        <v>1.2053923728066365E-2</v>
      </c>
      <c r="AA118" s="10">
        <v>-5.4692941640212302E-3</v>
      </c>
    </row>
    <row r="119" spans="1:27" x14ac:dyDescent="0.25">
      <c r="A119" s="15">
        <v>39927</v>
      </c>
      <c r="B119" s="12">
        <v>47.8</v>
      </c>
      <c r="D119" s="23">
        <v>39930</v>
      </c>
      <c r="E119" s="26">
        <v>48.388989881666951</v>
      </c>
      <c r="F119" s="13">
        <v>2.2519999999999998</v>
      </c>
      <c r="G119" s="13">
        <v>2.395</v>
      </c>
      <c r="H119" s="13">
        <v>2.3740000000000001</v>
      </c>
      <c r="I119" s="13">
        <v>2.1800000000000002</v>
      </c>
      <c r="J119" s="13">
        <v>2.145</v>
      </c>
      <c r="K119" s="13">
        <v>2.1720000000000002</v>
      </c>
      <c r="L119" s="13">
        <v>2.27</v>
      </c>
      <c r="M119" s="13">
        <v>2.319</v>
      </c>
      <c r="N119" s="13">
        <v>2.3199999999999998</v>
      </c>
      <c r="R119" s="10">
        <v>-4.8072599103283906</v>
      </c>
      <c r="S119" s="10">
        <v>0.82158819068883615</v>
      </c>
      <c r="T119" s="10">
        <v>-0.49959523645100606</v>
      </c>
      <c r="U119" s="10">
        <v>-0.11216075997645616</v>
      </c>
      <c r="V119" s="10">
        <v>3.9480473173719562E-2</v>
      </c>
      <c r="W119" s="10">
        <v>1.7186534848607E-2</v>
      </c>
      <c r="X119" s="10">
        <v>-1.2634762979136138E-2</v>
      </c>
      <c r="Y119" s="10">
        <v>7.8423595032520877E-3</v>
      </c>
      <c r="Z119" s="10">
        <v>2.187173865903496E-2</v>
      </c>
      <c r="AA119" s="10">
        <v>-4.9140216119778531E-3</v>
      </c>
    </row>
    <row r="120" spans="1:27" x14ac:dyDescent="0.25">
      <c r="A120" s="15">
        <v>39934</v>
      </c>
      <c r="B120" s="12">
        <v>50.2</v>
      </c>
      <c r="D120" s="23">
        <v>39937</v>
      </c>
      <c r="E120" s="26">
        <v>52.631907088416767</v>
      </c>
      <c r="F120" s="13">
        <v>2.238</v>
      </c>
      <c r="G120" s="13">
        <v>2.3820000000000001</v>
      </c>
      <c r="H120" s="13">
        <v>2.3639999999999999</v>
      </c>
      <c r="I120" s="13">
        <v>2.1629999999999998</v>
      </c>
      <c r="J120" s="13">
        <v>2.1269999999999998</v>
      </c>
      <c r="K120" s="13">
        <v>2.1539999999999999</v>
      </c>
      <c r="L120" s="13">
        <v>2.2610000000000001</v>
      </c>
      <c r="M120" s="13">
        <v>2.3090000000000002</v>
      </c>
      <c r="N120" s="13">
        <v>2.3159999999999998</v>
      </c>
      <c r="R120" s="10">
        <v>-5.1600753513972268</v>
      </c>
      <c r="S120" s="10">
        <v>1.06958737151627</v>
      </c>
      <c r="T120" s="10">
        <v>-0.44555322064331881</v>
      </c>
      <c r="U120" s="10">
        <v>-5.602418776719733E-2</v>
      </c>
      <c r="V120" s="10">
        <v>7.4663699138108469E-2</v>
      </c>
      <c r="W120" s="10">
        <v>-1.2324129086882143E-2</v>
      </c>
      <c r="X120" s="10">
        <v>-3.2640716501161921E-3</v>
      </c>
      <c r="Y120" s="10">
        <v>2.2847912724812822E-2</v>
      </c>
      <c r="Z120" s="10">
        <v>2.3748895173828933E-2</v>
      </c>
      <c r="AA120" s="10">
        <v>-1.2545769711629082E-2</v>
      </c>
    </row>
    <row r="121" spans="1:27" x14ac:dyDescent="0.25">
      <c r="A121" s="15">
        <v>39941</v>
      </c>
      <c r="B121" s="12">
        <v>55.96</v>
      </c>
      <c r="D121" s="23">
        <v>39944</v>
      </c>
      <c r="E121" s="26">
        <v>56.924826338716166</v>
      </c>
      <c r="F121" s="13">
        <v>2.2650000000000001</v>
      </c>
      <c r="G121" s="13">
        <v>2.395</v>
      </c>
      <c r="H121" s="13">
        <v>2.3849999999999998</v>
      </c>
      <c r="I121" s="13">
        <v>2.1930000000000001</v>
      </c>
      <c r="J121" s="13">
        <v>2.16</v>
      </c>
      <c r="K121" s="13">
        <v>2.1989999999999998</v>
      </c>
      <c r="L121" s="13">
        <v>2.2690000000000001</v>
      </c>
      <c r="M121" s="13">
        <v>2.335</v>
      </c>
      <c r="N121" s="13">
        <v>2.3370000000000002</v>
      </c>
      <c r="R121" s="10">
        <v>-5.3045761305888446</v>
      </c>
      <c r="S121" s="10">
        <v>1.0143140719731856</v>
      </c>
      <c r="T121" s="10">
        <v>-0.38436780544189197</v>
      </c>
      <c r="U121" s="10">
        <v>-2.6327633661338539E-2</v>
      </c>
      <c r="V121" s="10">
        <v>5.0866794849455485E-2</v>
      </c>
      <c r="W121" s="10">
        <v>-5.0511222934900455E-3</v>
      </c>
      <c r="X121" s="10">
        <v>2.1422182551358849E-2</v>
      </c>
      <c r="Y121" s="10">
        <v>2.6105743483337968E-2</v>
      </c>
      <c r="Z121" s="10">
        <v>1.2968034951297664E-2</v>
      </c>
      <c r="AA121" s="10">
        <v>-1.1990734043708486E-2</v>
      </c>
    </row>
    <row r="122" spans="1:27" x14ac:dyDescent="0.25">
      <c r="A122" s="15">
        <v>39948</v>
      </c>
      <c r="B122" s="12">
        <v>57.94</v>
      </c>
      <c r="D122" s="23">
        <v>39951</v>
      </c>
      <c r="E122" s="26">
        <v>58.866016120635365</v>
      </c>
      <c r="F122" s="13">
        <v>2.2829999999999999</v>
      </c>
      <c r="G122" s="13">
        <v>2.4009999999999998</v>
      </c>
      <c r="H122" s="13">
        <v>2.3959999999999999</v>
      </c>
      <c r="I122" s="13">
        <v>2.218</v>
      </c>
      <c r="J122" s="13">
        <v>2.1760000000000002</v>
      </c>
      <c r="K122" s="13">
        <v>2.21</v>
      </c>
      <c r="L122" s="13">
        <v>2.274</v>
      </c>
      <c r="M122" s="13">
        <v>2.3460000000000001</v>
      </c>
      <c r="N122" s="13">
        <v>2.3540000000000001</v>
      </c>
      <c r="R122" s="10">
        <v>-5.3336094648458152</v>
      </c>
      <c r="S122" s="10">
        <v>0.60626797520251252</v>
      </c>
      <c r="T122" s="10">
        <v>-0.37246663207278052</v>
      </c>
      <c r="U122" s="10">
        <v>2.0055978767364153E-2</v>
      </c>
      <c r="V122" s="10">
        <v>1.7607204599555823E-2</v>
      </c>
      <c r="W122" s="10">
        <v>-2.2003317936806314E-2</v>
      </c>
      <c r="X122" s="10">
        <v>2.2517339304921634E-2</v>
      </c>
      <c r="Y122" s="10">
        <v>3.3400920183417289E-2</v>
      </c>
      <c r="Z122" s="10">
        <v>4.1608117605076303E-3</v>
      </c>
      <c r="AA122" s="10">
        <v>-8.9745979777475123E-3</v>
      </c>
    </row>
    <row r="123" spans="1:27" x14ac:dyDescent="0.25">
      <c r="A123" s="15">
        <v>39955</v>
      </c>
      <c r="B123" s="12">
        <v>60.32</v>
      </c>
      <c r="D123" s="23">
        <v>39958</v>
      </c>
      <c r="E123" s="26">
        <v>61.903468072228719</v>
      </c>
      <c r="F123" s="13">
        <v>2.3090000000000002</v>
      </c>
      <c r="G123" s="13">
        <v>2.4089999999999998</v>
      </c>
      <c r="H123" s="13">
        <v>2.4089999999999998</v>
      </c>
      <c r="I123" s="13">
        <v>2.2519999999999998</v>
      </c>
      <c r="J123" s="13">
        <v>2.2360000000000002</v>
      </c>
      <c r="K123" s="13">
        <v>2.242</v>
      </c>
      <c r="L123" s="13">
        <v>2.302</v>
      </c>
      <c r="M123" s="13">
        <v>2.3889999999999998</v>
      </c>
      <c r="N123" s="13">
        <v>2.407</v>
      </c>
      <c r="R123" s="10">
        <v>-5.2262547104288695</v>
      </c>
      <c r="S123" s="10">
        <v>0.74922420561378966</v>
      </c>
      <c r="T123" s="10">
        <v>-0.27078073261071511</v>
      </c>
      <c r="U123" s="10">
        <v>0.10716089708843562</v>
      </c>
      <c r="V123" s="10">
        <v>2.8620265642011075E-2</v>
      </c>
      <c r="W123" s="10">
        <v>-3.1060536035459444E-2</v>
      </c>
      <c r="X123" s="10">
        <v>3.0005366099756427E-2</v>
      </c>
      <c r="Y123" s="10">
        <v>2.7738201253358442E-2</v>
      </c>
      <c r="Z123" s="10">
        <v>8.0983758751064366E-3</v>
      </c>
      <c r="AA123" s="10">
        <v>-1.4567544670683765E-2</v>
      </c>
    </row>
    <row r="124" spans="1:27" x14ac:dyDescent="0.25">
      <c r="A124" s="15">
        <v>39962</v>
      </c>
      <c r="B124" s="12">
        <v>64.319999999999993</v>
      </c>
      <c r="D124" s="23">
        <v>39965</v>
      </c>
      <c r="E124" s="26">
        <v>66.02254572606553</v>
      </c>
      <c r="F124" s="13">
        <v>2.371</v>
      </c>
      <c r="G124" s="13">
        <v>2.4380000000000002</v>
      </c>
      <c r="H124" s="13">
        <v>2.4550000000000001</v>
      </c>
      <c r="I124" s="13">
        <v>2.3260000000000001</v>
      </c>
      <c r="J124" s="13">
        <v>2.3250000000000002</v>
      </c>
      <c r="K124" s="13">
        <v>2.3220000000000001</v>
      </c>
      <c r="L124" s="13">
        <v>2.3439999999999999</v>
      </c>
      <c r="M124" s="13">
        <v>2.464</v>
      </c>
      <c r="N124" s="13">
        <v>2.5019999999999998</v>
      </c>
      <c r="R124" s="10">
        <v>-5.317757255669572</v>
      </c>
      <c r="S124" s="10">
        <v>0.86486677198368156</v>
      </c>
      <c r="T124" s="10">
        <v>-0.24762974960939108</v>
      </c>
      <c r="U124" s="10">
        <v>9.3745618614566997E-2</v>
      </c>
      <c r="V124" s="10">
        <v>-7.4086692906704917E-3</v>
      </c>
      <c r="W124" s="10">
        <v>-1.5879665448607361E-2</v>
      </c>
      <c r="X124" s="10">
        <v>4.1967263235189255E-2</v>
      </c>
      <c r="Y124" s="10">
        <v>1.5632900222089883E-2</v>
      </c>
      <c r="Z124" s="10">
        <v>5.1429460682498084E-3</v>
      </c>
      <c r="AA124" s="10">
        <v>-1.1954489469773118E-2</v>
      </c>
    </row>
    <row r="125" spans="1:27" x14ac:dyDescent="0.25">
      <c r="A125" s="15">
        <v>39969</v>
      </c>
      <c r="B125" s="12">
        <v>68.11</v>
      </c>
      <c r="D125" s="23">
        <v>39972</v>
      </c>
      <c r="E125" s="26">
        <v>69.633521669442217</v>
      </c>
      <c r="F125" s="13">
        <v>2.5190000000000001</v>
      </c>
      <c r="G125" s="13">
        <v>2.5659999999999998</v>
      </c>
      <c r="H125" s="13">
        <v>2.617</v>
      </c>
      <c r="I125" s="13">
        <v>2.4689999999999999</v>
      </c>
      <c r="J125" s="13">
        <v>2.4780000000000002</v>
      </c>
      <c r="K125" s="13">
        <v>2.4729999999999999</v>
      </c>
      <c r="L125" s="13">
        <v>2.4420000000000002</v>
      </c>
      <c r="M125" s="13">
        <v>2.6080000000000001</v>
      </c>
      <c r="N125" s="13">
        <v>2.6760000000000002</v>
      </c>
      <c r="R125" s="10">
        <v>-5.3668801437134857</v>
      </c>
      <c r="S125" s="10">
        <v>0.65075807582568668</v>
      </c>
      <c r="T125" s="10">
        <v>-0.25465459239284061</v>
      </c>
      <c r="U125" s="10">
        <v>9.029331771372659E-2</v>
      </c>
      <c r="V125" s="10">
        <v>-5.9882997463238469E-2</v>
      </c>
      <c r="W125" s="10">
        <v>-2.2352711837664397E-2</v>
      </c>
      <c r="X125" s="10">
        <v>3.7381229317312678E-2</v>
      </c>
      <c r="Y125" s="10">
        <v>9.9057414107012205E-3</v>
      </c>
      <c r="Z125" s="10">
        <v>-5.6272558718219569E-3</v>
      </c>
      <c r="AA125" s="10">
        <v>-8.9111801276695116E-3</v>
      </c>
    </row>
    <row r="126" spans="1:27" x14ac:dyDescent="0.25">
      <c r="A126" s="15">
        <v>39976</v>
      </c>
      <c r="B126" s="12">
        <v>70.849999999999994</v>
      </c>
      <c r="D126" s="23">
        <v>39979</v>
      </c>
      <c r="E126" s="26">
        <v>70.802863307689336</v>
      </c>
      <c r="F126" s="13">
        <v>2.605</v>
      </c>
      <c r="G126" s="13">
        <v>2.6509999999999998</v>
      </c>
      <c r="H126" s="13">
        <v>2.6949999999999998</v>
      </c>
      <c r="I126" s="13">
        <v>2.5590000000000002</v>
      </c>
      <c r="J126" s="13">
        <v>2.5499999999999998</v>
      </c>
      <c r="K126" s="13">
        <v>2.544</v>
      </c>
      <c r="L126" s="13">
        <v>2.52</v>
      </c>
      <c r="M126" s="13">
        <v>2.66</v>
      </c>
      <c r="N126" s="13">
        <v>2.734</v>
      </c>
      <c r="R126" s="10">
        <v>-5.4397384635391575</v>
      </c>
      <c r="S126" s="10">
        <v>0.64422444846800742</v>
      </c>
      <c r="T126" s="10">
        <v>-0.25414617171159881</v>
      </c>
      <c r="U126" s="10">
        <v>0.10732776651400965</v>
      </c>
      <c r="V126" s="10">
        <v>-8.0024937615375352E-2</v>
      </c>
      <c r="W126" s="10">
        <v>-2.8810332481854785E-3</v>
      </c>
      <c r="X126" s="10">
        <v>3.663629169054293E-2</v>
      </c>
      <c r="Y126" s="10">
        <v>-2.9099051358471143E-3</v>
      </c>
      <c r="Z126" s="10">
        <v>-1.1910540570068608E-2</v>
      </c>
      <c r="AA126" s="10">
        <v>-5.7356856012091345E-3</v>
      </c>
    </row>
    <row r="127" spans="1:27" x14ac:dyDescent="0.25">
      <c r="A127" s="15">
        <v>39983</v>
      </c>
      <c r="B127" s="12">
        <v>70.62</v>
      </c>
      <c r="D127" s="23">
        <v>39986</v>
      </c>
      <c r="E127" s="26">
        <v>69.759233762731029</v>
      </c>
      <c r="F127" s="13">
        <v>2.6389999999999998</v>
      </c>
      <c r="G127" s="13">
        <v>2.67</v>
      </c>
      <c r="H127" s="13">
        <v>2.7290000000000001</v>
      </c>
      <c r="I127" s="13">
        <v>2.5939999999999999</v>
      </c>
      <c r="J127" s="13">
        <v>2.5910000000000002</v>
      </c>
      <c r="K127" s="13">
        <v>2.5830000000000002</v>
      </c>
      <c r="L127" s="13">
        <v>2.613</v>
      </c>
      <c r="M127" s="13">
        <v>2.7250000000000001</v>
      </c>
      <c r="N127" s="13">
        <v>2.7890000000000001</v>
      </c>
      <c r="R127" s="10">
        <v>-5.5870497653098878</v>
      </c>
      <c r="S127" s="10">
        <v>0.7766014583777785</v>
      </c>
      <c r="T127" s="10">
        <v>-0.2281589933057635</v>
      </c>
      <c r="U127" s="10">
        <v>0.12760757617679522</v>
      </c>
      <c r="V127" s="10">
        <v>-9.6360972207644835E-2</v>
      </c>
      <c r="W127" s="10">
        <v>-1.5512420632152605E-2</v>
      </c>
      <c r="X127" s="10">
        <v>2.8789621994577071E-2</v>
      </c>
      <c r="Y127" s="10">
        <v>7.3052613814752788E-3</v>
      </c>
      <c r="Z127" s="10">
        <v>-8.1828094576465536E-3</v>
      </c>
      <c r="AA127" s="10">
        <v>-9.131976320514195E-3</v>
      </c>
    </row>
    <row r="128" spans="1:27" x14ac:dyDescent="0.25">
      <c r="A128" s="15">
        <v>39990</v>
      </c>
      <c r="B128" s="12">
        <v>68.58</v>
      </c>
      <c r="D128" s="23">
        <v>39993</v>
      </c>
      <c r="E128" s="26">
        <v>68.871253644314862</v>
      </c>
      <c r="F128" s="13">
        <v>2.633</v>
      </c>
      <c r="G128" s="13">
        <v>2.6659999999999999</v>
      </c>
      <c r="H128" s="13">
        <v>2.7250000000000001</v>
      </c>
      <c r="I128" s="13">
        <v>2.5859999999999999</v>
      </c>
      <c r="J128" s="13">
        <v>2.5830000000000002</v>
      </c>
      <c r="K128" s="13">
        <v>2.569</v>
      </c>
      <c r="L128" s="13">
        <v>2.629</v>
      </c>
      <c r="M128" s="13">
        <v>2.7170000000000001</v>
      </c>
      <c r="N128" s="13">
        <v>2.7850000000000001</v>
      </c>
      <c r="R128" s="10">
        <v>-5.7396613087611321</v>
      </c>
      <c r="S128" s="10">
        <v>0.83008692415259189</v>
      </c>
      <c r="T128" s="10">
        <v>-0.18646317085862432</v>
      </c>
      <c r="U128" s="10">
        <v>0.17053380063542564</v>
      </c>
      <c r="V128" s="10">
        <v>-0.11956012142210531</v>
      </c>
      <c r="W128" s="10">
        <v>-2.6031784112076472E-2</v>
      </c>
      <c r="X128" s="10">
        <v>3.0477117390261259E-2</v>
      </c>
      <c r="Y128" s="10">
        <v>-1.2227882020296921E-2</v>
      </c>
      <c r="Z128" s="10">
        <v>-4.5172512734864403E-2</v>
      </c>
      <c r="AA128" s="10">
        <v>-2.6891303426941938E-3</v>
      </c>
    </row>
    <row r="129" spans="1:27" x14ac:dyDescent="0.25">
      <c r="A129" s="15">
        <v>39997</v>
      </c>
      <c r="B129" s="12">
        <v>69.319999999999993</v>
      </c>
      <c r="D129" s="23">
        <v>40000</v>
      </c>
      <c r="E129" s="26">
        <v>66.273225404732244</v>
      </c>
      <c r="F129" s="13">
        <v>2.6139999999999999</v>
      </c>
      <c r="G129" s="13">
        <v>2.6560000000000001</v>
      </c>
      <c r="H129" s="13">
        <v>2.7130000000000001</v>
      </c>
      <c r="I129" s="13">
        <v>2.5640000000000001</v>
      </c>
      <c r="J129" s="13">
        <v>2.569</v>
      </c>
      <c r="K129" s="13">
        <v>2.548</v>
      </c>
      <c r="L129" s="13">
        <v>2.6459999999999999</v>
      </c>
      <c r="M129" s="13">
        <v>2.7120000000000002</v>
      </c>
      <c r="N129" s="13">
        <v>2.7869999999999999</v>
      </c>
      <c r="R129" s="10">
        <v>-5.9303254567080748</v>
      </c>
      <c r="S129" s="10">
        <v>0.69271990304972775</v>
      </c>
      <c r="T129" s="10">
        <v>-0.17784286311300901</v>
      </c>
      <c r="U129" s="10">
        <v>0.16830129611212824</v>
      </c>
      <c r="V129" s="10">
        <v>-0.17420698694129869</v>
      </c>
      <c r="W129" s="10">
        <v>-2.0341148352179358E-2</v>
      </c>
      <c r="X129" s="10">
        <v>1.9123177114561355E-2</v>
      </c>
      <c r="Y129" s="10">
        <v>-1.3493853292130648E-2</v>
      </c>
      <c r="Z129" s="10">
        <v>-2.9648184842693878E-2</v>
      </c>
      <c r="AA129" s="10">
        <v>-3.6645218720966939E-3</v>
      </c>
    </row>
    <row r="130" spans="1:27" x14ac:dyDescent="0.25">
      <c r="A130" s="15">
        <v>40004</v>
      </c>
      <c r="B130" s="12">
        <v>61.48</v>
      </c>
      <c r="D130" s="23">
        <v>40007</v>
      </c>
      <c r="E130" s="26">
        <v>61.353299071630076</v>
      </c>
      <c r="F130" s="13">
        <v>2.5640000000000001</v>
      </c>
      <c r="G130" s="13">
        <v>2.6230000000000002</v>
      </c>
      <c r="H130" s="13">
        <v>2.6619999999999999</v>
      </c>
      <c r="I130" s="13">
        <v>2.512</v>
      </c>
      <c r="J130" s="13">
        <v>2.5179999999999998</v>
      </c>
      <c r="K130" s="13">
        <v>2.4950000000000001</v>
      </c>
      <c r="L130" s="13">
        <v>2.6179999999999999</v>
      </c>
      <c r="M130" s="13">
        <v>2.6480000000000001</v>
      </c>
      <c r="N130" s="13">
        <v>2.7269999999999999</v>
      </c>
      <c r="R130" s="10">
        <v>-6.0911017072851985</v>
      </c>
      <c r="S130" s="10">
        <v>0.45506964376591486</v>
      </c>
      <c r="T130" s="10">
        <v>-0.2398879414620054</v>
      </c>
      <c r="U130" s="10">
        <v>0.15851741554762297</v>
      </c>
      <c r="V130" s="10">
        <v>-0.1690542670670325</v>
      </c>
      <c r="W130" s="10">
        <v>-3.823945362793621E-2</v>
      </c>
      <c r="X130" s="10">
        <v>1.7497010240197697E-3</v>
      </c>
      <c r="Y130" s="10">
        <v>5.1859858091388268E-3</v>
      </c>
      <c r="Z130" s="10">
        <v>-4.8743311777716895E-2</v>
      </c>
      <c r="AA130" s="10">
        <v>-1.561762514438966E-3</v>
      </c>
    </row>
    <row r="131" spans="1:27" x14ac:dyDescent="0.25">
      <c r="A131" s="15">
        <v>40011</v>
      </c>
      <c r="B131" s="12">
        <v>61.29</v>
      </c>
      <c r="D131" s="23">
        <v>40014</v>
      </c>
      <c r="E131" s="26">
        <v>62.60505724240916</v>
      </c>
      <c r="F131" s="13">
        <v>2.5179999999999998</v>
      </c>
      <c r="G131" s="13">
        <v>2.6</v>
      </c>
      <c r="H131" s="13">
        <v>2.6280000000000001</v>
      </c>
      <c r="I131" s="13">
        <v>2.46</v>
      </c>
      <c r="J131" s="13">
        <v>2.4750000000000001</v>
      </c>
      <c r="K131" s="13">
        <v>2.4449999999999998</v>
      </c>
      <c r="L131" s="13">
        <v>2.5579999999999998</v>
      </c>
      <c r="M131" s="13">
        <v>2.605</v>
      </c>
      <c r="N131" s="13">
        <v>2.7029999999999998</v>
      </c>
      <c r="R131" s="10">
        <v>-6.2588291614138463</v>
      </c>
      <c r="S131" s="10">
        <v>0.2970058944945751</v>
      </c>
      <c r="T131" s="10">
        <v>-0.3244926938268336</v>
      </c>
      <c r="U131" s="10">
        <v>0.16246344054792633</v>
      </c>
      <c r="V131" s="10">
        <v>-0.15776757524727802</v>
      </c>
      <c r="W131" s="10">
        <v>-2.7946947122580668E-2</v>
      </c>
      <c r="X131" s="10">
        <v>6.4501316698928274E-3</v>
      </c>
      <c r="Y131" s="10">
        <v>7.5278339644849947E-3</v>
      </c>
      <c r="Z131" s="10">
        <v>-5.0704602151152016E-2</v>
      </c>
      <c r="AA131" s="10">
        <v>7.1133600263242609E-4</v>
      </c>
    </row>
    <row r="132" spans="1:27" x14ac:dyDescent="0.25">
      <c r="A132" s="15">
        <v>40018</v>
      </c>
      <c r="B132" s="12">
        <v>65.28</v>
      </c>
      <c r="D132" s="23">
        <v>40021</v>
      </c>
      <c r="E132" s="26">
        <v>66.043937282229962</v>
      </c>
      <c r="F132" s="13">
        <v>2.5529999999999999</v>
      </c>
      <c r="G132" s="13">
        <v>2.613</v>
      </c>
      <c r="H132" s="13">
        <v>2.64</v>
      </c>
      <c r="I132" s="13">
        <v>2.508</v>
      </c>
      <c r="J132" s="13">
        <v>2.504</v>
      </c>
      <c r="K132" s="13">
        <v>2.4950000000000001</v>
      </c>
      <c r="L132" s="13">
        <v>2.5390000000000001</v>
      </c>
      <c r="M132" s="13">
        <v>2.6230000000000002</v>
      </c>
      <c r="N132" s="13">
        <v>2.72</v>
      </c>
      <c r="R132" s="10">
        <v>-6.339939224747182</v>
      </c>
      <c r="S132" s="10">
        <v>0.10882221566408214</v>
      </c>
      <c r="T132" s="10">
        <v>-0.33606584575410686</v>
      </c>
      <c r="U132" s="10">
        <v>0.16138381760074855</v>
      </c>
      <c r="V132" s="10">
        <v>-0.16773938313464801</v>
      </c>
      <c r="W132" s="10">
        <v>-4.4972552435371529E-2</v>
      </c>
      <c r="X132" s="10">
        <v>3.6267759747774498E-3</v>
      </c>
      <c r="Y132" s="10">
        <v>9.0558707843066653E-3</v>
      </c>
      <c r="Z132" s="10">
        <v>-4.2552820420035241E-2</v>
      </c>
      <c r="AA132" s="10">
        <v>3.2742295398827597E-4</v>
      </c>
    </row>
    <row r="133" spans="1:27" x14ac:dyDescent="0.25">
      <c r="A133" s="15">
        <v>40025</v>
      </c>
      <c r="B133" s="12">
        <v>67.03</v>
      </c>
      <c r="D133" s="23">
        <v>40028</v>
      </c>
      <c r="E133" s="26">
        <v>69.174557823129248</v>
      </c>
      <c r="F133" s="13">
        <v>2.5819999999999999</v>
      </c>
      <c r="G133" s="13">
        <v>2.637</v>
      </c>
      <c r="H133" s="13">
        <v>2.6680000000000001</v>
      </c>
      <c r="I133" s="13">
        <v>2.5369999999999999</v>
      </c>
      <c r="J133" s="13">
        <v>2.5259999999999998</v>
      </c>
      <c r="K133" s="13">
        <v>2.5139999999999998</v>
      </c>
      <c r="L133" s="13">
        <v>2.5350000000000001</v>
      </c>
      <c r="M133" s="13">
        <v>2.6520000000000001</v>
      </c>
      <c r="N133" s="13">
        <v>2.7629999999999999</v>
      </c>
      <c r="R133" s="10">
        <v>-6.0175767786134973</v>
      </c>
      <c r="S133" s="10">
        <v>-2.7372506471837241E-2</v>
      </c>
      <c r="T133" s="10">
        <v>-0.31831079027851444</v>
      </c>
      <c r="U133" s="10">
        <v>0.1354481131489057</v>
      </c>
      <c r="V133" s="10">
        <v>-8.6256832782163381E-2</v>
      </c>
      <c r="W133" s="10">
        <v>-3.2978488180637573E-3</v>
      </c>
      <c r="X133" s="10">
        <v>3.3266217403701607E-3</v>
      </c>
      <c r="Y133" s="10">
        <v>-1.8766164832804665E-4</v>
      </c>
      <c r="Z133" s="10">
        <v>-3.9114981133528008E-2</v>
      </c>
      <c r="AA133" s="10">
        <v>3.2171728440873386E-3</v>
      </c>
    </row>
    <row r="134" spans="1:27" x14ac:dyDescent="0.25">
      <c r="A134" s="15">
        <v>40032</v>
      </c>
      <c r="B134" s="12">
        <v>71.58</v>
      </c>
      <c r="D134" s="23">
        <v>40035</v>
      </c>
      <c r="E134" s="26">
        <v>70.816443148688052</v>
      </c>
      <c r="F134" s="13">
        <v>2.6680000000000001</v>
      </c>
      <c r="G134" s="13">
        <v>2.7010000000000001</v>
      </c>
      <c r="H134" s="13">
        <v>2.7530000000000001</v>
      </c>
      <c r="I134" s="13">
        <v>2.6259999999999999</v>
      </c>
      <c r="J134" s="13">
        <v>2.6070000000000002</v>
      </c>
      <c r="K134" s="13">
        <v>2.581</v>
      </c>
      <c r="L134" s="13">
        <v>2.5720000000000001</v>
      </c>
      <c r="M134" s="13">
        <v>2.7069999999999999</v>
      </c>
      <c r="N134" s="13">
        <v>2.8420000000000001</v>
      </c>
      <c r="R134" s="10">
        <v>-5.5050424401355187</v>
      </c>
      <c r="S134" s="10">
        <v>7.505476372894912E-2</v>
      </c>
      <c r="T134" s="10">
        <v>-0.19294134957731238</v>
      </c>
      <c r="U134" s="10">
        <v>0.11254128956686708</v>
      </c>
      <c r="V134" s="10">
        <v>5.6256732424428475E-2</v>
      </c>
      <c r="W134" s="10">
        <v>3.9547230412353064E-2</v>
      </c>
      <c r="X134" s="10">
        <v>-4.4906452029100504E-3</v>
      </c>
      <c r="Y134" s="10">
        <v>1.4625245824401809E-3</v>
      </c>
      <c r="Z134" s="10">
        <v>-3.2384213022215162E-2</v>
      </c>
      <c r="AA134" s="10">
        <v>4.44361521789788E-3</v>
      </c>
    </row>
    <row r="135" spans="1:27" x14ac:dyDescent="0.25">
      <c r="A135" s="15">
        <v>40039</v>
      </c>
      <c r="B135" s="12">
        <v>69.64</v>
      </c>
      <c r="D135" s="23">
        <v>40042</v>
      </c>
      <c r="E135" s="26">
        <v>69.956525806554964</v>
      </c>
      <c r="F135" s="13">
        <v>2.69</v>
      </c>
      <c r="G135" s="13">
        <v>2.7389999999999999</v>
      </c>
      <c r="H135" s="13">
        <v>2.77</v>
      </c>
      <c r="I135" s="13">
        <v>2.649</v>
      </c>
      <c r="J135" s="13">
        <v>2.629</v>
      </c>
      <c r="K135" s="13">
        <v>2.6080000000000001</v>
      </c>
      <c r="L135" s="13">
        <v>2.6320000000000001</v>
      </c>
      <c r="M135" s="13">
        <v>2.7480000000000002</v>
      </c>
      <c r="N135" s="13">
        <v>2.8719999999999999</v>
      </c>
      <c r="R135" s="10">
        <v>-5.4583239949574454</v>
      </c>
      <c r="S135" s="10">
        <v>0.16845297752267996</v>
      </c>
      <c r="T135" s="10">
        <v>-0.10688116706403261</v>
      </c>
      <c r="U135" s="10">
        <v>9.3658193276194457E-2</v>
      </c>
      <c r="V135" s="10">
        <v>-1.3159773736012568E-3</v>
      </c>
      <c r="W135" s="10">
        <v>5.3664112550424942E-2</v>
      </c>
      <c r="X135" s="10">
        <v>1.0804769989179119E-2</v>
      </c>
      <c r="Y135" s="10">
        <v>-2.5577180885210445E-2</v>
      </c>
      <c r="Z135" s="10">
        <v>-4.0496244521021324E-2</v>
      </c>
      <c r="AA135" s="10">
        <v>8.6950473881274113E-3</v>
      </c>
    </row>
    <row r="136" spans="1:27" x14ac:dyDescent="0.25">
      <c r="A136" s="15">
        <v>40046</v>
      </c>
      <c r="B136" s="12">
        <v>70.8</v>
      </c>
      <c r="D136" s="23">
        <v>40049</v>
      </c>
      <c r="E136" s="26">
        <v>71.6046419760997</v>
      </c>
      <c r="F136" s="13">
        <v>2.6949999999999998</v>
      </c>
      <c r="G136" s="13">
        <v>2.7410000000000001</v>
      </c>
      <c r="H136" s="13">
        <v>2.78</v>
      </c>
      <c r="I136" s="13">
        <v>2.6520000000000001</v>
      </c>
      <c r="J136" s="13">
        <v>2.641</v>
      </c>
      <c r="K136" s="13">
        <v>2.6240000000000001</v>
      </c>
      <c r="L136" s="13">
        <v>2.67</v>
      </c>
      <c r="M136" s="13">
        <v>2.79</v>
      </c>
      <c r="N136" s="13">
        <v>2.88</v>
      </c>
      <c r="R136" s="10">
        <v>-5.4437354792991579</v>
      </c>
      <c r="S136" s="10">
        <v>0.17181934090315842</v>
      </c>
      <c r="T136" s="10">
        <v>-4.0317962005033042E-2</v>
      </c>
      <c r="U136" s="10">
        <v>8.2085476554952685E-2</v>
      </c>
      <c r="V136" s="10">
        <v>-2.7863303008511576E-2</v>
      </c>
      <c r="W136" s="10">
        <v>4.9273974899910172E-2</v>
      </c>
      <c r="X136" s="10">
        <v>3.5686029886811349E-4</v>
      </c>
      <c r="Y136" s="10">
        <v>-4.3653375191658435E-3</v>
      </c>
      <c r="Z136" s="10">
        <v>-2.963537462662456E-2</v>
      </c>
      <c r="AA136" s="10">
        <v>5.8164319894776773E-3</v>
      </c>
    </row>
    <row r="137" spans="1:27" x14ac:dyDescent="0.25">
      <c r="A137" s="15">
        <v>40053</v>
      </c>
      <c r="B137" s="12">
        <v>72.37</v>
      </c>
      <c r="D137" s="23">
        <v>40056</v>
      </c>
      <c r="E137" s="26">
        <v>70.803527696793012</v>
      </c>
      <c r="F137" s="13">
        <v>2.6930000000000001</v>
      </c>
      <c r="G137" s="13">
        <v>2.742</v>
      </c>
      <c r="H137" s="13">
        <v>2.7770000000000001</v>
      </c>
      <c r="I137" s="13">
        <v>2.6509999999999998</v>
      </c>
      <c r="J137" s="13">
        <v>2.6560000000000001</v>
      </c>
      <c r="K137" s="13">
        <v>2.6190000000000002</v>
      </c>
      <c r="L137" s="13">
        <v>2.69</v>
      </c>
      <c r="M137" s="13">
        <v>2.806</v>
      </c>
      <c r="N137" s="13">
        <v>2.8929999999999998</v>
      </c>
      <c r="R137" s="10">
        <v>-5.4915647557716536</v>
      </c>
      <c r="S137" s="10">
        <v>0.23108595909903196</v>
      </c>
      <c r="T137" s="10">
        <v>-6.4262754299928455E-3</v>
      </c>
      <c r="U137" s="10">
        <v>5.161550803626646E-2</v>
      </c>
      <c r="V137" s="10">
        <v>-4.7510801156552526E-2</v>
      </c>
      <c r="W137" s="10">
        <v>6.1155106620593105E-2</v>
      </c>
      <c r="X137" s="10">
        <v>2.5914567804154677E-3</v>
      </c>
      <c r="Y137" s="10">
        <v>3.4997371554310219E-3</v>
      </c>
      <c r="Z137" s="10">
        <v>-1.4681820165569882E-2</v>
      </c>
      <c r="AA137" s="10">
        <v>2.4317945071237854E-3</v>
      </c>
    </row>
    <row r="138" spans="1:27" x14ac:dyDescent="0.25">
      <c r="A138" s="15">
        <v>40060</v>
      </c>
      <c r="B138" s="12">
        <v>68.39</v>
      </c>
      <c r="D138" s="23">
        <v>40063</v>
      </c>
      <c r="E138" s="26">
        <v>69.307815699658704</v>
      </c>
      <c r="F138" s="13">
        <v>2.661</v>
      </c>
      <c r="G138" s="13">
        <v>2.7290000000000001</v>
      </c>
      <c r="H138" s="13">
        <v>2.7669999999999999</v>
      </c>
      <c r="I138" s="13">
        <v>2.6059999999999999</v>
      </c>
      <c r="J138" s="13">
        <v>2.6320000000000001</v>
      </c>
      <c r="K138" s="13">
        <v>2.5760000000000001</v>
      </c>
      <c r="L138" s="13">
        <v>2.681</v>
      </c>
      <c r="M138" s="13">
        <v>2.7909999999999999</v>
      </c>
      <c r="N138" s="13">
        <v>2.8660000000000001</v>
      </c>
      <c r="R138" s="10">
        <v>-5.569938039198413</v>
      </c>
      <c r="S138" s="10">
        <v>0.23672639307370727</v>
      </c>
      <c r="T138" s="10">
        <v>1.6433182824821199E-3</v>
      </c>
      <c r="U138" s="10">
        <v>4.7977339338973683E-2</v>
      </c>
      <c r="V138" s="10">
        <v>-7.4422921068008976E-2</v>
      </c>
      <c r="W138" s="10">
        <v>5.9418303930384934E-2</v>
      </c>
      <c r="X138" s="10">
        <v>-3.7064332626551926E-3</v>
      </c>
      <c r="Y138" s="10">
        <v>2.2165096460468907E-3</v>
      </c>
      <c r="Z138" s="10">
        <v>-2.7197156547384967E-2</v>
      </c>
      <c r="AA138" s="10">
        <v>4.2001630672385453E-3</v>
      </c>
    </row>
    <row r="139" spans="1:27" x14ac:dyDescent="0.25">
      <c r="A139" s="15">
        <v>40067</v>
      </c>
      <c r="B139" s="12">
        <v>70.91</v>
      </c>
      <c r="D139" s="23">
        <v>40070</v>
      </c>
      <c r="E139" s="26">
        <v>71.170064975770899</v>
      </c>
      <c r="F139" s="13">
        <v>2.653</v>
      </c>
      <c r="G139" s="13">
        <v>2.72</v>
      </c>
      <c r="H139" s="13">
        <v>2.7530000000000001</v>
      </c>
      <c r="I139" s="13">
        <v>2.601</v>
      </c>
      <c r="J139" s="13">
        <v>2.6110000000000002</v>
      </c>
      <c r="K139" s="13">
        <v>2.5569999999999999</v>
      </c>
      <c r="L139" s="13">
        <v>2.681</v>
      </c>
      <c r="M139" s="13">
        <v>2.8010000000000002</v>
      </c>
      <c r="N139" s="13">
        <v>2.847</v>
      </c>
      <c r="R139" s="10">
        <v>-5.5600573630217989</v>
      </c>
      <c r="S139" s="10">
        <v>1.2948231283792104E-2</v>
      </c>
      <c r="T139" s="10">
        <v>-1.2545366018160392E-2</v>
      </c>
      <c r="U139" s="10">
        <v>5.3835965462216397E-2</v>
      </c>
      <c r="V139" s="10">
        <v>-0.10261546567520843</v>
      </c>
      <c r="W139" s="10">
        <v>5.398705091919509E-2</v>
      </c>
      <c r="X139" s="10">
        <v>-2.5435515498584086E-3</v>
      </c>
      <c r="Y139" s="10">
        <v>-2.3760634923162298E-3</v>
      </c>
      <c r="Z139" s="10">
        <v>-1.934696500376791E-2</v>
      </c>
      <c r="AA139" s="10">
        <v>5.856496933344041E-3</v>
      </c>
    </row>
    <row r="140" spans="1:27" x14ac:dyDescent="0.25">
      <c r="A140" s="15">
        <v>40074</v>
      </c>
      <c r="B140" s="12">
        <v>71.319999999999993</v>
      </c>
      <c r="D140" s="23">
        <v>40077</v>
      </c>
      <c r="E140" s="26">
        <v>70.143177842565592</v>
      </c>
      <c r="F140" s="13">
        <v>2.6349999999999998</v>
      </c>
      <c r="G140" s="13">
        <v>2.7080000000000002</v>
      </c>
      <c r="H140" s="13">
        <v>2.7370000000000001</v>
      </c>
      <c r="I140" s="13">
        <v>2.5819999999999999</v>
      </c>
      <c r="J140" s="13">
        <v>2.6019999999999999</v>
      </c>
      <c r="K140" s="13">
        <v>2.5449999999999999</v>
      </c>
      <c r="L140" s="13">
        <v>2.6760000000000002</v>
      </c>
      <c r="M140" s="13">
        <v>2.79</v>
      </c>
      <c r="N140" s="13">
        <v>2.827</v>
      </c>
      <c r="R140" s="10">
        <v>-5.3873657303496412</v>
      </c>
      <c r="S140" s="10">
        <v>-0.1655683828071354</v>
      </c>
      <c r="T140" s="10">
        <v>-4.0014278047503238E-2</v>
      </c>
      <c r="U140" s="10">
        <v>4.7105270501170124E-2</v>
      </c>
      <c r="V140" s="10">
        <v>-7.5272542477361135E-2</v>
      </c>
      <c r="W140" s="10">
        <v>5.2187427348365692E-2</v>
      </c>
      <c r="X140" s="10">
        <v>-1.153580178917761E-2</v>
      </c>
      <c r="Y140" s="10">
        <v>3.3227680912454958E-3</v>
      </c>
      <c r="Z140" s="10">
        <v>-3.762842861232378E-2</v>
      </c>
      <c r="AA140" s="10">
        <v>1.1169916705021533E-2</v>
      </c>
    </row>
    <row r="141" spans="1:27" x14ac:dyDescent="0.25">
      <c r="A141" s="15">
        <v>40081</v>
      </c>
      <c r="B141" s="12">
        <v>68.33</v>
      </c>
      <c r="D141" s="23">
        <v>40084</v>
      </c>
      <c r="E141" s="26">
        <v>68.445778024338708</v>
      </c>
      <c r="F141" s="13">
        <v>2.6120000000000001</v>
      </c>
      <c r="G141" s="13">
        <v>2.7029999999999998</v>
      </c>
      <c r="H141" s="13">
        <v>2.7120000000000002</v>
      </c>
      <c r="I141" s="13">
        <v>2.5569999999999999</v>
      </c>
      <c r="J141" s="13">
        <v>2.589</v>
      </c>
      <c r="K141" s="13">
        <v>2.5259999999999998</v>
      </c>
      <c r="L141" s="13">
        <v>2.6560000000000001</v>
      </c>
      <c r="M141" s="13">
        <v>2.7509999999999999</v>
      </c>
      <c r="N141" s="13">
        <v>2.8069999999999999</v>
      </c>
      <c r="R141" s="10">
        <v>-5.3005248476023512</v>
      </c>
      <c r="S141" s="10">
        <v>-0.2437169165834433</v>
      </c>
      <c r="T141" s="10">
        <v>-5.1810774014396849E-2</v>
      </c>
      <c r="U141" s="10">
        <v>4.7699391420291233E-2</v>
      </c>
      <c r="V141" s="10">
        <v>-6.0704023738974391E-2</v>
      </c>
      <c r="W141" s="10">
        <v>5.3952943571964299E-2</v>
      </c>
      <c r="X141" s="10">
        <v>-1.5039824641813034E-2</v>
      </c>
      <c r="Y141" s="10">
        <v>8.9083819218327524E-3</v>
      </c>
      <c r="Z141" s="10">
        <v>-2.2500697844164263E-2</v>
      </c>
      <c r="AA141" s="10">
        <v>6.7483832481181841E-3</v>
      </c>
    </row>
    <row r="142" spans="1:27" x14ac:dyDescent="0.25">
      <c r="A142" s="15">
        <v>40088</v>
      </c>
      <c r="B142" s="12">
        <v>68.84</v>
      </c>
      <c r="D142" s="23">
        <v>40091</v>
      </c>
      <c r="E142" s="26">
        <v>69.430306972074604</v>
      </c>
      <c r="F142" s="13">
        <v>2.5910000000000002</v>
      </c>
      <c r="G142" s="13">
        <v>2.6859999999999999</v>
      </c>
      <c r="H142" s="13">
        <v>2.6949999999999998</v>
      </c>
      <c r="I142" s="13">
        <v>2.5350000000000001</v>
      </c>
      <c r="J142" s="13">
        <v>2.5680000000000001</v>
      </c>
      <c r="K142" s="13">
        <v>2.52</v>
      </c>
      <c r="L142" s="13">
        <v>2.6429999999999998</v>
      </c>
      <c r="M142" s="13">
        <v>2.73</v>
      </c>
      <c r="N142" s="13">
        <v>2.7919999999999998</v>
      </c>
      <c r="R142" s="10">
        <v>-5.1127506998052299</v>
      </c>
      <c r="S142" s="10">
        <v>-0.35584746519198385</v>
      </c>
      <c r="T142" s="10">
        <v>-1.8518392275892352E-2</v>
      </c>
      <c r="U142" s="10">
        <v>3.9827681185442207E-2</v>
      </c>
      <c r="V142" s="10">
        <v>-2.1237558661807539E-2</v>
      </c>
      <c r="W142" s="10">
        <v>2.4596647310701516E-2</v>
      </c>
      <c r="X142" s="10">
        <v>-1.1744186323775449E-2</v>
      </c>
      <c r="Y142" s="10">
        <v>9.0156852746305638E-3</v>
      </c>
      <c r="Z142" s="10">
        <v>-1.4641691998337663E-2</v>
      </c>
      <c r="AA142" s="10">
        <v>5.7719216863739162E-3</v>
      </c>
    </row>
    <row r="143" spans="1:27" x14ac:dyDescent="0.25">
      <c r="A143" s="15">
        <v>40095</v>
      </c>
      <c r="B143" s="12">
        <v>70.8</v>
      </c>
      <c r="D143" s="23">
        <v>40098</v>
      </c>
      <c r="E143" s="26">
        <v>72.648990852454034</v>
      </c>
      <c r="F143" s="13">
        <v>2.6120000000000001</v>
      </c>
      <c r="G143" s="13">
        <v>2.69</v>
      </c>
      <c r="H143" s="13">
        <v>2.72</v>
      </c>
      <c r="I143" s="13">
        <v>2.556</v>
      </c>
      <c r="J143" s="13">
        <v>2.5859999999999999</v>
      </c>
      <c r="K143" s="13">
        <v>2.532</v>
      </c>
      <c r="L143" s="13">
        <v>2.6480000000000001</v>
      </c>
      <c r="M143" s="13">
        <v>2.74</v>
      </c>
      <c r="N143" s="13">
        <v>2.7909999999999999</v>
      </c>
      <c r="R143" s="10">
        <v>-4.7676268098993688</v>
      </c>
      <c r="S143" s="10">
        <v>-0.48078638136874841</v>
      </c>
      <c r="T143" s="10">
        <v>9.5639183282914039E-3</v>
      </c>
      <c r="U143" s="10">
        <v>4.4857089037350348E-2</v>
      </c>
      <c r="V143" s="10">
        <v>5.1815108073010742E-2</v>
      </c>
      <c r="W143" s="10">
        <v>1.466069290277606E-2</v>
      </c>
      <c r="X143" s="10">
        <v>-1.8074943256370907E-2</v>
      </c>
      <c r="Y143" s="10">
        <v>5.3132177515722804E-3</v>
      </c>
      <c r="Z143" s="10">
        <v>-1.5164871360014733E-2</v>
      </c>
      <c r="AA143" s="10">
        <v>6.4327343074288418E-3</v>
      </c>
    </row>
    <row r="144" spans="1:27" x14ac:dyDescent="0.25">
      <c r="A144" s="15">
        <v>40102</v>
      </c>
      <c r="B144" s="12">
        <v>75.73</v>
      </c>
      <c r="D144" s="23">
        <v>40105</v>
      </c>
      <c r="E144" s="26">
        <v>78.079437185549935</v>
      </c>
      <c r="F144" s="13">
        <v>2.718</v>
      </c>
      <c r="G144" s="13">
        <v>2.7519999999999998</v>
      </c>
      <c r="H144" s="13">
        <v>2.8290000000000002</v>
      </c>
      <c r="I144" s="13">
        <v>2.665</v>
      </c>
      <c r="J144" s="13">
        <v>2.6970000000000001</v>
      </c>
      <c r="K144" s="13">
        <v>2.6459999999999999</v>
      </c>
      <c r="L144" s="13">
        <v>2.7029999999999998</v>
      </c>
      <c r="M144" s="13">
        <v>2.8250000000000002</v>
      </c>
      <c r="N144" s="13">
        <v>2.8740000000000001</v>
      </c>
      <c r="R144" s="10">
        <v>-4.0914037672803119</v>
      </c>
      <c r="S144" s="10">
        <v>-0.47131354007447651</v>
      </c>
      <c r="T144" s="10">
        <v>-4.4695802174985312E-3</v>
      </c>
      <c r="U144" s="10">
        <v>8.3863527228095133E-2</v>
      </c>
      <c r="V144" s="10">
        <v>0.11507291462099353</v>
      </c>
      <c r="W144" s="10">
        <v>2.6895639271361429E-2</v>
      </c>
      <c r="X144" s="10">
        <v>7.0205023748436245E-3</v>
      </c>
      <c r="Y144" s="10">
        <v>-2.0929303103535066E-2</v>
      </c>
      <c r="Z144" s="10">
        <v>-1.8948602507845143E-2</v>
      </c>
      <c r="AA144" s="10">
        <v>9.9317487537827782E-3</v>
      </c>
    </row>
    <row r="145" spans="1:27" x14ac:dyDescent="0.25">
      <c r="A145" s="15">
        <v>40109</v>
      </c>
      <c r="B145" s="12">
        <v>80.06</v>
      </c>
      <c r="D145" s="23">
        <v>40112</v>
      </c>
      <c r="E145" s="26">
        <v>79.434198250728869</v>
      </c>
      <c r="F145" s="13">
        <v>2.8220000000000001</v>
      </c>
      <c r="G145" s="13">
        <v>2.843</v>
      </c>
      <c r="H145" s="13">
        <v>2.9220000000000002</v>
      </c>
      <c r="I145" s="13">
        <v>2.774</v>
      </c>
      <c r="J145" s="13">
        <v>2.798</v>
      </c>
      <c r="K145" s="13">
        <v>2.7410000000000001</v>
      </c>
      <c r="L145" s="13">
        <v>2.7749999999999999</v>
      </c>
      <c r="M145" s="13">
        <v>2.907</v>
      </c>
      <c r="N145" s="13">
        <v>2.968</v>
      </c>
      <c r="R145" s="10">
        <v>-3.7521739339269757</v>
      </c>
      <c r="S145" s="10">
        <v>-0.42371773870720669</v>
      </c>
      <c r="T145" s="10">
        <v>-4.3324138058778293E-2</v>
      </c>
      <c r="U145" s="10">
        <v>5.4604019629285176E-2</v>
      </c>
      <c r="V145" s="10">
        <v>0.11172058325718988</v>
      </c>
      <c r="W145" s="10">
        <v>3.4523546235708295E-2</v>
      </c>
      <c r="X145" s="10">
        <v>-5.0745765391522384E-3</v>
      </c>
      <c r="Y145" s="10">
        <v>-1.8234694818002422E-2</v>
      </c>
      <c r="Z145" s="10">
        <v>7.0601613298959119E-4</v>
      </c>
      <c r="AA145" s="10">
        <v>6.1852458801526658E-3</v>
      </c>
    </row>
    <row r="146" spans="1:27" x14ac:dyDescent="0.25">
      <c r="A146" s="15">
        <v>40116</v>
      </c>
      <c r="B146" s="12">
        <v>78.47</v>
      </c>
      <c r="D146" s="23">
        <v>40119</v>
      </c>
      <c r="E146" s="26">
        <v>78.678600583090372</v>
      </c>
      <c r="F146" s="13">
        <v>2.8370000000000002</v>
      </c>
      <c r="G146" s="13">
        <v>2.8780000000000001</v>
      </c>
      <c r="H146" s="13">
        <v>2.9390000000000001</v>
      </c>
      <c r="I146" s="13">
        <v>2.786</v>
      </c>
      <c r="J146" s="13">
        <v>2.7919999999999998</v>
      </c>
      <c r="K146" s="13">
        <v>2.7490000000000001</v>
      </c>
      <c r="L146" s="13">
        <v>2.8090000000000002</v>
      </c>
      <c r="M146" s="13">
        <v>2.9140000000000001</v>
      </c>
      <c r="N146" s="13">
        <v>2.9740000000000002</v>
      </c>
      <c r="R146" s="10">
        <v>-3.569811126013025</v>
      </c>
      <c r="S146" s="10">
        <v>-0.31850823423448454</v>
      </c>
      <c r="T146" s="10">
        <v>4.6743107895998788E-2</v>
      </c>
      <c r="U146" s="10">
        <v>1.7227715886281518E-2</v>
      </c>
      <c r="V146" s="10">
        <v>8.8292174615310873E-2</v>
      </c>
      <c r="W146" s="10">
        <v>4.9302848883822428E-2</v>
      </c>
      <c r="X146" s="10">
        <v>2.0459883987580382E-3</v>
      </c>
      <c r="Y146" s="10">
        <v>-9.3544415352709801E-3</v>
      </c>
      <c r="Z146" s="10">
        <v>-1.2666348428250582E-3</v>
      </c>
      <c r="AA146" s="10">
        <v>5.8496813720649533E-3</v>
      </c>
    </row>
    <row r="147" spans="1:27" x14ac:dyDescent="0.25">
      <c r="A147" s="15">
        <v>40123</v>
      </c>
      <c r="B147" s="12">
        <v>79</v>
      </c>
      <c r="D147" s="23">
        <v>40126</v>
      </c>
      <c r="E147" s="26">
        <v>78.70087463556851</v>
      </c>
      <c r="F147" s="13">
        <v>2.8239999999999998</v>
      </c>
      <c r="G147" s="13">
        <v>2.8660000000000001</v>
      </c>
      <c r="H147" s="13">
        <v>2.9249999999999998</v>
      </c>
      <c r="I147" s="13">
        <v>2.774</v>
      </c>
      <c r="J147" s="13">
        <v>2.7839999999999998</v>
      </c>
      <c r="K147" s="13">
        <v>2.7469999999999999</v>
      </c>
      <c r="L147" s="13">
        <v>2.8210000000000002</v>
      </c>
      <c r="M147" s="13">
        <v>2.91</v>
      </c>
      <c r="N147" s="13">
        <v>2.972</v>
      </c>
      <c r="R147" s="10">
        <v>-3.6023963735658313</v>
      </c>
      <c r="S147" s="10">
        <v>-0.28027549425990561</v>
      </c>
      <c r="T147" s="10">
        <v>6.4108431876736371E-2</v>
      </c>
      <c r="U147" s="10">
        <v>2.0178266482006883E-3</v>
      </c>
      <c r="V147" s="10">
        <v>6.4875255771545182E-2</v>
      </c>
      <c r="W147" s="10">
        <v>5.1858442274406204E-2</v>
      </c>
      <c r="X147" s="10">
        <v>5.0594841752980551E-3</v>
      </c>
      <c r="Y147" s="10">
        <v>-1.3797074947417238E-2</v>
      </c>
      <c r="Z147" s="10">
        <v>1.0328970145843478E-2</v>
      </c>
      <c r="AA147" s="10">
        <v>5.1152460449469589E-3</v>
      </c>
    </row>
    <row r="148" spans="1:27" x14ac:dyDescent="0.25">
      <c r="A148" s="15">
        <v>40130</v>
      </c>
      <c r="B148" s="12">
        <v>78.239999999999995</v>
      </c>
      <c r="D148" s="23">
        <v>40133</v>
      </c>
      <c r="E148" s="26">
        <v>78.291166180758012</v>
      </c>
      <c r="F148" s="13">
        <v>2.8130000000000002</v>
      </c>
      <c r="G148" s="13">
        <v>2.8679999999999999</v>
      </c>
      <c r="H148" s="13">
        <v>2.911</v>
      </c>
      <c r="I148" s="13">
        <v>2.7629999999999999</v>
      </c>
      <c r="J148" s="13">
        <v>2.7759999999999998</v>
      </c>
      <c r="K148" s="13">
        <v>2.734</v>
      </c>
      <c r="L148" s="13">
        <v>2.8180000000000001</v>
      </c>
      <c r="M148" s="13">
        <v>2.9009999999999998</v>
      </c>
      <c r="N148" s="13">
        <v>2.964</v>
      </c>
      <c r="R148" s="10">
        <v>-3.6825079319622485</v>
      </c>
      <c r="S148" s="10">
        <v>-0.16750862163733019</v>
      </c>
      <c r="T148" s="10">
        <v>0.11408205119859947</v>
      </c>
      <c r="U148" s="10">
        <v>-3.4948469622292934E-3</v>
      </c>
      <c r="V148" s="10">
        <v>3.7818312306011223E-2</v>
      </c>
      <c r="W148" s="10">
        <v>5.1604384201277907E-2</v>
      </c>
      <c r="X148" s="10">
        <v>1.1426238145051512E-2</v>
      </c>
      <c r="Y148" s="10">
        <v>-2.5482809132092051E-2</v>
      </c>
      <c r="Z148" s="10">
        <v>1.5708291414165573E-2</v>
      </c>
      <c r="AA148" s="10">
        <v>3.5843019950883188E-3</v>
      </c>
    </row>
    <row r="149" spans="1:27" x14ac:dyDescent="0.25">
      <c r="A149" s="15">
        <v>40137</v>
      </c>
      <c r="B149" s="12">
        <v>78.37</v>
      </c>
      <c r="D149" s="23">
        <v>40140</v>
      </c>
      <c r="E149" s="26">
        <v>77.492303206997093</v>
      </c>
      <c r="F149" s="13">
        <v>2.8069999999999999</v>
      </c>
      <c r="G149" s="13">
        <v>2.8679999999999999</v>
      </c>
      <c r="H149" s="13">
        <v>2.9049999999999998</v>
      </c>
      <c r="I149" s="13">
        <v>2.7570000000000001</v>
      </c>
      <c r="J149" s="13">
        <v>2.77</v>
      </c>
      <c r="K149" s="13">
        <v>2.738</v>
      </c>
      <c r="L149" s="13">
        <v>2.823</v>
      </c>
      <c r="M149" s="13">
        <v>2.8980000000000001</v>
      </c>
      <c r="N149" s="13">
        <v>2.9540000000000002</v>
      </c>
      <c r="R149" s="10">
        <v>-3.968032197487751</v>
      </c>
      <c r="S149" s="10">
        <v>1.2029116645750843E-2</v>
      </c>
      <c r="T149" s="10">
        <v>0.12480111737165558</v>
      </c>
      <c r="U149" s="10">
        <v>-2.2314452517712573E-2</v>
      </c>
      <c r="V149" s="10">
        <v>1.7239379863495042E-2</v>
      </c>
      <c r="W149" s="10">
        <v>4.954679100369027E-2</v>
      </c>
      <c r="X149" s="10">
        <v>2.7735502905972525E-3</v>
      </c>
      <c r="Y149" s="10">
        <v>-3.5396645735471438E-2</v>
      </c>
      <c r="Z149" s="10">
        <v>2.0781954013961258E-2</v>
      </c>
      <c r="AA149" s="10">
        <v>3.4076920276512298E-3</v>
      </c>
    </row>
    <row r="150" spans="1:27" x14ac:dyDescent="0.25">
      <c r="A150" s="15">
        <v>40144</v>
      </c>
      <c r="B150" s="12">
        <v>76.14</v>
      </c>
      <c r="D150" s="23">
        <v>40147</v>
      </c>
      <c r="E150" s="26">
        <v>76.40370262390671</v>
      </c>
      <c r="F150" s="13">
        <v>2.7959999999999998</v>
      </c>
      <c r="G150" s="13">
        <v>2.8690000000000002</v>
      </c>
      <c r="H150" s="13">
        <v>2.899</v>
      </c>
      <c r="I150" s="13">
        <v>2.7429999999999999</v>
      </c>
      <c r="J150" s="13">
        <v>2.7559999999999998</v>
      </c>
      <c r="K150" s="13">
        <v>2.7250000000000001</v>
      </c>
      <c r="L150" s="13">
        <v>2.8149999999999999</v>
      </c>
      <c r="M150" s="13">
        <v>2.8889999999999998</v>
      </c>
      <c r="N150" s="13">
        <v>2.948</v>
      </c>
      <c r="R150" s="10">
        <v>-4.1293737642861021</v>
      </c>
      <c r="S150" s="10">
        <v>-0.10261515264233728</v>
      </c>
      <c r="T150" s="10">
        <v>0.10136876611142102</v>
      </c>
      <c r="U150" s="10">
        <v>2.1219172163693914E-2</v>
      </c>
      <c r="V150" s="10">
        <v>1.677906398280052E-3</v>
      </c>
      <c r="W150" s="10">
        <v>2.8567822498042093E-2</v>
      </c>
      <c r="X150" s="10">
        <v>8.6360740936729432E-3</v>
      </c>
      <c r="Y150" s="10">
        <v>-5.8488756133369672E-2</v>
      </c>
      <c r="Z150" s="10">
        <v>2.5888411952995578E-2</v>
      </c>
      <c r="AA150" s="10">
        <v>3.1175943669689899E-3</v>
      </c>
    </row>
    <row r="151" spans="1:27" x14ac:dyDescent="0.25">
      <c r="A151" s="15">
        <v>40151</v>
      </c>
      <c r="B151" s="12">
        <v>76.81</v>
      </c>
      <c r="D151" s="23">
        <v>40154</v>
      </c>
      <c r="E151" s="26">
        <v>74.723994169096216</v>
      </c>
      <c r="F151" s="13">
        <v>2.7959999999999998</v>
      </c>
      <c r="G151" s="13">
        <v>2.8740000000000001</v>
      </c>
      <c r="H151" s="13">
        <v>2.895</v>
      </c>
      <c r="I151" s="13">
        <v>2.7440000000000002</v>
      </c>
      <c r="J151" s="13">
        <v>2.75</v>
      </c>
      <c r="K151" s="13">
        <v>2.7269999999999999</v>
      </c>
      <c r="L151" s="13">
        <v>2.8050000000000002</v>
      </c>
      <c r="M151" s="13">
        <v>2.8849999999999998</v>
      </c>
      <c r="N151" s="13">
        <v>2.9420000000000002</v>
      </c>
      <c r="R151" s="10">
        <v>-3.9795439850808392</v>
      </c>
      <c r="S151" s="10">
        <v>-0.24218401519699831</v>
      </c>
      <c r="T151" s="10">
        <v>5.0190435536232508E-2</v>
      </c>
      <c r="U151" s="10">
        <v>3.1374671893276529E-2</v>
      </c>
      <c r="V151" s="10">
        <v>6.6017586958348098E-2</v>
      </c>
      <c r="W151" s="10">
        <v>3.4985727934683797E-2</v>
      </c>
      <c r="X151" s="10">
        <v>-2.1516555913972807E-2</v>
      </c>
      <c r="Y151" s="10">
        <v>-4.115307427240416E-2</v>
      </c>
      <c r="Z151" s="10">
        <v>1.5939113802175092E-2</v>
      </c>
      <c r="AA151" s="10">
        <v>4.2736196662515151E-3</v>
      </c>
    </row>
    <row r="152" spans="1:27" x14ac:dyDescent="0.25">
      <c r="A152" s="15">
        <v>40158</v>
      </c>
      <c r="B152" s="12">
        <v>71.510000000000005</v>
      </c>
      <c r="D152" s="23">
        <v>40161</v>
      </c>
      <c r="E152" s="26">
        <v>71.551419780219788</v>
      </c>
      <c r="F152" s="13">
        <v>2.774</v>
      </c>
      <c r="G152" s="13">
        <v>2.87</v>
      </c>
      <c r="H152" s="13">
        <v>2.8679999999999999</v>
      </c>
      <c r="I152" s="13">
        <v>2.7229999999999999</v>
      </c>
      <c r="J152" s="13">
        <v>2.7269999999999999</v>
      </c>
      <c r="K152" s="13">
        <v>2.6989999999999998</v>
      </c>
      <c r="L152" s="13">
        <v>2.782</v>
      </c>
      <c r="M152" s="13">
        <v>2.8559999999999999</v>
      </c>
      <c r="N152" s="13">
        <v>2.915</v>
      </c>
      <c r="R152" s="10">
        <v>-3.8281913762230713</v>
      </c>
      <c r="S152" s="10">
        <v>-0.3645601081577669</v>
      </c>
      <c r="T152" s="10">
        <v>2.8503273750858309E-2</v>
      </c>
      <c r="U152" s="10">
        <v>7.1174271953669696E-2</v>
      </c>
      <c r="V152" s="10">
        <v>8.1542117183226154E-2</v>
      </c>
      <c r="W152" s="10">
        <v>3.248244090594099E-2</v>
      </c>
      <c r="X152" s="10">
        <v>-1.8502524605953963E-2</v>
      </c>
      <c r="Y152" s="10">
        <v>-4.398602694571118E-2</v>
      </c>
      <c r="Z152" s="10">
        <v>2.8865854367086753E-2</v>
      </c>
      <c r="AA152" s="10">
        <v>3.1598512747011199E-3</v>
      </c>
    </row>
    <row r="153" spans="1:27" x14ac:dyDescent="0.25">
      <c r="A153" s="15">
        <v>40165</v>
      </c>
      <c r="B153" s="12">
        <v>71.72</v>
      </c>
      <c r="D153" s="23">
        <v>40168</v>
      </c>
      <c r="E153" s="26">
        <v>72.597280796005322</v>
      </c>
      <c r="F153" s="13">
        <v>2.746</v>
      </c>
      <c r="G153" s="13">
        <v>2.8530000000000002</v>
      </c>
      <c r="H153" s="13">
        <v>2.84</v>
      </c>
      <c r="I153" s="13">
        <v>2.694</v>
      </c>
      <c r="J153" s="13">
        <v>2.7160000000000002</v>
      </c>
      <c r="K153" s="13">
        <v>2.681</v>
      </c>
      <c r="L153" s="13">
        <v>2.738</v>
      </c>
      <c r="M153" s="13">
        <v>2.8250000000000002</v>
      </c>
      <c r="N153" s="13">
        <v>2.891</v>
      </c>
      <c r="R153" s="10">
        <v>-3.4956394655543939</v>
      </c>
      <c r="S153" s="10">
        <v>-0.35023418729892897</v>
      </c>
      <c r="T153" s="10">
        <v>-1.0709674376779967E-2</v>
      </c>
      <c r="U153" s="10">
        <v>8.4902400691958799E-2</v>
      </c>
      <c r="V153" s="10">
        <v>0.1324811458445615</v>
      </c>
      <c r="W153" s="10">
        <v>4.3358688921572394E-2</v>
      </c>
      <c r="X153" s="10">
        <v>-5.0926592948035716E-3</v>
      </c>
      <c r="Y153" s="10">
        <v>-5.2970774864398669E-2</v>
      </c>
      <c r="Z153" s="10">
        <v>5.5397821893937299E-2</v>
      </c>
      <c r="AA153" s="10">
        <v>-3.1666653947760013E-4</v>
      </c>
    </row>
    <row r="154" spans="1:27" x14ac:dyDescent="0.25">
      <c r="A154" s="15">
        <v>40172</v>
      </c>
      <c r="B154" s="12">
        <v>74.760000000000005</v>
      </c>
      <c r="D154" s="23">
        <v>40175</v>
      </c>
      <c r="E154" s="26">
        <v>76.564990761011288</v>
      </c>
      <c r="F154" s="13">
        <v>2.754</v>
      </c>
      <c r="G154" s="13">
        <v>2.8620000000000001</v>
      </c>
      <c r="H154" s="13">
        <v>2.8559999999999999</v>
      </c>
      <c r="I154" s="13">
        <v>2.6989999999999998</v>
      </c>
      <c r="J154" s="13">
        <v>2.714</v>
      </c>
      <c r="K154" s="13">
        <v>2.6890000000000001</v>
      </c>
      <c r="L154" s="13">
        <v>2.726</v>
      </c>
      <c r="M154" s="13">
        <v>2.8410000000000002</v>
      </c>
      <c r="N154" s="13">
        <v>2.9020000000000001</v>
      </c>
      <c r="R154" s="10">
        <v>-3.3748690911598973</v>
      </c>
      <c r="S154" s="10">
        <v>-0.26671360441116904</v>
      </c>
      <c r="T154" s="10">
        <v>2.7901014957316703E-2</v>
      </c>
      <c r="U154" s="10">
        <v>6.878267392956737E-2</v>
      </c>
      <c r="V154" s="10">
        <v>9.7517401197933368E-2</v>
      </c>
      <c r="W154" s="10">
        <v>3.6943390402743755E-2</v>
      </c>
      <c r="X154" s="10">
        <v>-1.9833388702496221E-2</v>
      </c>
      <c r="Y154" s="10">
        <v>-4.480106350648113E-2</v>
      </c>
      <c r="Z154" s="10">
        <v>4.835562071012562E-2</v>
      </c>
      <c r="AA154" s="10">
        <v>-1.8028299499317395E-3</v>
      </c>
    </row>
    <row r="155" spans="1:27" x14ac:dyDescent="0.25">
      <c r="A155" s="15">
        <v>40179</v>
      </c>
      <c r="B155" s="12">
        <v>79.069999999999993</v>
      </c>
      <c r="D155" s="23">
        <v>40182</v>
      </c>
      <c r="E155" s="26">
        <v>80.877421017408096</v>
      </c>
      <c r="F155" s="13">
        <v>2.831</v>
      </c>
      <c r="G155" s="13">
        <v>2.9350000000000001</v>
      </c>
      <c r="H155" s="13">
        <v>2.931</v>
      </c>
      <c r="I155" s="13">
        <v>2.7770000000000001</v>
      </c>
      <c r="J155" s="13">
        <v>2.7759999999999998</v>
      </c>
      <c r="K155" s="13">
        <v>2.7509999999999999</v>
      </c>
      <c r="L155" s="13">
        <v>2.7440000000000002</v>
      </c>
      <c r="M155" s="13">
        <v>2.9079999999999999</v>
      </c>
      <c r="N155" s="13">
        <v>2.9590000000000001</v>
      </c>
      <c r="R155" s="10">
        <v>-3.2849081141523042</v>
      </c>
      <c r="S155" s="10">
        <v>-0.33034367321215852</v>
      </c>
      <c r="T155" s="10">
        <v>6.417736122835152E-2</v>
      </c>
      <c r="U155" s="10">
        <v>5.1474393486729553E-2</v>
      </c>
      <c r="V155" s="10">
        <v>7.1018282500001376E-2</v>
      </c>
      <c r="W155" s="10">
        <v>3.5955745306443368E-2</v>
      </c>
      <c r="X155" s="10">
        <v>-9.0796577548140252E-3</v>
      </c>
      <c r="Y155" s="10">
        <v>-2.0968085954029363E-2</v>
      </c>
      <c r="Z155" s="10">
        <v>2.4601076341679066E-2</v>
      </c>
      <c r="AA155" s="10">
        <v>-1.927798863636937E-4</v>
      </c>
    </row>
    <row r="156" spans="1:27" x14ac:dyDescent="0.25">
      <c r="A156" s="15">
        <v>40186</v>
      </c>
      <c r="B156" s="12">
        <v>82.34</v>
      </c>
      <c r="D156" s="23">
        <v>40189</v>
      </c>
      <c r="E156" s="26">
        <v>81.730453628004653</v>
      </c>
      <c r="F156" s="13">
        <v>2.9249999999999998</v>
      </c>
      <c r="G156" s="13">
        <v>3.0680000000000001</v>
      </c>
      <c r="H156" s="13">
        <v>3.0249999999999999</v>
      </c>
      <c r="I156" s="13">
        <v>2.867</v>
      </c>
      <c r="J156" s="13">
        <v>2.8479999999999999</v>
      </c>
      <c r="K156" s="13">
        <v>2.847</v>
      </c>
      <c r="L156" s="13">
        <v>2.8130000000000002</v>
      </c>
      <c r="M156" s="13">
        <v>2.9710000000000001</v>
      </c>
      <c r="N156" s="13">
        <v>3.032</v>
      </c>
      <c r="R156" s="10">
        <v>-3.27155084887591</v>
      </c>
      <c r="S156" s="10">
        <v>-0.28575232934098183</v>
      </c>
      <c r="T156" s="10">
        <v>0.1026445204465269</v>
      </c>
      <c r="U156" s="10">
        <v>4.4484151200411083E-2</v>
      </c>
      <c r="V156" s="10">
        <v>6.5440117453732918E-2</v>
      </c>
      <c r="W156" s="10">
        <v>1.8492555147975615E-2</v>
      </c>
      <c r="X156" s="10">
        <v>-2.0871285863409737E-4</v>
      </c>
      <c r="Y156" s="10">
        <v>-1.8653652277685364E-2</v>
      </c>
      <c r="Z156" s="10">
        <v>2.9564391854873952E-2</v>
      </c>
      <c r="AA156" s="10">
        <v>-2.9814351844914141E-3</v>
      </c>
    </row>
    <row r="157" spans="1:27" x14ac:dyDescent="0.25">
      <c r="A157" s="15">
        <v>40193</v>
      </c>
      <c r="B157" s="12">
        <v>80.06</v>
      </c>
      <c r="D157" s="23">
        <v>40196</v>
      </c>
      <c r="E157" s="26">
        <v>78.638504520689395</v>
      </c>
      <c r="F157" s="13">
        <v>2.9279999999999999</v>
      </c>
      <c r="G157" s="13">
        <v>3.0649999999999999</v>
      </c>
      <c r="H157" s="13">
        <v>3.0230000000000001</v>
      </c>
      <c r="I157" s="13">
        <v>2.8719999999999999</v>
      </c>
      <c r="J157" s="13">
        <v>2.839</v>
      </c>
      <c r="K157" s="13">
        <v>2.831</v>
      </c>
      <c r="L157" s="13">
        <v>2.8260000000000001</v>
      </c>
      <c r="M157" s="13">
        <v>2.9470000000000001</v>
      </c>
      <c r="N157" s="13">
        <v>3.008</v>
      </c>
      <c r="R157" s="10">
        <v>-3.3988849892708997</v>
      </c>
      <c r="S157" s="10">
        <v>-0.2425403102884012</v>
      </c>
      <c r="T157" s="10">
        <v>0.11681544814531031</v>
      </c>
      <c r="U157" s="10">
        <v>4.9590623028842033E-2</v>
      </c>
      <c r="V157" s="10">
        <v>2.383687587457951E-2</v>
      </c>
      <c r="W157" s="10">
        <v>4.7417602708026653E-3</v>
      </c>
      <c r="X157" s="10">
        <v>3.3556412616609341E-2</v>
      </c>
      <c r="Y157" s="10">
        <v>-2.423946112862475E-2</v>
      </c>
      <c r="Z157" s="10">
        <v>2.6720657815021077E-2</v>
      </c>
      <c r="AA157" s="10">
        <v>-2.3600152831733533E-3</v>
      </c>
    </row>
    <row r="158" spans="1:27" x14ac:dyDescent="0.25">
      <c r="A158" s="15">
        <v>40200</v>
      </c>
      <c r="B158" s="12">
        <v>76.62</v>
      </c>
      <c r="D158" s="23">
        <v>40203</v>
      </c>
      <c r="E158" s="26">
        <v>75.143571714400053</v>
      </c>
      <c r="F158" s="13">
        <v>2.8879999999999999</v>
      </c>
      <c r="G158" s="13">
        <v>3.0550000000000002</v>
      </c>
      <c r="H158" s="13">
        <v>2.9860000000000002</v>
      </c>
      <c r="I158" s="13">
        <v>2.8279999999999998</v>
      </c>
      <c r="J158" s="13">
        <v>2.7959999999999998</v>
      </c>
      <c r="K158" s="13">
        <v>2.8</v>
      </c>
      <c r="L158" s="13">
        <v>2.8159999999999998</v>
      </c>
      <c r="M158" s="13">
        <v>2.915</v>
      </c>
      <c r="N158" s="13">
        <v>2.9870000000000001</v>
      </c>
      <c r="R158" s="10">
        <v>-3.4114719360570573</v>
      </c>
      <c r="S158" s="10">
        <v>-0.34535840966067255</v>
      </c>
      <c r="T158" s="10">
        <v>0.11722829448796057</v>
      </c>
      <c r="U158" s="10">
        <v>5.1318487909295149E-2</v>
      </c>
      <c r="V158" s="10">
        <v>-6.0307383730899659E-3</v>
      </c>
      <c r="W158" s="10">
        <v>5.6289857912646584E-3</v>
      </c>
      <c r="X158" s="10">
        <v>3.2090625382148311E-2</v>
      </c>
      <c r="Y158" s="10">
        <v>1.0114767452851505E-2</v>
      </c>
      <c r="Z158" s="10">
        <v>3.0017676665823351E-2</v>
      </c>
      <c r="AA158" s="10">
        <v>-6.7856152808274438E-3</v>
      </c>
    </row>
    <row r="159" spans="1:27" x14ac:dyDescent="0.25">
      <c r="A159" s="15">
        <v>40207</v>
      </c>
      <c r="B159" s="12">
        <v>73.94</v>
      </c>
      <c r="D159" s="23">
        <v>40210</v>
      </c>
      <c r="E159" s="26">
        <v>74.18795918367347</v>
      </c>
      <c r="F159" s="13">
        <v>2.8380000000000001</v>
      </c>
      <c r="G159" s="13">
        <v>3.0169999999999999</v>
      </c>
      <c r="H159" s="13">
        <v>2.927</v>
      </c>
      <c r="I159" s="13">
        <v>2.7810000000000001</v>
      </c>
      <c r="J159" s="13">
        <v>2.7389999999999999</v>
      </c>
      <c r="K159" s="13">
        <v>2.7440000000000002</v>
      </c>
      <c r="L159" s="13">
        <v>2.7959999999999998</v>
      </c>
      <c r="M159" s="13">
        <v>2.8759999999999999</v>
      </c>
      <c r="N159" s="13">
        <v>2.95</v>
      </c>
      <c r="R159" s="10">
        <v>-3.4851707481721279</v>
      </c>
      <c r="S159" s="10">
        <v>-0.3127899388343407</v>
      </c>
      <c r="T159" s="10">
        <v>0.12731787157643884</v>
      </c>
      <c r="U159" s="10">
        <v>4.0497080298809857E-2</v>
      </c>
      <c r="V159" s="10">
        <v>-1.1859020817782529E-2</v>
      </c>
      <c r="W159" s="10">
        <v>-2.3109865079659732E-3</v>
      </c>
      <c r="X159" s="10">
        <v>3.4574357320515253E-2</v>
      </c>
      <c r="Y159" s="10">
        <v>1.1869873698255358E-2</v>
      </c>
      <c r="Z159" s="10">
        <v>2.0277408992280775E-2</v>
      </c>
      <c r="AA159" s="10">
        <v>-6.0623168064582811E-3</v>
      </c>
    </row>
    <row r="160" spans="1:27" x14ac:dyDescent="0.25">
      <c r="A160" s="15">
        <v>40214</v>
      </c>
      <c r="B160" s="12">
        <v>74.569999999999993</v>
      </c>
      <c r="D160" s="23">
        <v>40217</v>
      </c>
      <c r="E160" s="26">
        <v>74.298425655976672</v>
      </c>
      <c r="F160" s="13">
        <v>2.8239999999999998</v>
      </c>
      <c r="G160" s="13">
        <v>3.0139999999999998</v>
      </c>
      <c r="H160" s="13">
        <v>2.9209999999999998</v>
      </c>
      <c r="I160" s="13">
        <v>2.7629999999999999</v>
      </c>
      <c r="J160" s="13">
        <v>2.7320000000000002</v>
      </c>
      <c r="K160" s="13">
        <v>2.7290000000000001</v>
      </c>
      <c r="L160" s="13">
        <v>2.7789999999999999</v>
      </c>
      <c r="M160" s="13">
        <v>2.86</v>
      </c>
      <c r="N160" s="13">
        <v>2.92</v>
      </c>
      <c r="R160" s="10">
        <v>-3.6010383958219196</v>
      </c>
      <c r="S160" s="10">
        <v>-0.25451036535529525</v>
      </c>
      <c r="T160" s="10">
        <v>0.11785016194213249</v>
      </c>
      <c r="U160" s="10">
        <v>3.5502240004768218E-2</v>
      </c>
      <c r="V160" s="10">
        <v>-1.2398049302435495E-2</v>
      </c>
      <c r="W160" s="10">
        <v>-2.0798522585025847E-2</v>
      </c>
      <c r="X160" s="10">
        <v>2.2992918347527577E-2</v>
      </c>
      <c r="Y160" s="10">
        <v>-1.122249172993375E-2</v>
      </c>
      <c r="Z160" s="10">
        <v>2.2940519483360639E-2</v>
      </c>
      <c r="AA160" s="10">
        <v>-3.6856711284974563E-3</v>
      </c>
    </row>
    <row r="161" spans="1:27" x14ac:dyDescent="0.25">
      <c r="A161" s="15">
        <v>40221</v>
      </c>
      <c r="B161" s="12">
        <v>73.88</v>
      </c>
      <c r="D161" s="23">
        <v>40224</v>
      </c>
      <c r="E161" s="26">
        <v>75.433341959576765</v>
      </c>
      <c r="F161" s="13">
        <v>2.8149999999999999</v>
      </c>
      <c r="G161" s="13">
        <v>2.9910000000000001</v>
      </c>
      <c r="H161" s="13">
        <v>2.9049999999999998</v>
      </c>
      <c r="I161" s="13">
        <v>2.7559999999999998</v>
      </c>
      <c r="J161" s="13">
        <v>2.71</v>
      </c>
      <c r="K161" s="13">
        <v>2.7189999999999999</v>
      </c>
      <c r="L161" s="13">
        <v>2.7749999999999999</v>
      </c>
      <c r="M161" s="13">
        <v>2.8460000000000001</v>
      </c>
      <c r="N161" s="13">
        <v>2.9020000000000001</v>
      </c>
      <c r="R161" s="10">
        <v>-3.6592279302780382</v>
      </c>
      <c r="S161" s="10">
        <v>-0.32526507651311348</v>
      </c>
      <c r="T161" s="10">
        <v>0.11393959917835116</v>
      </c>
      <c r="U161" s="10">
        <v>3.1497638430518338E-2</v>
      </c>
      <c r="V161" s="10">
        <v>-2.1078043324916831E-2</v>
      </c>
      <c r="W161" s="10">
        <v>-1.7127393659557885E-2</v>
      </c>
      <c r="X161" s="10">
        <v>1.3476408969821623E-2</v>
      </c>
      <c r="Y161" s="10">
        <v>-2.2962535901156832E-2</v>
      </c>
      <c r="Z161" s="10">
        <v>1.0398633138856547E-2</v>
      </c>
      <c r="AA161" s="10">
        <v>-1.5637579846779388E-4</v>
      </c>
    </row>
    <row r="162" spans="1:27" x14ac:dyDescent="0.25">
      <c r="A162" s="15">
        <v>40228</v>
      </c>
      <c r="B162" s="12">
        <v>78.25</v>
      </c>
      <c r="D162" s="23">
        <v>40231</v>
      </c>
      <c r="E162" s="26">
        <v>78.75214269335342</v>
      </c>
      <c r="F162" s="13">
        <v>2.879</v>
      </c>
      <c r="G162" s="13">
        <v>3.0110000000000001</v>
      </c>
      <c r="H162" s="13">
        <v>2.9670000000000001</v>
      </c>
      <c r="I162" s="13">
        <v>2.827</v>
      </c>
      <c r="J162" s="13">
        <v>2.7930000000000001</v>
      </c>
      <c r="K162" s="13">
        <v>2.7930000000000001</v>
      </c>
      <c r="L162" s="13">
        <v>2.8250000000000002</v>
      </c>
      <c r="M162" s="13">
        <v>2.9180000000000001</v>
      </c>
      <c r="N162" s="13">
        <v>2.98</v>
      </c>
      <c r="R162" s="10">
        <v>-3.554801248810338</v>
      </c>
      <c r="S162" s="10">
        <v>-0.46410877691055358</v>
      </c>
      <c r="T162" s="10">
        <v>7.6695442376710513E-2</v>
      </c>
      <c r="U162" s="10">
        <v>1.7869311689556473E-2</v>
      </c>
      <c r="V162" s="10">
        <v>-1.5314501357319132E-2</v>
      </c>
      <c r="W162" s="10">
        <v>-1.076002490897188E-2</v>
      </c>
      <c r="X162" s="10">
        <v>2.9736077713002698E-2</v>
      </c>
      <c r="Y162" s="10">
        <v>-1.083863311865218E-2</v>
      </c>
      <c r="Z162" s="10">
        <v>1.5701284803620347E-2</v>
      </c>
      <c r="AA162" s="10">
        <v>-6.0311571497892902E-4</v>
      </c>
    </row>
    <row r="163" spans="1:27" x14ac:dyDescent="0.25">
      <c r="A163" s="15">
        <v>40235</v>
      </c>
      <c r="B163" s="12">
        <v>79.22</v>
      </c>
      <c r="D163" s="23">
        <v>40238</v>
      </c>
      <c r="E163" s="26">
        <v>79.61166525102729</v>
      </c>
      <c r="F163" s="13">
        <v>2.907</v>
      </c>
      <c r="G163" s="13">
        <v>3.0179999999999998</v>
      </c>
      <c r="H163" s="13">
        <v>3.0129999999999999</v>
      </c>
      <c r="I163" s="13">
        <v>2.8479999999999999</v>
      </c>
      <c r="J163" s="13">
        <v>2.8279999999999998</v>
      </c>
      <c r="K163" s="13">
        <v>2.82</v>
      </c>
      <c r="L163" s="13">
        <v>2.85</v>
      </c>
      <c r="M163" s="13">
        <v>2.956</v>
      </c>
      <c r="N163" s="13">
        <v>3.0230000000000001</v>
      </c>
      <c r="R163" s="10">
        <v>-3.072537924930455</v>
      </c>
      <c r="S163" s="10">
        <v>-0.60956020990216386</v>
      </c>
      <c r="T163" s="10">
        <v>2.3793248808942746E-2</v>
      </c>
      <c r="U163" s="10">
        <v>2.8196424913388409E-3</v>
      </c>
      <c r="V163" s="10">
        <v>5.6352593456453152E-2</v>
      </c>
      <c r="W163" s="10">
        <v>9.9230070841723576E-3</v>
      </c>
      <c r="X163" s="10">
        <v>4.9694905367539635E-2</v>
      </c>
      <c r="Y163" s="10">
        <v>-5.0036336548449061E-3</v>
      </c>
      <c r="Z163" s="10">
        <v>5.0579853758912557E-3</v>
      </c>
      <c r="AA163" s="10">
        <v>3.5448223498517006E-3</v>
      </c>
    </row>
    <row r="164" spans="1:27" x14ac:dyDescent="0.25">
      <c r="A164" s="15">
        <v>40242</v>
      </c>
      <c r="B164" s="12">
        <v>80.19</v>
      </c>
      <c r="D164" s="23">
        <v>40245</v>
      </c>
      <c r="E164" s="26">
        <v>80.975738848970408</v>
      </c>
      <c r="F164" s="13">
        <v>2.9359999999999999</v>
      </c>
      <c r="G164" s="13">
        <v>3.0150000000000001</v>
      </c>
      <c r="H164" s="13">
        <v>3.0369999999999999</v>
      </c>
      <c r="I164" s="13">
        <v>2.8820000000000001</v>
      </c>
      <c r="J164" s="13">
        <v>2.87</v>
      </c>
      <c r="K164" s="13">
        <v>2.8730000000000002</v>
      </c>
      <c r="L164" s="13">
        <v>2.89</v>
      </c>
      <c r="M164" s="13">
        <v>3.0030000000000001</v>
      </c>
      <c r="N164" s="13">
        <v>3.0569999999999999</v>
      </c>
      <c r="R164" s="10">
        <v>-2.6493631180904993</v>
      </c>
      <c r="S164" s="10">
        <v>-0.55144461654651</v>
      </c>
      <c r="T164" s="10">
        <v>-6.3452096386075116E-4</v>
      </c>
      <c r="U164" s="10">
        <v>1.3171570160326188E-3</v>
      </c>
      <c r="V164" s="10">
        <v>9.7076641578146342E-2</v>
      </c>
      <c r="W164" s="10">
        <v>1.3080723893760412E-2</v>
      </c>
      <c r="X164" s="10">
        <v>4.4665574278957912E-2</v>
      </c>
      <c r="Y164" s="10">
        <v>-3.6090648171458579E-3</v>
      </c>
      <c r="Z164" s="10">
        <v>1.8828668822387973E-2</v>
      </c>
      <c r="AA164" s="10">
        <v>1.5849226980176683E-3</v>
      </c>
    </row>
    <row r="165" spans="1:27" x14ac:dyDescent="0.25">
      <c r="A165" s="15">
        <v>40249</v>
      </c>
      <c r="B165" s="12">
        <v>81.760000000000005</v>
      </c>
      <c r="D165" s="23">
        <v>40252</v>
      </c>
      <c r="E165" s="26">
        <v>81.681859585533061</v>
      </c>
      <c r="F165" s="13">
        <v>2.952</v>
      </c>
      <c r="G165" s="13">
        <v>3.0179999999999998</v>
      </c>
      <c r="H165" s="13">
        <v>3.0550000000000002</v>
      </c>
      <c r="I165" s="13">
        <v>2.8980000000000001</v>
      </c>
      <c r="J165" s="13">
        <v>2.8959999999999999</v>
      </c>
      <c r="K165" s="13">
        <v>2.8969999999999998</v>
      </c>
      <c r="L165" s="13">
        <v>2.923</v>
      </c>
      <c r="M165" s="13">
        <v>3.0049999999999999</v>
      </c>
      <c r="N165" s="13">
        <v>3.0649999999999999</v>
      </c>
      <c r="R165" s="10">
        <v>-2.5994614768398416</v>
      </c>
      <c r="S165" s="10">
        <v>-0.49017938239446607</v>
      </c>
      <c r="T165" s="10">
        <v>-8.3157443285393449E-3</v>
      </c>
      <c r="U165" s="10">
        <v>-6.2416097851535858E-3</v>
      </c>
      <c r="V165" s="10">
        <v>4.9716271349023775E-2</v>
      </c>
      <c r="W165" s="10">
        <v>2.2165783706261221E-2</v>
      </c>
      <c r="X165" s="10">
        <v>3.0234458681439539E-2</v>
      </c>
      <c r="Y165" s="10">
        <v>-4.892552318498871E-3</v>
      </c>
      <c r="Z165" s="10">
        <v>2.3173297169501283E-2</v>
      </c>
      <c r="AA165" s="10">
        <v>2.2712998590906363E-4</v>
      </c>
    </row>
    <row r="166" spans="1:27" x14ac:dyDescent="0.25">
      <c r="A166" s="15">
        <v>40256</v>
      </c>
      <c r="B166" s="12">
        <v>81.44</v>
      </c>
      <c r="D166" s="23">
        <v>40259</v>
      </c>
      <c r="E166" s="26">
        <v>81.06532424552833</v>
      </c>
      <c r="F166" s="13">
        <v>2.9769999999999999</v>
      </c>
      <c r="G166" s="13">
        <v>3.032</v>
      </c>
      <c r="H166" s="13">
        <v>3.0790000000000002</v>
      </c>
      <c r="I166" s="13">
        <v>2.9249999999999998</v>
      </c>
      <c r="J166" s="13">
        <v>2.923</v>
      </c>
      <c r="K166" s="13">
        <v>2.9039999999999999</v>
      </c>
      <c r="L166" s="13">
        <v>2.9529999999999998</v>
      </c>
      <c r="M166" s="13">
        <v>3.0270000000000001</v>
      </c>
      <c r="N166" s="13">
        <v>3.0720000000000001</v>
      </c>
      <c r="R166" s="10">
        <v>-2.6254616420298591</v>
      </c>
      <c r="S166" s="10">
        <v>-0.50125142200914163</v>
      </c>
      <c r="T166" s="10">
        <v>1.8143085604119782E-2</v>
      </c>
      <c r="U166" s="10">
        <v>-2.1472309376534819E-2</v>
      </c>
      <c r="V166" s="10">
        <v>3.6884721691215691E-2</v>
      </c>
      <c r="W166" s="10">
        <v>2.266982163920106E-2</v>
      </c>
      <c r="X166" s="10">
        <v>2.1841733981683584E-2</v>
      </c>
      <c r="Y166" s="10">
        <v>-9.6663526320354964E-3</v>
      </c>
      <c r="Z166" s="10">
        <v>1.6806532971837172E-2</v>
      </c>
      <c r="AA166" s="10">
        <v>1.8217648224166747E-3</v>
      </c>
    </row>
    <row r="167" spans="1:27" x14ac:dyDescent="0.25">
      <c r="A167" s="15">
        <v>40263</v>
      </c>
      <c r="B167" s="12">
        <v>80.650000000000006</v>
      </c>
      <c r="D167" s="23">
        <v>40266</v>
      </c>
      <c r="E167" s="26">
        <v>81.31682844224089</v>
      </c>
      <c r="F167" s="13">
        <v>2.97</v>
      </c>
      <c r="G167" s="13">
        <v>3.0289999999999999</v>
      </c>
      <c r="H167" s="13">
        <v>3.0750000000000002</v>
      </c>
      <c r="I167" s="13">
        <v>2.9159999999999999</v>
      </c>
      <c r="J167" s="13">
        <v>2.911</v>
      </c>
      <c r="K167" s="13">
        <v>2.899</v>
      </c>
      <c r="L167" s="13">
        <v>2.9670000000000001</v>
      </c>
      <c r="M167" s="13">
        <v>3.0270000000000001</v>
      </c>
      <c r="N167" s="13">
        <v>3.073</v>
      </c>
      <c r="R167" s="10">
        <v>-2.6676237733562589</v>
      </c>
      <c r="S167" s="10">
        <v>-0.49062751262339771</v>
      </c>
      <c r="T167" s="10">
        <v>2.0327521178767245E-2</v>
      </c>
      <c r="U167" s="10">
        <v>-2.0686533992308631E-2</v>
      </c>
      <c r="V167" s="10">
        <v>2.3335610081917323E-2</v>
      </c>
      <c r="W167" s="10">
        <v>9.0015543670766401E-3</v>
      </c>
      <c r="X167" s="10">
        <v>1.5081775734110604E-2</v>
      </c>
      <c r="Y167" s="10">
        <v>-1.1102062872785656E-2</v>
      </c>
      <c r="Z167" s="10">
        <v>1.986851842966009E-2</v>
      </c>
      <c r="AA167" s="10">
        <v>7.3542022743476067E-4</v>
      </c>
    </row>
    <row r="168" spans="1:27" x14ac:dyDescent="0.25">
      <c r="A168" s="15">
        <v>40270</v>
      </c>
      <c r="B168" s="12">
        <v>83.01</v>
      </c>
      <c r="D168" s="23">
        <v>40273</v>
      </c>
      <c r="E168" s="26">
        <v>84.402382290811957</v>
      </c>
      <c r="F168" s="13">
        <v>3.0339999999999998</v>
      </c>
      <c r="G168" s="13">
        <v>3.0539999999999998</v>
      </c>
      <c r="H168" s="13">
        <v>3.1360000000000001</v>
      </c>
      <c r="I168" s="13">
        <v>2.9870000000000001</v>
      </c>
      <c r="J168" s="13">
        <v>2.9889999999999999</v>
      </c>
      <c r="K168" s="13">
        <v>2.9780000000000002</v>
      </c>
      <c r="L168" s="13">
        <v>3.0430000000000001</v>
      </c>
      <c r="M168" s="13">
        <v>3.113</v>
      </c>
      <c r="N168" s="13">
        <v>3.1469999999999998</v>
      </c>
      <c r="R168" s="10">
        <v>-2.692854230290493</v>
      </c>
      <c r="S168" s="10">
        <v>-0.45493976641547468</v>
      </c>
      <c r="T168" s="10">
        <v>2.5283625679959568E-2</v>
      </c>
      <c r="U168" s="10">
        <v>-3.085113812420064E-2</v>
      </c>
      <c r="V168" s="10">
        <v>1.5829395165070113E-2</v>
      </c>
      <c r="W168" s="10">
        <v>1.0889899461418627E-2</v>
      </c>
      <c r="X168" s="10">
        <v>7.154809116872567E-3</v>
      </c>
      <c r="Y168" s="10">
        <v>-9.7110562393380295E-3</v>
      </c>
      <c r="Z168" s="10">
        <v>6.7928487962126581E-3</v>
      </c>
      <c r="AA168" s="10">
        <v>2.1759400858098283E-3</v>
      </c>
    </row>
    <row r="169" spans="1:27" x14ac:dyDescent="0.25">
      <c r="A169" s="15">
        <v>40277</v>
      </c>
      <c r="B169" s="12">
        <v>85.66</v>
      </c>
      <c r="D169" s="23">
        <v>40280</v>
      </c>
      <c r="E169" s="26">
        <v>85.285032323488394</v>
      </c>
      <c r="F169" s="13">
        <v>3.085</v>
      </c>
      <c r="G169" s="13">
        <v>3.0859999999999999</v>
      </c>
      <c r="H169" s="13">
        <v>3.1859999999999999</v>
      </c>
      <c r="I169" s="13">
        <v>3.04</v>
      </c>
      <c r="J169" s="13">
        <v>3.05</v>
      </c>
      <c r="K169" s="13">
        <v>3.0230000000000001</v>
      </c>
      <c r="L169" s="13">
        <v>3.081</v>
      </c>
      <c r="M169" s="13">
        <v>3.1869999999999998</v>
      </c>
      <c r="N169" s="13">
        <v>3.2210000000000001</v>
      </c>
      <c r="R169" s="10">
        <v>-2.7479092904690368</v>
      </c>
      <c r="S169" s="10">
        <v>-0.41222288145816477</v>
      </c>
      <c r="T169" s="10">
        <v>2.68066709537883E-2</v>
      </c>
      <c r="U169" s="10">
        <v>-1.9343705298233153E-2</v>
      </c>
      <c r="V169" s="10">
        <v>2.7482901694900271E-3</v>
      </c>
      <c r="W169" s="10">
        <v>8.8105697013123076E-3</v>
      </c>
      <c r="X169" s="10">
        <v>7.9729626119965855E-3</v>
      </c>
      <c r="Y169" s="10">
        <v>-1.6135314306742789E-2</v>
      </c>
      <c r="Z169" s="10">
        <v>6.4827040721076824E-3</v>
      </c>
      <c r="AA169" s="10">
        <v>1.6699277108965522E-3</v>
      </c>
    </row>
    <row r="170" spans="1:27" x14ac:dyDescent="0.25">
      <c r="A170" s="15">
        <v>40284</v>
      </c>
      <c r="B170" s="12">
        <v>84.34</v>
      </c>
      <c r="D170" s="23">
        <v>40287</v>
      </c>
      <c r="E170" s="26">
        <v>83.580481683356581</v>
      </c>
      <c r="F170" s="13">
        <v>3.085</v>
      </c>
      <c r="G170" s="13">
        <v>3.1030000000000002</v>
      </c>
      <c r="H170" s="13">
        <v>3.1890000000000001</v>
      </c>
      <c r="I170" s="13">
        <v>3.0369999999999999</v>
      </c>
      <c r="J170" s="13">
        <v>3.05</v>
      </c>
      <c r="K170" s="13">
        <v>3.0350000000000001</v>
      </c>
      <c r="L170" s="13">
        <v>3.109</v>
      </c>
      <c r="M170" s="13">
        <v>3.2029999999999998</v>
      </c>
      <c r="N170" s="13">
        <v>3.2280000000000002</v>
      </c>
      <c r="R170" s="10">
        <v>-2.78384216046347</v>
      </c>
      <c r="S170" s="10">
        <v>-0.33226137333595185</v>
      </c>
      <c r="T170" s="10">
        <v>2.0988816755802185E-2</v>
      </c>
      <c r="U170" s="10">
        <v>-1.0396729167089067E-2</v>
      </c>
      <c r="V170" s="10">
        <v>1.1229328285328672E-2</v>
      </c>
      <c r="W170" s="10">
        <v>1.2188765147636236E-2</v>
      </c>
      <c r="X170" s="10">
        <v>-1.0578718429516108E-3</v>
      </c>
      <c r="Y170" s="10">
        <v>-1.323781810651958E-2</v>
      </c>
      <c r="Z170" s="10">
        <v>1.6366710959578035E-3</v>
      </c>
      <c r="AA170" s="10">
        <v>1.5374990023308854E-3</v>
      </c>
    </row>
    <row r="171" spans="1:27" x14ac:dyDescent="0.25">
      <c r="A171" s="15">
        <v>40291</v>
      </c>
      <c r="B171" s="12">
        <v>82.9</v>
      </c>
      <c r="D171" s="23">
        <v>40294</v>
      </c>
      <c r="E171" s="26">
        <v>83.4195335276968</v>
      </c>
      <c r="F171" s="13">
        <v>3.08</v>
      </c>
      <c r="G171" s="13">
        <v>3.105</v>
      </c>
      <c r="H171" s="13">
        <v>3.1859999999999999</v>
      </c>
      <c r="I171" s="13">
        <v>3.03</v>
      </c>
      <c r="J171" s="13">
        <v>3.0569999999999999</v>
      </c>
      <c r="K171" s="13">
        <v>3.0379999999999998</v>
      </c>
      <c r="L171" s="13">
        <v>3.1360000000000001</v>
      </c>
      <c r="M171" s="13">
        <v>3.2109999999999999</v>
      </c>
      <c r="N171" s="13">
        <v>3.2269999999999999</v>
      </c>
      <c r="R171" s="10">
        <v>-2.9294687193923457</v>
      </c>
      <c r="S171" s="10">
        <v>-0.20388186558711718</v>
      </c>
      <c r="T171" s="10">
        <v>1.8206635609449153E-2</v>
      </c>
      <c r="U171" s="10">
        <v>-3.4335888718044997E-3</v>
      </c>
      <c r="V171" s="10">
        <v>6.6439884202719353E-3</v>
      </c>
      <c r="W171" s="10">
        <v>1.0759424439699984E-3</v>
      </c>
      <c r="X171" s="10">
        <v>-1.0745237743772356E-2</v>
      </c>
      <c r="Y171" s="10">
        <v>-1.4735460424230361E-2</v>
      </c>
      <c r="Z171" s="10">
        <v>7.4909535763134309E-3</v>
      </c>
      <c r="AA171" s="10">
        <v>-1.5122638941379538E-3</v>
      </c>
    </row>
    <row r="172" spans="1:27" x14ac:dyDescent="0.25">
      <c r="A172" s="15">
        <v>40298</v>
      </c>
      <c r="B172" s="12">
        <v>84.22</v>
      </c>
      <c r="D172" s="23">
        <v>40301</v>
      </c>
      <c r="E172" s="26">
        <v>83.12912044223998</v>
      </c>
      <c r="F172" s="13">
        <v>3.1309999999999998</v>
      </c>
      <c r="G172" s="13">
        <v>3.1379999999999999</v>
      </c>
      <c r="H172" s="13">
        <v>3.238</v>
      </c>
      <c r="I172" s="13">
        <v>3.081</v>
      </c>
      <c r="J172" s="13">
        <v>3.1</v>
      </c>
      <c r="K172" s="13">
        <v>3.0830000000000002</v>
      </c>
      <c r="L172" s="13">
        <v>3.1659999999999999</v>
      </c>
      <c r="M172" s="13">
        <v>3.2429999999999999</v>
      </c>
      <c r="N172" s="13">
        <v>3.26</v>
      </c>
      <c r="R172" s="10">
        <v>-3.0235311148906305</v>
      </c>
      <c r="S172" s="10">
        <v>-0.28775817883663624</v>
      </c>
      <c r="T172" s="10">
        <v>-7.2362983145841239E-3</v>
      </c>
      <c r="U172" s="10">
        <v>7.5591742142170713E-3</v>
      </c>
      <c r="V172" s="10">
        <v>2.3212278415116847E-2</v>
      </c>
      <c r="W172" s="10">
        <v>-2.4979371460735571E-2</v>
      </c>
      <c r="X172" s="10">
        <v>-1.3451741416701456E-2</v>
      </c>
      <c r="Y172" s="10">
        <v>-2.68651458945245E-2</v>
      </c>
      <c r="Z172" s="10">
        <v>-1.7655637005568811E-3</v>
      </c>
      <c r="AA172" s="10">
        <v>1.3873103679454214E-3</v>
      </c>
    </row>
    <row r="173" spans="1:27" x14ac:dyDescent="0.25">
      <c r="A173" s="15">
        <v>40305</v>
      </c>
      <c r="B173" s="12">
        <v>80.239999999999995</v>
      </c>
      <c r="D173" s="23">
        <v>40308</v>
      </c>
      <c r="E173" s="26">
        <v>78.116530818956477</v>
      </c>
      <c r="F173" s="13">
        <v>3.141</v>
      </c>
      <c r="G173" s="13">
        <v>3.161</v>
      </c>
      <c r="H173" s="13">
        <v>3.246</v>
      </c>
      <c r="I173" s="13">
        <v>3.0920000000000001</v>
      </c>
      <c r="J173" s="13">
        <v>3.1059999999999999</v>
      </c>
      <c r="K173" s="13">
        <v>3.0870000000000002</v>
      </c>
      <c r="L173" s="13">
        <v>3.169</v>
      </c>
      <c r="M173" s="13">
        <v>3.2330000000000001</v>
      </c>
      <c r="N173" s="13">
        <v>3.2690000000000001</v>
      </c>
      <c r="R173" s="10">
        <v>-2.9356418125369457</v>
      </c>
      <c r="S173" s="10">
        <v>-0.47270353254098257</v>
      </c>
      <c r="T173" s="10">
        <v>-3.8727124427688629E-2</v>
      </c>
      <c r="U173" s="10">
        <v>3.5830158715760008E-2</v>
      </c>
      <c r="V173" s="10">
        <v>1.4603391440037312E-2</v>
      </c>
      <c r="W173" s="10">
        <v>-2.2680438940122748E-2</v>
      </c>
      <c r="X173" s="10">
        <v>-7.8581856306155756E-3</v>
      </c>
      <c r="Y173" s="10">
        <v>-2.2597994424325699E-2</v>
      </c>
      <c r="Z173" s="10">
        <v>-8.6469691310274155E-3</v>
      </c>
      <c r="AA173" s="10">
        <v>2.2407581376627174E-3</v>
      </c>
    </row>
    <row r="174" spans="1:27" x14ac:dyDescent="0.25">
      <c r="A174" s="15">
        <v>40312</v>
      </c>
      <c r="B174" s="12">
        <v>74.98</v>
      </c>
      <c r="D174" s="23">
        <v>40315</v>
      </c>
      <c r="E174" s="26">
        <v>71.906901898983534</v>
      </c>
      <c r="F174" s="13">
        <v>3.1139999999999999</v>
      </c>
      <c r="G174" s="13">
        <v>3.1419999999999999</v>
      </c>
      <c r="H174" s="13">
        <v>3.2320000000000002</v>
      </c>
      <c r="I174" s="13">
        <v>3.0590000000000002</v>
      </c>
      <c r="J174" s="13">
        <v>3.07</v>
      </c>
      <c r="K174" s="13">
        <v>3.0430000000000001</v>
      </c>
      <c r="L174" s="13">
        <v>3.1560000000000001</v>
      </c>
      <c r="M174" s="13">
        <v>3.2040000000000002</v>
      </c>
      <c r="N174" s="13">
        <v>3.238</v>
      </c>
      <c r="R174" s="10">
        <v>-2.5981382800890991</v>
      </c>
      <c r="S174" s="10">
        <v>-0.59646906321198923</v>
      </c>
      <c r="T174" s="10">
        <v>-0.10884782395140856</v>
      </c>
      <c r="U174" s="10">
        <v>7.2181109872453297E-2</v>
      </c>
      <c r="V174" s="10">
        <v>3.9466903613608217E-2</v>
      </c>
      <c r="W174" s="10">
        <v>-2.452169304613527E-2</v>
      </c>
      <c r="X174" s="10">
        <v>-1.8196631709371828E-3</v>
      </c>
      <c r="Y174" s="10">
        <v>-3.0901160785020312E-3</v>
      </c>
      <c r="Z174" s="10">
        <v>-4.7160340040231508E-3</v>
      </c>
      <c r="AA174" s="10">
        <v>-7.6700583964460706E-4</v>
      </c>
    </row>
    <row r="175" spans="1:27" x14ac:dyDescent="0.25">
      <c r="A175" s="15">
        <v>40319</v>
      </c>
      <c r="B175" s="12">
        <v>69.14</v>
      </c>
      <c r="D175" s="23">
        <v>40322</v>
      </c>
      <c r="E175" s="26">
        <v>69.533797588758887</v>
      </c>
      <c r="F175" s="13">
        <v>3.0449999999999999</v>
      </c>
      <c r="G175" s="13">
        <v>3.0979999999999999</v>
      </c>
      <c r="H175" s="13">
        <v>3.165</v>
      </c>
      <c r="I175" s="13">
        <v>2.9860000000000002</v>
      </c>
      <c r="J175" s="13">
        <v>2.988</v>
      </c>
      <c r="K175" s="13">
        <v>2.9780000000000002</v>
      </c>
      <c r="L175" s="13">
        <v>3.1070000000000002</v>
      </c>
      <c r="M175" s="13">
        <v>3.1320000000000001</v>
      </c>
      <c r="N175" s="13">
        <v>3.1619999999999999</v>
      </c>
      <c r="R175" s="10">
        <v>-2.2096019745664313</v>
      </c>
      <c r="S175" s="10">
        <v>-0.51172085416148505</v>
      </c>
      <c r="T175" s="10">
        <v>-0.18112699066420995</v>
      </c>
      <c r="U175" s="10">
        <v>8.4218414796168845E-2</v>
      </c>
      <c r="V175" s="10">
        <v>2.1609692932684058E-2</v>
      </c>
      <c r="W175" s="10">
        <v>-2.9522864392473123E-2</v>
      </c>
      <c r="X175" s="10">
        <v>-3.2666747885208243E-2</v>
      </c>
      <c r="Y175" s="10">
        <v>-1.7607229304286074E-2</v>
      </c>
      <c r="Z175" s="10">
        <v>-1.491871038511911E-2</v>
      </c>
      <c r="AA175" s="10">
        <v>3.8099947241965263E-4</v>
      </c>
    </row>
    <row r="176" spans="1:27" x14ac:dyDescent="0.25">
      <c r="A176" s="15">
        <v>40326</v>
      </c>
      <c r="B176" s="12">
        <v>70.62</v>
      </c>
      <c r="D176" s="23">
        <v>40329</v>
      </c>
      <c r="E176" s="26">
        <v>71.682580615066726</v>
      </c>
      <c r="F176" s="13">
        <v>3.01</v>
      </c>
      <c r="G176" s="13">
        <v>3.0640000000000001</v>
      </c>
      <c r="H176" s="13">
        <v>3.121</v>
      </c>
      <c r="I176" s="13">
        <v>2.9550000000000001</v>
      </c>
      <c r="J176" s="13">
        <v>2.9420000000000002</v>
      </c>
      <c r="K176" s="13">
        <v>2.9350000000000001</v>
      </c>
      <c r="L176" s="13">
        <v>3.0609999999999999</v>
      </c>
      <c r="M176" s="13">
        <v>3.0819999999999999</v>
      </c>
      <c r="N176" s="13">
        <v>3.0939999999999999</v>
      </c>
      <c r="R176" s="10">
        <v>-2.2828693501306385</v>
      </c>
      <c r="S176" s="10">
        <v>-0.36488877432806727</v>
      </c>
      <c r="T176" s="10">
        <v>-0.18474272249162177</v>
      </c>
      <c r="U176" s="10">
        <v>5.1045430252340644E-2</v>
      </c>
      <c r="V176" s="10">
        <v>1.1673216963154018E-2</v>
      </c>
      <c r="W176" s="10">
        <v>-1.4079997263748093E-2</v>
      </c>
      <c r="X176" s="10">
        <v>-3.3041144446300359E-2</v>
      </c>
      <c r="Y176" s="10">
        <v>-1.2447820965871565E-2</v>
      </c>
      <c r="Z176" s="10">
        <v>8.3631525294504214E-3</v>
      </c>
      <c r="AA176" s="10">
        <v>-3.3392283702381935E-3</v>
      </c>
    </row>
    <row r="177" spans="1:27" x14ac:dyDescent="0.25">
      <c r="A177" s="15">
        <v>40333</v>
      </c>
      <c r="B177" s="12">
        <v>72.91</v>
      </c>
      <c r="D177" s="23">
        <v>40336</v>
      </c>
      <c r="E177" s="26">
        <v>73.143363864861684</v>
      </c>
      <c r="F177" s="13">
        <v>2.9769999999999999</v>
      </c>
      <c r="G177" s="13">
        <v>3.0449999999999999</v>
      </c>
      <c r="H177" s="13">
        <v>3.09</v>
      </c>
      <c r="I177" s="13">
        <v>2.92</v>
      </c>
      <c r="J177" s="13">
        <v>2.9060000000000001</v>
      </c>
      <c r="K177" s="13">
        <v>2.9</v>
      </c>
      <c r="L177" s="13">
        <v>3.02</v>
      </c>
      <c r="M177" s="13">
        <v>3.0579999999999998</v>
      </c>
      <c r="N177" s="13">
        <v>3.0680000000000001</v>
      </c>
      <c r="R177" s="10">
        <v>-2.4645581410039679</v>
      </c>
      <c r="S177" s="10">
        <v>-0.23198272885032778</v>
      </c>
      <c r="T177" s="10">
        <v>-0.15438308735484968</v>
      </c>
      <c r="U177" s="10">
        <v>5.9171836901687723E-2</v>
      </c>
      <c r="V177" s="10">
        <v>-2.4140081932236178E-2</v>
      </c>
      <c r="W177" s="10">
        <v>-1.9095550764441267E-2</v>
      </c>
      <c r="X177" s="10">
        <v>-5.1203499370830338E-2</v>
      </c>
      <c r="Y177" s="10">
        <v>-3.1485503119236674E-2</v>
      </c>
      <c r="Z177" s="10">
        <v>9.0948200347110543E-4</v>
      </c>
      <c r="AA177" s="10">
        <v>-2.0851870507309278E-3</v>
      </c>
    </row>
    <row r="178" spans="1:27" x14ac:dyDescent="0.25">
      <c r="A178" s="15">
        <v>40340</v>
      </c>
      <c r="B178" s="12">
        <v>73.44</v>
      </c>
      <c r="D178" s="23">
        <v>40343</v>
      </c>
      <c r="E178" s="26">
        <v>74.782631295741339</v>
      </c>
      <c r="F178" s="13">
        <v>2.9529999999999998</v>
      </c>
      <c r="G178" s="13">
        <v>3.0249999999999999</v>
      </c>
      <c r="H178" s="13">
        <v>3.0670000000000002</v>
      </c>
      <c r="I178" s="13">
        <v>2.895</v>
      </c>
      <c r="J178" s="13">
        <v>2.8929999999999998</v>
      </c>
      <c r="K178" s="13">
        <v>2.875</v>
      </c>
      <c r="L178" s="13">
        <v>2.9889999999999999</v>
      </c>
      <c r="M178" s="13">
        <v>3.0539999999999998</v>
      </c>
      <c r="N178" s="13">
        <v>3.0680000000000001</v>
      </c>
      <c r="R178" s="10">
        <v>-2.6723442665013701</v>
      </c>
      <c r="S178" s="10">
        <v>-0.24461649136544222</v>
      </c>
      <c r="T178" s="10">
        <v>-0.12373553701526434</v>
      </c>
      <c r="U178" s="10">
        <v>5.9173127918771287E-2</v>
      </c>
      <c r="V178" s="10">
        <v>-6.3380276235945748E-2</v>
      </c>
      <c r="W178" s="10">
        <v>-2.4611237843727322E-2</v>
      </c>
      <c r="X178" s="10">
        <v>-6.9462347511680317E-2</v>
      </c>
      <c r="Y178" s="10">
        <v>-2.7164606905553397E-2</v>
      </c>
      <c r="Z178" s="10">
        <v>1.4914730707907008E-2</v>
      </c>
      <c r="AA178" s="10">
        <v>-5.4068091345215244E-3</v>
      </c>
    </row>
    <row r="179" spans="1:27" x14ac:dyDescent="0.25">
      <c r="A179" s="15">
        <v>40347</v>
      </c>
      <c r="B179" s="12">
        <v>76.7</v>
      </c>
      <c r="D179" s="23">
        <v>40350</v>
      </c>
      <c r="E179" s="26">
        <v>76.932428845255544</v>
      </c>
      <c r="F179" s="13">
        <v>2.976</v>
      </c>
      <c r="G179" s="13">
        <v>3.0289999999999999</v>
      </c>
      <c r="H179" s="13">
        <v>3.0880000000000001</v>
      </c>
      <c r="I179" s="13">
        <v>2.9209999999999998</v>
      </c>
      <c r="J179" s="13">
        <v>2.9350000000000001</v>
      </c>
      <c r="K179" s="13">
        <v>2.9079999999999999</v>
      </c>
      <c r="L179" s="13">
        <v>2.98</v>
      </c>
      <c r="M179" s="13">
        <v>3.093</v>
      </c>
      <c r="N179" s="13">
        <v>3.125</v>
      </c>
      <c r="R179" s="10">
        <v>-2.7304309479602162</v>
      </c>
      <c r="S179" s="10">
        <v>-0.26464772147880411</v>
      </c>
      <c r="T179" s="10">
        <v>-0.15003801443944481</v>
      </c>
      <c r="U179" s="10">
        <v>5.336463996685966E-2</v>
      </c>
      <c r="V179" s="10">
        <v>-7.2051337947508273E-2</v>
      </c>
      <c r="W179" s="10">
        <v>-3.8135510879353421E-2</v>
      </c>
      <c r="X179" s="10">
        <v>-5.7455476756780893E-2</v>
      </c>
      <c r="Y179" s="10">
        <v>-2.394133464875417E-2</v>
      </c>
      <c r="Z179" s="10">
        <v>5.9498009517276801E-3</v>
      </c>
      <c r="AA179" s="10">
        <v>-5.0631560987098754E-3</v>
      </c>
    </row>
    <row r="180" spans="1:27" x14ac:dyDescent="0.25">
      <c r="A180" s="15">
        <v>40354</v>
      </c>
      <c r="B180" s="12">
        <v>77.06</v>
      </c>
      <c r="D180" s="23">
        <v>40357</v>
      </c>
      <c r="E180" s="26">
        <v>76.327576243980729</v>
      </c>
      <c r="F180" s="13">
        <v>2.9769999999999999</v>
      </c>
      <c r="G180" s="13">
        <v>3.044</v>
      </c>
      <c r="H180" s="13">
        <v>3.0910000000000002</v>
      </c>
      <c r="I180" s="13">
        <v>2.92</v>
      </c>
      <c r="J180" s="13">
        <v>2.931</v>
      </c>
      <c r="K180" s="13">
        <v>2.8929999999999998</v>
      </c>
      <c r="L180" s="13">
        <v>2.9550000000000001</v>
      </c>
      <c r="M180" s="13">
        <v>3.0990000000000002</v>
      </c>
      <c r="N180" s="13">
        <v>3.1469999999999998</v>
      </c>
      <c r="R180" s="10">
        <v>-2.7718270296847209</v>
      </c>
      <c r="S180" s="10">
        <v>-0.33879753845745125</v>
      </c>
      <c r="T180" s="10">
        <v>-0.15088047850196401</v>
      </c>
      <c r="U180" s="10">
        <v>3.9570148459065681E-2</v>
      </c>
      <c r="V180" s="10">
        <v>-8.0114153986425851E-2</v>
      </c>
      <c r="W180" s="10">
        <v>-2.1297869715419873E-2</v>
      </c>
      <c r="X180" s="10">
        <v>-6.6875291358795427E-2</v>
      </c>
      <c r="Y180" s="10">
        <v>-1.3806657796471311E-2</v>
      </c>
      <c r="Z180" s="10">
        <v>1.0467192219927922E-2</v>
      </c>
      <c r="AA180" s="10">
        <v>-3.2236840370936269E-3</v>
      </c>
    </row>
    <row r="181" spans="1:27" x14ac:dyDescent="0.25">
      <c r="A181" s="15">
        <v>40361</v>
      </c>
      <c r="B181" s="12">
        <v>74.959999999999994</v>
      </c>
      <c r="D181" s="23">
        <v>40364</v>
      </c>
      <c r="E181" s="26">
        <v>74.610180168375535</v>
      </c>
      <c r="F181" s="13">
        <v>2.9460000000000002</v>
      </c>
      <c r="G181" s="13">
        <v>3.0329999999999999</v>
      </c>
      <c r="H181" s="13">
        <v>3.0550000000000002</v>
      </c>
      <c r="I181" s="13">
        <v>2.8889999999999998</v>
      </c>
      <c r="J181" s="13">
        <v>2.8929999999999998</v>
      </c>
      <c r="K181" s="13">
        <v>2.8660000000000001</v>
      </c>
      <c r="L181" s="13">
        <v>2.927</v>
      </c>
      <c r="M181" s="13">
        <v>3.077</v>
      </c>
      <c r="N181" s="13">
        <v>3.1320000000000001</v>
      </c>
      <c r="R181" s="10">
        <v>-2.4469699832322926</v>
      </c>
      <c r="S181" s="10">
        <v>-0.42595818957605991</v>
      </c>
      <c r="T181" s="10">
        <v>-0.12773638967768547</v>
      </c>
      <c r="U181" s="10">
        <v>2.7156081455420977E-2</v>
      </c>
      <c r="V181" s="10">
        <v>-1.8656219506187205E-2</v>
      </c>
      <c r="W181" s="10">
        <v>-9.5488967543253273E-3</v>
      </c>
      <c r="X181" s="10">
        <v>-4.8870682223506517E-2</v>
      </c>
      <c r="Y181" s="10">
        <v>-1.124633056948514E-2</v>
      </c>
      <c r="Z181" s="10">
        <v>8.9716949631265704E-3</v>
      </c>
      <c r="AA181" s="10">
        <v>-2.4872782344875937E-3</v>
      </c>
    </row>
    <row r="182" spans="1:27" x14ac:dyDescent="0.25">
      <c r="A182" s="15">
        <v>40368</v>
      </c>
      <c r="B182" s="12">
        <v>74.39</v>
      </c>
      <c r="D182" s="23">
        <v>40371</v>
      </c>
      <c r="E182" s="26">
        <v>75.004384858044162</v>
      </c>
      <c r="F182" s="13">
        <v>2.923</v>
      </c>
      <c r="G182" s="13">
        <v>3.0169999999999999</v>
      </c>
      <c r="H182" s="13">
        <v>3.0219999999999998</v>
      </c>
      <c r="I182" s="13">
        <v>2.871</v>
      </c>
      <c r="J182" s="13">
        <v>2.8660000000000001</v>
      </c>
      <c r="K182" s="13">
        <v>2.8570000000000002</v>
      </c>
      <c r="L182" s="13">
        <v>2.911</v>
      </c>
      <c r="M182" s="13">
        <v>3.0569999999999999</v>
      </c>
      <c r="N182" s="13">
        <v>3.1230000000000002</v>
      </c>
      <c r="R182" s="10">
        <v>-2.3052732103258777</v>
      </c>
      <c r="S182" s="10">
        <v>-0.43349162300638999</v>
      </c>
      <c r="T182" s="10">
        <v>-0.10722176042603927</v>
      </c>
      <c r="U182" s="10">
        <v>3.352344151938446E-2</v>
      </c>
      <c r="V182" s="10">
        <v>-2.0635880895456963E-3</v>
      </c>
      <c r="W182" s="10">
        <v>5.7246703137589887E-3</v>
      </c>
      <c r="X182" s="10">
        <v>-1.3034358021044776E-2</v>
      </c>
      <c r="Y182" s="10">
        <v>-2.1700613173279783E-2</v>
      </c>
      <c r="Z182" s="10">
        <v>6.3956762348671373E-3</v>
      </c>
      <c r="AA182" s="10">
        <v>5.9498162812425222E-4</v>
      </c>
    </row>
    <row r="183" spans="1:27" x14ac:dyDescent="0.25">
      <c r="A183" s="15">
        <v>40375</v>
      </c>
      <c r="B183" s="12">
        <v>76.349999999999994</v>
      </c>
      <c r="D183" s="23">
        <v>40378</v>
      </c>
      <c r="E183" s="26">
        <v>76.955270947786076</v>
      </c>
      <c r="F183" s="13">
        <v>2.9129999999999998</v>
      </c>
      <c r="G183" s="13">
        <v>3.0150000000000001</v>
      </c>
      <c r="H183" s="13">
        <v>3.012</v>
      </c>
      <c r="I183" s="13">
        <v>2.8610000000000002</v>
      </c>
      <c r="J183" s="13">
        <v>2.8660000000000001</v>
      </c>
      <c r="K183" s="13">
        <v>2.859</v>
      </c>
      <c r="L183" s="13">
        <v>2.9020000000000001</v>
      </c>
      <c r="M183" s="13">
        <v>3.0419999999999998</v>
      </c>
      <c r="N183" s="13">
        <v>3.1160000000000001</v>
      </c>
      <c r="R183" s="10">
        <v>-2.1407802906089941</v>
      </c>
      <c r="S183" s="10">
        <v>-0.46391076328730468</v>
      </c>
      <c r="T183" s="10">
        <v>-6.853159484859539E-2</v>
      </c>
      <c r="U183" s="10">
        <v>6.114477561755924E-3</v>
      </c>
      <c r="V183" s="10">
        <v>3.2714368640519319E-2</v>
      </c>
      <c r="W183" s="10">
        <v>2.1867381203626531E-2</v>
      </c>
      <c r="X183" s="10">
        <v>-1.1346600639043471E-2</v>
      </c>
      <c r="Y183" s="10">
        <v>-9.3208834911078439E-3</v>
      </c>
      <c r="Z183" s="10">
        <v>-1.6958020909120592E-2</v>
      </c>
      <c r="AA183" s="10">
        <v>5.3509310673148297E-3</v>
      </c>
    </row>
    <row r="184" spans="1:27" x14ac:dyDescent="0.25">
      <c r="A184" s="15">
        <v>40382</v>
      </c>
      <c r="B184" s="12">
        <v>77.56</v>
      </c>
      <c r="D184" s="23">
        <v>40385</v>
      </c>
      <c r="E184" s="26">
        <v>77.785565769041128</v>
      </c>
      <c r="F184" s="13">
        <v>2.9279999999999999</v>
      </c>
      <c r="G184" s="13">
        <v>3.0139999999999998</v>
      </c>
      <c r="H184" s="13">
        <v>3.02</v>
      </c>
      <c r="I184" s="13">
        <v>2.88</v>
      </c>
      <c r="J184" s="13">
        <v>2.891</v>
      </c>
      <c r="K184" s="13">
        <v>2.875</v>
      </c>
      <c r="L184" s="13">
        <v>2.92</v>
      </c>
      <c r="M184" s="13">
        <v>3.06</v>
      </c>
      <c r="N184" s="13">
        <v>3.125</v>
      </c>
      <c r="R184" s="10">
        <v>-2.059332055913627</v>
      </c>
      <c r="S184" s="10">
        <v>-0.47711061496378837</v>
      </c>
      <c r="T184" s="10">
        <v>-6.5971083923529669E-2</v>
      </c>
      <c r="U184" s="10">
        <v>-3.7611643797439191E-2</v>
      </c>
      <c r="V184" s="10">
        <v>3.7351895418525523E-2</v>
      </c>
      <c r="W184" s="10">
        <v>2.7999367337621886E-2</v>
      </c>
      <c r="X184" s="10">
        <v>-8.4388621057818226E-3</v>
      </c>
      <c r="Y184" s="10">
        <v>-2.0004688422995996E-2</v>
      </c>
      <c r="Z184" s="10">
        <v>-1.8458759012047611E-2</v>
      </c>
      <c r="AA184" s="10">
        <v>8.9764166279764166E-3</v>
      </c>
    </row>
    <row r="185" spans="1:27" x14ac:dyDescent="0.25">
      <c r="A185" s="15">
        <v>40389</v>
      </c>
      <c r="B185" s="12">
        <v>78.12</v>
      </c>
      <c r="D185" s="23">
        <v>40392</v>
      </c>
      <c r="E185" s="26">
        <v>79.700445588569778</v>
      </c>
      <c r="F185" s="13">
        <v>2.9340000000000002</v>
      </c>
      <c r="G185" s="13">
        <v>3.0089999999999999</v>
      </c>
      <c r="H185" s="13">
        <v>3.02</v>
      </c>
      <c r="I185" s="13">
        <v>2.89</v>
      </c>
      <c r="J185" s="13">
        <v>2.9</v>
      </c>
      <c r="K185" s="13">
        <v>2.887</v>
      </c>
      <c r="L185" s="13">
        <v>2.9369999999999998</v>
      </c>
      <c r="M185" s="13">
        <v>3.0710000000000002</v>
      </c>
      <c r="N185" s="13">
        <v>3.1320000000000001</v>
      </c>
      <c r="R185" s="10">
        <v>-1.9806657888023409</v>
      </c>
      <c r="S185" s="10">
        <v>-0.41908597756204974</v>
      </c>
      <c r="T185" s="10">
        <v>-6.188760848385938E-2</v>
      </c>
      <c r="U185" s="10">
        <v>-5.9706201900890911E-2</v>
      </c>
      <c r="V185" s="10">
        <v>3.7117713799636382E-2</v>
      </c>
      <c r="W185" s="10">
        <v>2.9066054568953927E-2</v>
      </c>
      <c r="X185" s="10">
        <v>9.3807255749680449E-3</v>
      </c>
      <c r="Y185" s="10">
        <v>-1.840494514871824E-3</v>
      </c>
      <c r="Z185" s="10">
        <v>-3.4851356086166973E-3</v>
      </c>
      <c r="AA185" s="10">
        <v>3.8776594739019354E-3</v>
      </c>
    </row>
    <row r="186" spans="1:27" x14ac:dyDescent="0.25">
      <c r="A186" s="15">
        <v>40396</v>
      </c>
      <c r="B186" s="12">
        <v>81.790000000000006</v>
      </c>
      <c r="D186" s="23">
        <v>40399</v>
      </c>
      <c r="E186" s="26">
        <v>80.729306667785309</v>
      </c>
      <c r="F186" s="13">
        <v>3</v>
      </c>
      <c r="G186" s="13">
        <v>3.0270000000000001</v>
      </c>
      <c r="H186" s="13">
        <v>3.0859999999999999</v>
      </c>
      <c r="I186" s="13">
        <v>2.9620000000000002</v>
      </c>
      <c r="J186" s="13">
        <v>2.9660000000000002</v>
      </c>
      <c r="K186" s="13">
        <v>2.9470000000000001</v>
      </c>
      <c r="L186" s="13">
        <v>2.9910000000000001</v>
      </c>
      <c r="M186" s="13">
        <v>3.1240000000000001</v>
      </c>
      <c r="N186" s="13">
        <v>3.1829999999999998</v>
      </c>
      <c r="R186" s="10">
        <v>-1.989026475148566</v>
      </c>
      <c r="S186" s="10">
        <v>-0.43540135603207769</v>
      </c>
      <c r="T186" s="10">
        <v>-4.489750035497489E-2</v>
      </c>
      <c r="U186" s="10">
        <v>-6.5552969587224341E-2</v>
      </c>
      <c r="V186" s="10">
        <v>1.1158322789226198E-2</v>
      </c>
      <c r="W186" s="10">
        <v>3.4658269812002429E-2</v>
      </c>
      <c r="X186" s="10">
        <v>5.8150869624042029E-3</v>
      </c>
      <c r="Y186" s="10">
        <v>-5.1376150893105502E-3</v>
      </c>
      <c r="Z186" s="10">
        <v>-4.2511631922961491E-3</v>
      </c>
      <c r="AA186" s="10">
        <v>4.8108030007214721E-3</v>
      </c>
    </row>
    <row r="187" spans="1:27" x14ac:dyDescent="0.25">
      <c r="A187" s="15">
        <v>40403</v>
      </c>
      <c r="B187" s="12">
        <v>78.17</v>
      </c>
      <c r="D187" s="23">
        <v>40406</v>
      </c>
      <c r="E187" s="26">
        <v>76.630388317584803</v>
      </c>
      <c r="F187" s="13">
        <v>2.9769999999999999</v>
      </c>
      <c r="G187" s="13">
        <v>3.024</v>
      </c>
      <c r="H187" s="13">
        <v>3.0550000000000002</v>
      </c>
      <c r="I187" s="13">
        <v>2.94</v>
      </c>
      <c r="J187" s="13">
        <v>2.9529999999999998</v>
      </c>
      <c r="K187" s="13">
        <v>2.9329999999999998</v>
      </c>
      <c r="L187" s="13">
        <v>3.0110000000000001</v>
      </c>
      <c r="M187" s="13">
        <v>3.129</v>
      </c>
      <c r="N187" s="13">
        <v>3.1859999999999999</v>
      </c>
      <c r="R187" s="10">
        <v>-1.6484443139885028</v>
      </c>
      <c r="S187" s="10">
        <v>-0.50492955487321411</v>
      </c>
      <c r="T187" s="10">
        <v>-1.7784455928863327E-3</v>
      </c>
      <c r="U187" s="10">
        <v>-9.3985943219384582E-2</v>
      </c>
      <c r="V187" s="10">
        <v>4.4599305565440082E-2</v>
      </c>
      <c r="W187" s="10">
        <v>5.1156609719062669E-2</v>
      </c>
      <c r="X187" s="10">
        <v>1.7313061119676725E-2</v>
      </c>
      <c r="Y187" s="10">
        <v>1.1065360692373445E-2</v>
      </c>
      <c r="Z187" s="10">
        <v>-1.6329459491979913E-2</v>
      </c>
      <c r="AA187" s="10">
        <v>5.5889952769527587E-3</v>
      </c>
    </row>
    <row r="188" spans="1:27" x14ac:dyDescent="0.25">
      <c r="A188" s="15">
        <v>40410</v>
      </c>
      <c r="B188" s="12">
        <v>74.84</v>
      </c>
      <c r="D188" s="23">
        <v>40413</v>
      </c>
      <c r="E188" s="26">
        <v>73.738405148045089</v>
      </c>
      <c r="F188" s="13">
        <v>2.952</v>
      </c>
      <c r="G188" s="13">
        <v>3.0089999999999999</v>
      </c>
      <c r="H188" s="13">
        <v>3.0379999999999998</v>
      </c>
      <c r="I188" s="13">
        <v>2.91</v>
      </c>
      <c r="J188" s="13">
        <v>2.927</v>
      </c>
      <c r="K188" s="13">
        <v>2.9159999999999999</v>
      </c>
      <c r="L188" s="13">
        <v>3.016</v>
      </c>
      <c r="M188" s="13">
        <v>3.1139999999999999</v>
      </c>
      <c r="N188" s="13">
        <v>3.1709999999999998</v>
      </c>
      <c r="R188" s="10">
        <v>-1.4073905756335949</v>
      </c>
      <c r="S188" s="10">
        <v>-0.48499565103903386</v>
      </c>
      <c r="T188" s="10">
        <v>3.361365177380083E-2</v>
      </c>
      <c r="U188" s="10">
        <v>-6.9898187473949713E-2</v>
      </c>
      <c r="V188" s="10">
        <v>7.8458703852299971E-2</v>
      </c>
      <c r="W188" s="10">
        <v>4.9986366986520078E-2</v>
      </c>
      <c r="X188" s="10">
        <v>3.7264529588918786E-2</v>
      </c>
      <c r="Y188" s="10">
        <v>1.9912932697523054E-2</v>
      </c>
      <c r="Z188" s="10">
        <v>-1.0761328373614416E-2</v>
      </c>
      <c r="AA188" s="10">
        <v>2.9823589626379243E-3</v>
      </c>
    </row>
    <row r="189" spans="1:27" x14ac:dyDescent="0.25">
      <c r="A189" s="15">
        <v>40417</v>
      </c>
      <c r="B189" s="12">
        <v>72.91</v>
      </c>
      <c r="D189" s="23">
        <v>40420</v>
      </c>
      <c r="E189" s="26">
        <v>73.249287622303967</v>
      </c>
      <c r="F189" s="13">
        <v>2.93</v>
      </c>
      <c r="G189" s="13">
        <v>2.996</v>
      </c>
      <c r="H189" s="13">
        <v>3.02</v>
      </c>
      <c r="I189" s="13">
        <v>2.8860000000000001</v>
      </c>
      <c r="J189" s="13">
        <v>2.9089999999999998</v>
      </c>
      <c r="K189" s="13">
        <v>2.8879999999999999</v>
      </c>
      <c r="L189" s="13">
        <v>3.0190000000000001</v>
      </c>
      <c r="M189" s="13">
        <v>3.101</v>
      </c>
      <c r="N189" s="13">
        <v>3.15</v>
      </c>
      <c r="R189" s="10">
        <v>-1.3950776731901668</v>
      </c>
      <c r="S189" s="10">
        <v>-0.38952648759188685</v>
      </c>
      <c r="T189" s="10">
        <v>6.1844484134817183E-2</v>
      </c>
      <c r="U189" s="10">
        <v>-7.6217709501043479E-2</v>
      </c>
      <c r="V189" s="10">
        <v>5.2185963800609823E-2</v>
      </c>
      <c r="W189" s="10">
        <v>4.9069312258396933E-2</v>
      </c>
      <c r="X189" s="10">
        <v>2.8501822892454613E-2</v>
      </c>
      <c r="Y189" s="10">
        <v>1.9120356286173996E-2</v>
      </c>
      <c r="Z189" s="10">
        <v>-2.9038341440444777E-2</v>
      </c>
      <c r="AA189" s="10">
        <v>4.8108824131858387E-3</v>
      </c>
    </row>
    <row r="190" spans="1:27" x14ac:dyDescent="0.25">
      <c r="A190" s="15">
        <v>40424</v>
      </c>
      <c r="B190" s="12">
        <v>74.02</v>
      </c>
      <c r="D190" s="23">
        <v>40427</v>
      </c>
      <c r="E190" s="26">
        <v>74.381027582311901</v>
      </c>
      <c r="F190" s="13">
        <v>2.923</v>
      </c>
      <c r="G190" s="13">
        <v>2.9950000000000001</v>
      </c>
      <c r="H190" s="13">
        <v>3.0070000000000001</v>
      </c>
      <c r="I190" s="13">
        <v>2.88</v>
      </c>
      <c r="J190" s="13">
        <v>2.9</v>
      </c>
      <c r="K190" s="13">
        <v>2.8759999999999999</v>
      </c>
      <c r="L190" s="13">
        <v>3.0209999999999999</v>
      </c>
      <c r="M190" s="13">
        <v>3.1040000000000001</v>
      </c>
      <c r="N190" s="13">
        <v>3.145</v>
      </c>
      <c r="R190" s="10">
        <v>-1.3824709574901686</v>
      </c>
      <c r="S190" s="10">
        <v>-0.37734920014107748</v>
      </c>
      <c r="T190" s="10">
        <v>8.7758532001477305E-2</v>
      </c>
      <c r="U190" s="10">
        <v>-0.10092957611502737</v>
      </c>
      <c r="V190" s="10">
        <v>3.0673080333951455E-2</v>
      </c>
      <c r="W190" s="10">
        <v>3.867076678977413E-2</v>
      </c>
      <c r="X190" s="10">
        <v>2.9504233211309794E-2</v>
      </c>
      <c r="Y190" s="10">
        <v>1.9342643630497904E-2</v>
      </c>
      <c r="Z190" s="10">
        <v>-3.8927341863697125E-2</v>
      </c>
      <c r="AA190" s="10">
        <v>6.6669426794994492E-3</v>
      </c>
    </row>
    <row r="191" spans="1:27" x14ac:dyDescent="0.25">
      <c r="A191" s="15">
        <v>40431</v>
      </c>
      <c r="B191" s="12">
        <v>74.819999999999993</v>
      </c>
      <c r="D191" s="23">
        <v>40434</v>
      </c>
      <c r="E191" s="26">
        <v>75.246822157434394</v>
      </c>
      <c r="F191" s="13">
        <v>2.9319999999999999</v>
      </c>
      <c r="G191" s="13">
        <v>2.9870000000000001</v>
      </c>
      <c r="H191" s="13">
        <v>3.0190000000000001</v>
      </c>
      <c r="I191" s="13">
        <v>2.89</v>
      </c>
      <c r="J191" s="13">
        <v>2.92</v>
      </c>
      <c r="K191" s="13">
        <v>2.887</v>
      </c>
      <c r="L191" s="13">
        <v>3.0310000000000001</v>
      </c>
      <c r="M191" s="13">
        <v>3.101</v>
      </c>
      <c r="N191" s="13">
        <v>3.1419999999999999</v>
      </c>
      <c r="R191" s="10">
        <v>-1.2093634242491482</v>
      </c>
      <c r="S191" s="10">
        <v>-0.30829112569477085</v>
      </c>
      <c r="T191" s="10">
        <v>6.9391726808068113E-2</v>
      </c>
      <c r="U191" s="10">
        <v>-0.10939352120346139</v>
      </c>
      <c r="V191" s="10">
        <v>5.7724287988240294E-2</v>
      </c>
      <c r="W191" s="10">
        <v>5.9044671817418605E-2</v>
      </c>
      <c r="X191" s="10">
        <v>3.8633559885913674E-2</v>
      </c>
      <c r="Y191" s="10">
        <v>2.1722941657684035E-2</v>
      </c>
      <c r="Z191" s="10">
        <v>-3.4918615580034097E-2</v>
      </c>
      <c r="AA191" s="10">
        <v>7.2610462557487557E-3</v>
      </c>
    </row>
    <row r="192" spans="1:27" x14ac:dyDescent="0.25">
      <c r="A192" s="15">
        <v>40438</v>
      </c>
      <c r="B192" s="12">
        <v>75.62</v>
      </c>
      <c r="D192" s="23">
        <v>40441</v>
      </c>
      <c r="E192" s="26">
        <v>74.887930029154518</v>
      </c>
      <c r="F192" s="13">
        <v>2.9489999999999998</v>
      </c>
      <c r="G192" s="13">
        <v>2.9969999999999999</v>
      </c>
      <c r="H192" s="13">
        <v>3.0409999999999999</v>
      </c>
      <c r="I192" s="13">
        <v>2.9049999999999998</v>
      </c>
      <c r="J192" s="13">
        <v>2.944</v>
      </c>
      <c r="K192" s="13">
        <v>2.89</v>
      </c>
      <c r="L192" s="13">
        <v>3.0369999999999999</v>
      </c>
      <c r="M192" s="13">
        <v>3.12</v>
      </c>
      <c r="N192" s="13">
        <v>3.15</v>
      </c>
      <c r="R192" s="10">
        <v>-1.2546879109830491</v>
      </c>
      <c r="S192" s="10">
        <v>-5.1297036540178177E-2</v>
      </c>
      <c r="T192" s="10">
        <v>7.2991146054076139E-2</v>
      </c>
      <c r="U192" s="10">
        <v>-0.10222410562384047</v>
      </c>
      <c r="V192" s="10">
        <v>7.1325745697816564E-2</v>
      </c>
      <c r="W192" s="10">
        <v>6.2468739861679043E-2</v>
      </c>
      <c r="X192" s="10">
        <v>3.0059736988406048E-2</v>
      </c>
      <c r="Y192" s="10">
        <v>4.9385710054746911E-3</v>
      </c>
      <c r="Z192" s="10">
        <v>-2.4436618109375582E-2</v>
      </c>
      <c r="AA192" s="10">
        <v>4.0087955151501984E-3</v>
      </c>
    </row>
    <row r="193" spans="1:27" x14ac:dyDescent="0.25">
      <c r="A193" s="15">
        <v>40445</v>
      </c>
      <c r="B193" s="12">
        <v>73.760000000000005</v>
      </c>
      <c r="D193" s="23">
        <v>40448</v>
      </c>
      <c r="E193" s="26">
        <v>75.146184073361383</v>
      </c>
      <c r="F193" s="13">
        <v>2.9460000000000002</v>
      </c>
      <c r="G193" s="13">
        <v>3.004</v>
      </c>
      <c r="H193" s="13">
        <v>3.0339999999999998</v>
      </c>
      <c r="I193" s="13">
        <v>2.9039999999999999</v>
      </c>
      <c r="J193" s="13">
        <v>2.9279999999999999</v>
      </c>
      <c r="K193" s="13">
        <v>2.883</v>
      </c>
      <c r="L193" s="13">
        <v>3.0139999999999998</v>
      </c>
      <c r="M193" s="13">
        <v>3.121</v>
      </c>
      <c r="N193" s="13">
        <v>3.1389999999999998</v>
      </c>
      <c r="R193" s="10">
        <v>-1.4667230738614601</v>
      </c>
      <c r="S193" s="10">
        <v>0.21762849298071021</v>
      </c>
      <c r="T193" s="10">
        <v>0.10068836469542237</v>
      </c>
      <c r="U193" s="10">
        <v>-9.7576495114615663E-2</v>
      </c>
      <c r="V193" s="10">
        <v>5.3839470132999563E-2</v>
      </c>
      <c r="W193" s="10">
        <v>7.8382371219673605E-2</v>
      </c>
      <c r="X193" s="10">
        <v>5.0971713434977237E-2</v>
      </c>
      <c r="Y193" s="10">
        <v>6.2889229063032193E-4</v>
      </c>
      <c r="Z193" s="10">
        <v>-1.4203604906851549E-2</v>
      </c>
      <c r="AA193" s="10">
        <v>1.0745312156335483E-4</v>
      </c>
    </row>
    <row r="194" spans="1:27" x14ac:dyDescent="0.25">
      <c r="A194" s="15">
        <v>40452</v>
      </c>
      <c r="B194" s="12">
        <v>78.41</v>
      </c>
      <c r="D194" s="23">
        <v>40455</v>
      </c>
      <c r="E194" s="26">
        <v>80.529101507627004</v>
      </c>
      <c r="F194" s="13">
        <v>2.9969999999999999</v>
      </c>
      <c r="G194" s="13">
        <v>3.04</v>
      </c>
      <c r="H194" s="13">
        <v>3.0950000000000002</v>
      </c>
      <c r="I194" s="13">
        <v>2.952</v>
      </c>
      <c r="J194" s="13">
        <v>2.99</v>
      </c>
      <c r="K194" s="13">
        <v>2.92</v>
      </c>
      <c r="L194" s="13">
        <v>3.024</v>
      </c>
      <c r="M194" s="13">
        <v>3.165</v>
      </c>
      <c r="N194" s="13">
        <v>3.1789999999999998</v>
      </c>
      <c r="R194" s="10">
        <v>-1.7881422653386359</v>
      </c>
      <c r="S194" s="10">
        <v>0.25061173967585221</v>
      </c>
      <c r="T194" s="10">
        <v>9.5188076349449563E-2</v>
      </c>
      <c r="U194" s="10">
        <v>-9.8486950456123795E-2</v>
      </c>
      <c r="V194" s="10">
        <v>9.9878866281049149E-3</v>
      </c>
      <c r="W194" s="10">
        <v>7.9260495750216362E-2</v>
      </c>
      <c r="X194" s="10">
        <v>3.3355726793099671E-2</v>
      </c>
      <c r="Y194" s="10">
        <v>-3.8454518656607871E-3</v>
      </c>
      <c r="Z194" s="10">
        <v>-2.1564798506619132E-2</v>
      </c>
      <c r="AA194" s="10">
        <v>1.9270537152428107E-3</v>
      </c>
    </row>
    <row r="195" spans="1:27" x14ac:dyDescent="0.25">
      <c r="A195" s="15">
        <v>40459</v>
      </c>
      <c r="B195" s="12">
        <v>82.29</v>
      </c>
      <c r="D195" s="23">
        <v>40462</v>
      </c>
      <c r="E195" s="26">
        <v>82.263010587693728</v>
      </c>
      <c r="F195" s="13">
        <v>3.0649999999999999</v>
      </c>
      <c r="G195" s="13">
        <v>3.1179999999999999</v>
      </c>
      <c r="H195" s="13">
        <v>3.1779999999999999</v>
      </c>
      <c r="I195" s="13">
        <v>3.0110000000000001</v>
      </c>
      <c r="J195" s="13">
        <v>3.0550000000000002</v>
      </c>
      <c r="K195" s="13">
        <v>2.9820000000000002</v>
      </c>
      <c r="L195" s="13">
        <v>3.085</v>
      </c>
      <c r="M195" s="13">
        <v>3.2389999999999999</v>
      </c>
      <c r="N195" s="13">
        <v>3.2149999999999999</v>
      </c>
      <c r="R195" s="10">
        <v>-1.9446077881024535</v>
      </c>
      <c r="S195" s="10">
        <v>9.2717387653801095E-2</v>
      </c>
      <c r="T195" s="10">
        <v>4.3992554143969485E-2</v>
      </c>
      <c r="U195" s="10">
        <v>-0.11173261285606559</v>
      </c>
      <c r="V195" s="10">
        <v>-5.5184671810712569E-3</v>
      </c>
      <c r="W195" s="10">
        <v>7.4610356479621137E-2</v>
      </c>
      <c r="X195" s="10">
        <v>2.1875023050186172E-2</v>
      </c>
      <c r="Y195" s="10">
        <v>1.8054148648813217E-2</v>
      </c>
      <c r="Z195" s="10">
        <v>-1.5812514234874273E-2</v>
      </c>
      <c r="AA195" s="10">
        <v>4.9159229406451004E-5</v>
      </c>
    </row>
    <row r="196" spans="1:27" x14ac:dyDescent="0.25">
      <c r="A196" s="15">
        <v>40466</v>
      </c>
      <c r="B196" s="12">
        <v>82.16</v>
      </c>
      <c r="D196" s="23">
        <v>40469</v>
      </c>
      <c r="E196" s="26">
        <v>81.730242442841799</v>
      </c>
      <c r="F196" s="13">
        <v>3.0720000000000001</v>
      </c>
      <c r="G196" s="13">
        <v>3.14</v>
      </c>
      <c r="H196" s="13">
        <v>3.1880000000000002</v>
      </c>
      <c r="I196" s="13">
        <v>3.016</v>
      </c>
      <c r="J196" s="13">
        <v>3.0630000000000002</v>
      </c>
      <c r="K196" s="13">
        <v>2.9790000000000001</v>
      </c>
      <c r="L196" s="13">
        <v>3.1120000000000001</v>
      </c>
      <c r="M196" s="13">
        <v>3.2490000000000001</v>
      </c>
      <c r="N196" s="13">
        <v>3.2320000000000002</v>
      </c>
      <c r="R196" s="10">
        <v>-2.0569365851780388</v>
      </c>
      <c r="S196" s="10">
        <v>-1.8579618652275663E-2</v>
      </c>
      <c r="T196" s="10">
        <v>2.7507654116457683E-2</v>
      </c>
      <c r="U196" s="10">
        <v>-8.4684963194059937E-2</v>
      </c>
      <c r="V196" s="10">
        <v>-2.1919556708147683E-2</v>
      </c>
      <c r="W196" s="10">
        <v>6.1360229534894971E-2</v>
      </c>
      <c r="X196" s="10">
        <v>1.9364727062498723E-2</v>
      </c>
      <c r="Y196" s="10">
        <v>1.9309368237672948E-2</v>
      </c>
      <c r="Z196" s="10">
        <v>-1.7065920498694827E-2</v>
      </c>
      <c r="AA196" s="10">
        <v>-4.3274056568700378E-4</v>
      </c>
    </row>
    <row r="197" spans="1:27" x14ac:dyDescent="0.25">
      <c r="A197" s="15">
        <v>40473</v>
      </c>
      <c r="B197" s="12">
        <v>81.150000000000006</v>
      </c>
      <c r="D197" s="23">
        <v>40476</v>
      </c>
      <c r="E197" s="26">
        <v>81.354636956823555</v>
      </c>
      <c r="F197" s="13">
        <v>3.0640000000000001</v>
      </c>
      <c r="G197" s="13">
        <v>3.1360000000000001</v>
      </c>
      <c r="H197" s="13">
        <v>3.18</v>
      </c>
      <c r="I197" s="13">
        <v>3.008</v>
      </c>
      <c r="J197" s="13">
        <v>3.048</v>
      </c>
      <c r="K197" s="13">
        <v>2.9849999999999999</v>
      </c>
      <c r="L197" s="13">
        <v>3.1280000000000001</v>
      </c>
      <c r="M197" s="13">
        <v>3.2429999999999999</v>
      </c>
      <c r="N197" s="13">
        <v>3.2290000000000001</v>
      </c>
      <c r="R197" s="10">
        <v>-2.111967194317518</v>
      </c>
      <c r="S197" s="10">
        <v>-0.12618954298496571</v>
      </c>
      <c r="T197" s="10">
        <v>3.7522805596140622E-2</v>
      </c>
      <c r="U197" s="10">
        <v>-5.3645161629030984E-2</v>
      </c>
      <c r="V197" s="10">
        <v>-1.8497712040160607E-2</v>
      </c>
      <c r="W197" s="10">
        <v>4.1255936573194783E-2</v>
      </c>
      <c r="X197" s="10">
        <v>2.6675816450652794E-2</v>
      </c>
      <c r="Y197" s="10">
        <v>1.7405571656591057E-2</v>
      </c>
      <c r="Z197" s="10">
        <v>-1.5163107951473988E-2</v>
      </c>
      <c r="AA197" s="10">
        <v>-8.6385209050576361E-4</v>
      </c>
    </row>
    <row r="198" spans="1:27" x14ac:dyDescent="0.25">
      <c r="A198" s="15">
        <v>40480</v>
      </c>
      <c r="B198" s="12">
        <v>82.03</v>
      </c>
      <c r="D198" s="23">
        <v>40483</v>
      </c>
      <c r="E198" s="26">
        <v>83.113366372086915</v>
      </c>
      <c r="F198" s="13">
        <v>3.0630000000000002</v>
      </c>
      <c r="G198" s="13">
        <v>3.1469999999999998</v>
      </c>
      <c r="H198" s="13">
        <v>3.181</v>
      </c>
      <c r="I198" s="13">
        <v>3.0049999999999999</v>
      </c>
      <c r="J198" s="13">
        <v>3.0489999999999999</v>
      </c>
      <c r="K198" s="13">
        <v>2.9820000000000002</v>
      </c>
      <c r="L198" s="13">
        <v>3.141</v>
      </c>
      <c r="M198" s="13">
        <v>3.242</v>
      </c>
      <c r="N198" s="13">
        <v>3.2370000000000001</v>
      </c>
      <c r="R198" s="10">
        <v>-1.9675331364684623</v>
      </c>
      <c r="S198" s="10">
        <v>-0.20516806404860422</v>
      </c>
      <c r="T198" s="10">
        <v>5.3670985607181664E-2</v>
      </c>
      <c r="U198" s="10">
        <v>-1.5450604694919842E-2</v>
      </c>
      <c r="V198" s="10">
        <v>4.1317661906691158E-2</v>
      </c>
      <c r="W198" s="10">
        <v>3.2365181166144848E-2</v>
      </c>
      <c r="X198" s="10">
        <v>3.6500455317248374E-2</v>
      </c>
      <c r="Y198" s="10">
        <v>7.5950086455981629E-3</v>
      </c>
      <c r="Z198" s="10">
        <v>-1.8620809774240004E-2</v>
      </c>
      <c r="AA198" s="10">
        <v>7.4910716322880596E-4</v>
      </c>
    </row>
    <row r="199" spans="1:27" x14ac:dyDescent="0.25">
      <c r="A199" s="15">
        <v>40487</v>
      </c>
      <c r="B199" s="12">
        <v>84.93</v>
      </c>
      <c r="D199" s="23">
        <v>40490</v>
      </c>
      <c r="E199" s="26">
        <v>86.038622090522395</v>
      </c>
      <c r="F199" s="13">
        <v>3.1139999999999999</v>
      </c>
      <c r="G199" s="13">
        <v>3.17</v>
      </c>
      <c r="H199" s="13">
        <v>3.2250000000000001</v>
      </c>
      <c r="I199" s="13">
        <v>3.0609999999999999</v>
      </c>
      <c r="J199" s="13">
        <v>3.1019999999999999</v>
      </c>
      <c r="K199" s="13">
        <v>3.03</v>
      </c>
      <c r="L199" s="13">
        <v>3.1989999999999998</v>
      </c>
      <c r="M199" s="13">
        <v>3.2730000000000001</v>
      </c>
      <c r="N199" s="13">
        <v>3.2789999999999999</v>
      </c>
      <c r="R199" s="10">
        <v>-1.977009148638359</v>
      </c>
      <c r="S199" s="10">
        <v>-0.17548043656807732</v>
      </c>
      <c r="T199" s="10">
        <v>4.8651680499035885E-2</v>
      </c>
      <c r="U199" s="10">
        <v>3.9666853607262728E-2</v>
      </c>
      <c r="V199" s="10">
        <v>4.6278759426955349E-2</v>
      </c>
      <c r="W199" s="10">
        <v>2.0264348675187942E-2</v>
      </c>
      <c r="X199" s="10">
        <v>4.1537719992345699E-2</v>
      </c>
      <c r="Y199" s="10">
        <v>-7.0103022760855012E-4</v>
      </c>
      <c r="Z199" s="10">
        <v>-2.2995250062980105E-3</v>
      </c>
      <c r="AA199" s="10">
        <v>-3.5781911575557086E-3</v>
      </c>
    </row>
    <row r="200" spans="1:27" x14ac:dyDescent="0.25">
      <c r="A200" s="15">
        <v>40494</v>
      </c>
      <c r="B200" s="12">
        <v>86.91</v>
      </c>
      <c r="D200" s="23">
        <v>40497</v>
      </c>
      <c r="E200" s="26">
        <v>85.068017492711363</v>
      </c>
      <c r="F200" s="13">
        <v>3.1869999999999998</v>
      </c>
      <c r="G200" s="13">
        <v>3.23</v>
      </c>
      <c r="H200" s="13">
        <v>3.3029999999999999</v>
      </c>
      <c r="I200" s="13">
        <v>3.133</v>
      </c>
      <c r="J200" s="13">
        <v>3.1669999999999998</v>
      </c>
      <c r="K200" s="13">
        <v>3.1</v>
      </c>
      <c r="L200" s="13">
        <v>3.278</v>
      </c>
      <c r="M200" s="13">
        <v>3.3290000000000002</v>
      </c>
      <c r="N200" s="13">
        <v>3.339</v>
      </c>
      <c r="R200" s="10">
        <v>-2.1181023126761476</v>
      </c>
      <c r="S200" s="10">
        <v>-0.12646280013687566</v>
      </c>
      <c r="T200" s="10">
        <v>6.1304696012223707E-2</v>
      </c>
      <c r="U200" s="10">
        <v>6.7424643188860475E-2</v>
      </c>
      <c r="V200" s="10">
        <v>3.234661054859999E-2</v>
      </c>
      <c r="W200" s="10">
        <v>1.3901527922291242E-2</v>
      </c>
      <c r="X200" s="10">
        <v>2.1623056550381332E-2</v>
      </c>
      <c r="Y200" s="10">
        <v>-5.9012626125158158E-3</v>
      </c>
      <c r="Z200" s="10">
        <v>-5.0669581341260912E-3</v>
      </c>
      <c r="AA200" s="10">
        <v>-3.8967792871533024E-3</v>
      </c>
    </row>
    <row r="201" spans="1:27" x14ac:dyDescent="0.25">
      <c r="A201" s="15">
        <v>40501</v>
      </c>
      <c r="B201" s="12">
        <v>82.23</v>
      </c>
      <c r="D201" s="23">
        <v>40504</v>
      </c>
      <c r="E201" s="26">
        <v>82.239299775536011</v>
      </c>
      <c r="F201" s="13">
        <v>3.1720000000000002</v>
      </c>
      <c r="G201" s="13">
        <v>3.2349999999999999</v>
      </c>
      <c r="H201" s="13">
        <v>3.2930000000000001</v>
      </c>
      <c r="I201" s="13">
        <v>3.1150000000000002</v>
      </c>
      <c r="J201" s="13">
        <v>3.1560000000000001</v>
      </c>
      <c r="K201" s="13">
        <v>3.0870000000000002</v>
      </c>
      <c r="L201" s="13">
        <v>3.2650000000000001</v>
      </c>
      <c r="M201" s="13">
        <v>3.3159999999999998</v>
      </c>
      <c r="N201" s="13">
        <v>3.34</v>
      </c>
      <c r="R201" s="10">
        <v>-2.1942034202247087</v>
      </c>
      <c r="S201" s="10">
        <v>-0.17208733330327158</v>
      </c>
      <c r="T201" s="10">
        <v>7.0166186023116209E-2</v>
      </c>
      <c r="U201" s="10">
        <v>7.359746447893542E-2</v>
      </c>
      <c r="V201" s="10">
        <v>2.7728161944043893E-2</v>
      </c>
      <c r="W201" s="10">
        <v>1.3470995068935947E-2</v>
      </c>
      <c r="X201" s="10">
        <v>-7.9679828453063893E-3</v>
      </c>
      <c r="Y201" s="10">
        <v>-1.2051873130734608E-2</v>
      </c>
      <c r="Z201" s="10">
        <v>-9.9243976214272531E-3</v>
      </c>
      <c r="AA201" s="10">
        <v>-3.0044017771382286E-3</v>
      </c>
    </row>
    <row r="202" spans="1:27" x14ac:dyDescent="0.25">
      <c r="A202" s="15">
        <v>40508</v>
      </c>
      <c r="B202" s="12">
        <v>82.28</v>
      </c>
      <c r="D202" s="23">
        <v>40511</v>
      </c>
      <c r="E202" s="26">
        <v>83.789175112030819</v>
      </c>
      <c r="F202" s="13">
        <v>3.1659999999999999</v>
      </c>
      <c r="G202" s="13">
        <v>3.2370000000000001</v>
      </c>
      <c r="H202" s="13">
        <v>3.2879999999999998</v>
      </c>
      <c r="I202" s="13">
        <v>3.1080000000000001</v>
      </c>
      <c r="J202" s="13">
        <v>3.1440000000000001</v>
      </c>
      <c r="K202" s="13">
        <v>3.0779999999999998</v>
      </c>
      <c r="L202" s="13">
        <v>3.2719999999999998</v>
      </c>
      <c r="M202" s="13">
        <v>3.3</v>
      </c>
      <c r="N202" s="13">
        <v>3.3279999999999998</v>
      </c>
      <c r="R202" s="10">
        <v>-2.1935143935400938</v>
      </c>
      <c r="S202" s="10">
        <v>-0.27511487008845475</v>
      </c>
      <c r="T202" s="10">
        <v>5.1848991297410926E-2</v>
      </c>
      <c r="U202" s="10">
        <v>6.6222423326452881E-2</v>
      </c>
      <c r="V202" s="10">
        <v>2.6749428319635796E-2</v>
      </c>
      <c r="W202" s="10">
        <v>-1.086937488556765E-3</v>
      </c>
      <c r="X202" s="10">
        <v>-1.7512254004883716E-2</v>
      </c>
      <c r="Y202" s="10">
        <v>-2.4586152801075192E-2</v>
      </c>
      <c r="Z202" s="10">
        <v>-1.7834105305832348E-2</v>
      </c>
      <c r="AA202" s="10">
        <v>-5.2485103193342892E-5</v>
      </c>
    </row>
    <row r="203" spans="1:27" x14ac:dyDescent="0.25">
      <c r="A203" s="15">
        <v>40515</v>
      </c>
      <c r="B203" s="12">
        <v>86.75</v>
      </c>
      <c r="D203" s="23">
        <v>40518</v>
      </c>
      <c r="E203" s="26">
        <v>87.790767110702802</v>
      </c>
      <c r="F203" s="13">
        <v>3.206</v>
      </c>
      <c r="G203" s="13">
        <v>3.3149999999999999</v>
      </c>
      <c r="H203" s="13">
        <v>3.3279999999999998</v>
      </c>
      <c r="I203" s="13">
        <v>3.1440000000000001</v>
      </c>
      <c r="J203" s="13">
        <v>3.1749999999999998</v>
      </c>
      <c r="K203" s="13">
        <v>3.1320000000000001</v>
      </c>
      <c r="L203" s="13">
        <v>3.2759999999999998</v>
      </c>
      <c r="M203" s="13">
        <v>3.3210000000000002</v>
      </c>
      <c r="N203" s="13">
        <v>3.3519999999999999</v>
      </c>
      <c r="R203" s="10">
        <v>-2.1197858310271198</v>
      </c>
      <c r="S203" s="10">
        <v>-0.29928619238116172</v>
      </c>
      <c r="T203" s="10">
        <v>6.2171850446892107E-2</v>
      </c>
      <c r="U203" s="10">
        <v>4.5551254801204748E-2</v>
      </c>
      <c r="V203" s="10">
        <v>4.3833790878067921E-2</v>
      </c>
      <c r="W203" s="10">
        <v>-3.6178353510667475E-3</v>
      </c>
      <c r="X203" s="10">
        <v>-1.3437374004660075E-2</v>
      </c>
      <c r="Y203" s="10">
        <v>-1.2195426882186246E-2</v>
      </c>
      <c r="Z203" s="10">
        <v>-1.7101447507640356E-2</v>
      </c>
      <c r="AA203" s="10">
        <v>-1.5855869473042168E-4</v>
      </c>
    </row>
    <row r="204" spans="1:27" x14ac:dyDescent="0.25">
      <c r="A204" s="15">
        <v>40522</v>
      </c>
      <c r="B204" s="12">
        <v>88.5</v>
      </c>
      <c r="D204" s="23">
        <v>40525</v>
      </c>
      <c r="E204" s="26">
        <v>88.409475218658883</v>
      </c>
      <c r="F204" s="13">
        <v>3.2480000000000002</v>
      </c>
      <c r="G204" s="13">
        <v>3.3730000000000002</v>
      </c>
      <c r="H204" s="13">
        <v>3.3639999999999999</v>
      </c>
      <c r="I204" s="13">
        <v>3.1869999999999998</v>
      </c>
      <c r="J204" s="13">
        <v>3.2050000000000001</v>
      </c>
      <c r="K204" s="13">
        <v>3.1629999999999998</v>
      </c>
      <c r="L204" s="13">
        <v>3.2850000000000001</v>
      </c>
      <c r="M204" s="13">
        <v>3.3610000000000002</v>
      </c>
      <c r="N204" s="13">
        <v>3.403</v>
      </c>
      <c r="R204" s="10">
        <v>-2.0585146484569403</v>
      </c>
      <c r="S204" s="10">
        <v>-0.38510596540983316</v>
      </c>
      <c r="T204" s="10">
        <v>7.2067248371248824E-2</v>
      </c>
      <c r="U204" s="10">
        <v>2.7633912162457017E-2</v>
      </c>
      <c r="V204" s="10">
        <v>4.354545138933201E-2</v>
      </c>
      <c r="W204" s="10">
        <v>-1.5395723522260893E-3</v>
      </c>
      <c r="X204" s="10">
        <v>-1.9802811850085485E-2</v>
      </c>
      <c r="Y204" s="10">
        <v>-4.883547825155027E-3</v>
      </c>
      <c r="Z204" s="10">
        <v>-1.8494529361145866E-2</v>
      </c>
      <c r="AA204" s="10">
        <v>4.2555195143954741E-4</v>
      </c>
    </row>
    <row r="205" spans="1:27" x14ac:dyDescent="0.25">
      <c r="A205" s="15">
        <v>40529</v>
      </c>
      <c r="B205" s="12">
        <v>88.27</v>
      </c>
      <c r="D205" s="23">
        <v>40532</v>
      </c>
      <c r="E205" s="26">
        <v>88.675517978620022</v>
      </c>
      <c r="F205" s="13">
        <v>3.26</v>
      </c>
      <c r="G205" s="13">
        <v>3.375</v>
      </c>
      <c r="H205" s="13">
        <v>3.3809999999999998</v>
      </c>
      <c r="I205" s="13">
        <v>3.1970000000000001</v>
      </c>
      <c r="J205" s="13">
        <v>3.2290000000000001</v>
      </c>
      <c r="K205" s="13">
        <v>3.1829999999999998</v>
      </c>
      <c r="L205" s="13">
        <v>3.29</v>
      </c>
      <c r="M205" s="13">
        <v>3.3660000000000001</v>
      </c>
      <c r="N205" s="13">
        <v>3.407</v>
      </c>
      <c r="R205" s="10">
        <v>-1.8002000191140528</v>
      </c>
      <c r="S205" s="10">
        <v>-0.36590684531045847</v>
      </c>
      <c r="T205" s="10">
        <v>7.9597172425255158E-2</v>
      </c>
      <c r="U205" s="10">
        <v>-4.0546339806189872E-3</v>
      </c>
      <c r="V205" s="10">
        <v>8.9789068108224901E-2</v>
      </c>
      <c r="W205" s="10">
        <v>3.2329213788806203E-2</v>
      </c>
      <c r="X205" s="10">
        <v>2.6697927929640922E-3</v>
      </c>
      <c r="Y205" s="10">
        <v>6.4277406286091235E-3</v>
      </c>
      <c r="Z205" s="10">
        <v>-7.5677245190971772E-3</v>
      </c>
      <c r="AA205" s="10">
        <v>-1.3630796948846957E-3</v>
      </c>
    </row>
    <row r="206" spans="1:27" x14ac:dyDescent="0.25">
      <c r="A206" s="15">
        <v>40536</v>
      </c>
      <c r="B206" s="12">
        <v>89.66</v>
      </c>
      <c r="D206" s="23">
        <v>40539</v>
      </c>
      <c r="E206" s="26">
        <v>90.364353093618391</v>
      </c>
      <c r="F206" s="13">
        <v>3.3130000000000002</v>
      </c>
      <c r="G206" s="13">
        <v>3.4060000000000001</v>
      </c>
      <c r="H206" s="13">
        <v>3.4279999999999999</v>
      </c>
      <c r="I206" s="13">
        <v>3.2559999999999998</v>
      </c>
      <c r="J206" s="13">
        <v>3.278</v>
      </c>
      <c r="K206" s="13">
        <v>3.226</v>
      </c>
      <c r="L206" s="13">
        <v>3.3109999999999999</v>
      </c>
      <c r="M206" s="13">
        <v>3.4049999999999998</v>
      </c>
      <c r="N206" s="13">
        <v>3.47</v>
      </c>
      <c r="R206" s="10">
        <v>-1.90031938461269</v>
      </c>
      <c r="S206" s="10">
        <v>-0.17985265344162471</v>
      </c>
      <c r="T206" s="10">
        <v>0.15162046487075365</v>
      </c>
      <c r="U206" s="10">
        <v>-5.9357295871167561E-3</v>
      </c>
      <c r="V206" s="10">
        <v>6.7420107812516311E-2</v>
      </c>
      <c r="W206" s="10">
        <v>1.808303765199264E-2</v>
      </c>
      <c r="X206" s="10">
        <v>-1.3629352128460274E-2</v>
      </c>
      <c r="Y206" s="10">
        <v>5.7838875636218277E-3</v>
      </c>
      <c r="Z206" s="10">
        <v>-1.4563156671506837E-2</v>
      </c>
      <c r="AA206" s="10">
        <v>-2.219368221012485E-3</v>
      </c>
    </row>
    <row r="207" spans="1:27" x14ac:dyDescent="0.25">
      <c r="A207" s="15">
        <v>40543</v>
      </c>
      <c r="B207" s="12">
        <v>90.97</v>
      </c>
      <c r="D207" s="23">
        <v>40546</v>
      </c>
      <c r="E207" s="26">
        <v>90.407172011661814</v>
      </c>
      <c r="F207" s="13">
        <v>3.3570000000000002</v>
      </c>
      <c r="G207" s="13">
        <v>3.427</v>
      </c>
      <c r="H207" s="13">
        <v>3.47</v>
      </c>
      <c r="I207" s="13">
        <v>3.3029999999999999</v>
      </c>
      <c r="J207" s="13">
        <v>3.3029999999999999</v>
      </c>
      <c r="K207" s="13">
        <v>3.2789999999999999</v>
      </c>
      <c r="L207" s="13">
        <v>3.3319999999999999</v>
      </c>
      <c r="M207" s="13">
        <v>3.4430000000000001</v>
      </c>
      <c r="N207" s="13">
        <v>3.5070000000000001</v>
      </c>
      <c r="R207" s="10">
        <v>-2.0185004933422119</v>
      </c>
      <c r="S207" s="10">
        <v>-6.1934168507348633E-2</v>
      </c>
      <c r="T207" s="10">
        <v>0.1871555695610311</v>
      </c>
      <c r="U207" s="10">
        <v>-1.3126885943172236E-2</v>
      </c>
      <c r="V207" s="10">
        <v>4.2978751505588456E-2</v>
      </c>
      <c r="W207" s="10">
        <v>2.6431428220760663E-2</v>
      </c>
      <c r="X207" s="10">
        <v>-1.3463068168250433E-2</v>
      </c>
      <c r="Y207" s="10">
        <v>-4.2453168674177651E-3</v>
      </c>
      <c r="Z207" s="10">
        <v>-2.5113905759751802E-2</v>
      </c>
      <c r="AA207" s="10">
        <v>2.67357885047607E-4</v>
      </c>
    </row>
    <row r="208" spans="1:27" x14ac:dyDescent="0.25">
      <c r="A208" s="15">
        <v>40550</v>
      </c>
      <c r="B208" s="12">
        <v>89.54</v>
      </c>
      <c r="D208" s="23">
        <v>40553</v>
      </c>
      <c r="E208" s="26">
        <v>90.122507288629734</v>
      </c>
      <c r="F208" s="13">
        <v>3.3639999999999999</v>
      </c>
      <c r="G208" s="13">
        <v>3.45</v>
      </c>
      <c r="H208" s="13">
        <v>3.4780000000000002</v>
      </c>
      <c r="I208" s="13">
        <v>3.3079999999999998</v>
      </c>
      <c r="J208" s="13">
        <v>3.302</v>
      </c>
      <c r="K208" s="13">
        <v>3.2839999999999998</v>
      </c>
      <c r="L208" s="13">
        <v>3.3340000000000001</v>
      </c>
      <c r="M208" s="13">
        <v>3.4449999999999998</v>
      </c>
      <c r="N208" s="13">
        <v>3.516</v>
      </c>
      <c r="R208" s="10">
        <v>-2.0995913098043895</v>
      </c>
      <c r="S208" s="10">
        <v>-5.9469447317604618E-2</v>
      </c>
      <c r="T208" s="10">
        <v>0.20276916842368203</v>
      </c>
      <c r="U208" s="10">
        <v>-2.5389430633923862E-2</v>
      </c>
      <c r="V208" s="10">
        <v>1.2423704318323622E-2</v>
      </c>
      <c r="W208" s="10">
        <v>1.7648193964363023E-2</v>
      </c>
      <c r="X208" s="10">
        <v>-6.6793899802437759E-3</v>
      </c>
      <c r="Y208" s="10">
        <v>-1.0269222870177928E-3</v>
      </c>
      <c r="Z208" s="10">
        <v>-2.0834690947501379E-2</v>
      </c>
      <c r="AA208" s="10">
        <v>-1.7056833192599099E-3</v>
      </c>
    </row>
    <row r="209" spans="1:27" x14ac:dyDescent="0.25">
      <c r="A209" s="15">
        <v>40557</v>
      </c>
      <c r="B209" s="12">
        <v>91.02</v>
      </c>
      <c r="D209" s="23">
        <v>40560</v>
      </c>
      <c r="E209" s="26">
        <v>90.71777992197751</v>
      </c>
      <c r="F209" s="13">
        <v>3.448</v>
      </c>
      <c r="G209" s="13">
        <v>3.56</v>
      </c>
      <c r="H209" s="13">
        <v>3.556</v>
      </c>
      <c r="I209" s="13">
        <v>3.3919999999999999</v>
      </c>
      <c r="J209" s="13">
        <v>3.371</v>
      </c>
      <c r="K209" s="13">
        <v>3.3660000000000001</v>
      </c>
      <c r="L209" s="13">
        <v>3.3740000000000001</v>
      </c>
      <c r="M209" s="13">
        <v>3.5089999999999999</v>
      </c>
      <c r="N209" s="13">
        <v>3.5619999999999998</v>
      </c>
      <c r="R209" s="10">
        <v>-2.1056172311878179</v>
      </c>
      <c r="S209" s="10">
        <v>-0.12135195066248183</v>
      </c>
      <c r="T209" s="10">
        <v>0.20765905654132447</v>
      </c>
      <c r="U209" s="10">
        <v>-2.3516723088061662E-2</v>
      </c>
      <c r="V209" s="10">
        <v>-7.3695664859976372E-3</v>
      </c>
      <c r="W209" s="10">
        <v>7.4568496968519795E-3</v>
      </c>
      <c r="X209" s="10">
        <v>-1.2980658894037662E-2</v>
      </c>
      <c r="Y209" s="10">
        <v>1.0347570677553626E-2</v>
      </c>
      <c r="Z209" s="10">
        <v>-1.633431859477107E-2</v>
      </c>
      <c r="AA209" s="10">
        <v>-3.0902603725381675E-3</v>
      </c>
    </row>
    <row r="210" spans="1:27" x14ac:dyDescent="0.25">
      <c r="A210" s="15">
        <v>40564</v>
      </c>
      <c r="B210" s="12">
        <v>89.75</v>
      </c>
      <c r="D210" s="23">
        <v>40567</v>
      </c>
      <c r="E210" s="26">
        <v>88.053834739598486</v>
      </c>
      <c r="F210" s="13">
        <v>3.48</v>
      </c>
      <c r="G210" s="13">
        <v>3.609</v>
      </c>
      <c r="H210" s="13">
        <v>3.59</v>
      </c>
      <c r="I210" s="13">
        <v>3.4209999999999998</v>
      </c>
      <c r="J210" s="13">
        <v>3.3919999999999999</v>
      </c>
      <c r="K210" s="13">
        <v>3.3820000000000001</v>
      </c>
      <c r="L210" s="13">
        <v>3.3879999999999999</v>
      </c>
      <c r="M210" s="13">
        <v>3.5310000000000001</v>
      </c>
      <c r="N210" s="13">
        <v>3.6019999999999999</v>
      </c>
      <c r="R210" s="10">
        <v>-2.0639537949226545</v>
      </c>
      <c r="S210" s="10">
        <v>-0.15559448732728121</v>
      </c>
      <c r="T210" s="10">
        <v>0.1994436820588561</v>
      </c>
      <c r="U210" s="10">
        <v>-5.4112607605557757E-2</v>
      </c>
      <c r="V210" s="10">
        <v>9.631257648858367E-3</v>
      </c>
      <c r="W210" s="10">
        <v>1.0991978672437425E-2</v>
      </c>
      <c r="X210" s="10">
        <v>-4.2751019590449226E-4</v>
      </c>
      <c r="Y210" s="10">
        <v>7.693434481904033E-3</v>
      </c>
      <c r="Z210" s="10">
        <v>-1.5219592961615406E-2</v>
      </c>
      <c r="AA210" s="10">
        <v>-1.7992155921253601E-3</v>
      </c>
    </row>
    <row r="211" spans="1:27" x14ac:dyDescent="0.25">
      <c r="A211" s="15">
        <v>40571</v>
      </c>
      <c r="B211" s="12">
        <v>86.11</v>
      </c>
      <c r="D211" s="23">
        <v>40574</v>
      </c>
      <c r="E211" s="26">
        <v>87.452128279883382</v>
      </c>
      <c r="F211" s="13">
        <v>3.4940000000000002</v>
      </c>
      <c r="G211" s="13">
        <v>3.633</v>
      </c>
      <c r="H211" s="13">
        <v>3.6110000000000002</v>
      </c>
      <c r="I211" s="13">
        <v>3.4319999999999999</v>
      </c>
      <c r="J211" s="13">
        <v>3.399</v>
      </c>
      <c r="K211" s="13">
        <v>3.3839999999999999</v>
      </c>
      <c r="L211" s="13">
        <v>3.3959999999999999</v>
      </c>
      <c r="M211" s="13">
        <v>3.5329999999999999</v>
      </c>
      <c r="N211" s="13">
        <v>3.6120000000000001</v>
      </c>
      <c r="R211" s="10">
        <v>-2.010009178538017</v>
      </c>
      <c r="S211" s="10">
        <v>-0.11974944795596539</v>
      </c>
      <c r="T211" s="10">
        <v>0.19543267547315565</v>
      </c>
      <c r="U211" s="10">
        <v>-5.2322892679234553E-2</v>
      </c>
      <c r="V211" s="10">
        <v>2.1856925865490519E-2</v>
      </c>
      <c r="W211" s="10">
        <v>5.2439737866939191E-3</v>
      </c>
      <c r="X211" s="10">
        <v>2.5209280887429016E-2</v>
      </c>
      <c r="Y211" s="10">
        <v>1.7854851388122116E-2</v>
      </c>
      <c r="Z211" s="10">
        <v>-8.3828702736004138E-3</v>
      </c>
      <c r="AA211" s="10">
        <v>-4.3683126651786154E-3</v>
      </c>
    </row>
    <row r="212" spans="1:27" x14ac:dyDescent="0.25">
      <c r="A212" s="15">
        <v>40578</v>
      </c>
      <c r="B212" s="12">
        <v>89.52</v>
      </c>
      <c r="D212" s="23">
        <v>40581</v>
      </c>
      <c r="E212" s="26">
        <v>88.157232917020508</v>
      </c>
      <c r="F212" s="13">
        <v>3.5649999999999999</v>
      </c>
      <c r="G212" s="13">
        <v>3.7170000000000001</v>
      </c>
      <c r="H212" s="13">
        <v>3.6819999999999999</v>
      </c>
      <c r="I212" s="13">
        <v>3.5009999999999999</v>
      </c>
      <c r="J212" s="13">
        <v>3.4750000000000001</v>
      </c>
      <c r="K212" s="13">
        <v>3.4550000000000001</v>
      </c>
      <c r="L212" s="13">
        <v>3.4590000000000001</v>
      </c>
      <c r="M212" s="13">
        <v>3.63</v>
      </c>
      <c r="N212" s="13">
        <v>3.7069999999999999</v>
      </c>
      <c r="R212" s="10">
        <v>-2.0350459001357528</v>
      </c>
      <c r="S212" s="10">
        <v>-0.13898127944452698</v>
      </c>
      <c r="T212" s="10">
        <v>0.17196363094255315</v>
      </c>
      <c r="U212" s="10">
        <v>-2.5280892948746733E-2</v>
      </c>
      <c r="V212" s="10">
        <v>1.887445113414558E-2</v>
      </c>
      <c r="W212" s="10">
        <v>3.7069559206623112E-3</v>
      </c>
      <c r="X212" s="10">
        <v>1.6284847495564699E-2</v>
      </c>
      <c r="Y212" s="10">
        <v>3.3501488933054338E-2</v>
      </c>
      <c r="Z212" s="10">
        <v>-1.1932750510385609E-2</v>
      </c>
      <c r="AA212" s="10">
        <v>-7.4752694653512902E-3</v>
      </c>
    </row>
    <row r="213" spans="1:27" x14ac:dyDescent="0.25">
      <c r="A213" s="15">
        <v>40585</v>
      </c>
      <c r="B213" s="12">
        <v>85.51</v>
      </c>
      <c r="D213" s="23">
        <v>40588</v>
      </c>
      <c r="E213" s="26">
        <v>84.679500911416781</v>
      </c>
      <c r="F213" s="13">
        <v>3.5870000000000002</v>
      </c>
      <c r="G213" s="13">
        <v>3.7490000000000001</v>
      </c>
      <c r="H213" s="13">
        <v>3.7</v>
      </c>
      <c r="I213" s="13">
        <v>3.524</v>
      </c>
      <c r="J213" s="13">
        <v>3.4790000000000001</v>
      </c>
      <c r="K213" s="13">
        <v>3.4889999999999999</v>
      </c>
      <c r="L213" s="13">
        <v>3.5110000000000001</v>
      </c>
      <c r="M213" s="13">
        <v>3.6709999999999998</v>
      </c>
      <c r="N213" s="13">
        <v>3.7469999999999999</v>
      </c>
      <c r="R213" s="10">
        <v>-1.7671874261323255</v>
      </c>
      <c r="S213" s="10">
        <v>-0.34405769778235773</v>
      </c>
      <c r="T213" s="10">
        <v>0.11684090089304151</v>
      </c>
      <c r="U213" s="10">
        <v>-1.3964038347120648E-2</v>
      </c>
      <c r="V213" s="10">
        <v>4.6069768534704111E-2</v>
      </c>
      <c r="W213" s="10">
        <v>-1.0701617269315457E-2</v>
      </c>
      <c r="X213" s="10">
        <v>5.0557699364357327E-2</v>
      </c>
      <c r="Y213" s="10">
        <v>3.8185200725780223E-2</v>
      </c>
      <c r="Z213" s="10">
        <v>-4.295911498221912E-3</v>
      </c>
      <c r="AA213" s="10">
        <v>-8.1174587911395091E-3</v>
      </c>
    </row>
    <row r="214" spans="1:27" x14ac:dyDescent="0.25">
      <c r="A214" s="15">
        <v>40592</v>
      </c>
      <c r="B214" s="12">
        <v>84.13</v>
      </c>
      <c r="D214" s="23">
        <v>40595</v>
      </c>
      <c r="E214" s="26">
        <v>87.711124620060787</v>
      </c>
      <c r="F214" s="13">
        <v>3.62</v>
      </c>
      <c r="G214" s="13">
        <v>3.7690000000000001</v>
      </c>
      <c r="H214" s="13">
        <v>3.734</v>
      </c>
      <c r="I214" s="13">
        <v>3.5569999999999999</v>
      </c>
      <c r="J214" s="13">
        <v>3.5169999999999999</v>
      </c>
      <c r="K214" s="13">
        <v>3.5219999999999998</v>
      </c>
      <c r="L214" s="13">
        <v>3.5680000000000001</v>
      </c>
      <c r="M214" s="13">
        <v>3.7290000000000001</v>
      </c>
      <c r="N214" s="13">
        <v>3.7989999999999999</v>
      </c>
      <c r="R214" s="10">
        <v>-1.459888518214888</v>
      </c>
      <c r="S214" s="10">
        <v>-0.33682430956280596</v>
      </c>
      <c r="T214" s="10">
        <v>7.9154859879986744E-2</v>
      </c>
      <c r="U214" s="10">
        <v>-2.2895962717969807E-2</v>
      </c>
      <c r="V214" s="10">
        <v>2.6747130929310803E-2</v>
      </c>
      <c r="W214" s="10">
        <v>-1.4885671384202845E-2</v>
      </c>
      <c r="X214" s="10">
        <v>7.6379808577879058E-2</v>
      </c>
      <c r="Y214" s="10">
        <v>6.0102763797743083E-2</v>
      </c>
      <c r="Z214" s="10">
        <v>-2.5430848873303595E-2</v>
      </c>
      <c r="AA214" s="10">
        <v>-7.1232358613374999E-3</v>
      </c>
    </row>
    <row r="215" spans="1:27" x14ac:dyDescent="0.25">
      <c r="A215" s="15">
        <v>40599</v>
      </c>
      <c r="B215" s="12">
        <v>95.26</v>
      </c>
      <c r="D215" s="23">
        <v>40602</v>
      </c>
      <c r="E215" s="26">
        <v>98.21930298930377</v>
      </c>
      <c r="F215" s="13">
        <v>3.7639999999999998</v>
      </c>
      <c r="G215" s="13">
        <v>3.903</v>
      </c>
      <c r="H215" s="13">
        <v>3.875</v>
      </c>
      <c r="I215" s="13">
        <v>3.7029999999999998</v>
      </c>
      <c r="J215" s="13">
        <v>3.661</v>
      </c>
      <c r="K215" s="13">
        <v>3.6560000000000001</v>
      </c>
      <c r="L215" s="13">
        <v>3.698</v>
      </c>
      <c r="M215" s="13">
        <v>3.8919999999999999</v>
      </c>
      <c r="N215" s="13">
        <v>3.964</v>
      </c>
      <c r="R215" s="10">
        <v>-1.4190064546004442</v>
      </c>
      <c r="S215" s="10">
        <v>-0.2938983775119593</v>
      </c>
      <c r="T215" s="10">
        <v>9.3620448906553314E-2</v>
      </c>
      <c r="U215" s="10">
        <v>-2.4840593078066204E-2</v>
      </c>
      <c r="V215" s="10">
        <v>-2.4298323769547017E-3</v>
      </c>
      <c r="W215" s="10">
        <v>-2.5279026711170976E-2</v>
      </c>
      <c r="X215" s="10">
        <v>7.7656438250189544E-2</v>
      </c>
      <c r="Y215" s="10">
        <v>5.2468082003507222E-2</v>
      </c>
      <c r="Z215" s="10">
        <v>-1.2635362395838866E-2</v>
      </c>
      <c r="AA215" s="10">
        <v>-1.0256123130836946E-2</v>
      </c>
    </row>
    <row r="216" spans="1:27" x14ac:dyDescent="0.25">
      <c r="A216" s="15">
        <v>40606</v>
      </c>
      <c r="B216" s="12">
        <v>101.05</v>
      </c>
      <c r="D216" s="23">
        <v>40609</v>
      </c>
      <c r="E216" s="26">
        <v>102.62280433467187</v>
      </c>
      <c r="F216" s="13">
        <v>3.9079999999999999</v>
      </c>
      <c r="G216" s="13">
        <v>4.0460000000000003</v>
      </c>
      <c r="H216" s="13">
        <v>4.0140000000000002</v>
      </c>
      <c r="I216" s="13">
        <v>3.85</v>
      </c>
      <c r="J216" s="13">
        <v>3.823</v>
      </c>
      <c r="K216" s="13">
        <v>3.8119999999999998</v>
      </c>
      <c r="L216" s="13">
        <v>3.8450000000000002</v>
      </c>
      <c r="M216" s="13">
        <v>4.0460000000000003</v>
      </c>
      <c r="N216" s="13">
        <v>4.1219999999999999</v>
      </c>
      <c r="R216" s="10">
        <v>-1.4389467272569152</v>
      </c>
      <c r="S216" s="10">
        <v>-0.28024347289818535</v>
      </c>
      <c r="T216" s="10">
        <v>0.11077995883831007</v>
      </c>
      <c r="U216" s="10">
        <v>-4.0036256056714875E-2</v>
      </c>
      <c r="V216" s="10">
        <v>-2.289135213233905E-2</v>
      </c>
      <c r="W216" s="10">
        <v>-1.2096634776166206E-2</v>
      </c>
      <c r="X216" s="10">
        <v>6.0615635278180729E-2</v>
      </c>
      <c r="Y216" s="10">
        <v>4.5569990592549826E-2</v>
      </c>
      <c r="Z216" s="10">
        <v>-2.3521640413817265E-2</v>
      </c>
      <c r="AA216" s="10">
        <v>-7.3612336581551563E-3</v>
      </c>
    </row>
    <row r="217" spans="1:27" x14ac:dyDescent="0.25">
      <c r="A217" s="15">
        <v>40613</v>
      </c>
      <c r="B217" s="12">
        <v>103.74</v>
      </c>
      <c r="D217" s="23">
        <v>40616</v>
      </c>
      <c r="E217" s="26">
        <v>102.18533527696793</v>
      </c>
      <c r="F217" s="13">
        <v>3.9460000000000002</v>
      </c>
      <c r="G217" s="13">
        <v>4.0810000000000004</v>
      </c>
      <c r="H217" s="13">
        <v>4.0609999999999999</v>
      </c>
      <c r="I217" s="13">
        <v>3.8849999999999998</v>
      </c>
      <c r="J217" s="13">
        <v>3.859</v>
      </c>
      <c r="K217" s="13">
        <v>3.8420000000000001</v>
      </c>
      <c r="L217" s="13">
        <v>3.8879999999999999</v>
      </c>
      <c r="M217" s="13">
        <v>4.0910000000000002</v>
      </c>
      <c r="N217" s="13">
        <v>4.17</v>
      </c>
      <c r="R217" s="10">
        <v>-1.3999925155795427</v>
      </c>
      <c r="S217" s="10">
        <v>-0.36064586410025878</v>
      </c>
      <c r="T217" s="10">
        <v>0.10738524225041683</v>
      </c>
      <c r="U217" s="10">
        <v>-4.3801556413556993E-2</v>
      </c>
      <c r="V217" s="10">
        <v>-4.9444022677462215E-2</v>
      </c>
      <c r="W217" s="10">
        <v>-2.4331010845932557E-2</v>
      </c>
      <c r="X217" s="10">
        <v>5.5994215215314523E-2</v>
      </c>
      <c r="Y217" s="10">
        <v>3.5227641340800836E-2</v>
      </c>
      <c r="Z217" s="10">
        <v>-1.6990485072983053E-2</v>
      </c>
      <c r="AA217" s="10">
        <v>-7.2080126402337512E-3</v>
      </c>
    </row>
    <row r="218" spans="1:27" x14ac:dyDescent="0.25">
      <c r="A218" s="15">
        <v>40620</v>
      </c>
      <c r="B218" s="12">
        <v>99.79</v>
      </c>
      <c r="D218" s="23">
        <v>40623</v>
      </c>
      <c r="E218" s="26">
        <v>101.48553875236296</v>
      </c>
      <c r="F218" s="13">
        <v>3.9380000000000002</v>
      </c>
      <c r="G218" s="13">
        <v>4.0869999999999997</v>
      </c>
      <c r="H218" s="13">
        <v>4.0460000000000003</v>
      </c>
      <c r="I218" s="13">
        <v>3.8780000000000001</v>
      </c>
      <c r="J218" s="13">
        <v>3.855</v>
      </c>
      <c r="K218" s="13">
        <v>3.8410000000000002</v>
      </c>
      <c r="L218" s="13">
        <v>3.9249999999999998</v>
      </c>
      <c r="M218" s="13">
        <v>4.1040000000000001</v>
      </c>
      <c r="N218" s="13">
        <v>4.1989999999999998</v>
      </c>
      <c r="R218" s="10">
        <v>-1.1606350793758604</v>
      </c>
      <c r="S218" s="10">
        <v>-0.44526717452639669</v>
      </c>
      <c r="T218" s="10">
        <v>0.10442085075076206</v>
      </c>
      <c r="U218" s="10">
        <v>-8.7862476344754817E-2</v>
      </c>
      <c r="V218" s="10">
        <v>-3.6811821123526219E-2</v>
      </c>
      <c r="W218" s="10">
        <v>-1.1428565907478731E-2</v>
      </c>
      <c r="X218" s="10">
        <v>5.4940038309789857E-2</v>
      </c>
      <c r="Y218" s="10">
        <v>3.3348676250142421E-2</v>
      </c>
      <c r="Z218" s="10">
        <v>-3.282675283303752E-4</v>
      </c>
      <c r="AA218" s="10">
        <v>-6.3749379361326764E-3</v>
      </c>
    </row>
    <row r="219" spans="1:27" x14ac:dyDescent="0.25">
      <c r="A219" s="15">
        <v>40627</v>
      </c>
      <c r="B219" s="12">
        <v>104.41</v>
      </c>
      <c r="D219" s="23">
        <v>40630</v>
      </c>
      <c r="E219" s="26">
        <v>104.71614205638515</v>
      </c>
      <c r="F219" s="13">
        <v>3.952</v>
      </c>
      <c r="G219" s="13">
        <v>4.0949999999999998</v>
      </c>
      <c r="H219" s="13">
        <v>4.0609999999999999</v>
      </c>
      <c r="I219" s="13">
        <v>3.8919999999999999</v>
      </c>
      <c r="J219" s="13">
        <v>3.883</v>
      </c>
      <c r="K219" s="13">
        <v>3.8570000000000002</v>
      </c>
      <c r="L219" s="13">
        <v>3.9590000000000001</v>
      </c>
      <c r="M219" s="13">
        <v>4.1550000000000002</v>
      </c>
      <c r="N219" s="13">
        <v>4.2560000000000002</v>
      </c>
      <c r="R219" s="10">
        <v>-0.88148996767668586</v>
      </c>
      <c r="S219" s="10">
        <v>-0.3069174463845854</v>
      </c>
      <c r="T219" s="10">
        <v>0.10845929179628093</v>
      </c>
      <c r="U219" s="10">
        <v>-0.1166386904603009</v>
      </c>
      <c r="V219" s="10">
        <v>-3.0652748059113173E-2</v>
      </c>
      <c r="W219" s="10">
        <v>1.4502715318190416E-2</v>
      </c>
      <c r="X219" s="10">
        <v>6.1887235430625964E-2</v>
      </c>
      <c r="Y219" s="10">
        <v>2.8445368721634348E-2</v>
      </c>
      <c r="Z219" s="10">
        <v>2.697657936270601E-3</v>
      </c>
      <c r="AA219" s="10">
        <v>-6.1087988349251676E-3</v>
      </c>
    </row>
    <row r="220" spans="1:27" x14ac:dyDescent="0.25">
      <c r="A220" s="15">
        <v>40634</v>
      </c>
      <c r="B220" s="12">
        <v>105.08</v>
      </c>
      <c r="D220" s="23">
        <v>40637</v>
      </c>
      <c r="E220" s="26">
        <v>106.89877312048941</v>
      </c>
      <c r="F220" s="13">
        <v>3.9820000000000002</v>
      </c>
      <c r="G220" s="13">
        <v>4.109</v>
      </c>
      <c r="H220" s="13">
        <v>4.0919999999999996</v>
      </c>
      <c r="I220" s="13">
        <v>3.923</v>
      </c>
      <c r="J220" s="13">
        <v>3.9319999999999999</v>
      </c>
      <c r="K220" s="13">
        <v>3.9049999999999998</v>
      </c>
      <c r="L220" s="13">
        <v>4.0170000000000003</v>
      </c>
      <c r="M220" s="13">
        <v>4.2089999999999996</v>
      </c>
      <c r="N220" s="13">
        <v>4.3230000000000004</v>
      </c>
      <c r="R220" s="10">
        <v>-0.96650563060321604</v>
      </c>
      <c r="S220" s="10">
        <v>-0.18077276525878097</v>
      </c>
      <c r="T220" s="10">
        <v>0.12052620850784447</v>
      </c>
      <c r="U220" s="10">
        <v>-9.599945378018615E-2</v>
      </c>
      <c r="V220" s="10">
        <v>-3.3511827468231448E-2</v>
      </c>
      <c r="W220" s="10">
        <v>5.1895153162480404E-3</v>
      </c>
      <c r="X220" s="10">
        <v>5.9469277506721034E-2</v>
      </c>
      <c r="Y220" s="10">
        <v>9.8882392192178054E-3</v>
      </c>
      <c r="Z220" s="10">
        <v>1.2033704713932717E-3</v>
      </c>
      <c r="AA220" s="10">
        <v>-6.7681755757120999E-3</v>
      </c>
    </row>
    <row r="221" spans="1:27" x14ac:dyDescent="0.25">
      <c r="A221" s="15">
        <v>40641</v>
      </c>
      <c r="B221" s="12">
        <v>109.29</v>
      </c>
      <c r="D221" s="23">
        <v>40644</v>
      </c>
      <c r="E221" s="26">
        <v>108.68387755102042</v>
      </c>
      <c r="F221" s="13">
        <v>4.0819999999999999</v>
      </c>
      <c r="G221" s="13">
        <v>4.1539999999999999</v>
      </c>
      <c r="H221" s="13">
        <v>4.2039999999999997</v>
      </c>
      <c r="I221" s="13">
        <v>4.024</v>
      </c>
      <c r="J221" s="13">
        <v>4.04</v>
      </c>
      <c r="K221" s="13">
        <v>4.0010000000000003</v>
      </c>
      <c r="L221" s="13">
        <v>4.0970000000000004</v>
      </c>
      <c r="M221" s="13">
        <v>4.3079999999999998</v>
      </c>
      <c r="N221" s="13">
        <v>4.3970000000000002</v>
      </c>
      <c r="R221" s="10">
        <v>-0.97042918016282997</v>
      </c>
      <c r="S221" s="10">
        <v>-0.26154670148725212</v>
      </c>
      <c r="T221" s="10">
        <v>0.10370007787191436</v>
      </c>
      <c r="U221" s="10">
        <v>-0.1115956797336838</v>
      </c>
      <c r="V221" s="10">
        <v>-6.3313163388105637E-2</v>
      </c>
      <c r="W221" s="10">
        <v>3.4846646464004472E-3</v>
      </c>
      <c r="X221" s="10">
        <v>5.1427033205481969E-2</v>
      </c>
      <c r="Y221" s="10">
        <v>4.6847306965303401E-3</v>
      </c>
      <c r="Z221" s="10">
        <v>7.9138782778849677E-3</v>
      </c>
      <c r="AA221" s="10">
        <v>-6.6208143949251039E-3</v>
      </c>
    </row>
    <row r="222" spans="1:27" x14ac:dyDescent="0.25">
      <c r="A222" s="15">
        <v>40648</v>
      </c>
      <c r="B222" s="12">
        <v>107.75</v>
      </c>
      <c r="D222" s="23">
        <v>40651</v>
      </c>
      <c r="E222" s="26">
        <v>108.08512651779706</v>
      </c>
      <c r="F222" s="13">
        <v>4.1109999999999998</v>
      </c>
      <c r="G222" s="13">
        <v>4.2119999999999997</v>
      </c>
      <c r="H222" s="13">
        <v>4.2290000000000001</v>
      </c>
      <c r="I222" s="13">
        <v>4.0510000000000002</v>
      </c>
      <c r="J222" s="13">
        <v>4.0679999999999996</v>
      </c>
      <c r="K222" s="13">
        <v>4.0330000000000004</v>
      </c>
      <c r="L222" s="13">
        <v>4.1260000000000003</v>
      </c>
      <c r="M222" s="13">
        <v>4.319</v>
      </c>
      <c r="N222" s="13">
        <v>4.4400000000000004</v>
      </c>
      <c r="R222" s="10">
        <v>-0.75239046568815715</v>
      </c>
      <c r="S222" s="10">
        <v>-0.39932970793736899</v>
      </c>
      <c r="T222" s="10">
        <v>1.2548128757148606E-2</v>
      </c>
      <c r="U222" s="10">
        <v>-8.7670387642778139E-2</v>
      </c>
      <c r="V222" s="10">
        <v>-7.3747903184559885E-2</v>
      </c>
      <c r="W222" s="10">
        <v>-2.0255887402605324E-2</v>
      </c>
      <c r="X222" s="10">
        <v>2.173467393581896E-2</v>
      </c>
      <c r="Y222" s="10">
        <v>-6.5259505674798973E-3</v>
      </c>
      <c r="Z222" s="10">
        <v>-1.5799642669941171E-2</v>
      </c>
      <c r="AA222" s="10">
        <v>-1.9645387224400397E-3</v>
      </c>
    </row>
    <row r="223" spans="1:27" x14ac:dyDescent="0.25">
      <c r="A223" s="15">
        <v>40655</v>
      </c>
      <c r="B223" s="12">
        <v>109.11</v>
      </c>
      <c r="D223" s="23">
        <v>40658</v>
      </c>
      <c r="E223" s="26">
        <v>110.63240662544453</v>
      </c>
      <c r="F223" s="13">
        <v>4.1050000000000004</v>
      </c>
      <c r="G223" s="13">
        <v>4.2220000000000004</v>
      </c>
      <c r="H223" s="13">
        <v>4.2380000000000004</v>
      </c>
      <c r="I223" s="13">
        <v>4.0380000000000003</v>
      </c>
      <c r="J223" s="13">
        <v>4.0609999999999999</v>
      </c>
      <c r="K223" s="13">
        <v>4.024</v>
      </c>
      <c r="L223" s="13">
        <v>4.1340000000000003</v>
      </c>
      <c r="M223" s="13">
        <v>4.3049999999999997</v>
      </c>
      <c r="N223" s="13">
        <v>4.4379999999999997</v>
      </c>
      <c r="R223" s="10">
        <v>-0.5812063285794592</v>
      </c>
      <c r="S223" s="10">
        <v>-0.37765432263463999</v>
      </c>
      <c r="T223" s="10">
        <v>-1.1299430211349732E-2</v>
      </c>
      <c r="U223" s="10">
        <v>-4.0159703273937496E-2</v>
      </c>
      <c r="V223" s="10">
        <v>-6.5788103817236349E-2</v>
      </c>
      <c r="W223" s="10">
        <v>-3.0270670373096935E-2</v>
      </c>
      <c r="X223" s="10">
        <v>9.9858541688713515E-3</v>
      </c>
      <c r="Y223" s="10">
        <v>-7.0860314112662654E-3</v>
      </c>
      <c r="Z223" s="10">
        <v>-6.004737158375335E-3</v>
      </c>
      <c r="AA223" s="10">
        <v>-5.7377490587225905E-3</v>
      </c>
    </row>
    <row r="224" spans="1:27" x14ac:dyDescent="0.25">
      <c r="A224" s="15">
        <v>40662</v>
      </c>
      <c r="B224" s="12">
        <v>112.3</v>
      </c>
      <c r="D224" s="23">
        <v>40665</v>
      </c>
      <c r="E224" s="26">
        <v>110.40872393274054</v>
      </c>
      <c r="F224" s="13">
        <v>4.1280000000000001</v>
      </c>
      <c r="G224" s="13">
        <v>4.2309999999999999</v>
      </c>
      <c r="H224" s="13">
        <v>4.2690000000000001</v>
      </c>
      <c r="I224" s="13">
        <v>4.0590000000000002</v>
      </c>
      <c r="J224" s="13">
        <v>4.0860000000000003</v>
      </c>
      <c r="K224" s="13">
        <v>4.0599999999999996</v>
      </c>
      <c r="L224" s="13">
        <v>4.1559999999999997</v>
      </c>
      <c r="M224" s="13">
        <v>4.3280000000000003</v>
      </c>
      <c r="N224" s="13">
        <v>4.4649999999999999</v>
      </c>
      <c r="R224" s="10">
        <v>-0.52924107810992904</v>
      </c>
      <c r="S224" s="10">
        <v>-0.37666342989758272</v>
      </c>
      <c r="T224" s="10">
        <v>-2.0846510470324885E-2</v>
      </c>
      <c r="U224" s="10">
        <v>-5.5635277471491419E-2</v>
      </c>
      <c r="V224" s="10">
        <v>-4.2458656232995107E-2</v>
      </c>
      <c r="W224" s="10">
        <v>-3.0107980739693254E-2</v>
      </c>
      <c r="X224" s="10">
        <v>2.187208509168723E-2</v>
      </c>
      <c r="Y224" s="10">
        <v>-1.2781524070969875E-2</v>
      </c>
      <c r="Z224" s="10">
        <v>-1.6323142004529445E-2</v>
      </c>
      <c r="AA224" s="10">
        <v>-1.9364249940535456E-3</v>
      </c>
    </row>
    <row r="225" spans="1:27" x14ac:dyDescent="0.25">
      <c r="A225" s="15">
        <v>40669</v>
      </c>
      <c r="B225" s="12">
        <v>105.84</v>
      </c>
      <c r="D225" s="23">
        <v>40672</v>
      </c>
      <c r="E225" s="26">
        <v>102.922029624903</v>
      </c>
      <c r="F225" s="13">
        <v>4.117</v>
      </c>
      <c r="G225" s="13">
        <v>4.218</v>
      </c>
      <c r="H225" s="13">
        <v>4.2480000000000002</v>
      </c>
      <c r="I225" s="13">
        <v>4.0519999999999996</v>
      </c>
      <c r="J225" s="13">
        <v>4.0659999999999998</v>
      </c>
      <c r="K225" s="13">
        <v>4.0220000000000002</v>
      </c>
      <c r="L225" s="13">
        <v>4.1559999999999997</v>
      </c>
      <c r="M225" s="13">
        <v>4.3070000000000004</v>
      </c>
      <c r="N225" s="13">
        <v>4.4589999999999996</v>
      </c>
      <c r="R225" s="10">
        <v>-0.31031647084165154</v>
      </c>
      <c r="S225" s="10">
        <v>-0.40305255007728275</v>
      </c>
      <c r="T225" s="10">
        <v>-2.97367836202025E-2</v>
      </c>
      <c r="U225" s="10">
        <v>-3.7930804676687087E-2</v>
      </c>
      <c r="V225" s="10">
        <v>-8.9431009684954373E-4</v>
      </c>
      <c r="W225" s="10">
        <v>-1.9059005505886111E-2</v>
      </c>
      <c r="X225" s="10">
        <v>2.3520878208871939E-2</v>
      </c>
      <c r="Y225" s="10">
        <v>-1.9390180631662552E-2</v>
      </c>
      <c r="Z225" s="10">
        <v>5.9834403077623482E-3</v>
      </c>
      <c r="AA225" s="10">
        <v>-5.2729095241332204E-3</v>
      </c>
    </row>
    <row r="226" spans="1:27" x14ac:dyDescent="0.25">
      <c r="A226" s="15">
        <v>40676</v>
      </c>
      <c r="B226" s="12">
        <v>99.87</v>
      </c>
      <c r="D226" s="23">
        <v>40679</v>
      </c>
      <c r="E226" s="26">
        <v>98.729892815360898</v>
      </c>
      <c r="F226" s="13">
        <v>4.0750000000000002</v>
      </c>
      <c r="G226" s="13">
        <v>4.2069999999999999</v>
      </c>
      <c r="H226" s="13">
        <v>4.21</v>
      </c>
      <c r="I226" s="13">
        <v>4.0049999999999999</v>
      </c>
      <c r="J226" s="13">
        <v>4.0149999999999997</v>
      </c>
      <c r="K226" s="13">
        <v>3.996</v>
      </c>
      <c r="L226" s="13">
        <v>4.1340000000000003</v>
      </c>
      <c r="M226" s="13">
        <v>4.2480000000000002</v>
      </c>
      <c r="N226" s="13">
        <v>4.3710000000000004</v>
      </c>
      <c r="R226" s="10">
        <v>-0.15272667549738791</v>
      </c>
      <c r="S226" s="10">
        <v>-0.35996896007389395</v>
      </c>
      <c r="T226" s="10">
        <v>-3.3982364047030811E-2</v>
      </c>
      <c r="U226" s="10">
        <v>-2.9882066894844846E-2</v>
      </c>
      <c r="V226" s="10">
        <v>3.113356676612903E-2</v>
      </c>
      <c r="W226" s="10">
        <v>1.9013452447210994E-2</v>
      </c>
      <c r="X226" s="10">
        <v>1.7309733888024609E-2</v>
      </c>
      <c r="Y226" s="10">
        <v>-1.235788478965826E-2</v>
      </c>
      <c r="Z226" s="10">
        <v>-5.2090363549171749E-3</v>
      </c>
      <c r="AA226" s="10">
        <v>-3.1763485738958886E-3</v>
      </c>
    </row>
    <row r="227" spans="1:27" x14ac:dyDescent="0.25">
      <c r="A227" s="15">
        <v>40683</v>
      </c>
      <c r="B227" s="12">
        <v>97.99</v>
      </c>
      <c r="D227" s="23">
        <v>40686</v>
      </c>
      <c r="E227" s="26">
        <v>98.450879809749352</v>
      </c>
      <c r="F227" s="13">
        <v>4.0110000000000001</v>
      </c>
      <c r="G227" s="13">
        <v>4.1609999999999996</v>
      </c>
      <c r="H227" s="13">
        <v>4.1379999999999999</v>
      </c>
      <c r="I227" s="13">
        <v>3.9430000000000001</v>
      </c>
      <c r="J227" s="13">
        <v>3.9420000000000002</v>
      </c>
      <c r="K227" s="13">
        <v>3.9350000000000001</v>
      </c>
      <c r="L227" s="13">
        <v>4.101</v>
      </c>
      <c r="M227" s="13">
        <v>4.2009999999999996</v>
      </c>
      <c r="N227" s="13">
        <v>4.2869999999999999</v>
      </c>
      <c r="R227" s="10">
        <v>-0.12855050327212619</v>
      </c>
      <c r="S227" s="10">
        <v>-0.33439105400313651</v>
      </c>
      <c r="T227" s="10">
        <v>-4.7944642329816392E-2</v>
      </c>
      <c r="U227" s="10">
        <v>-1.5069971296096449E-2</v>
      </c>
      <c r="V227" s="10">
        <v>1.8599465808906899E-2</v>
      </c>
      <c r="W227" s="10">
        <v>1.5652024174008277E-2</v>
      </c>
      <c r="X227" s="10">
        <v>8.0439192198855612E-3</v>
      </c>
      <c r="Y227" s="10">
        <v>-1.9843194449580204E-2</v>
      </c>
      <c r="Z227" s="10">
        <v>-4.2738962023486484E-3</v>
      </c>
      <c r="AA227" s="10">
        <v>-3.5460240223125863E-3</v>
      </c>
    </row>
    <row r="228" spans="1:27" x14ac:dyDescent="0.25">
      <c r="A228" s="15">
        <v>40690</v>
      </c>
      <c r="B228" s="12">
        <v>99.55</v>
      </c>
      <c r="D228" s="23">
        <v>40693</v>
      </c>
      <c r="E228" s="26">
        <v>100.29336530711748</v>
      </c>
      <c r="F228" s="13">
        <v>3.9620000000000002</v>
      </c>
      <c r="G228" s="13">
        <v>4.1210000000000004</v>
      </c>
      <c r="H228" s="13">
        <v>4.0819999999999999</v>
      </c>
      <c r="I228" s="13">
        <v>3.8969999999999998</v>
      </c>
      <c r="J228" s="13">
        <v>3.8959999999999999</v>
      </c>
      <c r="K228" s="13">
        <v>3.8839999999999999</v>
      </c>
      <c r="L228" s="13">
        <v>4.0199999999999996</v>
      </c>
      <c r="M228" s="13">
        <v>4.1609999999999996</v>
      </c>
      <c r="N228" s="13">
        <v>4.2270000000000003</v>
      </c>
      <c r="R228" s="10">
        <v>0.19556875865795256</v>
      </c>
      <c r="S228" s="10">
        <v>-0.25720688345902731</v>
      </c>
      <c r="T228" s="10">
        <v>-0.12542077014977601</v>
      </c>
      <c r="U228" s="10">
        <v>1.1389620797085333E-3</v>
      </c>
      <c r="V228" s="10">
        <v>2.8379223957172593E-2</v>
      </c>
      <c r="W228" s="10">
        <v>4.5643407851660746E-3</v>
      </c>
      <c r="X228" s="10">
        <v>-9.8446285076559739E-3</v>
      </c>
      <c r="Y228" s="10">
        <v>-4.0133038839808869E-3</v>
      </c>
      <c r="Z228" s="10">
        <v>-2.0437856050813802E-2</v>
      </c>
      <c r="AA228" s="10">
        <v>-4.9787277021486461E-3</v>
      </c>
    </row>
    <row r="229" spans="1:27" x14ac:dyDescent="0.25">
      <c r="A229" s="15">
        <v>40697</v>
      </c>
      <c r="B229" s="12">
        <v>100.92</v>
      </c>
      <c r="D229" s="23">
        <v>40700</v>
      </c>
      <c r="E229" s="26">
        <v>100.72874214126952</v>
      </c>
      <c r="F229" s="13">
        <v>3.9550000000000001</v>
      </c>
      <c r="G229" s="13">
        <v>4.1050000000000004</v>
      </c>
      <c r="H229" s="13">
        <v>4.0739999999999998</v>
      </c>
      <c r="I229" s="13">
        <v>3.891</v>
      </c>
      <c r="J229" s="13">
        <v>3.8889999999999998</v>
      </c>
      <c r="K229" s="13">
        <v>3.8769999999999998</v>
      </c>
      <c r="L229" s="13">
        <v>4.0149999999999997</v>
      </c>
      <c r="M229" s="13">
        <v>4.1459999999999999</v>
      </c>
      <c r="N229" s="13">
        <v>4.2229999999999999</v>
      </c>
      <c r="R229" s="10">
        <v>0.27744707959248649</v>
      </c>
      <c r="S229" s="10">
        <v>-8.6666666650794144E-2</v>
      </c>
      <c r="T229" s="10">
        <v>-0.13088665591254814</v>
      </c>
      <c r="U229" s="10">
        <v>3.5362503057405452E-2</v>
      </c>
      <c r="V229" s="10">
        <v>2.9813267110065173E-2</v>
      </c>
      <c r="W229" s="10">
        <v>3.444556515120753E-3</v>
      </c>
      <c r="X229" s="10">
        <v>-1.0285412157196376E-2</v>
      </c>
      <c r="Y229" s="10">
        <v>-1.7102693977660236E-2</v>
      </c>
      <c r="Z229" s="10">
        <v>-4.8182906685199046E-3</v>
      </c>
      <c r="AA229" s="10">
        <v>-8.6113348179228093E-3</v>
      </c>
    </row>
    <row r="230" spans="1:27" x14ac:dyDescent="0.25">
      <c r="A230" s="15">
        <v>40704</v>
      </c>
      <c r="B230" s="12">
        <v>100.05</v>
      </c>
      <c r="D230" s="23">
        <v>40707</v>
      </c>
      <c r="E230" s="26">
        <v>98.581692099060561</v>
      </c>
      <c r="F230" s="13">
        <v>3.968</v>
      </c>
      <c r="G230" s="13">
        <v>4.0869999999999997</v>
      </c>
      <c r="H230" s="13">
        <v>4.0880000000000001</v>
      </c>
      <c r="I230" s="13">
        <v>3.9049999999999998</v>
      </c>
      <c r="J230" s="13">
        <v>3.9049999999999998</v>
      </c>
      <c r="K230" s="13">
        <v>3.8959999999999999</v>
      </c>
      <c r="L230" s="13">
        <v>3.988</v>
      </c>
      <c r="M230" s="13">
        <v>4.1630000000000003</v>
      </c>
      <c r="N230" s="13">
        <v>4.2450000000000001</v>
      </c>
      <c r="R230" s="10">
        <v>0.31564895271775956</v>
      </c>
      <c r="S230" s="10">
        <v>-3.9215337711645419E-2</v>
      </c>
      <c r="T230" s="10">
        <v>-0.14894314479882023</v>
      </c>
      <c r="U230" s="10">
        <v>4.2835801849487702E-2</v>
      </c>
      <c r="V230" s="10">
        <v>1.8310362634692028E-2</v>
      </c>
      <c r="W230" s="10">
        <v>4.0770340775891289E-3</v>
      </c>
      <c r="X230" s="10">
        <v>-4.192885689044119E-3</v>
      </c>
      <c r="Y230" s="10">
        <v>-2.5983975541057462E-2</v>
      </c>
      <c r="Z230" s="10">
        <v>6.167935964282811E-3</v>
      </c>
      <c r="AA230" s="10">
        <v>-1.1194265035405137E-2</v>
      </c>
    </row>
    <row r="231" spans="1:27" x14ac:dyDescent="0.25">
      <c r="A231" s="15">
        <v>40711</v>
      </c>
      <c r="B231" s="12">
        <v>95.87</v>
      </c>
      <c r="D231" s="23">
        <v>40714</v>
      </c>
      <c r="E231" s="26">
        <v>94.117757838995658</v>
      </c>
      <c r="F231" s="13">
        <v>3.9620000000000002</v>
      </c>
      <c r="G231" s="13">
        <v>4.077</v>
      </c>
      <c r="H231" s="13">
        <v>4.0739999999999998</v>
      </c>
      <c r="I231" s="13">
        <v>3.9039999999999999</v>
      </c>
      <c r="J231" s="13">
        <v>3.9039999999999999</v>
      </c>
      <c r="K231" s="13">
        <v>3.8959999999999999</v>
      </c>
      <c r="L231" s="13">
        <v>3.9590000000000001</v>
      </c>
      <c r="M231" s="13">
        <v>4.1559999999999997</v>
      </c>
      <c r="N231" s="13">
        <v>4.2359999999999998</v>
      </c>
      <c r="R231" s="10">
        <v>0.65867339615911125</v>
      </c>
      <c r="S231" s="10">
        <v>2.6425651040226542E-2</v>
      </c>
      <c r="T231" s="10">
        <v>-0.12764209933035808</v>
      </c>
      <c r="U231" s="10">
        <v>7.8425212898569699E-2</v>
      </c>
      <c r="V231" s="10">
        <v>2.4639170767622023E-2</v>
      </c>
      <c r="W231" s="10">
        <v>-1.1754316583271526E-2</v>
      </c>
      <c r="X231" s="10">
        <v>-1.3931804431162231E-3</v>
      </c>
      <c r="Y231" s="10">
        <v>-2.263014549971951E-2</v>
      </c>
      <c r="Z231" s="10">
        <v>-1.7247428574333088E-3</v>
      </c>
      <c r="AA231" s="10">
        <v>-1.2623073312451195E-2</v>
      </c>
    </row>
    <row r="232" spans="1:27" x14ac:dyDescent="0.25">
      <c r="A232" s="15">
        <v>40718</v>
      </c>
      <c r="B232" s="12">
        <v>92.7</v>
      </c>
      <c r="D232" s="23">
        <v>40721</v>
      </c>
      <c r="E232" s="26">
        <v>92.93116499346992</v>
      </c>
      <c r="F232" s="13">
        <v>3.9140000000000001</v>
      </c>
      <c r="G232" s="13">
        <v>4.0380000000000003</v>
      </c>
      <c r="H232" s="13">
        <v>4.0140000000000002</v>
      </c>
      <c r="I232" s="13">
        <v>3.86</v>
      </c>
      <c r="J232" s="13">
        <v>3.8420000000000001</v>
      </c>
      <c r="K232" s="13">
        <v>3.8340000000000001</v>
      </c>
      <c r="L232" s="13">
        <v>3.8849999999999998</v>
      </c>
      <c r="M232" s="13">
        <v>4.069</v>
      </c>
      <c r="N232" s="13">
        <v>4.1459999999999999</v>
      </c>
      <c r="R232" s="10">
        <v>0.73250171073665316</v>
      </c>
      <c r="S232" s="10">
        <v>0.23289844223531261</v>
      </c>
      <c r="T232" s="10">
        <v>-7.0206545972764087E-2</v>
      </c>
      <c r="U232" s="10">
        <v>8.4675862986229478E-2</v>
      </c>
      <c r="V232" s="10">
        <v>2.4255003273181541E-3</v>
      </c>
      <c r="W232" s="10">
        <v>1.2501515381950839E-2</v>
      </c>
      <c r="X232" s="10">
        <v>-2.5420004782259066E-2</v>
      </c>
      <c r="Y232" s="10">
        <v>-2.1095819555316687E-2</v>
      </c>
      <c r="Z232" s="10">
        <v>-1.5037426294907464E-2</v>
      </c>
      <c r="AA232" s="10">
        <v>-1.2665635937029188E-2</v>
      </c>
    </row>
    <row r="233" spans="1:27" x14ac:dyDescent="0.25">
      <c r="A233" s="15">
        <v>40725</v>
      </c>
      <c r="B233" s="12">
        <v>93.7</v>
      </c>
      <c r="D233" s="23">
        <v>40728</v>
      </c>
      <c r="E233" s="26">
        <v>95.262625489756346</v>
      </c>
      <c r="F233" s="13">
        <v>3.87</v>
      </c>
      <c r="G233" s="13">
        <v>4.0090000000000003</v>
      </c>
      <c r="H233" s="13">
        <v>3.9780000000000002</v>
      </c>
      <c r="I233" s="13">
        <v>3.8119999999999998</v>
      </c>
      <c r="J233" s="13">
        <v>3.8180000000000001</v>
      </c>
      <c r="K233" s="13">
        <v>3.798</v>
      </c>
      <c r="L233" s="13">
        <v>3.851</v>
      </c>
      <c r="M233" s="13">
        <v>3.9929999999999999</v>
      </c>
      <c r="N233" s="13">
        <v>4.0650000000000004</v>
      </c>
      <c r="R233" s="10">
        <v>0.9491616380099962</v>
      </c>
      <c r="S233" s="10">
        <v>0.13235532947548706</v>
      </c>
      <c r="T233" s="10">
        <v>-3.1664173482635519E-2</v>
      </c>
      <c r="U233" s="10">
        <v>7.5575067531967327E-2</v>
      </c>
      <c r="V233" s="10">
        <v>-1.2507624003635316E-2</v>
      </c>
      <c r="W233" s="10">
        <v>1.3930147906730861E-2</v>
      </c>
      <c r="X233" s="10">
        <v>-1.6005041006657811E-2</v>
      </c>
      <c r="Y233" s="10">
        <v>-1.2467517843796823E-2</v>
      </c>
      <c r="Z233" s="10">
        <v>-1.3364516406167768E-2</v>
      </c>
      <c r="AA233" s="10">
        <v>-1.2504425004949773E-2</v>
      </c>
    </row>
    <row r="234" spans="1:27" x14ac:dyDescent="0.25">
      <c r="A234" s="15">
        <v>40732</v>
      </c>
      <c r="B234" s="12">
        <v>97.12</v>
      </c>
      <c r="D234" s="23">
        <v>40735</v>
      </c>
      <c r="E234" s="26">
        <v>96.962565597667634</v>
      </c>
      <c r="F234" s="13">
        <v>3.9260000000000002</v>
      </c>
      <c r="G234" s="13">
        <v>4.0119999999999996</v>
      </c>
      <c r="H234" s="13">
        <v>4.0339999999999998</v>
      </c>
      <c r="I234" s="13">
        <v>3.8719999999999999</v>
      </c>
      <c r="J234" s="13">
        <v>3.875</v>
      </c>
      <c r="K234" s="13">
        <v>3.8559999999999999</v>
      </c>
      <c r="L234" s="13">
        <v>3.8380000000000001</v>
      </c>
      <c r="M234" s="13">
        <v>4.0119999999999996</v>
      </c>
      <c r="N234" s="13">
        <v>4.0990000000000002</v>
      </c>
      <c r="R234" s="10">
        <v>1.7299513007643246</v>
      </c>
      <c r="S234" s="10">
        <v>-0.19242671709144127</v>
      </c>
      <c r="T234" s="10">
        <v>-5.0881171870566622E-2</v>
      </c>
      <c r="U234" s="10">
        <v>9.0849085715161329E-2</v>
      </c>
      <c r="V234" s="10">
        <v>-1.9964309086318757E-2</v>
      </c>
      <c r="W234" s="10">
        <v>-2.0289958032866846E-3</v>
      </c>
      <c r="X234" s="10">
        <v>-1.1169345468259364E-2</v>
      </c>
      <c r="Y234" s="10">
        <v>-4.1645910419644958E-4</v>
      </c>
      <c r="Z234" s="10">
        <v>-1.3941654468369684E-3</v>
      </c>
      <c r="AA234" s="10">
        <v>-1.4838607800544098E-2</v>
      </c>
    </row>
    <row r="235" spans="1:27" x14ac:dyDescent="0.25">
      <c r="A235" s="15">
        <v>40739</v>
      </c>
      <c r="B235" s="12">
        <v>96.72</v>
      </c>
      <c r="D235" s="23">
        <v>40742</v>
      </c>
      <c r="E235" s="26">
        <v>97.227725947521861</v>
      </c>
      <c r="F235" s="13">
        <v>3.9630000000000001</v>
      </c>
      <c r="G235" s="13">
        <v>4.0339999999999998</v>
      </c>
      <c r="H235" s="13">
        <v>4.0659999999999998</v>
      </c>
      <c r="I235" s="13">
        <v>3.9119999999999999</v>
      </c>
      <c r="J235" s="13">
        <v>3.903</v>
      </c>
      <c r="K235" s="13">
        <v>3.8820000000000001</v>
      </c>
      <c r="L235" s="13">
        <v>3.827</v>
      </c>
      <c r="M235" s="13">
        <v>4.0049999999999999</v>
      </c>
      <c r="N235" s="13">
        <v>4.1139999999999999</v>
      </c>
      <c r="R235" s="10">
        <v>2.4425661738077906</v>
      </c>
      <c r="S235" s="10">
        <v>-0.21113749327799308</v>
      </c>
      <c r="T235" s="10">
        <v>-4.208591397449972E-2</v>
      </c>
      <c r="U235" s="10">
        <v>7.4486468471017767E-2</v>
      </c>
      <c r="V235" s="10">
        <v>-9.8160119948416586E-4</v>
      </c>
      <c r="W235" s="10">
        <v>-1.9357462699379959E-2</v>
      </c>
      <c r="X235" s="10">
        <v>-1.640273881684666E-2</v>
      </c>
      <c r="Y235" s="10">
        <v>-2.9528353020427298E-3</v>
      </c>
      <c r="Z235" s="10">
        <v>-1.2093548048053701E-2</v>
      </c>
      <c r="AA235" s="10">
        <v>-1.4112491039474397E-2</v>
      </c>
    </row>
    <row r="236" spans="1:27" x14ac:dyDescent="0.25">
      <c r="A236" s="15">
        <v>40746</v>
      </c>
      <c r="B236" s="12">
        <v>98.01</v>
      </c>
      <c r="D236" s="23">
        <v>40749</v>
      </c>
      <c r="E236" s="26">
        <v>97.975988891965414</v>
      </c>
      <c r="F236" s="13">
        <v>3.988</v>
      </c>
      <c r="G236" s="13">
        <v>4.0369999999999999</v>
      </c>
      <c r="H236" s="13">
        <v>4.09</v>
      </c>
      <c r="I236" s="13">
        <v>3.94</v>
      </c>
      <c r="J236" s="13">
        <v>3.9249999999999998</v>
      </c>
      <c r="K236" s="13">
        <v>3.9129999999999998</v>
      </c>
      <c r="L236" s="13">
        <v>3.8479999999999999</v>
      </c>
      <c r="M236" s="13">
        <v>4.0380000000000003</v>
      </c>
      <c r="N236" s="13">
        <v>4.1449999999999996</v>
      </c>
      <c r="R236" s="10">
        <v>2.6062439242800974</v>
      </c>
      <c r="S236" s="10">
        <v>-0.13883486381700011</v>
      </c>
      <c r="T236" s="10">
        <v>-2.2652870091167954E-2</v>
      </c>
      <c r="U236" s="10">
        <v>8.0928318388576309E-2</v>
      </c>
      <c r="V236" s="10">
        <v>-4.9858326088616225E-3</v>
      </c>
      <c r="W236" s="10">
        <v>-1.0811935186758952E-2</v>
      </c>
      <c r="X236" s="10">
        <v>2.403810325042786E-5</v>
      </c>
      <c r="Y236" s="10">
        <v>-6.4948263571988126E-3</v>
      </c>
      <c r="Z236" s="10">
        <v>-6.4334733415824267E-3</v>
      </c>
      <c r="AA236" s="10">
        <v>-1.6149059604160566E-2</v>
      </c>
    </row>
    <row r="237" spans="1:27" x14ac:dyDescent="0.25">
      <c r="A237" s="15">
        <v>40753</v>
      </c>
      <c r="B237" s="12">
        <v>97.83</v>
      </c>
      <c r="D237" s="23">
        <v>40756</v>
      </c>
      <c r="E237" s="26">
        <v>95.815678834581718</v>
      </c>
      <c r="F237" s="13">
        <v>3.9740000000000002</v>
      </c>
      <c r="G237" s="13">
        <v>4.0449999999999999</v>
      </c>
      <c r="H237" s="13">
        <v>4.09</v>
      </c>
      <c r="I237" s="13">
        <v>3.9180000000000001</v>
      </c>
      <c r="J237" s="13">
        <v>3.9180000000000001</v>
      </c>
      <c r="K237" s="13">
        <v>3.9039999999999999</v>
      </c>
      <c r="L237" s="13">
        <v>3.855</v>
      </c>
      <c r="M237" s="13">
        <v>4</v>
      </c>
      <c r="N237" s="13">
        <v>4.1360000000000001</v>
      </c>
      <c r="R237" s="10">
        <v>2.6186505482150539</v>
      </c>
      <c r="S237" s="10">
        <v>-0.10070674825515037</v>
      </c>
      <c r="T237" s="10">
        <v>4.0198219404153808E-2</v>
      </c>
      <c r="U237" s="10">
        <v>7.7790236028096704E-2</v>
      </c>
      <c r="V237" s="10">
        <v>-3.8987106343301055E-2</v>
      </c>
      <c r="W237" s="10">
        <v>-1.9636986844636082E-2</v>
      </c>
      <c r="X237" s="10">
        <v>-2.1232680555038044E-2</v>
      </c>
      <c r="Y237" s="10">
        <v>-1.9395437086831245E-2</v>
      </c>
      <c r="Z237" s="10">
        <v>-1.3012691656374906E-3</v>
      </c>
      <c r="AA237" s="10">
        <v>-1.592949133827434E-2</v>
      </c>
    </row>
    <row r="238" spans="1:27" x14ac:dyDescent="0.25">
      <c r="A238" s="15">
        <v>40760</v>
      </c>
      <c r="B238" s="12">
        <v>90.85</v>
      </c>
      <c r="D238" s="23">
        <v>40763</v>
      </c>
      <c r="E238" s="26">
        <v>86.662552276564782</v>
      </c>
      <c r="F238" s="13">
        <v>3.9359999999999999</v>
      </c>
      <c r="G238" s="13">
        <v>4.0309999999999997</v>
      </c>
      <c r="H238" s="13">
        <v>4.0529999999999999</v>
      </c>
      <c r="I238" s="13">
        <v>3.8769999999999998</v>
      </c>
      <c r="J238" s="13">
        <v>3.875</v>
      </c>
      <c r="K238" s="13">
        <v>3.8679999999999999</v>
      </c>
      <c r="L238" s="13">
        <v>3.851</v>
      </c>
      <c r="M238" s="13">
        <v>3.9489999999999998</v>
      </c>
      <c r="N238" s="13">
        <v>4.0670000000000002</v>
      </c>
      <c r="R238" s="10">
        <v>2.7796365544173423</v>
      </c>
      <c r="S238" s="10">
        <v>-0.23135462534859078</v>
      </c>
      <c r="T238" s="10">
        <v>9.2188454999123093E-2</v>
      </c>
      <c r="U238" s="10">
        <v>9.4704740579635543E-2</v>
      </c>
      <c r="V238" s="10">
        <v>-4.7779664281832071E-2</v>
      </c>
      <c r="W238" s="10">
        <v>-3.311153511239625E-2</v>
      </c>
      <c r="X238" s="10">
        <v>-1.2119834546615164E-2</v>
      </c>
      <c r="Y238" s="10">
        <v>-2.0700094965640767E-2</v>
      </c>
      <c r="Z238" s="10">
        <v>2.5946211743938532E-3</v>
      </c>
      <c r="AA238" s="10">
        <v>-1.6343834014214114E-2</v>
      </c>
    </row>
    <row r="239" spans="1:27" x14ac:dyDescent="0.25">
      <c r="A239" s="15">
        <v>40767</v>
      </c>
      <c r="B239" s="12">
        <v>82.86</v>
      </c>
      <c r="D239" s="23">
        <v>40770</v>
      </c>
      <c r="E239" s="26">
        <v>83.843965014577265</v>
      </c>
      <c r="F239" s="13">
        <v>3.871</v>
      </c>
      <c r="G239" s="13">
        <v>4.0010000000000003</v>
      </c>
      <c r="H239" s="13">
        <v>3.9830000000000001</v>
      </c>
      <c r="I239" s="13">
        <v>3.8109999999999999</v>
      </c>
      <c r="J239" s="13">
        <v>3.8149999999999999</v>
      </c>
      <c r="K239" s="13">
        <v>3.806</v>
      </c>
      <c r="L239" s="13">
        <v>3.8260000000000001</v>
      </c>
      <c r="M239" s="13">
        <v>3.863</v>
      </c>
      <c r="N239" s="13">
        <v>3.9569999999999999</v>
      </c>
      <c r="R239" s="10">
        <v>2.9948474803938927</v>
      </c>
      <c r="S239" s="10">
        <v>-0.29030444840246805</v>
      </c>
      <c r="T239" s="10">
        <v>0.15047498406556864</v>
      </c>
      <c r="U239" s="10">
        <v>8.1704114670473602E-2</v>
      </c>
      <c r="V239" s="10">
        <v>-3.8530108161861872E-2</v>
      </c>
      <c r="W239" s="10">
        <v>-3.2817732628223142E-2</v>
      </c>
      <c r="X239" s="10">
        <v>-9.3750087530060835E-3</v>
      </c>
      <c r="Y239" s="10">
        <v>-3.3762972984384305E-2</v>
      </c>
      <c r="Z239" s="10">
        <v>-5.2239013744308817E-3</v>
      </c>
      <c r="AA239" s="10">
        <v>-1.2425396709436945E-2</v>
      </c>
    </row>
    <row r="240" spans="1:27" x14ac:dyDescent="0.25">
      <c r="A240" s="15">
        <v>40774</v>
      </c>
      <c r="B240" s="12">
        <v>85.36</v>
      </c>
      <c r="D240" s="23">
        <v>40777</v>
      </c>
      <c r="E240" s="26">
        <v>85.241924198250729</v>
      </c>
      <c r="F240" s="13">
        <v>3.8439999999999999</v>
      </c>
      <c r="G240" s="13">
        <v>3.9940000000000002</v>
      </c>
      <c r="H240" s="13">
        <v>3.944</v>
      </c>
      <c r="I240" s="13">
        <v>3.7879999999999998</v>
      </c>
      <c r="J240" s="13">
        <v>3.7890000000000001</v>
      </c>
      <c r="K240" s="13">
        <v>3.7719999999999998</v>
      </c>
      <c r="L240" s="13">
        <v>3.8149999999999999</v>
      </c>
      <c r="M240" s="13">
        <v>3.855</v>
      </c>
      <c r="N240" s="13">
        <v>3.9279999999999999</v>
      </c>
      <c r="R240" s="10">
        <v>3.4126802258348663</v>
      </c>
      <c r="S240" s="10">
        <v>-0.26319317732921355</v>
      </c>
      <c r="T240" s="10">
        <v>0.15209492837164293</v>
      </c>
      <c r="U240" s="10">
        <v>4.7739486430069457E-2</v>
      </c>
      <c r="V240" s="10">
        <v>1.9045737719010827E-2</v>
      </c>
      <c r="W240" s="10">
        <v>1.6336893689028523E-3</v>
      </c>
      <c r="X240" s="10">
        <v>4.0616648460476065E-2</v>
      </c>
      <c r="Y240" s="10">
        <v>-1.0160414098065472E-2</v>
      </c>
      <c r="Z240" s="10">
        <v>-1.2461406523500158E-2</v>
      </c>
      <c r="AA240" s="10">
        <v>-1.2571070887207039E-2</v>
      </c>
    </row>
    <row r="241" spans="1:27" x14ac:dyDescent="0.25">
      <c r="A241" s="15">
        <v>40781</v>
      </c>
      <c r="B241" s="12">
        <v>85.06</v>
      </c>
      <c r="D241" s="23">
        <v>40784</v>
      </c>
      <c r="E241" s="26">
        <v>86.244693877551015</v>
      </c>
      <c r="F241" s="13">
        <v>3.843</v>
      </c>
      <c r="G241" s="13">
        <v>3.9769999999999999</v>
      </c>
      <c r="H241" s="13">
        <v>3.93</v>
      </c>
      <c r="I241" s="13">
        <v>3.7930000000000001</v>
      </c>
      <c r="J241" s="13">
        <v>3.8029999999999999</v>
      </c>
      <c r="K241" s="13">
        <v>3.7629999999999999</v>
      </c>
      <c r="L241" s="13">
        <v>3.839</v>
      </c>
      <c r="M241" s="13">
        <v>3.9079999999999999</v>
      </c>
      <c r="N241" s="13">
        <v>3.9580000000000002</v>
      </c>
      <c r="R241" s="10">
        <v>3.5383222859172729</v>
      </c>
      <c r="S241" s="10">
        <v>-0.18823658467362017</v>
      </c>
      <c r="T241" s="10">
        <v>0.13877248326626704</v>
      </c>
      <c r="U241" s="10">
        <v>5.7474985112307593E-2</v>
      </c>
      <c r="V241" s="10">
        <v>8.3383057823678136E-3</v>
      </c>
      <c r="W241" s="10">
        <v>-1.4879234377705636E-2</v>
      </c>
      <c r="X241" s="10">
        <v>1.4384051065402845E-2</v>
      </c>
      <c r="Y241" s="10">
        <v>-4.1434563913429839E-2</v>
      </c>
      <c r="Z241" s="10">
        <v>-6.130304658440164E-3</v>
      </c>
      <c r="AA241" s="10">
        <v>-1.1073970767963336E-2</v>
      </c>
    </row>
    <row r="242" spans="1:27" x14ac:dyDescent="0.25">
      <c r="A242" s="15">
        <v>40788</v>
      </c>
      <c r="B242" s="12">
        <v>88.07</v>
      </c>
      <c r="D242" s="23">
        <v>40791</v>
      </c>
      <c r="E242" s="26">
        <v>88.007026239067045</v>
      </c>
      <c r="F242" s="13">
        <v>3.8860000000000001</v>
      </c>
      <c r="G242" s="13">
        <v>3.9940000000000002</v>
      </c>
      <c r="H242" s="13">
        <v>3.9870000000000001</v>
      </c>
      <c r="I242" s="13">
        <v>3.8330000000000002</v>
      </c>
      <c r="J242" s="13">
        <v>3.8519999999999999</v>
      </c>
      <c r="K242" s="13">
        <v>3.8</v>
      </c>
      <c r="L242" s="13">
        <v>3.89</v>
      </c>
      <c r="M242" s="13">
        <v>3.9809999999999999</v>
      </c>
      <c r="N242" s="13">
        <v>4.0579999999999998</v>
      </c>
      <c r="R242" s="10">
        <v>3.5655086874473714</v>
      </c>
      <c r="S242" s="10">
        <v>-0.31210776037882848</v>
      </c>
      <c r="T242" s="10">
        <v>0.11444951783819851</v>
      </c>
      <c r="U242" s="10">
        <v>5.0951828882039175E-2</v>
      </c>
      <c r="V242" s="10">
        <v>-3.2311699389660602E-2</v>
      </c>
      <c r="W242" s="10">
        <v>-2.2188224756948972E-2</v>
      </c>
      <c r="X242" s="10">
        <v>2.0505743328924721E-2</v>
      </c>
      <c r="Y242" s="10">
        <v>-6.2578482526338172E-2</v>
      </c>
      <c r="Z242" s="10">
        <v>-1.5528898590954226E-3</v>
      </c>
      <c r="AA242" s="10">
        <v>-9.723484919972358E-3</v>
      </c>
    </row>
    <row r="243" spans="1:27" x14ac:dyDescent="0.25">
      <c r="A243" s="15">
        <v>40795</v>
      </c>
      <c r="B243" s="12">
        <v>87.91</v>
      </c>
      <c r="D243" s="23">
        <v>40798</v>
      </c>
      <c r="E243" s="26">
        <v>88.31145772594752</v>
      </c>
      <c r="F243" s="13">
        <v>3.879</v>
      </c>
      <c r="G243" s="13">
        <v>3.9849999999999999</v>
      </c>
      <c r="H243" s="13">
        <v>3.9849999999999999</v>
      </c>
      <c r="I243" s="13">
        <v>3.8250000000000002</v>
      </c>
      <c r="J243" s="13">
        <v>3.8410000000000002</v>
      </c>
      <c r="K243" s="13">
        <v>3.79</v>
      </c>
      <c r="L243" s="13">
        <v>3.903</v>
      </c>
      <c r="M243" s="13">
        <v>3.984</v>
      </c>
      <c r="N243" s="13">
        <v>4.0670000000000002</v>
      </c>
      <c r="R243" s="10">
        <v>3.6660274584377572</v>
      </c>
      <c r="S243" s="10">
        <v>-0.2723913664776067</v>
      </c>
      <c r="T243" s="10">
        <v>0.12555813988494058</v>
      </c>
      <c r="U243" s="10">
        <v>4.4274830520970469E-2</v>
      </c>
      <c r="V243" s="10">
        <v>-1.2397243281625791E-2</v>
      </c>
      <c r="W243" s="10">
        <v>-3.1314295810756358E-3</v>
      </c>
      <c r="X243" s="10">
        <v>2.864717961986489E-2</v>
      </c>
      <c r="Y243" s="10">
        <v>-7.1939818599759925E-2</v>
      </c>
      <c r="Z243" s="10">
        <v>-1.5750456330061235E-2</v>
      </c>
      <c r="AA243" s="10">
        <v>-5.6816048511029258E-3</v>
      </c>
    </row>
    <row r="244" spans="1:27" x14ac:dyDescent="0.25">
      <c r="A244" s="15">
        <v>40802</v>
      </c>
      <c r="B244" s="12">
        <v>88.93</v>
      </c>
      <c r="D244" s="23">
        <v>40805</v>
      </c>
      <c r="E244" s="26">
        <v>87.205103996990502</v>
      </c>
      <c r="F244" s="13">
        <v>3.8530000000000002</v>
      </c>
      <c r="G244" s="13">
        <v>3.9830000000000001</v>
      </c>
      <c r="H244" s="13">
        <v>3.968</v>
      </c>
      <c r="I244" s="13">
        <v>3.7919999999999998</v>
      </c>
      <c r="J244" s="13">
        <v>3.7989999999999999</v>
      </c>
      <c r="K244" s="13">
        <v>3.7650000000000001</v>
      </c>
      <c r="L244" s="13">
        <v>3.8919999999999999</v>
      </c>
      <c r="M244" s="13">
        <v>3.9769999999999999</v>
      </c>
      <c r="N244" s="13">
        <v>4.0620000000000003</v>
      </c>
      <c r="R244" s="10">
        <v>3.4865299836434489</v>
      </c>
      <c r="S244" s="10">
        <v>7.2345732141427463E-2</v>
      </c>
      <c r="T244" s="10">
        <v>0.1777297674674079</v>
      </c>
      <c r="U244" s="10">
        <v>4.7867662393465141E-2</v>
      </c>
      <c r="V244" s="10">
        <v>-6.6482656512676539E-3</v>
      </c>
      <c r="W244" s="10">
        <v>9.3176440145257295E-3</v>
      </c>
      <c r="X244" s="10">
        <v>2.902324280321935E-2</v>
      </c>
      <c r="Y244" s="10">
        <v>-7.2588931730159581E-2</v>
      </c>
      <c r="Z244" s="10">
        <v>2.1243835319737885E-2</v>
      </c>
      <c r="AA244" s="10">
        <v>-1.3956339866621488E-2</v>
      </c>
    </row>
    <row r="245" spans="1:27" x14ac:dyDescent="0.25">
      <c r="A245" s="15">
        <v>40809</v>
      </c>
      <c r="B245" s="12">
        <v>83.65</v>
      </c>
      <c r="D245" s="23">
        <v>40812</v>
      </c>
      <c r="E245" s="26">
        <v>82.421869544826691</v>
      </c>
      <c r="F245" s="13">
        <v>3.8039999999999998</v>
      </c>
      <c r="G245" s="13">
        <v>3.9630000000000001</v>
      </c>
      <c r="H245" s="13">
        <v>3.9220000000000002</v>
      </c>
      <c r="I245" s="13">
        <v>3.7389999999999999</v>
      </c>
      <c r="J245" s="13">
        <v>3.738</v>
      </c>
      <c r="K245" s="13">
        <v>3.73</v>
      </c>
      <c r="L245" s="13">
        <v>3.867</v>
      </c>
      <c r="M245" s="13">
        <v>3.9569999999999999</v>
      </c>
      <c r="N245" s="13">
        <v>4.0389999999999997</v>
      </c>
      <c r="R245" s="10">
        <v>3.2409860496619758</v>
      </c>
      <c r="S245" s="10">
        <v>0.23100421186492728</v>
      </c>
      <c r="T245" s="10">
        <v>0.14400697725190062</v>
      </c>
      <c r="U245" s="10">
        <v>9.8441994138523062E-3</v>
      </c>
      <c r="V245" s="10">
        <v>-4.2759375710075098E-2</v>
      </c>
      <c r="W245" s="10">
        <v>1.1836117269072225E-2</v>
      </c>
      <c r="X245" s="10">
        <v>1.0459463937314069E-2</v>
      </c>
      <c r="Y245" s="10">
        <v>-6.6565846908560794E-2</v>
      </c>
      <c r="Z245" s="10">
        <v>-1.2283484804363544E-2</v>
      </c>
      <c r="AA245" s="10">
        <v>-9.630869652586244E-3</v>
      </c>
    </row>
    <row r="246" spans="1:27" x14ac:dyDescent="0.25">
      <c r="A246" s="15">
        <v>40816</v>
      </c>
      <c r="B246" s="12">
        <v>81.180000000000007</v>
      </c>
      <c r="D246" s="23">
        <v>40819</v>
      </c>
      <c r="E246" s="26">
        <v>80.204542992552476</v>
      </c>
      <c r="F246" s="13">
        <v>3.7650000000000001</v>
      </c>
      <c r="G246" s="13">
        <v>3.9409999999999998</v>
      </c>
      <c r="H246" s="13">
        <v>3.8809999999999998</v>
      </c>
      <c r="I246" s="13">
        <v>3.6989999999999998</v>
      </c>
      <c r="J246" s="13">
        <v>3.6989999999999998</v>
      </c>
      <c r="K246" s="13">
        <v>3.6930000000000001</v>
      </c>
      <c r="L246" s="13">
        <v>3.8460000000000001</v>
      </c>
      <c r="M246" s="13">
        <v>3.927</v>
      </c>
      <c r="N246" s="13">
        <v>4.0069999999999997</v>
      </c>
      <c r="R246" s="10">
        <v>2.9779303385739797</v>
      </c>
      <c r="S246" s="10">
        <v>0.16893900958848948</v>
      </c>
      <c r="T246" s="10">
        <v>0.14585221634372747</v>
      </c>
      <c r="U246" s="10">
        <v>-8.2735337186886655E-3</v>
      </c>
      <c r="V246" s="10">
        <v>-9.5411891218962666E-2</v>
      </c>
      <c r="W246" s="10">
        <v>3.5175031509202342E-3</v>
      </c>
      <c r="X246" s="10">
        <v>-8.0807759416480947E-3</v>
      </c>
      <c r="Y246" s="10">
        <v>-3.5075524662393401E-2</v>
      </c>
      <c r="Z246" s="10">
        <v>-2.5129167570668361E-2</v>
      </c>
      <c r="AA246" s="10">
        <v>-1.1127425292283619E-2</v>
      </c>
    </row>
    <row r="247" spans="1:27" x14ac:dyDescent="0.25">
      <c r="A247" s="15">
        <v>40823</v>
      </c>
      <c r="B247" s="12">
        <v>79.430000000000007</v>
      </c>
      <c r="D247" s="23">
        <v>40826</v>
      </c>
      <c r="E247" s="26">
        <v>81.512837969519921</v>
      </c>
      <c r="F247" s="13">
        <v>3.7410000000000001</v>
      </c>
      <c r="G247" s="13">
        <v>3.9119999999999999</v>
      </c>
      <c r="H247" s="13">
        <v>3.86</v>
      </c>
      <c r="I247" s="13">
        <v>3.6739999999999999</v>
      </c>
      <c r="J247" s="13">
        <v>3.6709999999999998</v>
      </c>
      <c r="K247" s="13">
        <v>3.6509999999999998</v>
      </c>
      <c r="L247" s="13">
        <v>3.8279999999999998</v>
      </c>
      <c r="M247" s="13">
        <v>3.91</v>
      </c>
      <c r="N247" s="13">
        <v>3.9769999999999999</v>
      </c>
      <c r="R247" s="10">
        <v>2.7814002664438018</v>
      </c>
      <c r="S247" s="10">
        <v>1.1822055846116968E-2</v>
      </c>
      <c r="T247" s="10">
        <v>0.10475571928650405</v>
      </c>
      <c r="U247" s="10">
        <v>2.3275152413981953E-2</v>
      </c>
      <c r="V247" s="10">
        <v>-8.5523373956077772E-2</v>
      </c>
      <c r="W247" s="10">
        <v>-2.152658903496078E-2</v>
      </c>
      <c r="X247" s="10">
        <v>-1.1050440317408705E-2</v>
      </c>
      <c r="Y247" s="10">
        <v>-1.2800328713868181E-2</v>
      </c>
      <c r="Z247" s="10">
        <v>-3.1779727918136373E-2</v>
      </c>
      <c r="AA247" s="10">
        <v>-1.3315883093462703E-2</v>
      </c>
    </row>
    <row r="248" spans="1:27" x14ac:dyDescent="0.25">
      <c r="A248" s="15">
        <v>40830</v>
      </c>
      <c r="B248" s="12">
        <v>85.35</v>
      </c>
      <c r="D248" s="23">
        <v>40833</v>
      </c>
      <c r="E248" s="26">
        <v>86.014667156277994</v>
      </c>
      <c r="F248" s="13">
        <v>3.8149999999999999</v>
      </c>
      <c r="G248" s="13">
        <v>3.907</v>
      </c>
      <c r="H248" s="13">
        <v>3.9220000000000002</v>
      </c>
      <c r="I248" s="13">
        <v>3.7610000000000001</v>
      </c>
      <c r="J248" s="13">
        <v>3.754</v>
      </c>
      <c r="K248" s="13">
        <v>3.726</v>
      </c>
      <c r="L248" s="13">
        <v>3.8849999999999998</v>
      </c>
      <c r="M248" s="13">
        <v>4.01</v>
      </c>
      <c r="N248" s="13">
        <v>4.0529999999999999</v>
      </c>
      <c r="R248" s="10">
        <v>2.7521988040827088</v>
      </c>
      <c r="S248" s="10">
        <v>-2.1599238556713335E-2</v>
      </c>
      <c r="T248" s="10">
        <v>0.10678967499110249</v>
      </c>
      <c r="U248" s="10">
        <v>1.5123458781152704E-2</v>
      </c>
      <c r="V248" s="10">
        <v>-8.109823002326759E-2</v>
      </c>
      <c r="W248" s="10">
        <v>-1.5291726693678238E-2</v>
      </c>
      <c r="X248" s="10">
        <v>-1.2301723050380702E-2</v>
      </c>
      <c r="Y248" s="10">
        <v>-2.0575673852834517E-2</v>
      </c>
      <c r="Z248" s="10">
        <v>-2.4223222613575034E-2</v>
      </c>
      <c r="AA248" s="10">
        <v>-1.2337128691826557E-2</v>
      </c>
    </row>
    <row r="249" spans="1:27" x14ac:dyDescent="0.25">
      <c r="A249" s="15">
        <v>40837</v>
      </c>
      <c r="B249" s="12">
        <v>86.82</v>
      </c>
      <c r="D249" s="23">
        <v>40840</v>
      </c>
      <c r="E249" s="26">
        <v>89.143934640774802</v>
      </c>
      <c r="F249" s="13">
        <v>3.8319999999999999</v>
      </c>
      <c r="G249" s="13">
        <v>3.9249999999999998</v>
      </c>
      <c r="H249" s="13">
        <v>3.9460000000000002</v>
      </c>
      <c r="I249" s="13">
        <v>3.7749999999999999</v>
      </c>
      <c r="J249" s="13">
        <v>3.782</v>
      </c>
      <c r="K249" s="13">
        <v>3.7450000000000001</v>
      </c>
      <c r="L249" s="13">
        <v>3.9089999999999998</v>
      </c>
      <c r="M249" s="13">
        <v>4.0490000000000004</v>
      </c>
      <c r="N249" s="13">
        <v>4.0960000000000001</v>
      </c>
      <c r="R249" s="10">
        <v>2.7526018501874359</v>
      </c>
      <c r="S249" s="10">
        <v>8.5900314082353532E-2</v>
      </c>
      <c r="T249" s="10">
        <v>0.12364964658464771</v>
      </c>
      <c r="U249" s="10">
        <v>4.6657191713732539E-2</v>
      </c>
      <c r="V249" s="10">
        <v>-8.8474878039927502E-3</v>
      </c>
      <c r="W249" s="10">
        <v>7.2936521180162134E-3</v>
      </c>
      <c r="X249" s="10">
        <v>5.6760711939033365E-3</v>
      </c>
      <c r="Y249" s="10">
        <v>-2.001250227706981E-2</v>
      </c>
      <c r="Z249" s="10">
        <v>-3.2678567837023539E-2</v>
      </c>
      <c r="AA249" s="10">
        <v>-9.7924950089220333E-3</v>
      </c>
    </row>
    <row r="250" spans="1:27" x14ac:dyDescent="0.25">
      <c r="A250" s="15">
        <v>40844</v>
      </c>
      <c r="B250" s="12">
        <v>92.32</v>
      </c>
      <c r="D250" s="23">
        <v>40847</v>
      </c>
      <c r="E250" s="26">
        <v>92.7477816320378</v>
      </c>
      <c r="F250" s="13">
        <v>3.8860000000000001</v>
      </c>
      <c r="G250" s="13">
        <v>3.9350000000000001</v>
      </c>
      <c r="H250" s="13">
        <v>3.9940000000000002</v>
      </c>
      <c r="I250" s="13">
        <v>3.8359999999999999</v>
      </c>
      <c r="J250" s="13">
        <v>3.8660000000000001</v>
      </c>
      <c r="K250" s="13">
        <v>3.8079999999999998</v>
      </c>
      <c r="L250" s="13">
        <v>3.9590000000000001</v>
      </c>
      <c r="M250" s="13">
        <v>4.1070000000000002</v>
      </c>
      <c r="N250" s="13">
        <v>4.1630000000000003</v>
      </c>
      <c r="R250" s="10">
        <v>2.648095379568717</v>
      </c>
      <c r="S250" s="10">
        <v>0.29053916916391531</v>
      </c>
      <c r="T250" s="10">
        <v>0.13563296208402312</v>
      </c>
      <c r="U250" s="10">
        <v>6.326056879200874E-2</v>
      </c>
      <c r="V250" s="10">
        <v>3.9920702030552549E-2</v>
      </c>
      <c r="W250" s="10">
        <v>1.0269941970155202E-2</v>
      </c>
      <c r="X250" s="10">
        <v>1.6766810667075123E-3</v>
      </c>
      <c r="Y250" s="10">
        <v>-1.4825258197223284E-2</v>
      </c>
      <c r="Z250" s="10">
        <v>-4.1071777022789385E-2</v>
      </c>
      <c r="AA250" s="10">
        <v>-1.1492976457916424E-2</v>
      </c>
    </row>
    <row r="251" spans="1:27" x14ac:dyDescent="0.25">
      <c r="A251" s="15">
        <v>40851</v>
      </c>
      <c r="B251" s="12">
        <v>93.24</v>
      </c>
      <c r="D251" s="23">
        <v>40854</v>
      </c>
      <c r="E251" s="26">
        <v>94.611994057724957</v>
      </c>
      <c r="F251" s="13">
        <v>3.875</v>
      </c>
      <c r="G251" s="13">
        <v>3.95</v>
      </c>
      <c r="H251" s="13">
        <v>3.9969999999999999</v>
      </c>
      <c r="I251" s="13">
        <v>3.8159999999999998</v>
      </c>
      <c r="J251" s="13">
        <v>3.863</v>
      </c>
      <c r="K251" s="13">
        <v>3.7959999999999998</v>
      </c>
      <c r="L251" s="13">
        <v>3.9780000000000002</v>
      </c>
      <c r="M251" s="13">
        <v>4.109</v>
      </c>
      <c r="N251" s="13">
        <v>4.2130000000000001</v>
      </c>
      <c r="R251" s="10">
        <v>2.360517473271869</v>
      </c>
      <c r="S251" s="10">
        <v>0.27403690009764581</v>
      </c>
      <c r="T251" s="10">
        <v>6.7778206079801367E-2</v>
      </c>
      <c r="U251" s="10">
        <v>5.4758920877232067E-2</v>
      </c>
      <c r="V251" s="10">
        <v>3.9187820757527025E-2</v>
      </c>
      <c r="W251" s="10">
        <v>5.1654744106328209E-3</v>
      </c>
      <c r="X251" s="10">
        <v>-1.6455290708868808E-2</v>
      </c>
      <c r="Y251" s="10">
        <v>-6.0428194173342041E-3</v>
      </c>
      <c r="Z251" s="10">
        <v>-2.5486398072867997E-2</v>
      </c>
      <c r="AA251" s="10">
        <v>-1.410734433438914E-2</v>
      </c>
    </row>
    <row r="252" spans="1:27" x14ac:dyDescent="0.25">
      <c r="A252" s="15">
        <v>40858</v>
      </c>
      <c r="B252" s="12">
        <v>96.97</v>
      </c>
      <c r="D252" s="23">
        <v>40861</v>
      </c>
      <c r="E252" s="26">
        <v>98.298433328218508</v>
      </c>
      <c r="F252" s="13">
        <v>3.964</v>
      </c>
      <c r="G252" s="13">
        <v>4.03</v>
      </c>
      <c r="H252" s="13">
        <v>4.085</v>
      </c>
      <c r="I252" s="13">
        <v>3.9060000000000001</v>
      </c>
      <c r="J252" s="13">
        <v>3.9870000000000001</v>
      </c>
      <c r="K252" s="13">
        <v>3.8820000000000001</v>
      </c>
      <c r="L252" s="13">
        <v>4.093</v>
      </c>
      <c r="M252" s="13">
        <v>4.1710000000000003</v>
      </c>
      <c r="N252" s="13">
        <v>4.2699999999999996</v>
      </c>
      <c r="R252" s="10">
        <v>2.2027002720365525</v>
      </c>
      <c r="S252" s="10">
        <v>0.10944813391870008</v>
      </c>
      <c r="T252" s="10">
        <v>-8.3892635740215511E-4</v>
      </c>
      <c r="U252" s="10">
        <v>-1.5795384302668765E-3</v>
      </c>
      <c r="V252" s="10">
        <v>1.8290965137411734E-2</v>
      </c>
      <c r="W252" s="10">
        <v>-2.282770007299673E-2</v>
      </c>
      <c r="X252" s="10">
        <v>-1.4014091848165535E-2</v>
      </c>
      <c r="Y252" s="10">
        <v>-2.0074092077363725E-2</v>
      </c>
      <c r="Z252" s="10">
        <v>-3.4198338720269061E-2</v>
      </c>
      <c r="AA252" s="10">
        <v>-9.4477315512756094E-3</v>
      </c>
    </row>
    <row r="253" spans="1:27" x14ac:dyDescent="0.25">
      <c r="A253" s="15">
        <v>40865</v>
      </c>
      <c r="B253" s="12">
        <v>99.32</v>
      </c>
      <c r="D253" s="23">
        <v>40868</v>
      </c>
      <c r="E253" s="26">
        <v>98.363586005830896</v>
      </c>
      <c r="F253" s="13">
        <v>3.984</v>
      </c>
      <c r="G253" s="13">
        <v>4.056</v>
      </c>
      <c r="H253" s="13">
        <v>4.0999999999999996</v>
      </c>
      <c r="I253" s="13">
        <v>3.9180000000000001</v>
      </c>
      <c r="J253" s="13">
        <v>4.01</v>
      </c>
      <c r="K253" s="13">
        <v>3.903</v>
      </c>
      <c r="L253" s="13">
        <v>4.1440000000000001</v>
      </c>
      <c r="M253" s="13">
        <v>4.1909999999999998</v>
      </c>
      <c r="N253" s="13">
        <v>4.2709999999999999</v>
      </c>
      <c r="R253" s="10">
        <v>2.387152243056796</v>
      </c>
      <c r="S253" s="10">
        <v>7.0779613985590475E-2</v>
      </c>
      <c r="T253" s="10">
        <v>-5.0301603767447349E-2</v>
      </c>
      <c r="U253" s="10">
        <v>-1.1726184226051955E-3</v>
      </c>
      <c r="V253" s="10">
        <v>0.11786602656104438</v>
      </c>
      <c r="W253" s="10">
        <v>9.4114040398561825E-3</v>
      </c>
      <c r="X253" s="10">
        <v>6.7066691621363687E-3</v>
      </c>
      <c r="Y253" s="10">
        <v>-2.4868548419641603E-2</v>
      </c>
      <c r="Z253" s="10">
        <v>-3.1581022149110294E-2</v>
      </c>
      <c r="AA253" s="10">
        <v>-5.3722904044385678E-3</v>
      </c>
    </row>
    <row r="254" spans="1:27" x14ac:dyDescent="0.25">
      <c r="A254" s="15">
        <v>40872</v>
      </c>
      <c r="B254" s="12">
        <v>96.89</v>
      </c>
      <c r="D254" s="23">
        <v>40875</v>
      </c>
      <c r="E254" s="26">
        <v>98.044846321869542</v>
      </c>
      <c r="F254" s="13">
        <v>3.9529999999999998</v>
      </c>
      <c r="G254" s="13">
        <v>4.0449999999999999</v>
      </c>
      <c r="H254" s="13">
        <v>4.0570000000000004</v>
      </c>
      <c r="I254" s="13">
        <v>3.8820000000000001</v>
      </c>
      <c r="J254" s="13">
        <v>3.9489999999999998</v>
      </c>
      <c r="K254" s="13">
        <v>3.859</v>
      </c>
      <c r="L254" s="13">
        <v>4.0940000000000003</v>
      </c>
      <c r="M254" s="13">
        <v>4.1420000000000003</v>
      </c>
      <c r="N254" s="13">
        <v>4.2240000000000002</v>
      </c>
      <c r="R254" s="10">
        <v>2.4789259188217891</v>
      </c>
      <c r="S254" s="10">
        <v>8.7648589834401242E-2</v>
      </c>
      <c r="T254" s="10">
        <v>-0.10775702919179454</v>
      </c>
      <c r="U254" s="10">
        <v>1.8669307641837288E-3</v>
      </c>
      <c r="V254" s="10">
        <v>0.16352844431939451</v>
      </c>
      <c r="W254" s="10">
        <v>2.1341793036199048E-2</v>
      </c>
      <c r="X254" s="10">
        <v>4.7590320944422941E-3</v>
      </c>
      <c r="Y254" s="10">
        <v>-3.5948518147092795E-2</v>
      </c>
      <c r="Z254" s="10">
        <v>-1.2877169786387874E-2</v>
      </c>
      <c r="AA254" s="10">
        <v>-5.7519274268916891E-3</v>
      </c>
    </row>
    <row r="255" spans="1:27" x14ac:dyDescent="0.25">
      <c r="A255" s="15">
        <v>40879</v>
      </c>
      <c r="B255" s="12">
        <v>99.91</v>
      </c>
      <c r="D255" s="23">
        <v>40882</v>
      </c>
      <c r="E255" s="26">
        <v>100.02195417531097</v>
      </c>
      <c r="F255" s="13">
        <v>3.9340000000000002</v>
      </c>
      <c r="G255" s="13">
        <v>4.0359999999999996</v>
      </c>
      <c r="H255" s="13">
        <v>4.0179999999999998</v>
      </c>
      <c r="I255" s="13">
        <v>3.8620000000000001</v>
      </c>
      <c r="J255" s="13">
        <v>3.907</v>
      </c>
      <c r="K255" s="13">
        <v>3.8279999999999998</v>
      </c>
      <c r="L255" s="13">
        <v>4.0350000000000001</v>
      </c>
      <c r="M255" s="13">
        <v>4.1050000000000004</v>
      </c>
      <c r="N255" s="13">
        <v>4.1719999999999997</v>
      </c>
      <c r="R255" s="10">
        <v>2.5943463409714167</v>
      </c>
      <c r="S255" s="10">
        <v>7.8163436810025994E-2</v>
      </c>
      <c r="T255" s="10">
        <v>-8.8575140315419243E-2</v>
      </c>
      <c r="U255" s="10">
        <v>2.1562503108597214E-3</v>
      </c>
      <c r="V255" s="10">
        <v>0.18496279603591315</v>
      </c>
      <c r="W255" s="10">
        <v>4.1399831766726514E-2</v>
      </c>
      <c r="X255" s="10">
        <v>8.5067241549108066E-3</v>
      </c>
      <c r="Y255" s="10">
        <v>-2.9147749406060249E-2</v>
      </c>
      <c r="Z255" s="10">
        <v>-1.765989251173368E-2</v>
      </c>
      <c r="AA255" s="10">
        <v>-5.0947954610391713E-3</v>
      </c>
    </row>
    <row r="256" spans="1:27" x14ac:dyDescent="0.25">
      <c r="A256" s="15">
        <v>40886</v>
      </c>
      <c r="B256" s="12">
        <v>100.08</v>
      </c>
      <c r="D256" s="23">
        <v>40889</v>
      </c>
      <c r="E256" s="26">
        <v>98.497784256559768</v>
      </c>
      <c r="F256" s="13">
        <v>3.9169999999999998</v>
      </c>
      <c r="G256" s="13">
        <v>4.032</v>
      </c>
      <c r="H256" s="13">
        <v>4.0030000000000001</v>
      </c>
      <c r="I256" s="13">
        <v>3.83</v>
      </c>
      <c r="J256" s="13">
        <v>3.8479999999999999</v>
      </c>
      <c r="K256" s="13">
        <v>3.794</v>
      </c>
      <c r="L256" s="13">
        <v>3.9910000000000001</v>
      </c>
      <c r="M256" s="13">
        <v>4.0609999999999999</v>
      </c>
      <c r="N256" s="13">
        <v>4.1219999999999999</v>
      </c>
      <c r="R256" s="10">
        <v>2.5218598139566448</v>
      </c>
      <c r="S256" s="10">
        <v>0.17609009490682898</v>
      </c>
      <c r="T256" s="10">
        <v>-9.5656726083803365E-2</v>
      </c>
      <c r="U256" s="10">
        <v>-1.7890638550037571E-2</v>
      </c>
      <c r="V256" s="10">
        <v>0.16231615811785344</v>
      </c>
      <c r="W256" s="10">
        <v>3.5972325070102534E-2</v>
      </c>
      <c r="X256" s="10">
        <v>7.601683595706123E-3</v>
      </c>
      <c r="Y256" s="10">
        <v>-7.2043521878072822E-2</v>
      </c>
      <c r="Z256" s="10">
        <v>-1.575639554973815E-2</v>
      </c>
      <c r="AA256" s="10">
        <v>-1.2351297921562507E-3</v>
      </c>
    </row>
    <row r="257" spans="1:27" x14ac:dyDescent="0.25">
      <c r="A257" s="15">
        <v>40893</v>
      </c>
      <c r="B257" s="12">
        <v>96.06</v>
      </c>
      <c r="D257" s="23">
        <v>40896</v>
      </c>
      <c r="E257" s="26">
        <v>96.526560000000003</v>
      </c>
      <c r="F257" s="13">
        <v>3.8730000000000002</v>
      </c>
      <c r="G257" s="13">
        <v>3.9950000000000001</v>
      </c>
      <c r="H257" s="13">
        <v>3.9630000000000001</v>
      </c>
      <c r="I257" s="13">
        <v>3.7829999999999999</v>
      </c>
      <c r="J257" s="13">
        <v>3.7650000000000001</v>
      </c>
      <c r="K257" s="13">
        <v>3.7269999999999999</v>
      </c>
      <c r="L257" s="13">
        <v>3.9129999999999998</v>
      </c>
      <c r="M257" s="13">
        <v>3.992</v>
      </c>
      <c r="N257" s="13">
        <v>4.0469999999999997</v>
      </c>
      <c r="R257" s="10">
        <v>2.2249594310343297</v>
      </c>
      <c r="S257" s="10">
        <v>0.58094922941328808</v>
      </c>
      <c r="T257" s="10">
        <v>-7.2546870787732892E-2</v>
      </c>
      <c r="U257" s="10">
        <v>-5.4900289575733049E-2</v>
      </c>
      <c r="V257" s="10">
        <v>0.13859691053454876</v>
      </c>
      <c r="W257" s="10">
        <v>4.5240027593337805E-2</v>
      </c>
      <c r="X257" s="10">
        <v>-8.0364796324176456E-4</v>
      </c>
      <c r="Y257" s="10">
        <v>-6.963144236783414E-2</v>
      </c>
      <c r="Z257" s="10">
        <v>-2.839804127913553E-2</v>
      </c>
      <c r="AA257" s="10">
        <v>-1.8857639962607941E-3</v>
      </c>
    </row>
    <row r="258" spans="1:27" x14ac:dyDescent="0.25">
      <c r="A258" s="15">
        <v>40900</v>
      </c>
      <c r="B258" s="12">
        <v>97.74</v>
      </c>
      <c r="D258" s="23">
        <v>40903</v>
      </c>
      <c r="E258" s="26">
        <v>98.573187751340171</v>
      </c>
      <c r="F258" s="13">
        <v>3.84</v>
      </c>
      <c r="G258" s="13">
        <v>3.9729999999999999</v>
      </c>
      <c r="H258" s="13">
        <v>3.9249999999999998</v>
      </c>
      <c r="I258" s="13">
        <v>3.7519999999999998</v>
      </c>
      <c r="J258" s="13">
        <v>3.706</v>
      </c>
      <c r="K258" s="13">
        <v>3.7080000000000002</v>
      </c>
      <c r="L258" s="13">
        <v>3.8610000000000002</v>
      </c>
      <c r="M258" s="13">
        <v>3.9780000000000002</v>
      </c>
      <c r="N258" s="13">
        <v>4.0389999999999997</v>
      </c>
      <c r="R258" s="10">
        <v>1.9096069351096439</v>
      </c>
      <c r="S258" s="10">
        <v>0.64611241737131031</v>
      </c>
      <c r="T258" s="10">
        <v>-0.10292381848883804</v>
      </c>
      <c r="U258" s="10">
        <v>-0.11718401767587455</v>
      </c>
      <c r="V258" s="10">
        <v>8.3380061104858211E-2</v>
      </c>
      <c r="W258" s="10">
        <v>2.0606592356877101E-2</v>
      </c>
      <c r="X258" s="10">
        <v>-2.1841838862415881E-2</v>
      </c>
      <c r="Y258" s="10">
        <v>-6.2599839272592481E-2</v>
      </c>
      <c r="Z258" s="10">
        <v>-3.7224381747676345E-2</v>
      </c>
      <c r="AA258" s="10">
        <v>-1.5182239600228108E-3</v>
      </c>
    </row>
    <row r="259" spans="1:27" x14ac:dyDescent="0.25">
      <c r="A259" s="15">
        <v>40907</v>
      </c>
      <c r="B259" s="12">
        <v>99.81</v>
      </c>
      <c r="D259" s="23">
        <v>40910</v>
      </c>
      <c r="E259" s="26">
        <v>101.14690247343177</v>
      </c>
      <c r="F259" s="13">
        <v>3.8439999999999999</v>
      </c>
      <c r="G259" s="13">
        <v>3.9729999999999999</v>
      </c>
      <c r="H259" s="13">
        <v>3.9319999999999999</v>
      </c>
      <c r="I259" s="13">
        <v>3.754</v>
      </c>
      <c r="J259" s="13">
        <v>3.6829999999999998</v>
      </c>
      <c r="K259" s="13">
        <v>3.7090000000000001</v>
      </c>
      <c r="L259" s="13">
        <v>3.8359999999999999</v>
      </c>
      <c r="M259" s="13">
        <v>3.9790000000000001</v>
      </c>
      <c r="N259" s="13">
        <v>4.0460000000000003</v>
      </c>
      <c r="R259" s="10">
        <v>1.8330297345094633</v>
      </c>
      <c r="S259" s="10">
        <v>0.55039640727247885</v>
      </c>
      <c r="T259" s="10">
        <v>-0.10176345830974833</v>
      </c>
      <c r="U259" s="10">
        <v>-0.11471952319263239</v>
      </c>
      <c r="V259" s="10">
        <v>4.6718740292294593E-2</v>
      </c>
      <c r="W259" s="10">
        <v>-7.840563553178706E-3</v>
      </c>
      <c r="X259" s="10">
        <v>-3.6682253482677486E-2</v>
      </c>
      <c r="Y259" s="10">
        <v>-3.8043676742046013E-2</v>
      </c>
      <c r="Z259" s="10">
        <v>-3.333671136262524E-2</v>
      </c>
      <c r="AA259" s="10">
        <v>-6.3611069102141081E-3</v>
      </c>
    </row>
    <row r="260" spans="1:27" x14ac:dyDescent="0.25">
      <c r="A260" s="15">
        <v>40914</v>
      </c>
      <c r="B260" s="12">
        <v>102.39</v>
      </c>
      <c r="D260" s="23">
        <v>40917</v>
      </c>
      <c r="E260" s="26">
        <v>101.69950819672131</v>
      </c>
      <c r="F260" s="13">
        <v>3.9079999999999999</v>
      </c>
      <c r="G260" s="13">
        <v>4.0289999999999999</v>
      </c>
      <c r="H260" s="13">
        <v>3.996</v>
      </c>
      <c r="I260" s="13">
        <v>3.82</v>
      </c>
      <c r="J260" s="13">
        <v>3.7170000000000001</v>
      </c>
      <c r="K260" s="13">
        <v>3.75</v>
      </c>
      <c r="L260" s="13">
        <v>3.843</v>
      </c>
      <c r="M260" s="13">
        <v>4.0259999999999998</v>
      </c>
      <c r="N260" s="13">
        <v>4.1109999999999998</v>
      </c>
      <c r="R260" s="10">
        <v>1.8875607995283821</v>
      </c>
      <c r="S260" s="10">
        <v>0.50419521722412508</v>
      </c>
      <c r="T260" s="10">
        <v>-2.0573495413863729E-2</v>
      </c>
      <c r="U260" s="10">
        <v>-0.10280344318050187</v>
      </c>
      <c r="V260" s="10">
        <v>4.5567454186604912E-2</v>
      </c>
      <c r="W260" s="10">
        <v>-2.3829176975161584E-2</v>
      </c>
      <c r="X260" s="10">
        <v>-2.4995364082384355E-2</v>
      </c>
      <c r="Y260" s="10">
        <v>-2.8078942156881332E-3</v>
      </c>
      <c r="Z260" s="10">
        <v>-2.5339448570001741E-2</v>
      </c>
      <c r="AA260" s="10">
        <v>-1.1502288176628211E-2</v>
      </c>
    </row>
    <row r="261" spans="1:27" x14ac:dyDescent="0.25">
      <c r="A261" s="15">
        <v>40921</v>
      </c>
      <c r="B261" s="12">
        <v>100.43</v>
      </c>
      <c r="D261" s="23">
        <v>40924</v>
      </c>
      <c r="E261" s="26">
        <v>100.1891397027195</v>
      </c>
      <c r="F261" s="13">
        <v>3.9430000000000001</v>
      </c>
      <c r="G261" s="13">
        <v>4.0759999999999996</v>
      </c>
      <c r="H261" s="13">
        <v>4.0309999999999997</v>
      </c>
      <c r="I261" s="13">
        <v>3.8530000000000002</v>
      </c>
      <c r="J261" s="13">
        <v>3.746</v>
      </c>
      <c r="K261" s="13">
        <v>3.7770000000000001</v>
      </c>
      <c r="L261" s="13">
        <v>3.823</v>
      </c>
      <c r="M261" s="13">
        <v>4.0369999999999999</v>
      </c>
      <c r="N261" s="13">
        <v>4.1159999999999997</v>
      </c>
      <c r="R261" s="10">
        <v>2.1357141294928073</v>
      </c>
      <c r="S261" s="10">
        <v>0.47501840409561658</v>
      </c>
      <c r="T261" s="10">
        <v>4.902402740767161E-2</v>
      </c>
      <c r="U261" s="10">
        <v>-7.0210543879654114E-2</v>
      </c>
      <c r="V261" s="10">
        <v>5.9359135091383429E-2</v>
      </c>
      <c r="W261" s="10">
        <v>-6.7243887439358812E-3</v>
      </c>
      <c r="X261" s="10">
        <v>6.3488115212714524E-3</v>
      </c>
      <c r="Y261" s="10">
        <v>-2.1558333102749912E-2</v>
      </c>
      <c r="Z261" s="10">
        <v>-9.3171734438976146E-3</v>
      </c>
      <c r="AA261" s="10">
        <v>-1.2566659317603621E-2</v>
      </c>
    </row>
    <row r="262" spans="1:27" x14ac:dyDescent="0.25">
      <c r="A262" s="15">
        <v>40928</v>
      </c>
      <c r="B262" s="12">
        <v>99.95</v>
      </c>
      <c r="D262" s="23">
        <v>40931</v>
      </c>
      <c r="E262" s="26">
        <v>99.730012204217232</v>
      </c>
      <c r="F262" s="13">
        <v>3.9380000000000002</v>
      </c>
      <c r="G262" s="13">
        <v>4.077</v>
      </c>
      <c r="H262" s="13">
        <v>4.03</v>
      </c>
      <c r="I262" s="13">
        <v>3.843</v>
      </c>
      <c r="J262" s="13">
        <v>3.7360000000000002</v>
      </c>
      <c r="K262" s="13">
        <v>3.774</v>
      </c>
      <c r="L262" s="13">
        <v>3.8170000000000002</v>
      </c>
      <c r="M262" s="13">
        <v>4.0369999999999999</v>
      </c>
      <c r="N262" s="13">
        <v>4.1210000000000004</v>
      </c>
      <c r="R262" s="10">
        <v>2.129271392368222</v>
      </c>
      <c r="S262" s="10">
        <v>0.45469195930328998</v>
      </c>
      <c r="T262" s="10">
        <v>7.5817466194401509E-2</v>
      </c>
      <c r="U262" s="10">
        <v>-6.9807204445064289E-2</v>
      </c>
      <c r="V262" s="10">
        <v>3.7847596072249023E-2</v>
      </c>
      <c r="W262" s="10">
        <v>1.6734034480413564E-3</v>
      </c>
      <c r="X262" s="10">
        <v>1.0184875073151944E-2</v>
      </c>
      <c r="Y262" s="10">
        <v>-2.6461702611809523E-2</v>
      </c>
      <c r="Z262" s="10">
        <v>-1.9734739442007583E-3</v>
      </c>
      <c r="AA262" s="10">
        <v>-1.3799241192085697E-2</v>
      </c>
    </row>
    <row r="263" spans="1:27" x14ac:dyDescent="0.25">
      <c r="A263" s="15">
        <v>40935</v>
      </c>
      <c r="B263" s="12">
        <v>99.35</v>
      </c>
      <c r="D263" s="23">
        <v>40938</v>
      </c>
      <c r="E263" s="26">
        <v>98.618875855990225</v>
      </c>
      <c r="F263" s="13">
        <v>3.9449999999999998</v>
      </c>
      <c r="G263" s="13">
        <v>4.0880000000000001</v>
      </c>
      <c r="H263" s="13">
        <v>4.04</v>
      </c>
      <c r="I263" s="13">
        <v>3.8479999999999999</v>
      </c>
      <c r="J263" s="13">
        <v>3.734</v>
      </c>
      <c r="K263" s="13">
        <v>3.7759999999999998</v>
      </c>
      <c r="L263" s="13">
        <v>3.8159999999999998</v>
      </c>
      <c r="M263" s="13">
        <v>4.0330000000000004</v>
      </c>
      <c r="N263" s="13">
        <v>4.12</v>
      </c>
      <c r="R263" s="10">
        <v>2.0310241998175962</v>
      </c>
      <c r="S263" s="10">
        <v>0.48455553623524561</v>
      </c>
      <c r="T263" s="10">
        <v>9.478644013205817E-2</v>
      </c>
      <c r="U263" s="10">
        <v>-3.5908552062410316E-2</v>
      </c>
      <c r="V263" s="10">
        <v>-5.2363241648161361E-3</v>
      </c>
      <c r="W263" s="10">
        <v>6.2514418164069585E-3</v>
      </c>
      <c r="X263" s="10">
        <v>3.8213583686464163E-3</v>
      </c>
      <c r="Y263" s="10">
        <v>-3.3941014333559401E-2</v>
      </c>
      <c r="Z263" s="10">
        <v>-9.1147809985191782E-3</v>
      </c>
      <c r="AA263" s="10">
        <v>-1.2947483645950804E-2</v>
      </c>
    </row>
    <row r="264" spans="1:27" x14ac:dyDescent="0.25">
      <c r="A264" s="15">
        <v>40942</v>
      </c>
      <c r="B264" s="12">
        <v>97.8</v>
      </c>
      <c r="D264" s="23">
        <v>40945</v>
      </c>
      <c r="E264" s="26">
        <v>97.970443104177335</v>
      </c>
      <c r="F264" s="13">
        <v>3.948</v>
      </c>
      <c r="G264" s="13">
        <v>4.101</v>
      </c>
      <c r="H264" s="13">
        <v>4.0460000000000003</v>
      </c>
      <c r="I264" s="13">
        <v>3.8460000000000001</v>
      </c>
      <c r="J264" s="13">
        <v>3.7509999999999999</v>
      </c>
      <c r="K264" s="13">
        <v>3.7749999999999999</v>
      </c>
      <c r="L264" s="13">
        <v>3.8170000000000002</v>
      </c>
      <c r="M264" s="13">
        <v>4.0359999999999996</v>
      </c>
      <c r="N264" s="13">
        <v>4.1280000000000001</v>
      </c>
      <c r="R264" s="10">
        <v>1.7985194877291808</v>
      </c>
      <c r="S264" s="10">
        <v>0.66799509573106597</v>
      </c>
      <c r="T264" s="10">
        <v>0.14495670009229827</v>
      </c>
      <c r="U264" s="10">
        <v>-4.8625815470268268E-4</v>
      </c>
      <c r="V264" s="10">
        <v>-3.6416701006253389E-2</v>
      </c>
      <c r="W264" s="10">
        <v>1.2572645426508815E-2</v>
      </c>
      <c r="X264" s="10">
        <v>-1.4828286891449745E-2</v>
      </c>
      <c r="Y264" s="10">
        <v>-3.8643501126480857E-2</v>
      </c>
      <c r="Z264" s="10">
        <v>-3.0543942977277097E-2</v>
      </c>
      <c r="AA264" s="10">
        <v>-1.1909162177387996E-2</v>
      </c>
    </row>
    <row r="265" spans="1:27" x14ac:dyDescent="0.25">
      <c r="A265" s="15">
        <v>40949</v>
      </c>
      <c r="B265" s="12">
        <v>98.56</v>
      </c>
      <c r="D265" s="23">
        <v>40952</v>
      </c>
      <c r="E265" s="26">
        <v>99.558530071816648</v>
      </c>
      <c r="F265" s="13">
        <v>4.0279999999999996</v>
      </c>
      <c r="G265" s="13">
        <v>4.1500000000000004</v>
      </c>
      <c r="H265" s="13">
        <v>4.1280000000000001</v>
      </c>
      <c r="I265" s="13">
        <v>3.93</v>
      </c>
      <c r="J265" s="13">
        <v>3.8570000000000002</v>
      </c>
      <c r="K265" s="13">
        <v>3.86</v>
      </c>
      <c r="L265" s="13">
        <v>3.8410000000000002</v>
      </c>
      <c r="M265" s="13">
        <v>4.1210000000000004</v>
      </c>
      <c r="N265" s="13">
        <v>4.2089999999999996</v>
      </c>
      <c r="R265" s="10">
        <v>1.6206562517087393</v>
      </c>
      <c r="S265" s="10">
        <v>0.73298944258945586</v>
      </c>
      <c r="T265" s="10">
        <v>0.16441911167612153</v>
      </c>
      <c r="U265" s="10">
        <v>3.8109906594366049E-3</v>
      </c>
      <c r="V265" s="10">
        <v>-5.8342914077685222E-2</v>
      </c>
      <c r="W265" s="10">
        <v>4.1139425163535569E-3</v>
      </c>
      <c r="X265" s="10">
        <v>-2.4680280978509942E-2</v>
      </c>
      <c r="Y265" s="10">
        <v>-3.9865902892808447E-2</v>
      </c>
      <c r="Z265" s="10">
        <v>-3.3199476780326857E-2</v>
      </c>
      <c r="AA265" s="10">
        <v>-1.2334936222740091E-2</v>
      </c>
    </row>
    <row r="266" spans="1:27" x14ac:dyDescent="0.25">
      <c r="A266" s="15">
        <v>40956</v>
      </c>
      <c r="B266" s="12">
        <v>101.73</v>
      </c>
      <c r="D266" s="23">
        <v>40959</v>
      </c>
      <c r="E266" s="26">
        <v>104.36881635414896</v>
      </c>
      <c r="F266" s="13">
        <v>4.0529999999999999</v>
      </c>
      <c r="G266" s="13">
        <v>4.1609999999999996</v>
      </c>
      <c r="H266" s="13">
        <v>4.1420000000000003</v>
      </c>
      <c r="I266" s="13">
        <v>3.9660000000000002</v>
      </c>
      <c r="J266" s="13">
        <v>3.8479999999999999</v>
      </c>
      <c r="K266" s="13">
        <v>3.8860000000000001</v>
      </c>
      <c r="L266" s="13">
        <v>3.8570000000000002</v>
      </c>
      <c r="M266" s="13">
        <v>4.1639999999999997</v>
      </c>
      <c r="N266" s="13">
        <v>4.258</v>
      </c>
      <c r="R266" s="10">
        <v>1.528400478236678</v>
      </c>
      <c r="S266" s="10">
        <v>0.63518328796839618</v>
      </c>
      <c r="T266" s="10">
        <v>0.16237387016995206</v>
      </c>
      <c r="U266" s="10">
        <v>3.135911264258559E-3</v>
      </c>
      <c r="V266" s="10">
        <v>-8.1610425828474151E-2</v>
      </c>
      <c r="W266" s="10">
        <v>1.9785791093136721E-3</v>
      </c>
      <c r="X266" s="10">
        <v>-8.2763338480092083E-3</v>
      </c>
      <c r="Y266" s="10">
        <v>-2.4197361331349827E-2</v>
      </c>
      <c r="Z266" s="10">
        <v>-1.7927025444088304E-2</v>
      </c>
      <c r="AA266" s="10">
        <v>-1.593977941227346E-2</v>
      </c>
    </row>
    <row r="267" spans="1:27" x14ac:dyDescent="0.25">
      <c r="A267" s="15">
        <v>40963</v>
      </c>
      <c r="B267" s="12">
        <v>107.18</v>
      </c>
      <c r="D267" s="23">
        <v>40966</v>
      </c>
      <c r="E267" s="26">
        <v>107.40339159201801</v>
      </c>
      <c r="F267" s="13">
        <v>4.1340000000000003</v>
      </c>
      <c r="G267" s="13">
        <v>4.2210000000000001</v>
      </c>
      <c r="H267" s="13">
        <v>4.2080000000000002</v>
      </c>
      <c r="I267" s="13">
        <v>4.0629999999999997</v>
      </c>
      <c r="J267" s="13">
        <v>3.9140000000000001</v>
      </c>
      <c r="K267" s="13">
        <v>3.992</v>
      </c>
      <c r="L267" s="13">
        <v>3.919</v>
      </c>
      <c r="M267" s="13">
        <v>4.3259999999999996</v>
      </c>
      <c r="N267" s="13">
        <v>4.41</v>
      </c>
      <c r="R267" s="10">
        <v>1.8878602745944699</v>
      </c>
      <c r="S267" s="10">
        <v>0.49002355854031854</v>
      </c>
      <c r="T267" s="10">
        <v>0.2087553363350324</v>
      </c>
      <c r="U267" s="10">
        <v>-1.5580307597975251E-2</v>
      </c>
      <c r="V267" s="10">
        <v>-6.5826679887272177E-3</v>
      </c>
      <c r="W267" s="10">
        <v>3.59757390346091E-2</v>
      </c>
      <c r="X267" s="10">
        <v>2.0362589622134778E-2</v>
      </c>
      <c r="Y267" s="10">
        <v>2.0363917842610213E-2</v>
      </c>
      <c r="Z267" s="10">
        <v>-1.5447389911820462E-2</v>
      </c>
      <c r="AA267" s="10">
        <v>-1.7694588713965856E-2</v>
      </c>
    </row>
    <row r="268" spans="1:27" x14ac:dyDescent="0.25">
      <c r="A268" s="15">
        <v>40970</v>
      </c>
      <c r="B268" s="12">
        <v>107.52</v>
      </c>
      <c r="D268" s="23">
        <v>40973</v>
      </c>
      <c r="E268" s="26">
        <v>107.0789538422251</v>
      </c>
      <c r="F268" s="13">
        <v>4.1669999999999998</v>
      </c>
      <c r="G268" s="13">
        <v>4.2530000000000001</v>
      </c>
      <c r="H268" s="13">
        <v>4.2430000000000003</v>
      </c>
      <c r="I268" s="13">
        <v>4.0940000000000003</v>
      </c>
      <c r="J268" s="13">
        <v>3.9740000000000002</v>
      </c>
      <c r="K268" s="13">
        <v>4.0199999999999996</v>
      </c>
      <c r="L268" s="13">
        <v>3.9860000000000002</v>
      </c>
      <c r="M268" s="13">
        <v>4.3719999999999999</v>
      </c>
      <c r="N268" s="13">
        <v>4.4539999999999997</v>
      </c>
      <c r="R268" s="10">
        <v>2.042592097149504</v>
      </c>
      <c r="S268" s="10">
        <v>0.36685731093404733</v>
      </c>
      <c r="T268" s="10">
        <v>0.22542480987398833</v>
      </c>
      <c r="U268" s="10">
        <v>-9.6631444124627023E-4</v>
      </c>
      <c r="V268" s="10">
        <v>-1.4919622145885207E-2</v>
      </c>
      <c r="W268" s="10">
        <v>2.2632219257008011E-2</v>
      </c>
      <c r="X268" s="10">
        <v>3.237490406973071E-2</v>
      </c>
      <c r="Y268" s="10">
        <v>1.4661985044190213E-2</v>
      </c>
      <c r="Z268" s="10">
        <v>-1.7187847747579896E-2</v>
      </c>
      <c r="AA268" s="10">
        <v>-1.6947681782988836E-2</v>
      </c>
    </row>
    <row r="269" spans="1:27" x14ac:dyDescent="0.25">
      <c r="A269" s="15">
        <v>40977</v>
      </c>
      <c r="B269" s="12">
        <v>106.32</v>
      </c>
      <c r="D269" s="23">
        <v>40980</v>
      </c>
      <c r="E269" s="26">
        <v>106.21141431337915</v>
      </c>
      <c r="F269" s="13">
        <v>4.1689999999999996</v>
      </c>
      <c r="G269" s="13">
        <v>4.25</v>
      </c>
      <c r="H269" s="13">
        <v>4.2469999999999999</v>
      </c>
      <c r="I269" s="13">
        <v>4.0960000000000001</v>
      </c>
      <c r="J269" s="13">
        <v>4.016</v>
      </c>
      <c r="K269" s="13">
        <v>4.0359999999999996</v>
      </c>
      <c r="L269" s="13">
        <v>4.069</v>
      </c>
      <c r="M269" s="13">
        <v>4.4210000000000003</v>
      </c>
      <c r="N269" s="13">
        <v>4.4829999999999997</v>
      </c>
      <c r="R269" s="10">
        <v>2.334294075694018</v>
      </c>
      <c r="S269" s="10">
        <v>0.25458152501666631</v>
      </c>
      <c r="T269" s="10">
        <v>0.25178909863765081</v>
      </c>
      <c r="U269" s="10">
        <v>-3.127677069096664E-2</v>
      </c>
      <c r="V269" s="10">
        <v>4.4580525299616605E-2</v>
      </c>
      <c r="W269" s="10">
        <v>2.1033537386455189E-2</v>
      </c>
      <c r="X269" s="10">
        <v>5.0093320253749997E-2</v>
      </c>
      <c r="Y269" s="10">
        <v>1.3834100792912443E-2</v>
      </c>
      <c r="Z269" s="10">
        <v>-1.3019596692692084E-2</v>
      </c>
      <c r="AA269" s="10">
        <v>-1.4906975835184428E-2</v>
      </c>
    </row>
    <row r="270" spans="1:27" x14ac:dyDescent="0.25">
      <c r="A270" s="15">
        <v>40984</v>
      </c>
      <c r="B270" s="12">
        <v>106.15</v>
      </c>
      <c r="D270" s="23">
        <v>40987</v>
      </c>
      <c r="E270" s="26">
        <v>106.25233236151604</v>
      </c>
      <c r="F270" s="13">
        <v>4.1840000000000002</v>
      </c>
      <c r="G270" s="13">
        <v>4.2590000000000003</v>
      </c>
      <c r="H270" s="13">
        <v>4.2690000000000001</v>
      </c>
      <c r="I270" s="13">
        <v>4.1059999999999999</v>
      </c>
      <c r="J270" s="13">
        <v>4.04</v>
      </c>
      <c r="K270" s="13">
        <v>4.0529999999999999</v>
      </c>
      <c r="L270" s="13">
        <v>4.1189999999999998</v>
      </c>
      <c r="M270" s="13">
        <v>4.431</v>
      </c>
      <c r="N270" s="13">
        <v>4.4809999999999999</v>
      </c>
      <c r="R270" s="10">
        <v>2.3814114012229006</v>
      </c>
      <c r="S270" s="10">
        <v>0.16756022727456574</v>
      </c>
      <c r="T270" s="10">
        <v>0.28694048569177327</v>
      </c>
      <c r="U270" s="10">
        <v>-1.9344007673568172E-3</v>
      </c>
      <c r="V270" s="10">
        <v>-1.4752069156064403E-4</v>
      </c>
      <c r="W270" s="10">
        <v>1.0971217793235765E-3</v>
      </c>
      <c r="X270" s="10">
        <v>4.9519144786638054E-2</v>
      </c>
      <c r="Y270" s="10">
        <v>-3.6537739626754689E-2</v>
      </c>
      <c r="Z270" s="10">
        <v>4.1459332016284432E-3</v>
      </c>
      <c r="AA270" s="10">
        <v>-1.2855068146105701E-2</v>
      </c>
    </row>
    <row r="271" spans="1:27" x14ac:dyDescent="0.25">
      <c r="A271" s="15">
        <v>40991</v>
      </c>
      <c r="B271" s="12">
        <v>106.41</v>
      </c>
      <c r="D271" s="23">
        <v>40994</v>
      </c>
      <c r="E271" s="26">
        <v>106.0521908259102</v>
      </c>
      <c r="F271" s="13">
        <v>4.1900000000000004</v>
      </c>
      <c r="G271" s="13">
        <v>4.2629999999999999</v>
      </c>
      <c r="H271" s="13">
        <v>4.2789999999999999</v>
      </c>
      <c r="I271" s="13">
        <v>4.1100000000000003</v>
      </c>
      <c r="J271" s="13">
        <v>4.0460000000000003</v>
      </c>
      <c r="K271" s="13">
        <v>4.0549999999999997</v>
      </c>
      <c r="L271" s="13">
        <v>4.1360000000000001</v>
      </c>
      <c r="M271" s="13">
        <v>4.4329999999999998</v>
      </c>
      <c r="N271" s="13">
        <v>4.476</v>
      </c>
      <c r="R271" s="10">
        <v>2.8178897435002486</v>
      </c>
      <c r="S271" s="10">
        <v>0.10884529977353918</v>
      </c>
      <c r="T271" s="10">
        <v>0.2615494900834569</v>
      </c>
      <c r="U271" s="10">
        <v>-9.5788450185894922E-2</v>
      </c>
      <c r="V271" s="10">
        <v>1.4481572945977048E-3</v>
      </c>
      <c r="W271" s="10">
        <v>-2.8334062628943675E-2</v>
      </c>
      <c r="X271" s="10">
        <v>6.5245060613121617E-2</v>
      </c>
      <c r="Y271" s="10">
        <v>-4.006287903964529E-2</v>
      </c>
      <c r="Z271" s="10">
        <v>1.2432332017069555E-2</v>
      </c>
      <c r="AA271" s="10">
        <v>-1.170806537261156E-2</v>
      </c>
    </row>
    <row r="272" spans="1:27" x14ac:dyDescent="0.25">
      <c r="A272" s="15">
        <v>40998</v>
      </c>
      <c r="B272" s="12">
        <v>105.12</v>
      </c>
      <c r="D272" s="23">
        <v>41001</v>
      </c>
      <c r="E272" s="26">
        <v>104.41713766159114</v>
      </c>
      <c r="F272" s="13">
        <v>4.1900000000000004</v>
      </c>
      <c r="G272" s="13">
        <v>4.2619999999999996</v>
      </c>
      <c r="H272" s="13">
        <v>4.28</v>
      </c>
      <c r="I272" s="13">
        <v>4.109</v>
      </c>
      <c r="J272" s="13">
        <v>4.0419999999999998</v>
      </c>
      <c r="K272" s="13">
        <v>4.0490000000000004</v>
      </c>
      <c r="L272" s="13">
        <v>4.125</v>
      </c>
      <c r="M272" s="13">
        <v>4.42</v>
      </c>
      <c r="N272" s="13">
        <v>4.4560000000000004</v>
      </c>
      <c r="R272" s="10">
        <v>2.9101328105517594</v>
      </c>
      <c r="S272" s="10">
        <v>0.1368185349296312</v>
      </c>
      <c r="T272" s="10">
        <v>0.27017757951065313</v>
      </c>
      <c r="U272" s="10">
        <v>-0.13861967041711284</v>
      </c>
      <c r="V272" s="10">
        <v>-3.0625211298483754E-2</v>
      </c>
      <c r="W272" s="10">
        <v>-3.7754219382466855E-2</v>
      </c>
      <c r="X272" s="10">
        <v>6.240440821095998E-2</v>
      </c>
      <c r="Y272" s="10">
        <v>-3.0530340774699304E-2</v>
      </c>
      <c r="Z272" s="10">
        <v>2.9910824381452236E-3</v>
      </c>
      <c r="AA272" s="10">
        <v>-3.4359421851589897E-3</v>
      </c>
    </row>
    <row r="273" spans="1:27" x14ac:dyDescent="0.25">
      <c r="A273" s="15">
        <v>41005</v>
      </c>
      <c r="B273" s="12">
        <v>103.52</v>
      </c>
      <c r="D273" s="23">
        <v>41008</v>
      </c>
      <c r="E273" s="26">
        <v>102.9692025047929</v>
      </c>
      <c r="F273" s="13">
        <v>4.1900000000000004</v>
      </c>
      <c r="G273" s="13">
        <v>4.2779999999999996</v>
      </c>
      <c r="H273" s="13">
        <v>4.282</v>
      </c>
      <c r="I273" s="13">
        <v>4.1059999999999999</v>
      </c>
      <c r="J273" s="13">
        <v>4.0549999999999997</v>
      </c>
      <c r="K273" s="13">
        <v>4.0629999999999997</v>
      </c>
      <c r="L273" s="13">
        <v>4.1289999999999996</v>
      </c>
      <c r="M273" s="13">
        <v>4.4109999999999996</v>
      </c>
      <c r="N273" s="13">
        <v>4.4400000000000004</v>
      </c>
      <c r="R273" s="10">
        <v>2.7272127974078222</v>
      </c>
      <c r="S273" s="10">
        <v>0.10427075100101109</v>
      </c>
      <c r="T273" s="10">
        <v>0.22789848617243783</v>
      </c>
      <c r="U273" s="10">
        <v>-0.1121558675657383</v>
      </c>
      <c r="V273" s="10">
        <v>-5.9694954722449095E-2</v>
      </c>
      <c r="W273" s="10">
        <v>-3.8529672943091745E-2</v>
      </c>
      <c r="X273" s="10">
        <v>3.5125731143037506E-2</v>
      </c>
      <c r="Y273" s="10">
        <v>-2.5670784960602121E-2</v>
      </c>
      <c r="Z273" s="10">
        <v>1.2629772179440422E-2</v>
      </c>
      <c r="AA273" s="10">
        <v>4.5906690252370215E-4</v>
      </c>
    </row>
    <row r="274" spans="1:27" x14ac:dyDescent="0.25">
      <c r="A274" s="15">
        <v>41012</v>
      </c>
      <c r="B274" s="12">
        <v>102.55</v>
      </c>
      <c r="D274" s="23">
        <v>41015</v>
      </c>
      <c r="E274" s="26">
        <v>102.72164189717699</v>
      </c>
      <c r="F274" s="13">
        <v>4.181</v>
      </c>
      <c r="G274" s="13">
        <v>4.2690000000000001</v>
      </c>
      <c r="H274" s="13">
        <v>4.28</v>
      </c>
      <c r="I274" s="13">
        <v>4.0910000000000002</v>
      </c>
      <c r="J274" s="13">
        <v>4.0209999999999999</v>
      </c>
      <c r="K274" s="13">
        <v>4.0380000000000003</v>
      </c>
      <c r="L274" s="13">
        <v>4.1289999999999996</v>
      </c>
      <c r="M274" s="13">
        <v>4.3890000000000002</v>
      </c>
      <c r="N274" s="13">
        <v>4.4180000000000001</v>
      </c>
      <c r="R274" s="10">
        <v>2.6102158921286556</v>
      </c>
      <c r="S274" s="10">
        <v>-3.0857671911940471E-2</v>
      </c>
      <c r="T274" s="10">
        <v>0.15888010701323838</v>
      </c>
      <c r="U274" s="10">
        <v>-8.9857756132662545E-2</v>
      </c>
      <c r="V274" s="10">
        <v>-6.5081961913881575E-2</v>
      </c>
      <c r="W274" s="10">
        <v>-5.0148855944898311E-2</v>
      </c>
      <c r="X274" s="10">
        <v>9.4952213313971769E-3</v>
      </c>
      <c r="Y274" s="10">
        <v>-8.0180794524524891E-4</v>
      </c>
      <c r="Z274" s="10">
        <v>1.6604106578627223E-2</v>
      </c>
      <c r="AA274" s="10">
        <v>4.288854735893406E-3</v>
      </c>
    </row>
    <row r="275" spans="1:27" x14ac:dyDescent="0.25">
      <c r="A275" s="15">
        <v>41019</v>
      </c>
      <c r="B275" s="12">
        <v>103.15</v>
      </c>
      <c r="D275" s="23">
        <v>41022</v>
      </c>
      <c r="E275" s="26">
        <v>103.48397212543554</v>
      </c>
      <c r="F275" s="13">
        <v>4.1459999999999999</v>
      </c>
      <c r="G275" s="13">
        <v>4.2690000000000001</v>
      </c>
      <c r="H275" s="13">
        <v>4.2450000000000001</v>
      </c>
      <c r="I275" s="13">
        <v>4.05</v>
      </c>
      <c r="J275" s="13">
        <v>3.9740000000000002</v>
      </c>
      <c r="K275" s="13">
        <v>3.9929999999999999</v>
      </c>
      <c r="L275" s="13">
        <v>4.09</v>
      </c>
      <c r="M275" s="13">
        <v>4.3449999999999998</v>
      </c>
      <c r="N275" s="13">
        <v>4.3840000000000003</v>
      </c>
      <c r="R275" s="10">
        <v>2.444242563410163</v>
      </c>
      <c r="S275" s="10">
        <v>7.9019592927122018E-3</v>
      </c>
      <c r="T275" s="10">
        <v>0.1030519340720492</v>
      </c>
      <c r="U275" s="10">
        <v>-6.5321314080158177E-2</v>
      </c>
      <c r="V275" s="10">
        <v>-9.6489057385235E-2</v>
      </c>
      <c r="W275" s="10">
        <v>-2.8129850578147656E-2</v>
      </c>
      <c r="X275" s="10">
        <v>2.8584959670926802E-3</v>
      </c>
      <c r="Y275" s="10">
        <v>2.4855412732925049E-3</v>
      </c>
      <c r="Z275" s="10">
        <v>1.7610394543546463E-2</v>
      </c>
      <c r="AA275" s="10">
        <v>1.352197437741356E-2</v>
      </c>
    </row>
    <row r="276" spans="1:27" x14ac:dyDescent="0.25">
      <c r="A276" s="15">
        <v>41026</v>
      </c>
      <c r="B276" s="12">
        <v>103.78</v>
      </c>
      <c r="D276" s="23">
        <v>41029</v>
      </c>
      <c r="E276" s="26">
        <v>103.720094666438</v>
      </c>
      <c r="F276" s="13">
        <v>4.13</v>
      </c>
      <c r="G276" s="13">
        <v>4.2549999999999999</v>
      </c>
      <c r="H276" s="13">
        <v>4.22</v>
      </c>
      <c r="I276" s="13">
        <v>4.0389999999999997</v>
      </c>
      <c r="J276" s="13">
        <v>3.9710000000000001</v>
      </c>
      <c r="K276" s="13">
        <v>3.98</v>
      </c>
      <c r="L276" s="13">
        <v>4.0720000000000001</v>
      </c>
      <c r="M276" s="13">
        <v>4.33</v>
      </c>
      <c r="N276" s="13">
        <v>4.3959999999999999</v>
      </c>
      <c r="R276" s="10">
        <v>2.156094124817141</v>
      </c>
      <c r="S276" s="10">
        <v>3.1713483852975725E-2</v>
      </c>
      <c r="T276" s="10">
        <v>4.6011251349080441E-2</v>
      </c>
      <c r="U276" s="10">
        <v>-3.3409418758478471E-2</v>
      </c>
      <c r="V276" s="10">
        <v>-0.11421049777452243</v>
      </c>
      <c r="W276" s="10">
        <v>-2.8622725606317866E-3</v>
      </c>
      <c r="X276" s="10">
        <v>1.7208632375283611E-3</v>
      </c>
      <c r="Y276" s="10">
        <v>1.3138695828154851E-2</v>
      </c>
      <c r="Z276" s="10">
        <v>3.1773352782222715E-2</v>
      </c>
      <c r="AA276" s="10">
        <v>1.0118392183800043E-2</v>
      </c>
    </row>
    <row r="277" spans="1:27" x14ac:dyDescent="0.25">
      <c r="A277" s="15">
        <v>41033</v>
      </c>
      <c r="B277" s="12">
        <v>103.47</v>
      </c>
      <c r="D277" s="23">
        <v>41036</v>
      </c>
      <c r="E277" s="26">
        <v>101.34172053112475</v>
      </c>
      <c r="F277" s="13">
        <v>4.1079999999999997</v>
      </c>
      <c r="G277" s="13">
        <v>4.2320000000000002</v>
      </c>
      <c r="H277" s="13">
        <v>4.194</v>
      </c>
      <c r="I277" s="13">
        <v>4.0209999999999999</v>
      </c>
      <c r="J277" s="13">
        <v>3.9620000000000002</v>
      </c>
      <c r="K277" s="13">
        <v>3.9620000000000002</v>
      </c>
      <c r="L277" s="13">
        <v>4.0469999999999997</v>
      </c>
      <c r="M277" s="13">
        <v>4.3120000000000003</v>
      </c>
      <c r="N277" s="13">
        <v>4.3849999999999998</v>
      </c>
      <c r="R277" s="10">
        <v>2.053688832045121</v>
      </c>
      <c r="S277" s="10">
        <v>-0.11143626352640294</v>
      </c>
      <c r="T277" s="10">
        <v>3.9874339795218851E-2</v>
      </c>
      <c r="U277" s="10">
        <v>2.750444179419341E-2</v>
      </c>
      <c r="V277" s="10">
        <v>-0.12514650547199255</v>
      </c>
      <c r="W277" s="10">
        <v>9.7941438949434405E-3</v>
      </c>
      <c r="X277" s="10">
        <v>-2.9883298285238946E-2</v>
      </c>
      <c r="Y277" s="10">
        <v>1.4985572451002559E-2</v>
      </c>
      <c r="Z277" s="10">
        <v>1.7689454361644881E-2</v>
      </c>
      <c r="AA277" s="10">
        <v>1.1517149909657146E-2</v>
      </c>
    </row>
    <row r="278" spans="1:27" x14ac:dyDescent="0.25">
      <c r="A278" s="15">
        <v>41040</v>
      </c>
      <c r="B278" s="12">
        <v>96.98</v>
      </c>
      <c r="D278" s="23">
        <v>41043</v>
      </c>
      <c r="E278" s="26">
        <v>95.075264024349622</v>
      </c>
      <c r="F278" s="13">
        <v>4.0540000000000003</v>
      </c>
      <c r="G278" s="13">
        <v>4.1920000000000002</v>
      </c>
      <c r="H278" s="13">
        <v>4.1349999999999998</v>
      </c>
      <c r="I278" s="13">
        <v>3.9689999999999999</v>
      </c>
      <c r="J278" s="13">
        <v>3.8969999999999998</v>
      </c>
      <c r="K278" s="13">
        <v>3.915</v>
      </c>
      <c r="L278" s="13">
        <v>4.0039999999999996</v>
      </c>
      <c r="M278" s="13">
        <v>4.2770000000000001</v>
      </c>
      <c r="N278" s="13">
        <v>4.3490000000000002</v>
      </c>
      <c r="R278" s="10">
        <v>2.0795788688612298</v>
      </c>
      <c r="S278" s="10">
        <v>-0.24107172921849071</v>
      </c>
      <c r="T278" s="10">
        <v>8.6765953015900191E-3</v>
      </c>
      <c r="U278" s="10">
        <v>6.6736368893774822E-2</v>
      </c>
      <c r="V278" s="10">
        <v>-0.12885959401163749</v>
      </c>
      <c r="W278" s="10">
        <v>3.1460421012941907E-2</v>
      </c>
      <c r="X278" s="10">
        <v>-3.631981245406888E-2</v>
      </c>
      <c r="Y278" s="10">
        <v>1.5849373509128666E-2</v>
      </c>
      <c r="Z278" s="10">
        <v>1.8406542250808979E-2</v>
      </c>
      <c r="AA278" s="10">
        <v>1.2946528071417955E-2</v>
      </c>
    </row>
    <row r="279" spans="1:27" x14ac:dyDescent="0.25">
      <c r="A279" s="15">
        <v>41047</v>
      </c>
      <c r="B279" s="12">
        <v>93.11</v>
      </c>
      <c r="D279" s="23">
        <v>41050</v>
      </c>
      <c r="E279" s="26">
        <v>92.131896247673978</v>
      </c>
      <c r="F279" s="13">
        <v>3.9990000000000001</v>
      </c>
      <c r="G279" s="13">
        <v>4.13</v>
      </c>
      <c r="H279" s="13">
        <v>4.0789999999999997</v>
      </c>
      <c r="I279" s="13">
        <v>3.9159999999999999</v>
      </c>
      <c r="J279" s="13">
        <v>3.8540000000000001</v>
      </c>
      <c r="K279" s="13">
        <v>3.8610000000000002</v>
      </c>
      <c r="L279" s="13">
        <v>3.9870000000000001</v>
      </c>
      <c r="M279" s="13">
        <v>4.2329999999999997</v>
      </c>
      <c r="N279" s="13">
        <v>4.3029999999999999</v>
      </c>
      <c r="R279" s="10">
        <v>2.2994299200758723</v>
      </c>
      <c r="S279" s="10">
        <v>-0.20234685807795399</v>
      </c>
      <c r="T279" s="10">
        <v>-2.8545698780048864E-2</v>
      </c>
      <c r="U279" s="10">
        <v>0.12428525795335661</v>
      </c>
      <c r="V279" s="10">
        <v>-0.10024030205800494</v>
      </c>
      <c r="W279" s="10">
        <v>5.5281474848809499E-2</v>
      </c>
      <c r="X279" s="10">
        <v>-3.3891033838092346E-2</v>
      </c>
      <c r="Y279" s="10">
        <v>1.6329539467458718E-2</v>
      </c>
      <c r="Z279" s="10">
        <v>4.1733432473314437E-2</v>
      </c>
      <c r="AA279" s="10">
        <v>6.7900116726070702E-3</v>
      </c>
    </row>
    <row r="280" spans="1:27" x14ac:dyDescent="0.25">
      <c r="A280" s="15">
        <v>41054</v>
      </c>
      <c r="B280" s="12">
        <v>90.88</v>
      </c>
      <c r="D280" s="23">
        <v>41057</v>
      </c>
      <c r="E280" s="26">
        <v>89.309378773963658</v>
      </c>
      <c r="F280" s="13">
        <v>3.94</v>
      </c>
      <c r="G280" s="13">
        <v>4.0720000000000001</v>
      </c>
      <c r="H280" s="13">
        <v>4.0229999999999997</v>
      </c>
      <c r="I280" s="13">
        <v>3.8540000000000001</v>
      </c>
      <c r="J280" s="13">
        <v>3.7949999999999999</v>
      </c>
      <c r="K280" s="13">
        <v>3.802</v>
      </c>
      <c r="L280" s="13">
        <v>3.948</v>
      </c>
      <c r="M280" s="13">
        <v>4.1639999999999997</v>
      </c>
      <c r="N280" s="13">
        <v>4.2279999999999998</v>
      </c>
      <c r="R280" s="10">
        <v>2.3736908084028339</v>
      </c>
      <c r="S280" s="10">
        <v>-9.2468848775991763E-2</v>
      </c>
      <c r="T280" s="10">
        <v>-9.4602280661803373E-2</v>
      </c>
      <c r="U280" s="10">
        <v>0.15160629131487016</v>
      </c>
      <c r="V280" s="10">
        <v>-6.4705474088155204E-2</v>
      </c>
      <c r="W280" s="10">
        <v>4.7570166601554026E-2</v>
      </c>
      <c r="X280" s="10">
        <v>-3.071086381156659E-2</v>
      </c>
      <c r="Y280" s="10">
        <v>2.0841225491317446E-2</v>
      </c>
      <c r="Z280" s="10">
        <v>3.6020760776394392E-2</v>
      </c>
      <c r="AA280" s="10">
        <v>5.8990741274358039E-3</v>
      </c>
    </row>
    <row r="281" spans="1:27" x14ac:dyDescent="0.25">
      <c r="A281" s="15">
        <v>41061</v>
      </c>
      <c r="B281" s="12">
        <v>87.06</v>
      </c>
      <c r="D281" s="23">
        <v>41064</v>
      </c>
      <c r="E281" s="26">
        <v>85.757890261510511</v>
      </c>
      <c r="F281" s="13">
        <v>3.8860000000000001</v>
      </c>
      <c r="G281" s="13">
        <v>4.0359999999999996</v>
      </c>
      <c r="H281" s="13">
        <v>3.968</v>
      </c>
      <c r="I281" s="13">
        <v>3.7970000000000002</v>
      </c>
      <c r="J281" s="13">
        <v>3.746</v>
      </c>
      <c r="K281" s="13">
        <v>3.7570000000000001</v>
      </c>
      <c r="L281" s="13">
        <v>3.919</v>
      </c>
      <c r="M281" s="13">
        <v>4.101</v>
      </c>
      <c r="N281" s="13">
        <v>4.1689999999999996</v>
      </c>
      <c r="R281" s="10">
        <v>2.3523758932400445</v>
      </c>
      <c r="S281" s="10">
        <v>-7.4830278818006621E-2</v>
      </c>
      <c r="T281" s="10">
        <v>-8.8521685110037537E-2</v>
      </c>
      <c r="U281" s="10">
        <v>0.16883656479008538</v>
      </c>
      <c r="V281" s="10">
        <v>-7.152721065153135E-2</v>
      </c>
      <c r="W281" s="10">
        <v>5.043921353985506E-2</v>
      </c>
      <c r="X281" s="10">
        <v>-3.0750289083397404E-2</v>
      </c>
      <c r="Y281" s="10">
        <v>1.3219693539151955E-2</v>
      </c>
      <c r="Z281" s="10">
        <v>3.12631696616179E-2</v>
      </c>
      <c r="AA281" s="10">
        <v>9.0676816068866184E-3</v>
      </c>
    </row>
    <row r="282" spans="1:27" x14ac:dyDescent="0.25">
      <c r="A282" s="15">
        <v>41068</v>
      </c>
      <c r="B282" s="12">
        <v>84.43</v>
      </c>
      <c r="D282" s="23">
        <v>41071</v>
      </c>
      <c r="E282" s="26">
        <v>83.906565926312851</v>
      </c>
      <c r="F282" s="13">
        <v>3.8180000000000001</v>
      </c>
      <c r="G282" s="13">
        <v>3.9740000000000002</v>
      </c>
      <c r="H282" s="13">
        <v>3.9089999999999998</v>
      </c>
      <c r="I282" s="13">
        <v>3.7210000000000001</v>
      </c>
      <c r="J282" s="13">
        <v>3.6960000000000002</v>
      </c>
      <c r="K282" s="13">
        <v>3.698</v>
      </c>
      <c r="L282" s="13">
        <v>3.8730000000000002</v>
      </c>
      <c r="M282" s="13">
        <v>3.9910000000000001</v>
      </c>
      <c r="N282" s="13">
        <v>4.0659999999999998</v>
      </c>
      <c r="R282" s="10">
        <v>2.3485591650737612</v>
      </c>
      <c r="S282" s="10">
        <v>-1.4206382257889668E-2</v>
      </c>
      <c r="T282" s="10">
        <v>-0.10257706425923042</v>
      </c>
      <c r="U282" s="10">
        <v>0.17343490385480742</v>
      </c>
      <c r="V282" s="10">
        <v>-7.3440202920514036E-2</v>
      </c>
      <c r="W282" s="10">
        <v>5.813103239855915E-2</v>
      </c>
      <c r="X282" s="10">
        <v>-3.037259242196064E-2</v>
      </c>
      <c r="Y282" s="10">
        <v>9.5083596602357785E-3</v>
      </c>
      <c r="Z282" s="10">
        <v>3.3972536324140677E-2</v>
      </c>
      <c r="AA282" s="10">
        <v>8.7758907140622327E-3</v>
      </c>
    </row>
    <row r="283" spans="1:27" x14ac:dyDescent="0.25">
      <c r="A283" s="15">
        <v>41075</v>
      </c>
      <c r="B283" s="12">
        <v>83.27</v>
      </c>
      <c r="D283" s="23">
        <v>41078</v>
      </c>
      <c r="E283" s="26">
        <v>82.339877151694083</v>
      </c>
      <c r="F283" s="13">
        <v>3.766</v>
      </c>
      <c r="G283" s="13">
        <v>3.923</v>
      </c>
      <c r="H283" s="13">
        <v>3.8679999999999999</v>
      </c>
      <c r="I283" s="13">
        <v>3.66</v>
      </c>
      <c r="J283" s="13">
        <v>3.6549999999999998</v>
      </c>
      <c r="K283" s="13">
        <v>3.6539999999999999</v>
      </c>
      <c r="L283" s="13">
        <v>3.8319999999999999</v>
      </c>
      <c r="M283" s="13">
        <v>3.899</v>
      </c>
      <c r="N283" s="13">
        <v>3.9660000000000002</v>
      </c>
      <c r="R283" s="10">
        <v>2.3616072042161367</v>
      </c>
      <c r="S283" s="10">
        <v>2.5545462830078476E-2</v>
      </c>
      <c r="T283" s="10">
        <v>-0.10288425973361569</v>
      </c>
      <c r="U283" s="10">
        <v>0.17785773075197309</v>
      </c>
      <c r="V283" s="10">
        <v>-6.9857325681389221E-2</v>
      </c>
      <c r="W283" s="10">
        <v>3.6976635242693262E-2</v>
      </c>
      <c r="X283" s="10">
        <v>-1.9853337902807966E-2</v>
      </c>
      <c r="Y283" s="10">
        <v>-3.3649307049212884E-4</v>
      </c>
      <c r="Z283" s="10">
        <v>3.586226189633801E-2</v>
      </c>
      <c r="AA283" s="10">
        <v>1.0540457119732166E-2</v>
      </c>
    </row>
    <row r="284" spans="1:27" x14ac:dyDescent="0.25">
      <c r="A284" s="15">
        <v>41082</v>
      </c>
      <c r="B284" s="12">
        <v>81.11</v>
      </c>
      <c r="D284" s="23">
        <v>41085</v>
      </c>
      <c r="E284" s="26">
        <v>80.588643547644622</v>
      </c>
      <c r="F284" s="13">
        <v>3.718</v>
      </c>
      <c r="G284" s="13">
        <v>3.8730000000000002</v>
      </c>
      <c r="H284" s="13">
        <v>3.8170000000000002</v>
      </c>
      <c r="I284" s="13">
        <v>3.6160000000000001</v>
      </c>
      <c r="J284" s="13">
        <v>3.6059999999999999</v>
      </c>
      <c r="K284" s="13">
        <v>3.601</v>
      </c>
      <c r="L284" s="13">
        <v>3.7789999999999999</v>
      </c>
      <c r="M284" s="13">
        <v>3.839</v>
      </c>
      <c r="N284" s="13">
        <v>3.9079999999999999</v>
      </c>
      <c r="R284" s="10">
        <v>2.7090409167522389</v>
      </c>
      <c r="S284" s="10">
        <v>4.1006504877142101E-2</v>
      </c>
      <c r="T284" s="10">
        <v>-0.115904632883402</v>
      </c>
      <c r="U284" s="10">
        <v>0.19886083792138648</v>
      </c>
      <c r="V284" s="10">
        <v>2.4706541816681485E-2</v>
      </c>
      <c r="W284" s="10">
        <v>3.0550022522957056E-2</v>
      </c>
      <c r="X284" s="10">
        <v>1.2351200455768497E-2</v>
      </c>
      <c r="Y284" s="10">
        <v>7.1758178835098357E-3</v>
      </c>
      <c r="Z284" s="10">
        <v>2.4410693238806264E-2</v>
      </c>
      <c r="AA284" s="10">
        <v>9.8565796202417302E-3</v>
      </c>
    </row>
    <row r="285" spans="1:27" x14ac:dyDescent="0.25">
      <c r="A285" s="15">
        <v>41089</v>
      </c>
      <c r="B285" s="12">
        <v>80.23</v>
      </c>
      <c r="D285" s="23">
        <v>41092</v>
      </c>
      <c r="E285" s="26">
        <v>82.390322905996371</v>
      </c>
      <c r="F285" s="13">
        <v>3.702</v>
      </c>
      <c r="G285" s="13">
        <v>3.843</v>
      </c>
      <c r="H285" s="13">
        <v>3.7930000000000001</v>
      </c>
      <c r="I285" s="13">
        <v>3.6070000000000002</v>
      </c>
      <c r="J285" s="13">
        <v>3.58</v>
      </c>
      <c r="K285" s="13">
        <v>3.5680000000000001</v>
      </c>
      <c r="L285" s="13">
        <v>3.7050000000000001</v>
      </c>
      <c r="M285" s="13">
        <v>3.7869999999999999</v>
      </c>
      <c r="N285" s="13">
        <v>3.8759999999999999</v>
      </c>
      <c r="R285" s="10">
        <v>2.8815541859029841</v>
      </c>
      <c r="S285" s="10">
        <v>-0.16824873985798935</v>
      </c>
      <c r="T285" s="10">
        <v>-0.10785018230047475</v>
      </c>
      <c r="U285" s="10">
        <v>0.23690260715338182</v>
      </c>
      <c r="V285" s="10">
        <v>1.199565841819788E-2</v>
      </c>
      <c r="W285" s="10">
        <v>6.147092717874262E-2</v>
      </c>
      <c r="X285" s="10">
        <v>-1.7060341483667973E-2</v>
      </c>
      <c r="Y285" s="10">
        <v>2.4022953827441709E-2</v>
      </c>
      <c r="Z285" s="10">
        <v>3.3463640514120908E-2</v>
      </c>
      <c r="AA285" s="10">
        <v>4.0987883022845246E-3</v>
      </c>
    </row>
    <row r="286" spans="1:27" x14ac:dyDescent="0.25">
      <c r="A286" s="15">
        <v>41096</v>
      </c>
      <c r="B286" s="12">
        <v>85.74</v>
      </c>
      <c r="D286" s="23">
        <v>41099</v>
      </c>
      <c r="E286" s="26">
        <v>85.758534600007536</v>
      </c>
      <c r="F286" s="13">
        <v>3.7309999999999999</v>
      </c>
      <c r="G286" s="13">
        <v>3.84</v>
      </c>
      <c r="H286" s="13">
        <v>3.8180000000000001</v>
      </c>
      <c r="I286" s="13">
        <v>3.6459999999999999</v>
      </c>
      <c r="J286" s="13">
        <v>3.6379999999999999</v>
      </c>
      <c r="K286" s="13">
        <v>3.605</v>
      </c>
      <c r="L286" s="13">
        <v>3.68</v>
      </c>
      <c r="M286" s="13">
        <v>3.798</v>
      </c>
      <c r="N286" s="13">
        <v>3.8820000000000001</v>
      </c>
      <c r="R286" s="10">
        <v>3.3319679309068033</v>
      </c>
      <c r="S286" s="10">
        <v>-0.20931918656860329</v>
      </c>
      <c r="T286" s="10">
        <v>-1.6585064484975695E-2</v>
      </c>
      <c r="U286" s="10">
        <v>0.32965761046926967</v>
      </c>
      <c r="V286" s="10">
        <v>5.5464537530837896E-2</v>
      </c>
      <c r="W286" s="10">
        <v>8.7809637192874213E-2</v>
      </c>
      <c r="X286" s="10">
        <v>-4.044288881692619E-2</v>
      </c>
      <c r="Y286" s="10">
        <v>5.8921054622582847E-2</v>
      </c>
      <c r="Z286" s="10">
        <v>7.050172124404259E-3</v>
      </c>
      <c r="AA286" s="10">
        <v>-3.3235703755203584E-3</v>
      </c>
    </row>
    <row r="287" spans="1:27" x14ac:dyDescent="0.25">
      <c r="A287" s="15">
        <v>41103</v>
      </c>
      <c r="B287" s="12">
        <v>85.78</v>
      </c>
      <c r="D287" s="23">
        <v>41106</v>
      </c>
      <c r="E287" s="26">
        <v>87.585850171124349</v>
      </c>
      <c r="F287" s="13">
        <v>3.7410000000000001</v>
      </c>
      <c r="G287" s="13">
        <v>3.8479999999999999</v>
      </c>
      <c r="H287" s="13">
        <v>3.8380000000000001</v>
      </c>
      <c r="I287" s="13">
        <v>3.6480000000000001</v>
      </c>
      <c r="J287" s="13">
        <v>3.6589999999999998</v>
      </c>
      <c r="K287" s="13">
        <v>3.617</v>
      </c>
      <c r="L287" s="13">
        <v>3.6720000000000002</v>
      </c>
      <c r="M287" s="13">
        <v>3.8029999999999999</v>
      </c>
      <c r="N287" s="13">
        <v>3.8860000000000001</v>
      </c>
      <c r="R287" s="10">
        <v>3.5070306555829456</v>
      </c>
      <c r="S287" s="10">
        <v>-0.14015635740698579</v>
      </c>
      <c r="T287" s="10">
        <v>2.7198224662505571E-2</v>
      </c>
      <c r="U287" s="10">
        <v>0.29680284798028234</v>
      </c>
      <c r="V287" s="10">
        <v>4.8559174281183705E-2</v>
      </c>
      <c r="W287" s="10">
        <v>6.5557403251240848E-2</v>
      </c>
      <c r="X287" s="10">
        <v>-2.0951976485774869E-2</v>
      </c>
      <c r="Y287" s="10">
        <v>5.6029192804134924E-2</v>
      </c>
      <c r="Z287" s="10">
        <v>1.426555692607802E-2</v>
      </c>
      <c r="AA287" s="10">
        <v>-4.0501268573659294E-3</v>
      </c>
    </row>
    <row r="288" spans="1:27" x14ac:dyDescent="0.25">
      <c r="A288" s="15">
        <v>41110</v>
      </c>
      <c r="B288" s="12">
        <v>90.34</v>
      </c>
      <c r="D288" s="23">
        <v>41113</v>
      </c>
      <c r="E288" s="26">
        <v>89.765364431486887</v>
      </c>
      <c r="F288" s="13">
        <v>3.8260000000000001</v>
      </c>
      <c r="G288" s="13">
        <v>3.9159999999999999</v>
      </c>
      <c r="H288" s="13">
        <v>3.9</v>
      </c>
      <c r="I288" s="13">
        <v>3.7530000000000001</v>
      </c>
      <c r="J288" s="13">
        <v>3.7490000000000001</v>
      </c>
      <c r="K288" s="13">
        <v>3.7109999999999999</v>
      </c>
      <c r="L288" s="13">
        <v>3.7010000000000001</v>
      </c>
      <c r="M288" s="13">
        <v>3.9009999999999998</v>
      </c>
      <c r="N288" s="13">
        <v>3.976</v>
      </c>
      <c r="R288" s="10">
        <v>3.6010050302524199</v>
      </c>
      <c r="S288" s="10">
        <v>-7.2163420641776929E-2</v>
      </c>
      <c r="T288" s="10">
        <v>0.13383894120116688</v>
      </c>
      <c r="U288" s="10">
        <v>0.23885445576569841</v>
      </c>
      <c r="V288" s="10">
        <v>2.2226980587341433E-2</v>
      </c>
      <c r="W288" s="10">
        <v>4.4204589269189375E-2</v>
      </c>
      <c r="X288" s="10">
        <v>-3.0809527683796929E-3</v>
      </c>
      <c r="Y288" s="10">
        <v>6.3436978394328422E-2</v>
      </c>
      <c r="Z288" s="10">
        <v>1.6072769307148879E-3</v>
      </c>
      <c r="AA288" s="10">
        <v>-3.3809864873584404E-3</v>
      </c>
    </row>
    <row r="289" spans="1:27" x14ac:dyDescent="0.25">
      <c r="A289" s="15">
        <v>41117</v>
      </c>
      <c r="B289" s="12">
        <v>88.88</v>
      </c>
      <c r="D289" s="23">
        <v>41120</v>
      </c>
      <c r="E289" s="26">
        <v>88.922793085040851</v>
      </c>
      <c r="F289" s="13">
        <v>3.8420000000000001</v>
      </c>
      <c r="G289" s="13">
        <v>3.931</v>
      </c>
      <c r="H289" s="13">
        <v>3.9079999999999999</v>
      </c>
      <c r="I289" s="13">
        <v>3.7749999999999999</v>
      </c>
      <c r="J289" s="13">
        <v>3.782</v>
      </c>
      <c r="K289" s="13">
        <v>3.6960000000000002</v>
      </c>
      <c r="L289" s="13">
        <v>3.7290000000000001</v>
      </c>
      <c r="M289" s="13">
        <v>3.8980000000000001</v>
      </c>
      <c r="N289" s="13">
        <v>3.9670000000000001</v>
      </c>
      <c r="R289" s="10">
        <v>3.6768258602541319</v>
      </c>
      <c r="S289" s="10">
        <v>-4.9587530741169332E-2</v>
      </c>
      <c r="T289" s="10">
        <v>0.14513269713412083</v>
      </c>
      <c r="U289" s="10">
        <v>0.1835315559218722</v>
      </c>
      <c r="V289" s="10">
        <v>-4.4896606777518913E-4</v>
      </c>
      <c r="W289" s="10">
        <v>4.7388508922946902E-2</v>
      </c>
      <c r="X289" s="10">
        <v>1.0400018957260022E-2</v>
      </c>
      <c r="Y289" s="10">
        <v>6.3349641615233918E-2</v>
      </c>
      <c r="Z289" s="10">
        <v>-3.6245449208392555E-3</v>
      </c>
      <c r="AA289" s="10">
        <v>6.8001306306994199E-4</v>
      </c>
    </row>
    <row r="290" spans="1:27" x14ac:dyDescent="0.25">
      <c r="A290" s="15">
        <v>41124</v>
      </c>
      <c r="B290" s="12">
        <v>89.1</v>
      </c>
      <c r="D290" s="23">
        <v>41127</v>
      </c>
      <c r="E290" s="26">
        <v>90.543232348103245</v>
      </c>
      <c r="F290" s="13">
        <v>3.8690000000000002</v>
      </c>
      <c r="G290" s="13">
        <v>3.9460000000000002</v>
      </c>
      <c r="H290" s="13">
        <v>3.9340000000000002</v>
      </c>
      <c r="I290" s="13">
        <v>3.806</v>
      </c>
      <c r="J290" s="13">
        <v>3.851</v>
      </c>
      <c r="K290" s="13">
        <v>3.7519999999999998</v>
      </c>
      <c r="L290" s="13">
        <v>3.8130000000000002</v>
      </c>
      <c r="M290" s="13">
        <v>3.9590000000000001</v>
      </c>
      <c r="N290" s="13">
        <v>4.0229999999999997</v>
      </c>
      <c r="R290" s="10">
        <v>3.6962318000309673</v>
      </c>
      <c r="S290" s="10">
        <v>-3.1488203773566259E-2</v>
      </c>
      <c r="T290" s="10">
        <v>0.14423258150059109</v>
      </c>
      <c r="U290" s="10">
        <v>0.1637362645448695</v>
      </c>
      <c r="V290" s="10">
        <v>-1.2134510731074705E-2</v>
      </c>
      <c r="W290" s="10">
        <v>5.0887239516078521E-2</v>
      </c>
      <c r="X290" s="10">
        <v>1.8599061891760981E-2</v>
      </c>
      <c r="Y290" s="10">
        <v>6.6191404510412832E-2</v>
      </c>
      <c r="Z290" s="10">
        <v>-2.3642289461186117E-3</v>
      </c>
      <c r="AA290" s="10">
        <v>8.1060629016456052E-4</v>
      </c>
    </row>
    <row r="291" spans="1:27" x14ac:dyDescent="0.25">
      <c r="A291" s="15">
        <v>41131</v>
      </c>
      <c r="B291" s="12">
        <v>93.14</v>
      </c>
      <c r="D291" s="23">
        <v>41134</v>
      </c>
      <c r="E291" s="26">
        <v>93.764018968303262</v>
      </c>
      <c r="F291" s="13">
        <v>3.952</v>
      </c>
      <c r="G291" s="13">
        <v>4.0110000000000001</v>
      </c>
      <c r="H291" s="13">
        <v>4.0039999999999996</v>
      </c>
      <c r="I291" s="13">
        <v>3.9009999999999998</v>
      </c>
      <c r="J291" s="13">
        <v>3.968</v>
      </c>
      <c r="K291" s="13">
        <v>3.8559999999999999</v>
      </c>
      <c r="L291" s="13">
        <v>3.9580000000000002</v>
      </c>
      <c r="M291" s="13">
        <v>4.1520000000000001</v>
      </c>
      <c r="N291" s="13">
        <v>4.2149999999999999</v>
      </c>
      <c r="R291" s="10">
        <v>3.6456637523359241</v>
      </c>
      <c r="S291" s="10">
        <v>4.3093908023004113E-2</v>
      </c>
      <c r="T291" s="10">
        <v>0.12555929490234702</v>
      </c>
      <c r="U291" s="10">
        <v>0.15799754328578186</v>
      </c>
      <c r="V291" s="10">
        <v>-4.4673747309724263E-3</v>
      </c>
      <c r="W291" s="10">
        <v>5.5781836659824904E-2</v>
      </c>
      <c r="X291" s="10">
        <v>2.420586511885172E-2</v>
      </c>
      <c r="Y291" s="10">
        <v>7.1255293255847146E-2</v>
      </c>
      <c r="Z291" s="10">
        <v>-1.6240560869027979E-3</v>
      </c>
      <c r="AA291" s="10">
        <v>3.6950695814211813E-4</v>
      </c>
    </row>
    <row r="292" spans="1:27" x14ac:dyDescent="0.25">
      <c r="A292" s="15">
        <v>41138</v>
      </c>
      <c r="B292" s="12">
        <v>94.43</v>
      </c>
      <c r="D292" s="23">
        <v>41141</v>
      </c>
      <c r="E292" s="26">
        <v>95.344349702775361</v>
      </c>
      <c r="F292" s="13">
        <v>4.0060000000000002</v>
      </c>
      <c r="G292" s="13">
        <v>4.0869999999999997</v>
      </c>
      <c r="H292" s="13">
        <v>4.069</v>
      </c>
      <c r="I292" s="13">
        <v>3.944</v>
      </c>
      <c r="J292" s="13">
        <v>4.0149999999999997</v>
      </c>
      <c r="K292" s="13">
        <v>3.911</v>
      </c>
      <c r="L292" s="13">
        <v>4.0620000000000003</v>
      </c>
      <c r="M292" s="13">
        <v>4.2539999999999996</v>
      </c>
      <c r="N292" s="13">
        <v>4.3129999999999997</v>
      </c>
      <c r="R292" s="10">
        <v>3.6346959093763629</v>
      </c>
      <c r="S292" s="10">
        <v>0.12109107126097306</v>
      </c>
      <c r="T292" s="10">
        <v>0.10771772082868214</v>
      </c>
      <c r="U292" s="10">
        <v>0.13669356112704334</v>
      </c>
      <c r="V292" s="10">
        <v>-1.3788086468863254E-3</v>
      </c>
      <c r="W292" s="10">
        <v>4.0651533967912518E-2</v>
      </c>
      <c r="X292" s="10">
        <v>1.9356120524794077E-2</v>
      </c>
      <c r="Y292" s="10">
        <v>6.4262632914038262E-2</v>
      </c>
      <c r="Z292" s="10">
        <v>-2.2493863291590852E-2</v>
      </c>
      <c r="AA292" s="10">
        <v>4.4433115501527846E-3</v>
      </c>
    </row>
    <row r="293" spans="1:27" x14ac:dyDescent="0.25">
      <c r="A293" s="15">
        <v>41145</v>
      </c>
      <c r="B293" s="12">
        <v>96.22</v>
      </c>
      <c r="D293" s="23">
        <v>41148</v>
      </c>
      <c r="E293" s="26">
        <v>96.00746355685132</v>
      </c>
      <c r="F293" s="13">
        <v>4.0720000000000001</v>
      </c>
      <c r="G293" s="13">
        <v>4.1319999999999997</v>
      </c>
      <c r="H293" s="13">
        <v>4.1289999999999996</v>
      </c>
      <c r="I293" s="13">
        <v>4.0190000000000001</v>
      </c>
      <c r="J293" s="13">
        <v>4.05</v>
      </c>
      <c r="K293" s="13">
        <v>3.9809999999999999</v>
      </c>
      <c r="L293" s="13">
        <v>4.149</v>
      </c>
      <c r="M293" s="13">
        <v>4.3529999999999998</v>
      </c>
      <c r="N293" s="13">
        <v>4.4089999999999998</v>
      </c>
      <c r="R293" s="10">
        <v>3.5649965275000137</v>
      </c>
      <c r="S293" s="10">
        <v>0.11644023485894636</v>
      </c>
      <c r="T293" s="10">
        <v>9.5779868923855815E-2</v>
      </c>
      <c r="U293" s="10">
        <v>0.13127672685345737</v>
      </c>
      <c r="V293" s="10">
        <v>-4.0028851159744937E-2</v>
      </c>
      <c r="W293" s="10">
        <v>6.3506083322659668E-2</v>
      </c>
      <c r="X293" s="10">
        <v>2.3531069657672519E-2</v>
      </c>
      <c r="Y293" s="10">
        <v>6.4303102141203952E-2</v>
      </c>
      <c r="Z293" s="10">
        <v>-8.6576819772716494E-3</v>
      </c>
      <c r="AA293" s="10">
        <v>5.0803435846930719E-3</v>
      </c>
    </row>
    <row r="294" spans="1:27" x14ac:dyDescent="0.25">
      <c r="A294" s="15">
        <v>41152</v>
      </c>
      <c r="B294" s="12">
        <v>95.68</v>
      </c>
      <c r="D294" s="23">
        <v>41155</v>
      </c>
      <c r="E294" s="26">
        <v>95.68</v>
      </c>
      <c r="F294" s="13">
        <v>4.1040000000000001</v>
      </c>
      <c r="G294" s="13">
        <v>4.194</v>
      </c>
      <c r="H294" s="13">
        <v>4.1529999999999996</v>
      </c>
      <c r="I294" s="13">
        <v>4.0510000000000002</v>
      </c>
      <c r="J294" s="13">
        <v>4.0720000000000001</v>
      </c>
      <c r="K294" s="13">
        <v>4.0259999999999998</v>
      </c>
      <c r="L294" s="13">
        <v>4.2169999999999996</v>
      </c>
      <c r="M294" s="13">
        <v>4.4240000000000004</v>
      </c>
      <c r="N294" s="13">
        <v>4.4930000000000003</v>
      </c>
      <c r="R294" s="10">
        <v>3.4231203455093935</v>
      </c>
      <c r="S294" s="10">
        <v>3.910248013967503E-2</v>
      </c>
      <c r="T294" s="10">
        <v>5.814836520614719E-2</v>
      </c>
      <c r="U294" s="10">
        <v>0.15687124026260027</v>
      </c>
      <c r="V294" s="10">
        <v>-8.3489704544871979E-2</v>
      </c>
      <c r="W294" s="10">
        <v>4.1861771477349784E-2</v>
      </c>
      <c r="X294" s="10">
        <v>7.0700795978776735E-3</v>
      </c>
      <c r="Y294" s="10">
        <v>5.2890173176693485E-2</v>
      </c>
      <c r="Z294" s="10">
        <v>4.6321825812989793E-4</v>
      </c>
      <c r="AA294" s="10">
        <v>5.7355480283809669E-3</v>
      </c>
    </row>
    <row r="295" spans="1:27" x14ac:dyDescent="0.25">
      <c r="A295" s="15">
        <v>41159</v>
      </c>
      <c r="B295" s="12">
        <v>95.68</v>
      </c>
      <c r="D295" s="23">
        <v>41162</v>
      </c>
      <c r="E295" s="26">
        <v>96.419941690962105</v>
      </c>
      <c r="F295" s="13">
        <v>4.1130000000000004</v>
      </c>
      <c r="G295" s="13">
        <v>4.2080000000000002</v>
      </c>
      <c r="H295" s="13">
        <v>4.1749999999999998</v>
      </c>
      <c r="I295" s="13">
        <v>4.0490000000000004</v>
      </c>
      <c r="J295" s="13">
        <v>4.0789999999999997</v>
      </c>
      <c r="K295" s="13">
        <v>4.0209999999999999</v>
      </c>
      <c r="L295" s="13">
        <v>4.242</v>
      </c>
      <c r="M295" s="13">
        <v>4.423</v>
      </c>
      <c r="N295" s="13">
        <v>4.4770000000000003</v>
      </c>
      <c r="R295" s="10">
        <v>3.3767939666894811</v>
      </c>
      <c r="S295" s="10">
        <v>9.0949949417595353E-3</v>
      </c>
      <c r="T295" s="10">
        <v>7.5777558918939558E-2</v>
      </c>
      <c r="U295" s="10">
        <v>0.17130258708496651</v>
      </c>
      <c r="V295" s="10">
        <v>-6.589210612367459E-2</v>
      </c>
      <c r="W295" s="10">
        <v>2.4748290216170046E-2</v>
      </c>
      <c r="X295" s="10">
        <v>-5.6448943210798729E-3</v>
      </c>
      <c r="Y295" s="10">
        <v>3.525672530806534E-2</v>
      </c>
      <c r="Z295" s="10">
        <v>1.3653207951353464E-2</v>
      </c>
      <c r="AA295" s="10">
        <v>4.3884176270112584E-3</v>
      </c>
    </row>
    <row r="296" spans="1:27" x14ac:dyDescent="0.25">
      <c r="A296" s="15">
        <v>41166</v>
      </c>
      <c r="B296" s="12">
        <v>97.56</v>
      </c>
      <c r="D296" s="23">
        <v>41169</v>
      </c>
      <c r="E296" s="26">
        <v>96.34737905099928</v>
      </c>
      <c r="F296" s="13">
        <v>4.125</v>
      </c>
      <c r="G296" s="13">
        <v>4.2149999999999999</v>
      </c>
      <c r="H296" s="13">
        <v>4.1959999999999997</v>
      </c>
      <c r="I296" s="13">
        <v>4.056</v>
      </c>
      <c r="J296" s="13">
        <v>4.08</v>
      </c>
      <c r="K296" s="13">
        <v>4.0279999999999996</v>
      </c>
      <c r="L296" s="13">
        <v>4.2560000000000002</v>
      </c>
      <c r="M296" s="13">
        <v>4.399</v>
      </c>
      <c r="N296" s="13">
        <v>4.4660000000000002</v>
      </c>
      <c r="R296" s="10">
        <v>3.2592062340529848</v>
      </c>
      <c r="S296" s="10">
        <v>9.7592395816782765E-2</v>
      </c>
      <c r="T296" s="10">
        <v>9.6746903554985997E-2</v>
      </c>
      <c r="U296" s="10">
        <v>0.17864478304331829</v>
      </c>
      <c r="V296" s="10">
        <v>-4.0290565774658914E-2</v>
      </c>
      <c r="W296" s="10">
        <v>1.6682982420267962E-2</v>
      </c>
      <c r="X296" s="10">
        <v>-5.9591253628630955E-3</v>
      </c>
      <c r="Y296" s="10">
        <v>3.0428551876633344E-2</v>
      </c>
      <c r="Z296" s="10">
        <v>1.4605445733638946E-2</v>
      </c>
      <c r="AA296" s="10">
        <v>2.2689282252139238E-3</v>
      </c>
    </row>
    <row r="297" spans="1:27" x14ac:dyDescent="0.25">
      <c r="A297" s="15">
        <v>41173</v>
      </c>
      <c r="B297" s="12">
        <v>93.7</v>
      </c>
      <c r="D297" s="23">
        <v>41176</v>
      </c>
      <c r="E297" s="26">
        <v>92.458417509008228</v>
      </c>
      <c r="F297" s="13">
        <v>4.0919999999999996</v>
      </c>
      <c r="G297" s="13">
        <v>4.1909999999999998</v>
      </c>
      <c r="H297" s="13">
        <v>4.17</v>
      </c>
      <c r="I297" s="13">
        <v>4.0149999999999997</v>
      </c>
      <c r="J297" s="13">
        <v>4.0170000000000003</v>
      </c>
      <c r="K297" s="13">
        <v>3.9950000000000001</v>
      </c>
      <c r="L297" s="13">
        <v>4.2279999999999998</v>
      </c>
      <c r="M297" s="13">
        <v>4.3230000000000004</v>
      </c>
      <c r="N297" s="13">
        <v>4.3860000000000001</v>
      </c>
      <c r="R297" s="10">
        <v>2.9570892765458323</v>
      </c>
      <c r="S297" s="10">
        <v>0.33761009647213108</v>
      </c>
      <c r="T297" s="10">
        <v>0.14836280470519134</v>
      </c>
      <c r="U297" s="10">
        <v>0.21026839928691782</v>
      </c>
      <c r="V297" s="10">
        <v>-4.3080668031020557E-2</v>
      </c>
      <c r="W297" s="10">
        <v>2.8880611061791656E-2</v>
      </c>
      <c r="X297" s="10">
        <v>-2.3310556025669674E-2</v>
      </c>
      <c r="Y297" s="10">
        <v>3.2722746220517726E-2</v>
      </c>
      <c r="Z297" s="10">
        <v>5.6166548542451707E-3</v>
      </c>
      <c r="AA297" s="10">
        <v>-4.8198608294852879E-5</v>
      </c>
    </row>
    <row r="298" spans="1:27" x14ac:dyDescent="0.25">
      <c r="A298" s="15">
        <v>41180</v>
      </c>
      <c r="B298" s="12">
        <v>91.35</v>
      </c>
      <c r="D298" s="23">
        <v>41183</v>
      </c>
      <c r="E298" s="26">
        <v>91.014566667002939</v>
      </c>
      <c r="F298" s="13">
        <v>4.0810000000000004</v>
      </c>
      <c r="G298" s="13">
        <v>4.1950000000000003</v>
      </c>
      <c r="H298" s="13">
        <v>4.1680000000000001</v>
      </c>
      <c r="I298" s="13">
        <v>3.9950000000000001</v>
      </c>
      <c r="J298" s="13">
        <v>4.0129999999999999</v>
      </c>
      <c r="K298" s="13">
        <v>3.9990000000000001</v>
      </c>
      <c r="L298" s="13">
        <v>4.2050000000000001</v>
      </c>
      <c r="M298" s="13">
        <v>4.3010000000000002</v>
      </c>
      <c r="N298" s="13">
        <v>4.3760000000000003</v>
      </c>
      <c r="R298" s="10">
        <v>2.7068079124750906</v>
      </c>
      <c r="S298" s="10">
        <v>0.4148048810835428</v>
      </c>
      <c r="T298" s="10">
        <v>0.20194648752038591</v>
      </c>
      <c r="U298" s="10">
        <v>0.18344742955416268</v>
      </c>
      <c r="V298" s="10">
        <v>-5.4002533041535683E-2</v>
      </c>
      <c r="W298" s="10">
        <v>3.0009584483011508E-2</v>
      </c>
      <c r="X298" s="10">
        <v>-1.7643580066854757E-2</v>
      </c>
      <c r="Y298" s="10">
        <v>3.2781294646339353E-2</v>
      </c>
      <c r="Z298" s="10">
        <v>1.1560576691945351E-2</v>
      </c>
      <c r="AA298" s="10">
        <v>-1.354171528215207E-3</v>
      </c>
    </row>
    <row r="299" spans="1:27" x14ac:dyDescent="0.25">
      <c r="A299" s="15">
        <v>41187</v>
      </c>
      <c r="B299" s="12">
        <v>90.81</v>
      </c>
      <c r="D299" s="23">
        <v>41190</v>
      </c>
      <c r="E299" s="26">
        <v>91.022179860955376</v>
      </c>
      <c r="F299" s="13">
        <v>4.0970000000000004</v>
      </c>
      <c r="G299" s="13">
        <v>4.2169999999999996</v>
      </c>
      <c r="H299" s="13">
        <v>4.1849999999999996</v>
      </c>
      <c r="I299" s="13">
        <v>4.0090000000000003</v>
      </c>
      <c r="J299" s="13">
        <v>4.04</v>
      </c>
      <c r="K299" s="13">
        <v>3.9990000000000001</v>
      </c>
      <c r="L299" s="13">
        <v>4.194</v>
      </c>
      <c r="M299" s="13">
        <v>4.319</v>
      </c>
      <c r="N299" s="13">
        <v>4.4139999999999997</v>
      </c>
      <c r="R299" s="10">
        <v>2.4083176490804732</v>
      </c>
      <c r="S299" s="10">
        <v>0.47622193253089767</v>
      </c>
      <c r="T299" s="10">
        <v>0.20651409243019841</v>
      </c>
      <c r="U299" s="10">
        <v>0.15607315046473291</v>
      </c>
      <c r="V299" s="10">
        <v>-7.0830990256930154E-2</v>
      </c>
      <c r="W299" s="10">
        <v>3.6009395626210611E-2</v>
      </c>
      <c r="X299" s="10">
        <v>-1.4805062624043852E-2</v>
      </c>
      <c r="Y299" s="10">
        <v>3.07876813181251E-2</v>
      </c>
      <c r="Z299" s="10">
        <v>1.0778243874385708E-2</v>
      </c>
      <c r="AA299" s="10">
        <v>9.8757498889740294E-4</v>
      </c>
    </row>
    <row r="300" spans="1:27" x14ac:dyDescent="0.25">
      <c r="A300" s="15">
        <v>41194</v>
      </c>
      <c r="B300" s="12">
        <v>91.42</v>
      </c>
      <c r="D300" s="23">
        <v>41197</v>
      </c>
      <c r="E300" s="26">
        <v>91.52411975779323</v>
      </c>
      <c r="F300" s="13">
        <v>4.1280000000000001</v>
      </c>
      <c r="G300" s="13">
        <v>4.2380000000000004</v>
      </c>
      <c r="H300" s="13">
        <v>4.2080000000000002</v>
      </c>
      <c r="I300" s="13">
        <v>4.0469999999999997</v>
      </c>
      <c r="J300" s="13">
        <v>4.1500000000000004</v>
      </c>
      <c r="K300" s="13">
        <v>4.0220000000000002</v>
      </c>
      <c r="L300" s="13">
        <v>4.2679999999999998</v>
      </c>
      <c r="M300" s="13">
        <v>4.3460000000000001</v>
      </c>
      <c r="N300" s="13">
        <v>4.4370000000000003</v>
      </c>
      <c r="R300" s="10">
        <v>2.1411942090215832</v>
      </c>
      <c r="S300" s="10">
        <v>0.58724040489342511</v>
      </c>
      <c r="T300" s="10">
        <v>0.21640845682874107</v>
      </c>
      <c r="U300" s="10">
        <v>0.13433304327083914</v>
      </c>
      <c r="V300" s="10">
        <v>-9.0277510674621961E-2</v>
      </c>
      <c r="W300" s="10">
        <v>2.8764554508892395E-2</v>
      </c>
      <c r="X300" s="10">
        <v>-2.8430822243552006E-2</v>
      </c>
      <c r="Y300" s="10">
        <v>1.6924500573724629E-2</v>
      </c>
      <c r="Z300" s="10">
        <v>3.7498890425943661E-3</v>
      </c>
      <c r="AA300" s="10">
        <v>4.6288712234391263E-3</v>
      </c>
    </row>
    <row r="301" spans="1:27" x14ac:dyDescent="0.25">
      <c r="A301" s="15">
        <v>41201</v>
      </c>
      <c r="B301" s="12">
        <v>91.59</v>
      </c>
      <c r="D301" s="23">
        <v>41204</v>
      </c>
      <c r="E301" s="26">
        <v>89.619912128687631</v>
      </c>
      <c r="F301" s="13">
        <v>4.1079999999999997</v>
      </c>
      <c r="G301" s="13">
        <v>4.2430000000000003</v>
      </c>
      <c r="H301" s="13">
        <v>4.2030000000000003</v>
      </c>
      <c r="I301" s="13">
        <v>4.0110000000000001</v>
      </c>
      <c r="J301" s="13">
        <v>4.101</v>
      </c>
      <c r="K301" s="13">
        <v>3.9990000000000001</v>
      </c>
      <c r="L301" s="13">
        <v>4.2430000000000003</v>
      </c>
      <c r="M301" s="13">
        <v>4.298</v>
      </c>
      <c r="N301" s="13">
        <v>4.3849999999999998</v>
      </c>
      <c r="R301" s="10">
        <v>1.8124299104339139</v>
      </c>
      <c r="S301" s="10">
        <v>0.59213678675082471</v>
      </c>
      <c r="T301" s="10">
        <v>0.17861973225474204</v>
      </c>
      <c r="U301" s="10">
        <v>6.5771356298812825E-2</v>
      </c>
      <c r="V301" s="10">
        <v>-0.10311463468226888</v>
      </c>
      <c r="W301" s="10">
        <v>1.9017813451655544E-2</v>
      </c>
      <c r="X301" s="10">
        <v>-2.315333881407625E-2</v>
      </c>
      <c r="Y301" s="10">
        <v>-1.102531434417176E-2</v>
      </c>
      <c r="Z301" s="10">
        <v>-1.7707995339777559E-3</v>
      </c>
      <c r="AA301" s="10">
        <v>1.3878979360055076E-2</v>
      </c>
    </row>
    <row r="302" spans="1:27" x14ac:dyDescent="0.25">
      <c r="A302" s="15">
        <v>41208</v>
      </c>
      <c r="B302" s="12">
        <v>86.35</v>
      </c>
      <c r="D302" s="23">
        <v>41211</v>
      </c>
      <c r="E302" s="26">
        <v>86.038008318212405</v>
      </c>
      <c r="F302" s="13">
        <v>4.0359999999999996</v>
      </c>
      <c r="G302" s="13">
        <v>4.2050000000000001</v>
      </c>
      <c r="H302" s="13">
        <v>4.149</v>
      </c>
      <c r="I302" s="13">
        <v>3.9209999999999998</v>
      </c>
      <c r="J302" s="13">
        <v>3.984</v>
      </c>
      <c r="K302" s="13">
        <v>3.9449999999999998</v>
      </c>
      <c r="L302" s="13">
        <v>4.1950000000000003</v>
      </c>
      <c r="M302" s="13">
        <v>4.1870000000000003</v>
      </c>
      <c r="N302" s="13">
        <v>4.2679999999999998</v>
      </c>
      <c r="R302" s="10">
        <v>1.5407663324808376</v>
      </c>
      <c r="S302" s="10">
        <v>0.59986351958395112</v>
      </c>
      <c r="T302" s="10">
        <v>0.12860064542322777</v>
      </c>
      <c r="U302" s="10">
        <v>5.4242545708043581E-4</v>
      </c>
      <c r="V302" s="10">
        <v>-0.11138632916338728</v>
      </c>
      <c r="W302" s="10">
        <v>1.8159767644452072E-2</v>
      </c>
      <c r="X302" s="10">
        <v>-1.1774106425031603E-2</v>
      </c>
      <c r="Y302" s="10">
        <v>-2.5557612979042191E-2</v>
      </c>
      <c r="Z302" s="10">
        <v>-1.5401406724775829E-2</v>
      </c>
      <c r="AA302" s="10">
        <v>2.3444853600945198E-2</v>
      </c>
    </row>
    <row r="303" spans="1:27" x14ac:dyDescent="0.25">
      <c r="A303" s="15">
        <v>41215</v>
      </c>
      <c r="B303" s="12">
        <v>85.87</v>
      </c>
      <c r="D303" s="23">
        <v>41218</v>
      </c>
      <c r="E303" s="26">
        <v>85.91329446064141</v>
      </c>
      <c r="F303" s="13">
        <v>4.0339999999999998</v>
      </c>
      <c r="G303" s="13">
        <v>4.2110000000000003</v>
      </c>
      <c r="H303" s="13">
        <v>4.1550000000000002</v>
      </c>
      <c r="I303" s="13">
        <v>3.91</v>
      </c>
      <c r="J303" s="13">
        <v>3.9590000000000001</v>
      </c>
      <c r="K303" s="13">
        <v>3.92</v>
      </c>
      <c r="L303" s="13">
        <v>4.16</v>
      </c>
      <c r="M303" s="13">
        <v>4.1529999999999996</v>
      </c>
      <c r="N303" s="13">
        <v>4.2249999999999996</v>
      </c>
      <c r="R303" s="10">
        <v>1.2916201753105285</v>
      </c>
      <c r="S303" s="10">
        <v>0.61817868335488724</v>
      </c>
      <c r="T303" s="10">
        <v>0.11871249320003836</v>
      </c>
      <c r="U303" s="10">
        <v>-3.0099350718306591E-3</v>
      </c>
      <c r="V303" s="10">
        <v>-0.10517471191802444</v>
      </c>
      <c r="W303" s="10">
        <v>1.9775352925007209E-2</v>
      </c>
      <c r="X303" s="10">
        <v>-1.3989273216587477E-2</v>
      </c>
      <c r="Y303" s="10">
        <v>-2.4486589292928122E-2</v>
      </c>
      <c r="Z303" s="10">
        <v>-5.6880591288296332E-3</v>
      </c>
      <c r="AA303" s="10">
        <v>2.0199299218428435E-2</v>
      </c>
    </row>
    <row r="304" spans="1:27" x14ac:dyDescent="0.25">
      <c r="A304" s="15">
        <v>41222</v>
      </c>
      <c r="B304" s="12">
        <v>85.98</v>
      </c>
      <c r="D304" s="23">
        <v>41225</v>
      </c>
      <c r="E304" s="26">
        <v>85.936705539358599</v>
      </c>
      <c r="F304" s="13">
        <v>4.0369999999999999</v>
      </c>
      <c r="G304" s="13">
        <v>4.1980000000000004</v>
      </c>
      <c r="H304" s="13">
        <v>4.165</v>
      </c>
      <c r="I304" s="13">
        <v>3.9119999999999999</v>
      </c>
      <c r="J304" s="13">
        <v>3.9079999999999999</v>
      </c>
      <c r="K304" s="13">
        <v>3.875</v>
      </c>
      <c r="L304" s="13">
        <v>4.1040000000000001</v>
      </c>
      <c r="M304" s="13">
        <v>4.1310000000000002</v>
      </c>
      <c r="N304" s="13">
        <v>4.16</v>
      </c>
      <c r="R304" s="10">
        <v>1.1775488322747023</v>
      </c>
      <c r="S304" s="10">
        <v>0.48894970197662857</v>
      </c>
      <c r="T304" s="10">
        <v>5.0305181778097868E-2</v>
      </c>
      <c r="U304" s="10">
        <v>2.229025395872888E-2</v>
      </c>
      <c r="V304" s="10">
        <v>-6.3939386907045329E-2</v>
      </c>
      <c r="W304" s="10">
        <v>2.1914426945847103E-2</v>
      </c>
      <c r="X304" s="10">
        <v>-1.7245846222394244E-2</v>
      </c>
      <c r="Y304" s="10">
        <v>-2.709305218172944E-2</v>
      </c>
      <c r="Z304" s="10">
        <v>2.2161758148226476E-2</v>
      </c>
      <c r="AA304" s="10">
        <v>1.5710823584217014E-2</v>
      </c>
    </row>
    <row r="305" spans="1:27" x14ac:dyDescent="0.25">
      <c r="A305" s="15">
        <v>41229</v>
      </c>
      <c r="B305" s="12">
        <v>85.87</v>
      </c>
      <c r="D305" s="23">
        <v>41232</v>
      </c>
      <c r="E305" s="26">
        <v>86.472186588921289</v>
      </c>
      <c r="F305" s="13">
        <v>4.0519999999999996</v>
      </c>
      <c r="G305" s="13">
        <v>4.1970000000000001</v>
      </c>
      <c r="H305" s="13">
        <v>4.1710000000000003</v>
      </c>
      <c r="I305" s="13">
        <v>3.9350000000000001</v>
      </c>
      <c r="J305" s="13">
        <v>3.9089999999999998</v>
      </c>
      <c r="K305" s="13">
        <v>3.8650000000000002</v>
      </c>
      <c r="L305" s="13">
        <v>4.0590000000000002</v>
      </c>
      <c r="M305" s="13">
        <v>4.0940000000000003</v>
      </c>
      <c r="N305" s="13">
        <v>4.1420000000000003</v>
      </c>
      <c r="R305" s="10">
        <v>1.3144507320683529</v>
      </c>
      <c r="S305" s="10">
        <v>0.34837431416866144</v>
      </c>
      <c r="T305" s="10">
        <v>-4.5300865870104689E-3</v>
      </c>
      <c r="U305" s="10">
        <v>1.021344037377132E-2</v>
      </c>
      <c r="V305" s="10">
        <v>2.3416786022703754E-2</v>
      </c>
      <c r="W305" s="10">
        <v>8.281230375818259E-3</v>
      </c>
      <c r="X305" s="10">
        <v>1.2930909466635965E-3</v>
      </c>
      <c r="Y305" s="10">
        <v>-1.8350870821004461E-2</v>
      </c>
      <c r="Z305" s="10">
        <v>1.6066377226522162E-2</v>
      </c>
      <c r="AA305" s="10">
        <v>1.3992947168518274E-2</v>
      </c>
    </row>
    <row r="306" spans="1:27" x14ac:dyDescent="0.25">
      <c r="A306" s="15">
        <v>41236</v>
      </c>
      <c r="B306" s="12">
        <v>87.4</v>
      </c>
      <c r="D306" s="23">
        <v>41239</v>
      </c>
      <c r="E306" s="26">
        <v>87.367253644314872</v>
      </c>
      <c r="F306" s="13">
        <v>4.0919999999999996</v>
      </c>
      <c r="G306" s="13">
        <v>4.2030000000000003</v>
      </c>
      <c r="H306" s="13">
        <v>4.2030000000000003</v>
      </c>
      <c r="I306" s="13">
        <v>3.99</v>
      </c>
      <c r="J306" s="13">
        <v>4.0229999999999997</v>
      </c>
      <c r="K306" s="13">
        <v>3.9020000000000001</v>
      </c>
      <c r="L306" s="13">
        <v>4.0570000000000004</v>
      </c>
      <c r="M306" s="13">
        <v>4.1150000000000002</v>
      </c>
      <c r="N306" s="13">
        <v>4.1529999999999996</v>
      </c>
      <c r="R306" s="10">
        <v>1.3778102436445911</v>
      </c>
      <c r="S306" s="10">
        <v>0.27096530145379993</v>
      </c>
      <c r="T306" s="10">
        <v>-3.3519331492353678E-2</v>
      </c>
      <c r="U306" s="10">
        <v>1.3051238943943442E-2</v>
      </c>
      <c r="V306" s="10">
        <v>3.6991865134864486E-2</v>
      </c>
      <c r="W306" s="10">
        <v>-2.4099438317540627E-3</v>
      </c>
      <c r="X306" s="10">
        <v>2.1167641115378822E-2</v>
      </c>
      <c r="Y306" s="10">
        <v>-2.6677524095724155E-2</v>
      </c>
      <c r="Z306" s="10">
        <v>6.4391732710167848E-3</v>
      </c>
      <c r="AA306" s="10">
        <v>2.005715916227515E-2</v>
      </c>
    </row>
    <row r="307" spans="1:27" x14ac:dyDescent="0.25">
      <c r="A307" s="15">
        <v>41243</v>
      </c>
      <c r="B307" s="12">
        <v>87.27</v>
      </c>
      <c r="D307" s="23">
        <v>41246</v>
      </c>
      <c r="E307" s="26">
        <v>87.18603902220228</v>
      </c>
      <c r="F307" s="13">
        <v>4.0960000000000001</v>
      </c>
      <c r="G307" s="13">
        <v>4.2210000000000001</v>
      </c>
      <c r="H307" s="13">
        <v>4.202</v>
      </c>
      <c r="I307" s="13">
        <v>3.9940000000000002</v>
      </c>
      <c r="J307" s="13">
        <v>4.0140000000000002</v>
      </c>
      <c r="K307" s="13">
        <v>3.9009999999999998</v>
      </c>
      <c r="L307" s="13">
        <v>3.9889999999999999</v>
      </c>
      <c r="M307" s="13">
        <v>4.0970000000000004</v>
      </c>
      <c r="N307" s="13">
        <v>4.1390000000000002</v>
      </c>
      <c r="R307" s="10">
        <v>1.7553258431460792</v>
      </c>
      <c r="S307" s="10">
        <v>0.26494117881188795</v>
      </c>
      <c r="T307" s="10">
        <v>-4.4857635625818591E-2</v>
      </c>
      <c r="U307" s="10">
        <v>5.1581937642770054E-2</v>
      </c>
      <c r="V307" s="10">
        <v>0.11864147365765919</v>
      </c>
      <c r="W307" s="10">
        <v>-7.8946995143676264E-3</v>
      </c>
      <c r="X307" s="10">
        <v>1.9647305629915701E-3</v>
      </c>
      <c r="Y307" s="10">
        <v>3.5415761781806298E-3</v>
      </c>
      <c r="Z307" s="10">
        <v>-7.0872994973817847E-4</v>
      </c>
      <c r="AA307" s="10">
        <v>1.020294904100936E-2</v>
      </c>
    </row>
    <row r="308" spans="1:27" x14ac:dyDescent="0.25">
      <c r="A308" s="15">
        <v>41250</v>
      </c>
      <c r="B308" s="12">
        <v>87</v>
      </c>
      <c r="D308" s="23">
        <v>41253</v>
      </c>
      <c r="E308" s="26">
        <v>86.429784705090825</v>
      </c>
      <c r="F308" s="13">
        <v>4.069</v>
      </c>
      <c r="G308" s="13">
        <v>4.1749999999999998</v>
      </c>
      <c r="H308" s="13">
        <v>4.1740000000000004</v>
      </c>
      <c r="I308" s="13">
        <v>3.97</v>
      </c>
      <c r="J308" s="13">
        <v>3.9769999999999999</v>
      </c>
      <c r="K308" s="13">
        <v>3.8740000000000001</v>
      </c>
      <c r="L308" s="13">
        <v>3.9380000000000002</v>
      </c>
      <c r="M308" s="13">
        <v>4.0419999999999998</v>
      </c>
      <c r="N308" s="13">
        <v>4.093</v>
      </c>
      <c r="R308" s="10">
        <v>1.7890200154299079</v>
      </c>
      <c r="S308" s="10">
        <v>0.32488114652693989</v>
      </c>
      <c r="T308" s="10">
        <v>-5.3357679589920382E-2</v>
      </c>
      <c r="U308" s="10">
        <v>7.9474904092248742E-3</v>
      </c>
      <c r="V308" s="10">
        <v>0.11368036653824534</v>
      </c>
      <c r="W308" s="10">
        <v>-3.4855138537387607E-2</v>
      </c>
      <c r="X308" s="10">
        <v>1.7639262003037597E-2</v>
      </c>
      <c r="Y308" s="10">
        <v>1.6369085989249889E-2</v>
      </c>
      <c r="Z308" s="10">
        <v>3.6985855415721136E-2</v>
      </c>
      <c r="AA308" s="10">
        <v>1.1143229742618065E-4</v>
      </c>
    </row>
    <row r="309" spans="1:27" x14ac:dyDescent="0.25">
      <c r="A309" s="15">
        <v>41257</v>
      </c>
      <c r="B309" s="12">
        <v>85.71</v>
      </c>
      <c r="D309" s="23">
        <v>41260</v>
      </c>
      <c r="E309" s="26">
        <v>86.477996169767479</v>
      </c>
      <c r="F309" s="13">
        <v>4.0270000000000001</v>
      </c>
      <c r="G309" s="13">
        <v>4.1550000000000002</v>
      </c>
      <c r="H309" s="13">
        <v>4.1340000000000003</v>
      </c>
      <c r="I309" s="13">
        <v>3.923</v>
      </c>
      <c r="J309" s="13">
        <v>3.9180000000000001</v>
      </c>
      <c r="K309" s="13">
        <v>3.847</v>
      </c>
      <c r="L309" s="13">
        <v>3.8660000000000001</v>
      </c>
      <c r="M309" s="13">
        <v>3.9969999999999999</v>
      </c>
      <c r="N309" s="13">
        <v>4.0510000000000002</v>
      </c>
      <c r="R309" s="10">
        <v>2.0170954929109324</v>
      </c>
      <c r="S309" s="10">
        <v>0.30005436651704093</v>
      </c>
      <c r="T309" s="10">
        <v>2.424193198141246E-2</v>
      </c>
      <c r="U309" s="10">
        <v>-4.5500054793670114E-2</v>
      </c>
      <c r="V309" s="10">
        <v>0.11864231576339128</v>
      </c>
      <c r="W309" s="10">
        <v>-5.317727960868808E-2</v>
      </c>
      <c r="X309" s="10">
        <v>2.2168349953729294E-2</v>
      </c>
      <c r="Y309" s="10">
        <v>1.1808513359711044E-2</v>
      </c>
      <c r="Z309" s="10">
        <v>1.5826815258879745E-2</v>
      </c>
      <c r="AA309" s="10">
        <v>3.2776577662832797E-3</v>
      </c>
    </row>
    <row r="310" spans="1:27" x14ac:dyDescent="0.25">
      <c r="A310" s="15">
        <v>41264</v>
      </c>
      <c r="B310" s="12">
        <v>88.24</v>
      </c>
      <c r="D310" s="23">
        <v>41267</v>
      </c>
      <c r="E310" s="26">
        <v>89.059962784655127</v>
      </c>
      <c r="F310" s="13">
        <v>4.0060000000000002</v>
      </c>
      <c r="G310" s="13">
        <v>4.1529999999999996</v>
      </c>
      <c r="H310" s="13">
        <v>4.1120000000000001</v>
      </c>
      <c r="I310" s="13">
        <v>3.899</v>
      </c>
      <c r="J310" s="13">
        <v>3.8929999999999998</v>
      </c>
      <c r="K310" s="13">
        <v>3.8330000000000002</v>
      </c>
      <c r="L310" s="13">
        <v>3.7909999999999999</v>
      </c>
      <c r="M310" s="13">
        <v>3.9889999999999999</v>
      </c>
      <c r="N310" s="13">
        <v>4.0519999999999996</v>
      </c>
      <c r="R310" s="10">
        <v>2.5715307995526908</v>
      </c>
      <c r="S310" s="10">
        <v>0.27603609392232242</v>
      </c>
      <c r="T310" s="10">
        <v>0.21023281567346935</v>
      </c>
      <c r="U310" s="10">
        <v>-1.0812992467103833E-2</v>
      </c>
      <c r="V310" s="10">
        <v>0.12600691486417928</v>
      </c>
      <c r="W310" s="10">
        <v>-7.1104470490671159E-2</v>
      </c>
      <c r="X310" s="10">
        <v>2.2201631372807045E-2</v>
      </c>
      <c r="Y310" s="10">
        <v>2.9876586850427482E-2</v>
      </c>
      <c r="Z310" s="10">
        <v>7.210960768385944E-3</v>
      </c>
      <c r="AA310" s="10">
        <v>-3.3570586766213948E-3</v>
      </c>
    </row>
    <row r="311" spans="1:27" x14ac:dyDescent="0.25">
      <c r="A311" s="15">
        <v>41271</v>
      </c>
      <c r="B311" s="12">
        <v>90.14</v>
      </c>
      <c r="D311" s="23">
        <v>41274</v>
      </c>
      <c r="E311" s="26">
        <v>91.379928797756875</v>
      </c>
      <c r="F311" s="13">
        <v>4.0060000000000002</v>
      </c>
      <c r="G311" s="13">
        <v>4.1539999999999999</v>
      </c>
      <c r="H311" s="13">
        <v>4.1050000000000004</v>
      </c>
      <c r="I311" s="13">
        <v>3.9039999999999999</v>
      </c>
      <c r="J311" s="13">
        <v>3.8849999999999998</v>
      </c>
      <c r="K311" s="13">
        <v>3.83</v>
      </c>
      <c r="L311" s="13">
        <v>3.746</v>
      </c>
      <c r="M311" s="13">
        <v>3.9910000000000001</v>
      </c>
      <c r="N311" s="13">
        <v>4.0449999999999999</v>
      </c>
      <c r="R311" s="10">
        <v>2.9018532937107548</v>
      </c>
      <c r="S311" s="10">
        <v>0.29012842503010072</v>
      </c>
      <c r="T311" s="10">
        <v>0.2792844665806391</v>
      </c>
      <c r="U311" s="10">
        <v>8.332301151750262E-3</v>
      </c>
      <c r="V311" s="10">
        <v>5.8056184534594595E-2</v>
      </c>
      <c r="W311" s="10">
        <v>-7.3853210463291255E-2</v>
      </c>
      <c r="X311" s="10">
        <v>2.5397027734907134E-2</v>
      </c>
      <c r="Y311" s="10">
        <v>2.6775947617442248E-2</v>
      </c>
      <c r="Z311" s="10">
        <v>-2.1762845855236184E-3</v>
      </c>
      <c r="AA311" s="10">
        <v>-7.0488485578556917E-4</v>
      </c>
    </row>
    <row r="312" spans="1:27" x14ac:dyDescent="0.25">
      <c r="A312" s="15">
        <v>41278</v>
      </c>
      <c r="B312" s="12">
        <v>92.77</v>
      </c>
      <c r="D312" s="23">
        <v>41281</v>
      </c>
      <c r="E312" s="26">
        <v>93.063780124695668</v>
      </c>
      <c r="F312" s="13">
        <v>4.0060000000000002</v>
      </c>
      <c r="G312" s="13">
        <v>4.1529999999999996</v>
      </c>
      <c r="H312" s="13">
        <v>4.1070000000000002</v>
      </c>
      <c r="I312" s="13">
        <v>3.9020000000000001</v>
      </c>
      <c r="J312" s="13">
        <v>3.87</v>
      </c>
      <c r="K312" s="13">
        <v>3.8370000000000002</v>
      </c>
      <c r="L312" s="13">
        <v>3.6880000000000002</v>
      </c>
      <c r="M312" s="13">
        <v>3.988</v>
      </c>
      <c r="N312" s="13">
        <v>4.048</v>
      </c>
      <c r="R312" s="10">
        <v>3.2132957225574525</v>
      </c>
      <c r="S312" s="10">
        <v>0.34204154195276509</v>
      </c>
      <c r="T312" s="10">
        <v>0.3495992547670066</v>
      </c>
      <c r="U312" s="10">
        <v>2.6478192450798754E-2</v>
      </c>
      <c r="V312" s="10">
        <v>4.6023567662494935E-2</v>
      </c>
      <c r="W312" s="10">
        <v>-2.4580472867043682E-2</v>
      </c>
      <c r="X312" s="10">
        <v>8.4813157493618153E-3</v>
      </c>
      <c r="Y312" s="10">
        <v>4.6825465266991544E-2</v>
      </c>
      <c r="Z312" s="10">
        <v>-1.5654533604833433E-3</v>
      </c>
      <c r="AA312" s="10">
        <v>-6.6668884722131038E-3</v>
      </c>
    </row>
    <row r="313" spans="1:27" x14ac:dyDescent="0.25">
      <c r="A313" s="15">
        <v>41285</v>
      </c>
      <c r="B313" s="12">
        <v>93.38</v>
      </c>
      <c r="D313" s="23">
        <v>41288</v>
      </c>
      <c r="E313" s="26">
        <v>93.862502043783905</v>
      </c>
      <c r="F313" s="13">
        <v>4.0019999999999998</v>
      </c>
      <c r="G313" s="13">
        <v>4.1680000000000001</v>
      </c>
      <c r="H313" s="13">
        <v>4.0940000000000003</v>
      </c>
      <c r="I313" s="13">
        <v>3.9009999999999998</v>
      </c>
      <c r="J313" s="13">
        <v>3.8340000000000001</v>
      </c>
      <c r="K313" s="13">
        <v>3.8239999999999998</v>
      </c>
      <c r="L313" s="13">
        <v>3.661</v>
      </c>
      <c r="M313" s="13">
        <v>3.988</v>
      </c>
      <c r="N313" s="13">
        <v>4.0629999999999997</v>
      </c>
      <c r="R313" s="10">
        <v>3.4169851974329273</v>
      </c>
      <c r="S313" s="10">
        <v>0.41883843712829133</v>
      </c>
      <c r="T313" s="10">
        <v>0.4179459912676135</v>
      </c>
      <c r="U313" s="10">
        <v>6.1582980050266058E-2</v>
      </c>
      <c r="V313" s="10">
        <v>3.9802240613810037E-3</v>
      </c>
      <c r="W313" s="10">
        <v>-3.0660629161910247E-2</v>
      </c>
      <c r="X313" s="10">
        <v>-2.7360769633665533E-2</v>
      </c>
      <c r="Y313" s="10">
        <v>3.8429242604043283E-2</v>
      </c>
      <c r="Z313" s="10">
        <v>-1.0319196554841006E-2</v>
      </c>
      <c r="AA313" s="10">
        <v>-6.814416061262811E-3</v>
      </c>
    </row>
    <row r="314" spans="1:27" x14ac:dyDescent="0.25">
      <c r="A314" s="15">
        <v>41292</v>
      </c>
      <c r="B314" s="12">
        <v>94.58</v>
      </c>
      <c r="D314" s="23">
        <v>41295</v>
      </c>
      <c r="E314" s="26">
        <v>94.922356071072784</v>
      </c>
      <c r="F314" s="13">
        <v>4</v>
      </c>
      <c r="G314" s="13">
        <v>4.1580000000000004</v>
      </c>
      <c r="H314" s="13">
        <v>4.0890000000000004</v>
      </c>
      <c r="I314" s="13">
        <v>3.9039999999999999</v>
      </c>
      <c r="J314" s="13">
        <v>3.8450000000000002</v>
      </c>
      <c r="K314" s="13">
        <v>3.831</v>
      </c>
      <c r="L314" s="13">
        <v>3.6779999999999999</v>
      </c>
      <c r="M314" s="13">
        <v>4.0039999999999996</v>
      </c>
      <c r="N314" s="13">
        <v>4.0819999999999999</v>
      </c>
      <c r="R314" s="10">
        <v>3.45433649750965</v>
      </c>
      <c r="S314" s="10">
        <v>0.39614674551678963</v>
      </c>
      <c r="T314" s="10">
        <v>0.39584328463935037</v>
      </c>
      <c r="U314" s="10">
        <v>3.142190385982653E-2</v>
      </c>
      <c r="V314" s="10">
        <v>-3.4265413147714592E-2</v>
      </c>
      <c r="W314" s="10">
        <v>-3.2994014339472869E-2</v>
      </c>
      <c r="X314" s="10">
        <v>-4.1005433112521706E-3</v>
      </c>
      <c r="Y314" s="10">
        <v>4.0735482272195839E-2</v>
      </c>
      <c r="Z314" s="10">
        <v>-7.5011775183442663E-3</v>
      </c>
      <c r="AA314" s="10">
        <v>-3.320949985951737E-3</v>
      </c>
    </row>
    <row r="315" spans="1:27" x14ac:dyDescent="0.25">
      <c r="A315" s="15">
        <v>41299</v>
      </c>
      <c r="B315" s="12">
        <v>95.41</v>
      </c>
      <c r="D315" s="23">
        <v>41302</v>
      </c>
      <c r="E315" s="26">
        <v>96.32787500662603</v>
      </c>
      <c r="F315" s="13">
        <v>4.0229999999999997</v>
      </c>
      <c r="G315" s="13">
        <v>4.181</v>
      </c>
      <c r="H315" s="13">
        <v>4.1059999999999999</v>
      </c>
      <c r="I315" s="13">
        <v>3.931</v>
      </c>
      <c r="J315" s="13">
        <v>3.8660000000000001</v>
      </c>
      <c r="K315" s="13">
        <v>3.8450000000000002</v>
      </c>
      <c r="L315" s="13">
        <v>3.7360000000000002</v>
      </c>
      <c r="M315" s="13">
        <v>4.0490000000000004</v>
      </c>
      <c r="N315" s="13">
        <v>4.1369999999999996</v>
      </c>
      <c r="R315" s="10">
        <v>3.4705271369750288</v>
      </c>
      <c r="S315" s="10">
        <v>0.40966724781038277</v>
      </c>
      <c r="T315" s="10">
        <v>0.36176559956992438</v>
      </c>
      <c r="U315" s="10">
        <v>-7.7460657685308478E-4</v>
      </c>
      <c r="V315" s="10">
        <v>-4.5740419665120935E-2</v>
      </c>
      <c r="W315" s="10">
        <v>-1.2964774296019794E-2</v>
      </c>
      <c r="X315" s="10">
        <v>-1.6629852344633285E-4</v>
      </c>
      <c r="Y315" s="10">
        <v>2.2554725088994424E-2</v>
      </c>
      <c r="Z315" s="10">
        <v>9.0013864833466729E-4</v>
      </c>
      <c r="AA315" s="10">
        <v>1.9251354635150541E-4</v>
      </c>
    </row>
    <row r="316" spans="1:27" x14ac:dyDescent="0.25">
      <c r="A316" s="15">
        <v>41306</v>
      </c>
      <c r="B316" s="12">
        <v>97.33</v>
      </c>
      <c r="D316" s="23">
        <v>41309</v>
      </c>
      <c r="E316" s="26">
        <v>96.877376093294458</v>
      </c>
      <c r="F316" s="13">
        <v>4.0880000000000001</v>
      </c>
      <c r="G316" s="13">
        <v>4.2370000000000001</v>
      </c>
      <c r="H316" s="13">
        <v>4.165</v>
      </c>
      <c r="I316" s="13">
        <v>4.0010000000000003</v>
      </c>
      <c r="J316" s="13">
        <v>3.9780000000000002</v>
      </c>
      <c r="K316" s="13">
        <v>3.9409999999999998</v>
      </c>
      <c r="L316" s="13">
        <v>3.8439999999999999</v>
      </c>
      <c r="M316" s="13">
        <v>4.1660000000000004</v>
      </c>
      <c r="N316" s="13">
        <v>4.242</v>
      </c>
      <c r="R316" s="10">
        <v>3.2198371855057282</v>
      </c>
      <c r="S316" s="10">
        <v>0.54979456083966038</v>
      </c>
      <c r="T316" s="10">
        <v>0.31663937657674596</v>
      </c>
      <c r="U316" s="10">
        <v>-3.4347014569561005E-2</v>
      </c>
      <c r="V316" s="10">
        <v>-7.5938606147554086E-2</v>
      </c>
      <c r="W316" s="10">
        <v>2.1414995532330391E-2</v>
      </c>
      <c r="X316" s="10">
        <v>-1.2088874923146708E-2</v>
      </c>
      <c r="Y316" s="10">
        <v>1.4152467277361002E-2</v>
      </c>
      <c r="Z316" s="10">
        <v>-6.6468174858335081E-3</v>
      </c>
      <c r="AA316" s="10">
        <v>6.5425861943043603E-3</v>
      </c>
    </row>
    <row r="317" spans="1:27" x14ac:dyDescent="0.25">
      <c r="A317" s="15">
        <v>41313</v>
      </c>
      <c r="B317" s="12">
        <v>96.18</v>
      </c>
      <c r="D317" s="23">
        <v>41316</v>
      </c>
      <c r="E317" s="26">
        <v>96.483061224489802</v>
      </c>
      <c r="F317" s="13">
        <v>4.1520000000000001</v>
      </c>
      <c r="G317" s="13">
        <v>4.266</v>
      </c>
      <c r="H317" s="13">
        <v>4.2160000000000002</v>
      </c>
      <c r="I317" s="13">
        <v>4.0830000000000002</v>
      </c>
      <c r="J317" s="13">
        <v>4.08</v>
      </c>
      <c r="K317" s="13">
        <v>3.9969999999999999</v>
      </c>
      <c r="L317" s="13">
        <v>3.964</v>
      </c>
      <c r="M317" s="13">
        <v>4.2649999999999997</v>
      </c>
      <c r="N317" s="13">
        <v>4.3310000000000004</v>
      </c>
      <c r="R317" s="10">
        <v>3.1579656654557402</v>
      </c>
      <c r="S317" s="10">
        <v>0.61024673214850511</v>
      </c>
      <c r="T317" s="10">
        <v>0.29651263159939634</v>
      </c>
      <c r="U317" s="10">
        <v>-2.489923384993277E-2</v>
      </c>
      <c r="V317" s="10">
        <v>-6.4603609592903427E-2</v>
      </c>
      <c r="W317" s="10">
        <v>1.4371368964120251E-2</v>
      </c>
      <c r="X317" s="10">
        <v>-1.2492374706877861E-2</v>
      </c>
      <c r="Y317" s="10">
        <v>-1.1714026049904023E-2</v>
      </c>
      <c r="Z317" s="10">
        <v>-2.6956235600528754E-2</v>
      </c>
      <c r="AA317" s="10">
        <v>1.5025071463243842E-2</v>
      </c>
    </row>
    <row r="318" spans="1:27" x14ac:dyDescent="0.25">
      <c r="A318" s="15">
        <v>41320</v>
      </c>
      <c r="B318" s="12">
        <v>96.95</v>
      </c>
      <c r="D318" s="23">
        <v>41323</v>
      </c>
      <c r="E318" s="26">
        <v>96.186687899649655</v>
      </c>
      <c r="F318" s="13">
        <v>4.1989999999999998</v>
      </c>
      <c r="G318" s="13">
        <v>4.3339999999999996</v>
      </c>
      <c r="H318" s="13">
        <v>4.2539999999999996</v>
      </c>
      <c r="I318" s="13">
        <v>4.133</v>
      </c>
      <c r="J318" s="13">
        <v>4.1319999999999997</v>
      </c>
      <c r="K318" s="13">
        <v>4.0679999999999996</v>
      </c>
      <c r="L318" s="13">
        <v>4.032</v>
      </c>
      <c r="M318" s="13">
        <v>4.3029999999999999</v>
      </c>
      <c r="N318" s="13">
        <v>4.3609999999999998</v>
      </c>
      <c r="R318" s="10">
        <v>3.2245328134825977</v>
      </c>
      <c r="S318" s="10">
        <v>0.62919295391045593</v>
      </c>
      <c r="T318" s="10">
        <v>0.29449064188844132</v>
      </c>
      <c r="U318" s="10">
        <v>1.659149578679112E-2</v>
      </c>
      <c r="V318" s="10">
        <v>-4.1410796780505174E-2</v>
      </c>
      <c r="W318" s="10">
        <v>-9.024223405878426E-3</v>
      </c>
      <c r="X318" s="10">
        <v>2.1746019362637345E-3</v>
      </c>
      <c r="Y318" s="10">
        <v>-2.4422991739106167E-2</v>
      </c>
      <c r="Z318" s="10">
        <v>-7.4768201244958194E-3</v>
      </c>
      <c r="AA318" s="10">
        <v>1.2031069058167008E-2</v>
      </c>
    </row>
    <row r="319" spans="1:27" x14ac:dyDescent="0.25">
      <c r="A319" s="15">
        <v>41327</v>
      </c>
      <c r="B319" s="12">
        <v>94.38</v>
      </c>
      <c r="D319" s="23">
        <v>41330</v>
      </c>
      <c r="E319" s="26">
        <v>93.348958085830631</v>
      </c>
      <c r="F319" s="13">
        <v>4.2009999999999996</v>
      </c>
      <c r="G319" s="13">
        <v>4.3440000000000003</v>
      </c>
      <c r="H319" s="13">
        <v>4.2619999999999996</v>
      </c>
      <c r="I319" s="13">
        <v>4.1289999999999996</v>
      </c>
      <c r="J319" s="13">
        <v>4.1210000000000004</v>
      </c>
      <c r="K319" s="13">
        <v>4.0890000000000004</v>
      </c>
      <c r="L319" s="13">
        <v>4.0570000000000004</v>
      </c>
      <c r="M319" s="13">
        <v>4.2990000000000004</v>
      </c>
      <c r="N319" s="13">
        <v>4.3650000000000002</v>
      </c>
      <c r="R319" s="10">
        <v>3.4109303864626588</v>
      </c>
      <c r="S319" s="10">
        <v>0.65860137154284037</v>
      </c>
      <c r="T319" s="10">
        <v>0.32710052705402826</v>
      </c>
      <c r="U319" s="10">
        <v>-8.079959687700243E-2</v>
      </c>
      <c r="V319" s="10">
        <v>-1.160320148603843E-2</v>
      </c>
      <c r="W319" s="10">
        <v>-8.1093602286745628E-2</v>
      </c>
      <c r="X319" s="10">
        <v>3.6865209253300842E-2</v>
      </c>
      <c r="Y319" s="10">
        <v>-2.6895117930853134E-2</v>
      </c>
      <c r="Z319" s="10">
        <v>1.4563950156200092E-2</v>
      </c>
      <c r="AA319" s="10">
        <v>7.0066462189131281E-3</v>
      </c>
    </row>
    <row r="320" spans="1:27" x14ac:dyDescent="0.25">
      <c r="A320" s="15">
        <v>41334</v>
      </c>
      <c r="B320" s="12">
        <v>92.19</v>
      </c>
      <c r="D320" s="23">
        <v>41337</v>
      </c>
      <c r="E320" s="26">
        <v>91.505832628909545</v>
      </c>
      <c r="F320" s="13">
        <v>4.1669999999999998</v>
      </c>
      <c r="G320" s="13">
        <v>4.298</v>
      </c>
      <c r="H320" s="13">
        <v>4.2350000000000003</v>
      </c>
      <c r="I320" s="13">
        <v>4.0919999999999996</v>
      </c>
      <c r="J320" s="13">
        <v>4.085</v>
      </c>
      <c r="K320" s="13">
        <v>4.0650000000000004</v>
      </c>
      <c r="L320" s="13">
        <v>4.0469999999999997</v>
      </c>
      <c r="M320" s="13">
        <v>4.28</v>
      </c>
      <c r="N320" s="13">
        <v>4.3410000000000002</v>
      </c>
      <c r="R320" s="10">
        <v>3.2617301542324215</v>
      </c>
      <c r="S320" s="10">
        <v>0.72449529069596952</v>
      </c>
      <c r="T320" s="10">
        <v>0.27222632022843984</v>
      </c>
      <c r="U320" s="10">
        <v>-8.0181382297651024E-2</v>
      </c>
      <c r="V320" s="10">
        <v>-5.5943316664719508E-2</v>
      </c>
      <c r="W320" s="10">
        <v>-6.368577462141152E-2</v>
      </c>
      <c r="X320" s="10">
        <v>3.4030228055577559E-2</v>
      </c>
      <c r="Y320" s="10">
        <v>-4.0031371601672791E-2</v>
      </c>
      <c r="Z320" s="10">
        <v>1.3246850740282685E-3</v>
      </c>
      <c r="AA320" s="10">
        <v>1.5822785097918401E-2</v>
      </c>
    </row>
    <row r="321" spans="1:27" x14ac:dyDescent="0.25">
      <c r="A321" s="15">
        <v>41341</v>
      </c>
      <c r="B321" s="12">
        <v>91</v>
      </c>
      <c r="D321" s="23">
        <v>41344</v>
      </c>
      <c r="E321" s="26">
        <v>91.608170376164409</v>
      </c>
      <c r="F321" s="13">
        <v>4.12</v>
      </c>
      <c r="G321" s="13">
        <v>4.2430000000000003</v>
      </c>
      <c r="H321" s="13">
        <v>4.1710000000000003</v>
      </c>
      <c r="I321" s="13">
        <v>4.0579999999999998</v>
      </c>
      <c r="J321" s="13">
        <v>4.0430000000000001</v>
      </c>
      <c r="K321" s="13">
        <v>4.0359999999999996</v>
      </c>
      <c r="L321" s="13">
        <v>4.01</v>
      </c>
      <c r="M321" s="13">
        <v>4.2270000000000003</v>
      </c>
      <c r="N321" s="13">
        <v>4.28</v>
      </c>
      <c r="R321" s="10">
        <v>2.8735602273685492</v>
      </c>
      <c r="S321" s="10">
        <v>0.8096176960894671</v>
      </c>
      <c r="T321" s="10">
        <v>0.21527123822965236</v>
      </c>
      <c r="U321" s="10">
        <v>-0.10876834244420135</v>
      </c>
      <c r="V321" s="10">
        <v>-0.13477869917122537</v>
      </c>
      <c r="W321" s="10">
        <v>-2.1906314743954877E-2</v>
      </c>
      <c r="X321" s="10">
        <v>5.9484373523817097E-3</v>
      </c>
      <c r="Y321" s="10">
        <v>-6.2505214126071393E-2</v>
      </c>
      <c r="Z321" s="10">
        <v>-3.260074888701775E-2</v>
      </c>
      <c r="AA321" s="10">
        <v>3.05237424878993E-2</v>
      </c>
    </row>
    <row r="322" spans="1:27" x14ac:dyDescent="0.25">
      <c r="A322" s="15">
        <v>41348</v>
      </c>
      <c r="B322" s="12">
        <v>92.7</v>
      </c>
      <c r="D322" s="23">
        <v>41351</v>
      </c>
      <c r="E322" s="26">
        <v>92.853127936121766</v>
      </c>
      <c r="F322" s="13">
        <v>4.0819999999999999</v>
      </c>
      <c r="G322" s="13">
        <v>4.2039999999999997</v>
      </c>
      <c r="H322" s="13">
        <v>4.1399999999999997</v>
      </c>
      <c r="I322" s="13">
        <v>4.016</v>
      </c>
      <c r="J322" s="13">
        <v>4.0149999999999997</v>
      </c>
      <c r="K322" s="13">
        <v>3.9889999999999999</v>
      </c>
      <c r="L322" s="13">
        <v>3.9710000000000001</v>
      </c>
      <c r="M322" s="13">
        <v>4.1619999999999999</v>
      </c>
      <c r="N322" s="13">
        <v>4.2119999999999997</v>
      </c>
      <c r="R322" s="10">
        <v>2.7944044919274922</v>
      </c>
      <c r="S322" s="10">
        <v>0.80087259915235198</v>
      </c>
      <c r="T322" s="10">
        <v>0.14103808493580328</v>
      </c>
      <c r="U322" s="10">
        <v>-0.10027826453236756</v>
      </c>
      <c r="V322" s="10">
        <v>-0.14963146550652742</v>
      </c>
      <c r="W322" s="10">
        <v>-1.4647079021868365E-2</v>
      </c>
      <c r="X322" s="10">
        <v>1.8433624289103088E-2</v>
      </c>
      <c r="Y322" s="10">
        <v>-5.7228425539535728E-2</v>
      </c>
      <c r="Z322" s="10">
        <v>-2.3096223884137755E-2</v>
      </c>
      <c r="AA322" s="10">
        <v>3.2001988588883437E-2</v>
      </c>
    </row>
    <row r="323" spans="1:27" x14ac:dyDescent="0.25">
      <c r="A323" s="15">
        <v>41355</v>
      </c>
      <c r="B323" s="12">
        <v>93.05</v>
      </c>
      <c r="D323" s="23">
        <v>41358</v>
      </c>
      <c r="E323" s="26">
        <v>94.330381078889715</v>
      </c>
      <c r="F323" s="13">
        <v>4.05</v>
      </c>
      <c r="G323" s="13">
        <v>4.1710000000000003</v>
      </c>
      <c r="H323" s="13">
        <v>4.109</v>
      </c>
      <c r="I323" s="13">
        <v>3.9830000000000001</v>
      </c>
      <c r="J323" s="13">
        <v>3.9790000000000001</v>
      </c>
      <c r="K323" s="13">
        <v>3.9350000000000001</v>
      </c>
      <c r="L323" s="13">
        <v>3.9350000000000001</v>
      </c>
      <c r="M323" s="13">
        <v>4.101</v>
      </c>
      <c r="N323" s="13">
        <v>4.1470000000000002</v>
      </c>
      <c r="R323" s="10">
        <v>2.6819107799464863</v>
      </c>
      <c r="S323" s="10">
        <v>0.77346458626170722</v>
      </c>
      <c r="T323" s="10">
        <v>5.1557614773547145E-2</v>
      </c>
      <c r="U323" s="10">
        <v>-7.1390341601655971E-2</v>
      </c>
      <c r="V323" s="10">
        <v>-0.16133387317757122</v>
      </c>
      <c r="W323" s="10">
        <v>2.7507415579429997E-2</v>
      </c>
      <c r="X323" s="10">
        <v>4.6536904817134003E-2</v>
      </c>
      <c r="Y323" s="10">
        <v>-3.8132211922188579E-3</v>
      </c>
      <c r="Z323" s="10">
        <v>2.3165073912149894E-4</v>
      </c>
      <c r="AA323" s="10">
        <v>2.1934594114587105E-2</v>
      </c>
    </row>
    <row r="324" spans="1:27" x14ac:dyDescent="0.25">
      <c r="A324" s="15">
        <v>41362</v>
      </c>
      <c r="B324" s="12">
        <v>96.08</v>
      </c>
      <c r="D324" s="23">
        <v>41365</v>
      </c>
      <c r="E324" s="26">
        <v>95.815764877379522</v>
      </c>
      <c r="F324" s="13">
        <v>4.0250000000000004</v>
      </c>
      <c r="G324" s="13">
        <v>4.1479999999999997</v>
      </c>
      <c r="H324" s="13">
        <v>4.0830000000000002</v>
      </c>
      <c r="I324" s="13">
        <v>3.9580000000000002</v>
      </c>
      <c r="J324" s="13">
        <v>3.97</v>
      </c>
      <c r="K324" s="13">
        <v>3.915</v>
      </c>
      <c r="L324" s="13">
        <v>3.9220000000000002</v>
      </c>
      <c r="M324" s="13">
        <v>4.1159999999999997</v>
      </c>
      <c r="N324" s="13">
        <v>4.2</v>
      </c>
      <c r="R324" s="10">
        <v>2.6592572802718699</v>
      </c>
      <c r="S324" s="10">
        <v>0.742680635898607</v>
      </c>
      <c r="T324" s="10">
        <v>-2.7269240159600965E-2</v>
      </c>
      <c r="U324" s="10">
        <v>-6.3183108145742933E-2</v>
      </c>
      <c r="V324" s="10">
        <v>-0.11635931583588337</v>
      </c>
      <c r="W324" s="10">
        <v>3.6115534370066746E-2</v>
      </c>
      <c r="X324" s="10">
        <v>4.5133553871124374E-2</v>
      </c>
      <c r="Y324" s="10">
        <v>-4.334146856402531E-3</v>
      </c>
      <c r="Z324" s="10">
        <v>3.5585790926228253E-2</v>
      </c>
      <c r="AA324" s="10">
        <v>1.5328741281801206E-2</v>
      </c>
    </row>
    <row r="325" spans="1:27" x14ac:dyDescent="0.25">
      <c r="A325" s="15">
        <v>41369</v>
      </c>
      <c r="B325" s="12">
        <v>95.07</v>
      </c>
      <c r="D325" s="23">
        <v>41372</v>
      </c>
      <c r="E325" s="26">
        <v>94.491384428493561</v>
      </c>
      <c r="F325" s="13">
        <v>4.0090000000000003</v>
      </c>
      <c r="G325" s="13">
        <v>4.1340000000000003</v>
      </c>
      <c r="H325" s="13">
        <v>4.0620000000000003</v>
      </c>
      <c r="I325" s="13">
        <v>3.9460000000000002</v>
      </c>
      <c r="J325" s="13">
        <v>3.956</v>
      </c>
      <c r="K325" s="13">
        <v>3.8879999999999999</v>
      </c>
      <c r="L325" s="13">
        <v>3.899</v>
      </c>
      <c r="M325" s="13">
        <v>4.117</v>
      </c>
      <c r="N325" s="13">
        <v>4.1959999999999997</v>
      </c>
      <c r="R325" s="10">
        <v>2.8250041973051685</v>
      </c>
      <c r="S325" s="10">
        <v>0.74291774645055397</v>
      </c>
      <c r="T325" s="10">
        <v>-5.9655589713165001E-2</v>
      </c>
      <c r="U325" s="10">
        <v>-0.11317261941600289</v>
      </c>
      <c r="V325" s="10">
        <v>2.6000854213763867E-3</v>
      </c>
      <c r="W325" s="10">
        <v>-1.9440929039005666E-2</v>
      </c>
      <c r="X325" s="10">
        <v>8.982449757632055E-2</v>
      </c>
      <c r="Y325" s="10">
        <v>6.8939246230124056E-3</v>
      </c>
      <c r="Z325" s="10">
        <v>4.4565138071670479E-2</v>
      </c>
      <c r="AA325" s="10">
        <v>6.9912737067055909E-3</v>
      </c>
    </row>
    <row r="326" spans="1:27" x14ac:dyDescent="0.25">
      <c r="A326" s="15">
        <v>41376</v>
      </c>
      <c r="B326" s="12">
        <v>93.36</v>
      </c>
      <c r="D326" s="23">
        <v>41379</v>
      </c>
      <c r="E326" s="26">
        <v>90.887536133871606</v>
      </c>
      <c r="F326" s="13">
        <v>3.9769999999999999</v>
      </c>
      <c r="G326" s="13">
        <v>4.1050000000000004</v>
      </c>
      <c r="H326" s="13">
        <v>4.032</v>
      </c>
      <c r="I326" s="13">
        <v>3.911</v>
      </c>
      <c r="J326" s="13">
        <v>3.923</v>
      </c>
      <c r="K326" s="13">
        <v>3.8519999999999999</v>
      </c>
      <c r="L326" s="13">
        <v>3.8820000000000001</v>
      </c>
      <c r="M326" s="13">
        <v>4.0659999999999998</v>
      </c>
      <c r="N326" s="13">
        <v>4.1470000000000002</v>
      </c>
      <c r="R326" s="10">
        <v>2.7815181314196771</v>
      </c>
      <c r="S326" s="10">
        <v>0.74439452543529894</v>
      </c>
      <c r="T326" s="10">
        <v>-0.1375456304697342</v>
      </c>
      <c r="U326" s="10">
        <v>-5.603318793872384E-2</v>
      </c>
      <c r="V326" s="10">
        <v>4.305711533627235E-2</v>
      </c>
      <c r="W326" s="10">
        <v>-2.8548912691177007E-2</v>
      </c>
      <c r="X326" s="10">
        <v>7.9504393570604417E-2</v>
      </c>
      <c r="Y326" s="10">
        <v>8.2980452730187192E-3</v>
      </c>
      <c r="Z326" s="10">
        <v>4.0634735761886399E-2</v>
      </c>
      <c r="AA326" s="10">
        <v>6.6143949380651178E-3</v>
      </c>
    </row>
    <row r="327" spans="1:27" x14ac:dyDescent="0.25">
      <c r="A327" s="15">
        <v>41383</v>
      </c>
      <c r="B327" s="12">
        <v>88</v>
      </c>
      <c r="D327" s="23">
        <v>41386</v>
      </c>
      <c r="E327" s="26">
        <v>88.900874635568513</v>
      </c>
      <c r="F327" s="13">
        <v>3.9239999999999999</v>
      </c>
      <c r="G327" s="13">
        <v>4.0270000000000001</v>
      </c>
      <c r="H327" s="13">
        <v>3.9820000000000002</v>
      </c>
      <c r="I327" s="13">
        <v>3.8620000000000001</v>
      </c>
      <c r="J327" s="13">
        <v>3.8679999999999999</v>
      </c>
      <c r="K327" s="13">
        <v>3.802</v>
      </c>
      <c r="L327" s="13">
        <v>3.8460000000000001</v>
      </c>
      <c r="M327" s="13">
        <v>3.99</v>
      </c>
      <c r="N327" s="13">
        <v>4.0789999999999997</v>
      </c>
      <c r="R327" s="10">
        <v>2.6075844207136329</v>
      </c>
      <c r="S327" s="10">
        <v>0.73180933192299147</v>
      </c>
      <c r="T327" s="10">
        <v>-0.16839644153341607</v>
      </c>
      <c r="U327" s="10">
        <v>-6.227366139373252E-2</v>
      </c>
      <c r="V327" s="10">
        <v>7.104146439155129E-2</v>
      </c>
      <c r="W327" s="10">
        <v>-5.145810387237785E-3</v>
      </c>
      <c r="X327" s="10">
        <v>7.7874522843005847E-2</v>
      </c>
      <c r="Y327" s="10">
        <v>3.7873928365074459E-3</v>
      </c>
      <c r="Z327" s="10">
        <v>4.63114022672916E-2</v>
      </c>
      <c r="AA327" s="10">
        <v>7.6416650800154662E-3</v>
      </c>
    </row>
    <row r="328" spans="1:27" x14ac:dyDescent="0.25">
      <c r="A328" s="15">
        <v>41390</v>
      </c>
      <c r="B328" s="12">
        <v>91</v>
      </c>
      <c r="D328" s="23">
        <v>41393</v>
      </c>
      <c r="E328" s="26">
        <v>92.06380743560706</v>
      </c>
      <c r="F328" s="13">
        <v>3.8860000000000001</v>
      </c>
      <c r="G328" s="13">
        <v>3.9929999999999999</v>
      </c>
      <c r="H328" s="13">
        <v>3.9340000000000002</v>
      </c>
      <c r="I328" s="13">
        <v>3.831</v>
      </c>
      <c r="J328" s="13">
        <v>3.839</v>
      </c>
      <c r="K328" s="13">
        <v>3.7570000000000001</v>
      </c>
      <c r="L328" s="13">
        <v>3.81</v>
      </c>
      <c r="M328" s="13">
        <v>3.9489999999999998</v>
      </c>
      <c r="N328" s="13">
        <v>4.0469999999999997</v>
      </c>
      <c r="R328" s="10">
        <v>2.4194484860382479</v>
      </c>
      <c r="S328" s="10">
        <v>0.67460063426044881</v>
      </c>
      <c r="T328" s="10">
        <v>-0.21073370975923975</v>
      </c>
      <c r="U328" s="10">
        <v>-1.6542124507604561E-2</v>
      </c>
      <c r="V328" s="10">
        <v>6.8497778524846106E-2</v>
      </c>
      <c r="W328" s="10">
        <v>-3.7052930695783406E-3</v>
      </c>
      <c r="X328" s="10">
        <v>5.615323914309768E-2</v>
      </c>
      <c r="Y328" s="10">
        <v>-4.8182245387667312E-3</v>
      </c>
      <c r="Z328" s="10">
        <v>2.2768198385176013E-2</v>
      </c>
      <c r="AA328" s="10">
        <v>1.3577623023524969E-2</v>
      </c>
    </row>
    <row r="329" spans="1:27" x14ac:dyDescent="0.25">
      <c r="A329" s="15">
        <v>41397</v>
      </c>
      <c r="B329" s="12">
        <v>93.4</v>
      </c>
      <c r="D329" s="23">
        <v>41400</v>
      </c>
      <c r="E329" s="26">
        <v>94.698985615497676</v>
      </c>
      <c r="F329" s="13">
        <v>3.863</v>
      </c>
      <c r="G329" s="13">
        <v>3.9860000000000002</v>
      </c>
      <c r="H329" s="13">
        <v>3.911</v>
      </c>
      <c r="I329" s="13">
        <v>3.8039999999999998</v>
      </c>
      <c r="J329" s="13">
        <v>3.8679999999999999</v>
      </c>
      <c r="K329" s="13">
        <v>3.7349999999999999</v>
      </c>
      <c r="L329" s="13">
        <v>3.8039999999999998</v>
      </c>
      <c r="M329" s="13">
        <v>3.923</v>
      </c>
      <c r="N329" s="13">
        <v>4.0010000000000003</v>
      </c>
      <c r="R329" s="10">
        <v>2.3663412095282261</v>
      </c>
      <c r="S329" s="10">
        <v>0.51985591251873453</v>
      </c>
      <c r="T329" s="10">
        <v>-0.25170138980045753</v>
      </c>
      <c r="U329" s="10">
        <v>6.5332594002449063E-2</v>
      </c>
      <c r="V329" s="10">
        <v>9.0490263848033492E-2</v>
      </c>
      <c r="W329" s="10">
        <v>-2.5271404695646763E-2</v>
      </c>
      <c r="X329" s="10">
        <v>4.5709311451329816E-2</v>
      </c>
      <c r="Y329" s="10">
        <v>-1.0484709947248582E-2</v>
      </c>
      <c r="Z329" s="10">
        <v>9.1109407142145795E-3</v>
      </c>
      <c r="AA329" s="10">
        <v>1.6380433926199037E-2</v>
      </c>
    </row>
    <row r="330" spans="1:27" x14ac:dyDescent="0.25">
      <c r="A330" s="15">
        <v>41404</v>
      </c>
      <c r="B330" s="12">
        <v>95.84</v>
      </c>
      <c r="R330" s="10">
        <v>2.371523303340592</v>
      </c>
      <c r="S330" s="10">
        <v>0.39813209754265849</v>
      </c>
      <c r="T330" s="10">
        <v>-0.2957846829682021</v>
      </c>
      <c r="U330" s="10">
        <v>0.10630457455903429</v>
      </c>
      <c r="V330" s="10">
        <v>0.11421975469882793</v>
      </c>
      <c r="W330" s="10">
        <v>-3.2741078233295702E-2</v>
      </c>
      <c r="X330" s="10">
        <v>3.8949762052679242E-2</v>
      </c>
      <c r="Y330" s="10">
        <v>7.3098015716284428E-3</v>
      </c>
      <c r="Z330" s="10">
        <v>6.5727471259837628E-3</v>
      </c>
      <c r="AA330" s="10">
        <v>1.2977306318775613E-2</v>
      </c>
    </row>
    <row r="331" spans="1:27" x14ac:dyDescent="0.25">
      <c r="A331" s="15">
        <v>41411</v>
      </c>
      <c r="B331" s="12">
        <v>94.65</v>
      </c>
      <c r="R331" s="10">
        <v>2.3643119880470675</v>
      </c>
      <c r="S331" s="10">
        <v>0.30528899429451589</v>
      </c>
      <c r="T331" s="10">
        <v>-0.3429802665312679</v>
      </c>
      <c r="U331" s="10">
        <v>0.16679559337018027</v>
      </c>
      <c r="V331" s="10">
        <v>0.14969039872851148</v>
      </c>
      <c r="W331" s="10">
        <v>-2.382528597318679E-2</v>
      </c>
      <c r="X331" s="10">
        <v>3.4097802043240394E-2</v>
      </c>
      <c r="Y331" s="10">
        <v>4.9800269005498355E-3</v>
      </c>
      <c r="Z331" s="10">
        <v>-7.741671665346765E-3</v>
      </c>
      <c r="AA331" s="10">
        <v>1.6517945718090364E-2</v>
      </c>
    </row>
    <row r="332" spans="1:27" x14ac:dyDescent="0.25">
      <c r="R332" s="10">
        <v>2.3443863056699921</v>
      </c>
      <c r="S332" s="10">
        <v>0.25790238166313972</v>
      </c>
      <c r="T332" s="10">
        <v>-0.35743485700673266</v>
      </c>
      <c r="U332" s="10">
        <v>0.22916757123709244</v>
      </c>
      <c r="V332" s="10">
        <v>0.13056370405586842</v>
      </c>
      <c r="W332" s="10">
        <v>-1.7559603037024744E-2</v>
      </c>
      <c r="X332" s="10">
        <v>3.4735350006160292E-3</v>
      </c>
      <c r="Y332" s="10">
        <v>5.9884335172145711E-3</v>
      </c>
      <c r="Z332" s="10">
        <v>5.0677049537781113E-3</v>
      </c>
      <c r="AA332" s="10">
        <v>1.2027700457685383E-2</v>
      </c>
    </row>
    <row r="333" spans="1:27" x14ac:dyDescent="0.25">
      <c r="R333" s="10">
        <v>2.3868801313770454</v>
      </c>
      <c r="S333" s="10">
        <v>0.20930275530370462</v>
      </c>
      <c r="T333" s="10">
        <v>-0.32055052798594141</v>
      </c>
      <c r="U333" s="10">
        <v>0.22146569727861948</v>
      </c>
      <c r="V333" s="10">
        <v>0.1344619018451064</v>
      </c>
      <c r="W333" s="10">
        <v>-2.2078912267151498E-2</v>
      </c>
      <c r="X333" s="10">
        <v>1.6898200179752355E-3</v>
      </c>
      <c r="Y333" s="10">
        <v>5.7347927920649838E-3</v>
      </c>
      <c r="Z333" s="10">
        <v>3.9271737823486598E-3</v>
      </c>
      <c r="AA333" s="10">
        <v>1.0518113740686482E-2</v>
      </c>
    </row>
    <row r="334" spans="1:27" x14ac:dyDescent="0.25">
      <c r="R334" s="10">
        <v>2.5425232206775883</v>
      </c>
      <c r="S334" s="10">
        <v>0.17809373482975879</v>
      </c>
      <c r="T334" s="10">
        <v>-0.26606724710930735</v>
      </c>
      <c r="U334" s="10">
        <v>0.22132737809965253</v>
      </c>
      <c r="V334" s="10">
        <v>0.10241652857388404</v>
      </c>
      <c r="W334" s="10">
        <v>-2.4159275797354645E-2</v>
      </c>
      <c r="X334" s="10">
        <v>-5.548375135884495E-3</v>
      </c>
      <c r="Y334" s="10">
        <v>7.1557272718708737E-3</v>
      </c>
      <c r="Z334" s="10">
        <v>2.4910432905266303E-2</v>
      </c>
      <c r="AA334" s="10">
        <v>5.3372036216976816E-3</v>
      </c>
    </row>
    <row r="335" spans="1:27" x14ac:dyDescent="0.25">
      <c r="R335" s="10">
        <v>2.927384144384015</v>
      </c>
      <c r="S335" s="10">
        <v>0.25621888371374751</v>
      </c>
      <c r="T335" s="10">
        <v>-0.16946179259083985</v>
      </c>
      <c r="U335" s="10">
        <v>0.19438161222489447</v>
      </c>
      <c r="V335" s="10">
        <v>0.13126065958871008</v>
      </c>
      <c r="W335" s="10">
        <v>-5.085450115778347E-2</v>
      </c>
      <c r="X335" s="10">
        <v>-1.1012770605331272E-4</v>
      </c>
      <c r="Y335" s="10">
        <v>1.2394145380204608E-2</v>
      </c>
      <c r="Z335" s="10">
        <v>-5.1992620259639667E-3</v>
      </c>
      <c r="AA335" s="10">
        <v>7.4023982039685254E-3</v>
      </c>
    </row>
    <row r="336" spans="1:27" x14ac:dyDescent="0.25">
      <c r="R336" s="10">
        <v>3.2523415631558934</v>
      </c>
      <c r="S336" s="10">
        <v>0.36633929470645105</v>
      </c>
      <c r="T336" s="10">
        <v>-5.8711478038954566E-2</v>
      </c>
      <c r="U336" s="10">
        <v>0.13646559384818155</v>
      </c>
      <c r="V336" s="10">
        <v>0.15261776760124357</v>
      </c>
      <c r="W336" s="10">
        <v>-6.0728813172136104E-2</v>
      </c>
      <c r="X336" s="10">
        <v>1.9741384130799344E-2</v>
      </c>
      <c r="Y336" s="10">
        <v>3.6965057967213881E-2</v>
      </c>
      <c r="Z336" s="10">
        <v>2.023305243228429E-2</v>
      </c>
      <c r="AA336" s="10">
        <v>-6.7301452672378463E-3</v>
      </c>
    </row>
    <row r="337" spans="18:27" x14ac:dyDescent="0.25">
      <c r="R337" s="10">
        <v>3.4700699659961405</v>
      </c>
      <c r="S337" s="10">
        <v>0.45378524905605322</v>
      </c>
      <c r="T337" s="10">
        <v>-6.9135163292327037E-2</v>
      </c>
      <c r="U337" s="10">
        <v>9.5671900559445119E-2</v>
      </c>
      <c r="V337" s="10">
        <v>0.14188188063919091</v>
      </c>
      <c r="W337" s="10">
        <v>-7.0503379194219756E-2</v>
      </c>
      <c r="X337" s="10">
        <v>-1.3819109722806503E-2</v>
      </c>
      <c r="Y337" s="10">
        <v>3.5331305335508233E-2</v>
      </c>
      <c r="Z337" s="10">
        <v>-6.1014106107145699E-3</v>
      </c>
      <c r="AA337" s="10">
        <v>-3.5792927288504106E-3</v>
      </c>
    </row>
    <row r="338" spans="18:27" x14ac:dyDescent="0.25">
      <c r="R338" s="10">
        <v>3.4516600838574703</v>
      </c>
      <c r="S338" s="10">
        <v>0.60067357955365996</v>
      </c>
      <c r="T338" s="10">
        <v>-4.960108704358273E-2</v>
      </c>
      <c r="U338" s="10">
        <v>8.1512956419374255E-2</v>
      </c>
      <c r="V338" s="10">
        <v>0.12407063761265942</v>
      </c>
      <c r="W338" s="10">
        <v>-4.4472783186918739E-2</v>
      </c>
      <c r="X338" s="10">
        <v>-3.0008184434441393E-2</v>
      </c>
      <c r="Y338" s="10">
        <v>1.6502129018438311E-2</v>
      </c>
      <c r="Z338" s="10">
        <v>-2.6747637830136943E-2</v>
      </c>
      <c r="AA338" s="10">
        <v>3.8967664500171302E-3</v>
      </c>
    </row>
    <row r="339" spans="18:27" x14ac:dyDescent="0.25">
      <c r="R339" s="10">
        <v>3.300530647474083</v>
      </c>
      <c r="S339" s="10">
        <v>0.64841637664212615</v>
      </c>
      <c r="T339" s="10">
        <v>-6.3482678353718042E-3</v>
      </c>
      <c r="U339" s="10">
        <v>7.3075633687419567E-2</v>
      </c>
      <c r="V339" s="10">
        <v>0.11649218858273355</v>
      </c>
      <c r="W339" s="10">
        <v>-2.237636424456738E-2</v>
      </c>
      <c r="X339" s="10">
        <v>-2.2295021235831075E-2</v>
      </c>
      <c r="Y339" s="10">
        <v>1.5484036589815458E-2</v>
      </c>
      <c r="Z339" s="10">
        <v>-3.8231007353344892E-2</v>
      </c>
      <c r="AA339" s="10">
        <v>7.5529705771231305E-3</v>
      </c>
    </row>
    <row r="340" spans="18:27" x14ac:dyDescent="0.25">
      <c r="R340" s="10">
        <v>3.1011650443106369</v>
      </c>
      <c r="S340" s="10">
        <v>0.58095361690261282</v>
      </c>
      <c r="T340" s="10">
        <v>-8.93656373657074E-3</v>
      </c>
      <c r="U340" s="10">
        <v>4.0440962921671354E-2</v>
      </c>
      <c r="V340" s="10">
        <v>0.12837848968698115</v>
      </c>
      <c r="W340" s="10">
        <v>-2.1736969254960638E-2</v>
      </c>
      <c r="X340" s="10">
        <v>-5.1833515290378912E-2</v>
      </c>
      <c r="Y340" s="10">
        <v>2.807504841362745E-2</v>
      </c>
      <c r="Z340" s="10">
        <v>-4.6306831030351554E-2</v>
      </c>
      <c r="AA340" s="10">
        <v>5.8512324199478816E-3</v>
      </c>
    </row>
    <row r="341" spans="18:27" x14ac:dyDescent="0.25">
      <c r="R341" s="10">
        <v>2.9314143018851282</v>
      </c>
      <c r="S341" s="10">
        <v>0.46761850847632669</v>
      </c>
      <c r="T341" s="10">
        <v>-5.7455831379413028E-2</v>
      </c>
      <c r="U341" s="10">
        <v>5.1265195221824244E-3</v>
      </c>
      <c r="V341" s="10">
        <v>0.11860885461007827</v>
      </c>
      <c r="W341" s="10">
        <v>-3.4713716249275571E-2</v>
      </c>
      <c r="X341" s="10">
        <v>-3.5630390324029364E-2</v>
      </c>
      <c r="Y341" s="10">
        <v>2.2539988711410504E-2</v>
      </c>
      <c r="Z341" s="10">
        <v>-3.7336877122354895E-2</v>
      </c>
      <c r="AA341" s="10">
        <v>7.77265998981338E-3</v>
      </c>
    </row>
    <row r="342" spans="18:27" x14ac:dyDescent="0.25">
      <c r="R342" s="10">
        <v>2.7725922628249928</v>
      </c>
      <c r="S342" s="10">
        <v>0.34627788344210653</v>
      </c>
      <c r="T342" s="10">
        <v>-0.10925820513735719</v>
      </c>
      <c r="U342" s="10">
        <v>-2.1828667658951507E-2</v>
      </c>
      <c r="V342" s="10">
        <v>9.6996117628520132E-2</v>
      </c>
      <c r="W342" s="10">
        <v>-4.2092764498435818E-2</v>
      </c>
      <c r="X342" s="10">
        <v>-2.6063876282516159E-2</v>
      </c>
      <c r="Y342" s="10">
        <v>2.7455193599364828E-2</v>
      </c>
      <c r="Z342" s="10">
        <v>-1.3270976668785484E-2</v>
      </c>
      <c r="AA342" s="10">
        <v>5.462474771063164E-3</v>
      </c>
    </row>
    <row r="343" spans="18:27" x14ac:dyDescent="0.25">
      <c r="R343" s="10">
        <v>2.7576574787017218</v>
      </c>
      <c r="S343" s="10">
        <v>0.25179098246231502</v>
      </c>
      <c r="T343" s="10">
        <v>-3.537329780779442E-2</v>
      </c>
      <c r="U343" s="10">
        <v>3.4461202348219463E-2</v>
      </c>
      <c r="V343" s="10">
        <v>0.10096432490391935</v>
      </c>
      <c r="W343" s="10">
        <v>-6.0818777996724284E-2</v>
      </c>
      <c r="X343" s="10">
        <v>-2.7508078122765994E-2</v>
      </c>
      <c r="Y343" s="10">
        <v>5.3581652181249246E-4</v>
      </c>
      <c r="Z343" s="10">
        <v>-3.3847922106285334E-4</v>
      </c>
      <c r="AA343" s="10">
        <v>5.5202028170124708E-3</v>
      </c>
    </row>
    <row r="344" spans="18:27" x14ac:dyDescent="0.25">
      <c r="R344" s="10">
        <v>2.6745864003297801</v>
      </c>
      <c r="S344" s="10">
        <v>0.29496475513148968</v>
      </c>
      <c r="T344" s="10">
        <v>-1.4660722095998295E-2</v>
      </c>
      <c r="U344" s="10">
        <v>6.253917191028241E-2</v>
      </c>
      <c r="V344" s="10">
        <v>0.10828402314295427</v>
      </c>
      <c r="W344" s="10">
        <v>-7.0362992618331482E-2</v>
      </c>
      <c r="X344" s="10">
        <v>-2.2828709290142194E-2</v>
      </c>
      <c r="Y344" s="10">
        <v>1.360162175600947E-2</v>
      </c>
      <c r="Z344" s="10">
        <v>1.0094416456529502E-2</v>
      </c>
      <c r="AA344" s="10">
        <v>-8.7626814827773528E-4</v>
      </c>
    </row>
    <row r="345" spans="18:27" x14ac:dyDescent="0.25">
      <c r="R345" s="10">
        <v>2.471465743566017</v>
      </c>
      <c r="S345" s="10">
        <v>0.42850684977977932</v>
      </c>
      <c r="T345" s="10">
        <v>-1.3097534762548472E-2</v>
      </c>
      <c r="U345" s="10">
        <v>3.5026819151545124E-2</v>
      </c>
      <c r="V345" s="10">
        <v>9.8331700963323304E-2</v>
      </c>
      <c r="W345" s="10">
        <v>-6.3928050436551684E-2</v>
      </c>
      <c r="X345" s="10">
        <v>-2.1227646405548854E-2</v>
      </c>
      <c r="Y345" s="10">
        <v>5.6294004466114992E-3</v>
      </c>
      <c r="Z345" s="10">
        <v>1.5143228359074187E-2</v>
      </c>
      <c r="AA345" s="10">
        <v>6.7398033405520832E-4</v>
      </c>
    </row>
    <row r="346" spans="18:27" x14ac:dyDescent="0.25">
      <c r="R346" s="10">
        <v>2.1959648603890209</v>
      </c>
      <c r="S346" s="10">
        <v>0.44879523945468991</v>
      </c>
      <c r="T346" s="10">
        <v>-5.4162002804197589E-3</v>
      </c>
      <c r="U346" s="10">
        <v>-8.7728965274316631E-3</v>
      </c>
      <c r="V346" s="10">
        <v>0.104878894211969</v>
      </c>
      <c r="W346" s="10">
        <v>-3.4018815129609178E-2</v>
      </c>
      <c r="X346" s="10">
        <v>-1.7511940116615346E-2</v>
      </c>
      <c r="Y346" s="10">
        <v>-2.7272884585370842E-3</v>
      </c>
      <c r="Z346" s="10">
        <v>2.4121558612955639E-2</v>
      </c>
      <c r="AA346" s="10">
        <v>8.1828835007558953E-4</v>
      </c>
    </row>
    <row r="347" spans="18:27" x14ac:dyDescent="0.25">
      <c r="R347" s="10">
        <v>2.084110043134805</v>
      </c>
      <c r="S347" s="10">
        <v>0.2460293658877252</v>
      </c>
      <c r="T347" s="10">
        <v>-2.193122467655716E-2</v>
      </c>
      <c r="U347" s="10">
        <v>-1.162941206565871E-2</v>
      </c>
      <c r="V347" s="10">
        <v>9.4269331712560273E-2</v>
      </c>
      <c r="W347" s="10">
        <v>-5.9716057714974694E-2</v>
      </c>
      <c r="X347" s="10">
        <v>-2.8747860377366954E-2</v>
      </c>
      <c r="Y347" s="10">
        <v>-2.1832127691774595E-3</v>
      </c>
      <c r="Z347" s="10">
        <v>4.4641393365325605E-2</v>
      </c>
      <c r="AA347" s="10">
        <v>-3.7710957512170464E-3</v>
      </c>
    </row>
    <row r="348" spans="18:27" x14ac:dyDescent="0.25">
      <c r="R348" s="10">
        <v>2.0534099113968014</v>
      </c>
      <c r="S348" s="10">
        <v>0.10076029390083417</v>
      </c>
      <c r="T348" s="10">
        <v>-5.3844728033383145E-2</v>
      </c>
      <c r="U348" s="10">
        <v>-6.6369945010468598E-2</v>
      </c>
      <c r="V348" s="10">
        <v>8.8930139199472805E-2</v>
      </c>
      <c r="W348" s="10">
        <v>-0.12952302388687598</v>
      </c>
      <c r="X348" s="10">
        <v>-7.970864013502969E-3</v>
      </c>
      <c r="Y348" s="10">
        <v>-2.3397342598858325E-4</v>
      </c>
      <c r="Z348" s="10">
        <v>3.8449742961334098E-2</v>
      </c>
      <c r="AA348" s="10">
        <v>-4.7422741410580311E-4</v>
      </c>
    </row>
  </sheetData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V329"/>
  <sheetViews>
    <sheetView workbookViewId="0">
      <selection activeCell="G82" sqref="G82"/>
    </sheetView>
  </sheetViews>
  <sheetFormatPr defaultRowHeight="15" x14ac:dyDescent="0.25"/>
  <cols>
    <col min="1" max="1" width="14.42578125" customWidth="1"/>
    <col min="2" max="2" width="9.140625" style="12"/>
    <col min="11" max="11" width="12.85546875" customWidth="1"/>
  </cols>
  <sheetData>
    <row r="2" spans="1:18" ht="15.75" thickBot="1" x14ac:dyDescent="0.3">
      <c r="A2" s="3" t="s">
        <v>21</v>
      </c>
      <c r="B2" s="27" t="s">
        <v>1</v>
      </c>
    </row>
    <row r="3" spans="1:18" ht="15.75" thickBot="1" x14ac:dyDescent="0.3">
      <c r="A3" s="23">
        <v>39118</v>
      </c>
      <c r="B3" s="26">
        <f>EIA!AB29</f>
        <v>-4.0438820535509024</v>
      </c>
      <c r="C3" t="e">
        <f t="array" ref="C3:C326">_xll.DIFF($B$3:$B$326,1,1,1)</f>
        <v>#N/A</v>
      </c>
      <c r="G3" s="31" t="s">
        <v>28</v>
      </c>
      <c r="H3" s="32"/>
      <c r="I3" s="32"/>
      <c r="K3" s="31" t="s">
        <v>38</v>
      </c>
      <c r="L3" s="32"/>
      <c r="M3" s="35"/>
      <c r="N3" s="34">
        <f>0.05</f>
        <v>0.05</v>
      </c>
      <c r="P3" s="38" t="s">
        <v>42</v>
      </c>
      <c r="Q3" s="38" t="s">
        <v>43</v>
      </c>
      <c r="R3" s="38" t="s">
        <v>41</v>
      </c>
    </row>
    <row r="4" spans="1:18" x14ac:dyDescent="0.25">
      <c r="A4" s="23">
        <v>39125</v>
      </c>
      <c r="B4" s="26">
        <f>EIA!AB30</f>
        <v>-3.8794888547804431</v>
      </c>
      <c r="C4" s="30">
        <v>0.16439319877045921</v>
      </c>
      <c r="K4" s="29" t="s">
        <v>39</v>
      </c>
      <c r="L4" s="29" t="s">
        <v>40</v>
      </c>
      <c r="M4" s="29" t="s">
        <v>41</v>
      </c>
      <c r="P4" s="2" t="s">
        <v>44</v>
      </c>
      <c r="Q4" s="37">
        <f>_xll.WNTest('PC1'!$B$3:$B$326, 1)</f>
        <v>0</v>
      </c>
      <c r="R4" s="36" t="b">
        <f>IF($Q4 &gt; $N$3, TRUE, FALSE)</f>
        <v>0</v>
      </c>
    </row>
    <row r="5" spans="1:18" x14ac:dyDescent="0.25">
      <c r="A5" s="23">
        <v>39132</v>
      </c>
      <c r="B5" s="26">
        <f>EIA!AB31</f>
        <v>-3.8308226064083049</v>
      </c>
      <c r="C5" s="30">
        <v>4.8666248372138288E-2</v>
      </c>
      <c r="H5" s="2" t="s">
        <v>29</v>
      </c>
      <c r="I5" s="33">
        <f>AVERAGE(_xll.RMNA('PC1'!$B$3:$B$326))</f>
        <v>-1.7407200509554924E-16</v>
      </c>
      <c r="K5" s="36">
        <v>0</v>
      </c>
      <c r="L5" s="37">
        <f>_xll.TEST_MEAN('PC1'!$B$3:$B$326,$K5)</f>
        <v>0.49999999999999956</v>
      </c>
      <c r="M5" s="36" t="b">
        <f>IF($L5 &gt; $N$3/2, FALSE, TRUE)</f>
        <v>0</v>
      </c>
      <c r="P5" s="2" t="s">
        <v>45</v>
      </c>
      <c r="Q5" s="37">
        <f>_xll.NormalityTest('PC1'!$B$3:$B$326, 1)</f>
        <v>2.6522134719885474E-4</v>
      </c>
      <c r="R5" s="36" t="b">
        <f>IF($Q5 &gt; $N$3, TRUE, FALSE)</f>
        <v>0</v>
      </c>
    </row>
    <row r="6" spans="1:18" x14ac:dyDescent="0.25">
      <c r="A6" s="23">
        <v>39139</v>
      </c>
      <c r="B6" s="26">
        <f>EIA!AB32</f>
        <v>-3.6472021567136879</v>
      </c>
      <c r="C6" s="30">
        <v>0.18362044969461699</v>
      </c>
      <c r="H6" s="2" t="s">
        <v>30</v>
      </c>
      <c r="I6" s="33">
        <f>STDEV(_xll.RMNA('PC1'!$B$3:$B$326))</f>
        <v>2.9948688226956723</v>
      </c>
      <c r="K6" s="36"/>
      <c r="L6" s="37"/>
      <c r="M6" s="36"/>
      <c r="P6" s="2" t="s">
        <v>46</v>
      </c>
      <c r="Q6" s="37">
        <f>_xll.ARCHTest('PC1'!$B$3:$B$326,1)</f>
        <v>0</v>
      </c>
      <c r="R6" s="36" t="b">
        <f>IF($Q6 &lt; $N$3, TRUE, FALSE)</f>
        <v>1</v>
      </c>
    </row>
    <row r="7" spans="1:18" x14ac:dyDescent="0.25">
      <c r="A7" s="23">
        <v>39146</v>
      </c>
      <c r="B7" s="26">
        <f>EIA!AB33</f>
        <v>-3.3773594903309077</v>
      </c>
      <c r="C7" s="30">
        <v>0.26984266638278021</v>
      </c>
      <c r="H7" s="2" t="s">
        <v>31</v>
      </c>
      <c r="I7" s="33">
        <f>SKEW(_xll.RMNA('PC1'!$B$3:$B$326))</f>
        <v>-2.9608145674189849E-2</v>
      </c>
      <c r="K7" s="36">
        <v>0</v>
      </c>
      <c r="L7" s="37">
        <f>_xll.TEST_SKEW('PC1'!$B$3:$B$326)</f>
        <v>0.41466376569930552</v>
      </c>
      <c r="M7" s="36" t="b">
        <f>IF($L7 &gt; $N$3/2, FALSE, TRUE)</f>
        <v>0</v>
      </c>
    </row>
    <row r="8" spans="1:18" x14ac:dyDescent="0.25">
      <c r="A8" s="23">
        <v>39153</v>
      </c>
      <c r="B8" s="26">
        <f>EIA!AB34</f>
        <v>-3.1612494565299372</v>
      </c>
      <c r="C8" s="30">
        <v>0.21611003380097049</v>
      </c>
      <c r="H8" s="2" t="s">
        <v>32</v>
      </c>
      <c r="I8" s="33">
        <f>KURT(_xll.RMNA('PC1'!$B$3:$B$326))</f>
        <v>-1.1014210912274307</v>
      </c>
      <c r="K8" s="36">
        <v>0</v>
      </c>
      <c r="L8" s="37">
        <f>_xll.TEST_XKURT('PC1'!$B$3:$B$326)</f>
        <v>2.1063974076272866E-5</v>
      </c>
      <c r="M8" s="36" t="b">
        <f>IF($L8 &gt; $N$3/2, FALSE, TRUE)</f>
        <v>1</v>
      </c>
    </row>
    <row r="9" spans="1:18" x14ac:dyDescent="0.25">
      <c r="A9" s="23">
        <v>39160</v>
      </c>
      <c r="B9" s="26">
        <f>EIA!AB35</f>
        <v>-3.1693386624782649</v>
      </c>
      <c r="C9" s="30">
        <v>-8.0892059483277379E-3</v>
      </c>
      <c r="H9" s="2"/>
      <c r="I9" s="33"/>
    </row>
    <row r="10" spans="1:18" x14ac:dyDescent="0.25">
      <c r="A10" s="23">
        <v>39167</v>
      </c>
      <c r="B10" s="26">
        <f>EIA!AB36</f>
        <v>-3.1824133191116166</v>
      </c>
      <c r="C10" s="30">
        <v>-1.3074656633351722E-2</v>
      </c>
      <c r="H10" s="2" t="s">
        <v>33</v>
      </c>
      <c r="I10" s="33">
        <f>MEDIAN(_xll.RMNA('PC1'!$B$3:$B$326))</f>
        <v>-0.15865724661128683</v>
      </c>
    </row>
    <row r="11" spans="1:18" x14ac:dyDescent="0.25">
      <c r="A11" s="23">
        <v>39174</v>
      </c>
      <c r="B11" s="26">
        <f>EIA!AB37</f>
        <v>-2.7282025525716196</v>
      </c>
      <c r="C11" s="30">
        <v>0.45421076653999704</v>
      </c>
      <c r="H11" s="2" t="s">
        <v>34</v>
      </c>
      <c r="I11" s="33">
        <f>MIN(_xll.RMNA('PC1'!$B$3:$B$326))</f>
        <v>-6.0069176543562426</v>
      </c>
    </row>
    <row r="12" spans="1:18" x14ac:dyDescent="0.25">
      <c r="A12" s="23">
        <v>39181</v>
      </c>
      <c r="B12" s="26">
        <f>EIA!AB38</f>
        <v>-2.5185458296294558</v>
      </c>
      <c r="C12" s="30">
        <v>0.20965672294216375</v>
      </c>
      <c r="H12" s="2" t="s">
        <v>35</v>
      </c>
      <c r="I12" s="33">
        <f>MAX(_xll.RMNA('PC1'!$B$3:$B$326))</f>
        <v>6.3128234514684607</v>
      </c>
    </row>
    <row r="13" spans="1:18" x14ac:dyDescent="0.25">
      <c r="A13" s="23">
        <v>39188</v>
      </c>
      <c r="B13" s="26">
        <f>EIA!AB39</f>
        <v>-2.3472839804076004</v>
      </c>
      <c r="C13" s="30">
        <v>0.17126184922185539</v>
      </c>
      <c r="H13" s="2" t="s">
        <v>36</v>
      </c>
      <c r="I13" s="33">
        <f>QUARTILE(_xll.RMNA('PC1'!$B$3:$B$326),1)</f>
        <v>-2.4510588481686879</v>
      </c>
    </row>
    <row r="14" spans="1:18" x14ac:dyDescent="0.25">
      <c r="A14" s="23">
        <v>39195</v>
      </c>
      <c r="B14" s="26">
        <f>EIA!AB40</f>
        <v>-2.4250656864205702</v>
      </c>
      <c r="C14" s="30">
        <v>-7.7781706012969742E-2</v>
      </c>
      <c r="H14" s="2" t="s">
        <v>37</v>
      </c>
      <c r="I14" s="33">
        <f>QUARTILE(_xll.RMNA('PC1'!$B$3:$B$326),3)</f>
        <v>2.6423880290543118</v>
      </c>
    </row>
    <row r="15" spans="1:18" x14ac:dyDescent="0.25">
      <c r="A15" s="23">
        <v>39202</v>
      </c>
      <c r="B15" s="26">
        <f>EIA!AB41</f>
        <v>-2.5065900753613608</v>
      </c>
      <c r="C15" s="30">
        <v>-8.1524388940790615E-2</v>
      </c>
    </row>
    <row r="16" spans="1:18" ht="15.75" thickBot="1" x14ac:dyDescent="0.3">
      <c r="A16" s="23">
        <v>39209</v>
      </c>
      <c r="B16" s="26">
        <f>EIA!AB42</f>
        <v>-2.556489394633735</v>
      </c>
      <c r="C16" s="30">
        <v>-4.9899319272374232E-2</v>
      </c>
      <c r="G16" s="1" t="s">
        <v>55</v>
      </c>
    </row>
    <row r="17" spans="1:12" ht="15.75" thickBot="1" x14ac:dyDescent="0.3">
      <c r="A17" s="23">
        <v>39216</v>
      </c>
      <c r="B17" s="26">
        <f>EIA!AB43</f>
        <v>-2.6367929885354395</v>
      </c>
      <c r="C17" s="30">
        <v>-8.0303593901704495E-2</v>
      </c>
      <c r="G17" s="31" t="s">
        <v>42</v>
      </c>
      <c r="H17" s="38" t="s">
        <v>47</v>
      </c>
      <c r="I17" s="38" t="s">
        <v>40</v>
      </c>
      <c r="J17" s="38" t="s">
        <v>48</v>
      </c>
      <c r="K17" s="38" t="s">
        <v>49</v>
      </c>
      <c r="L17" s="39">
        <f>0.05</f>
        <v>0.05</v>
      </c>
    </row>
    <row r="18" spans="1:12" x14ac:dyDescent="0.25">
      <c r="A18" s="23">
        <v>39223</v>
      </c>
      <c r="B18" s="26">
        <f>EIA!AB44</f>
        <v>-2.5467471100916845</v>
      </c>
      <c r="C18" s="30">
        <v>9.0045878443755001E-2</v>
      </c>
      <c r="G18" s="1" t="s">
        <v>50</v>
      </c>
    </row>
    <row r="19" spans="1:12" x14ac:dyDescent="0.25">
      <c r="A19" s="23">
        <v>39230</v>
      </c>
      <c r="B19" s="26">
        <f>EIA!AB45</f>
        <v>-2.4946645806720422</v>
      </c>
      <c r="C19" s="30">
        <v>5.2082529419642309E-2</v>
      </c>
      <c r="G19" s="40" t="s">
        <v>51</v>
      </c>
      <c r="H19" s="41">
        <f>_xll.ADFTest('PC1'!$B$3:$B$326,1,12,1,TRUE,2)</f>
        <v>-1.1416557768965514</v>
      </c>
      <c r="I19" s="5">
        <f>_xll.ADFTest('PC1'!$B$3:$B$326,1,12,1,TRUE,1)</f>
        <v>0.97332534809156201</v>
      </c>
      <c r="J19" s="41">
        <f>_xll.ADFTest('PC1'!$B$3:$B$326,1,12,1,TRUE,3,$L$17)</f>
        <v>-2.5787200000000001</v>
      </c>
      <c r="K19" s="28" t="b">
        <f>IF($I19&lt;$L$17, TRUE, FALSE)</f>
        <v>0</v>
      </c>
    </row>
    <row r="20" spans="1:12" x14ac:dyDescent="0.25">
      <c r="A20" s="23">
        <v>39237</v>
      </c>
      <c r="B20" s="26">
        <f>EIA!AB46</f>
        <v>-2.5604050754040384</v>
      </c>
      <c r="C20" s="30">
        <v>-6.5740494731996169E-2</v>
      </c>
      <c r="G20" s="40" t="s">
        <v>52</v>
      </c>
      <c r="H20" s="41">
        <f>_xll.ADFTest('PC1'!$B$3:$B$326,1,12,2,TRUE,2)</f>
        <v>-1.139752074967568</v>
      </c>
      <c r="I20" s="5">
        <f>_xll.ADFTest('PC1'!$B$3:$B$326,1,12,2,TRUE,1)</f>
        <v>0.97335651299558046</v>
      </c>
      <c r="J20" s="41">
        <f>_xll.ADFTest('PC1'!$B$3:$B$326,1,12,2,TRUE,3,$L$17)</f>
        <v>-2.5787200000000001</v>
      </c>
      <c r="K20" s="28" t="b">
        <f>IF($I20&lt;$L$17, TRUE, FALSE)</f>
        <v>0</v>
      </c>
    </row>
    <row r="21" spans="1:12" x14ac:dyDescent="0.25">
      <c r="A21" s="23">
        <v>39244</v>
      </c>
      <c r="B21" s="26">
        <f>EIA!AB47</f>
        <v>-2.5648161305322872</v>
      </c>
      <c r="C21" s="30">
        <v>-4.4110551282487975E-3</v>
      </c>
      <c r="G21" s="40" t="s">
        <v>53</v>
      </c>
      <c r="H21" s="41">
        <f>_xll.ADFTest('PC1'!$B$3:$B$326,1,12,3,TRUE,2)</f>
        <v>-0.98098063490046583</v>
      </c>
      <c r="I21" s="5">
        <f>_xll.ADFTest('PC1'!$B$3:$B$326,1,12,3,TRUE,1)</f>
        <v>0.99</v>
      </c>
      <c r="J21" s="41">
        <f>_xll.ADFTest('PC1'!$B$3:$B$326,1,12,3,TRUE,3,$L$17)</f>
        <v>-2.5787200000000001</v>
      </c>
      <c r="K21" s="28" t="b">
        <f>IF($I21&lt;$L$17, TRUE, FALSE)</f>
        <v>0</v>
      </c>
    </row>
    <row r="22" spans="1:12" x14ac:dyDescent="0.25">
      <c r="A22" s="23">
        <v>39251</v>
      </c>
      <c r="B22" s="26">
        <f>EIA!AB48</f>
        <v>-2.5396657653982784</v>
      </c>
      <c r="C22" s="30">
        <v>2.5150365134008812E-2</v>
      </c>
      <c r="G22" s="40" t="s">
        <v>54</v>
      </c>
      <c r="H22" s="41">
        <f>_xll.ADFTest('PC1'!$B$3:$B$326,1,12,4,TRUE,2)</f>
        <v>-1.320781183314802</v>
      </c>
      <c r="I22" s="5">
        <f>_xll.ADFTest('PC1'!$B$3:$B$326,1,12,4,TRUE,1)</f>
        <v>0.97039294254356556</v>
      </c>
      <c r="J22" s="41">
        <f>_xll.ADFTest('PC1'!$B$3:$B$326,1,12,4,TRUE,3,$L$17)</f>
        <v>-2.5787200000000001</v>
      </c>
      <c r="K22" s="28" t="b">
        <f>IF($I22&lt;$L$17, TRUE, FALSE)</f>
        <v>0</v>
      </c>
    </row>
    <row r="23" spans="1:12" x14ac:dyDescent="0.25">
      <c r="A23" s="23">
        <v>39258</v>
      </c>
      <c r="B23" s="26">
        <f>EIA!AB49</f>
        <v>-2.3992656733278639</v>
      </c>
      <c r="C23" s="30">
        <v>0.14040009207041448</v>
      </c>
    </row>
    <row r="24" spans="1:12" x14ac:dyDescent="0.25">
      <c r="A24" s="23">
        <v>39265</v>
      </c>
      <c r="B24" s="26">
        <f>EIA!AB50</f>
        <v>-2.4161543885130725</v>
      </c>
      <c r="C24" s="30">
        <v>-1.6888715185208625E-2</v>
      </c>
    </row>
    <row r="25" spans="1:12" ht="15.75" thickBot="1" x14ac:dyDescent="0.3">
      <c r="A25" s="23">
        <v>39272</v>
      </c>
      <c r="B25" s="26">
        <f>EIA!AB51</f>
        <v>-2.3302691881121791</v>
      </c>
      <c r="C25" s="30">
        <v>8.5885200400893424E-2</v>
      </c>
      <c r="G25" s="1" t="s">
        <v>56</v>
      </c>
    </row>
    <row r="26" spans="1:12" ht="15.75" thickBot="1" x14ac:dyDescent="0.3">
      <c r="A26" s="23">
        <v>39279</v>
      </c>
      <c r="B26" s="26">
        <f>EIA!AB52</f>
        <v>-2.1770172974926107</v>
      </c>
      <c r="C26" s="30">
        <v>0.15325189061956834</v>
      </c>
      <c r="G26" s="31" t="s">
        <v>42</v>
      </c>
      <c r="H26" s="38" t="s">
        <v>47</v>
      </c>
      <c r="I26" s="38" t="s">
        <v>40</v>
      </c>
      <c r="J26" s="38" t="s">
        <v>48</v>
      </c>
      <c r="K26" s="38" t="s">
        <v>49</v>
      </c>
      <c r="L26" s="39">
        <f>0.05</f>
        <v>0.05</v>
      </c>
    </row>
    <row r="27" spans="1:12" x14ac:dyDescent="0.25">
      <c r="A27" s="23">
        <v>39286</v>
      </c>
      <c r="B27" s="26">
        <f>EIA!AB53</f>
        <v>-2.1729609345968131</v>
      </c>
      <c r="C27" s="30">
        <v>4.0563628957976938E-3</v>
      </c>
      <c r="G27" s="1" t="s">
        <v>50</v>
      </c>
    </row>
    <row r="28" spans="1:12" x14ac:dyDescent="0.25">
      <c r="A28" s="23">
        <v>39293</v>
      </c>
      <c r="B28" s="26">
        <f>EIA!AB54</f>
        <v>-2.2012181986889905</v>
      </c>
      <c r="C28" s="30">
        <v>-2.8257264092177437E-2</v>
      </c>
      <c r="G28" s="40" t="s">
        <v>51</v>
      </c>
      <c r="H28" s="41">
        <f>_xll.ADFTest('PC1'!$C$4:$C$326,1,12,1,TRUE,2)</f>
        <v>-7.5592359491856831</v>
      </c>
      <c r="I28" s="5">
        <f>_xll.ADFTest('PC1'!$C$4:$C$326,1,12,1,TRUE,1)</f>
        <v>0.01</v>
      </c>
      <c r="J28" s="41">
        <f>_xll.ADFTest('PC1'!$C$4:$C$326,1,12,1,TRUE,3,$L$26)</f>
        <v>-2.5864400000000001</v>
      </c>
      <c r="K28" s="28" t="b">
        <f>IF($I28&lt;$L$26, TRUE, FALSE)</f>
        <v>1</v>
      </c>
    </row>
    <row r="29" spans="1:12" x14ac:dyDescent="0.25">
      <c r="A29" s="23">
        <v>39300</v>
      </c>
      <c r="B29" s="26">
        <f>EIA!AB55</f>
        <v>-2.1536466291586271</v>
      </c>
      <c r="C29" s="30">
        <v>4.7571569530363345E-2</v>
      </c>
      <c r="G29" s="40" t="s">
        <v>52</v>
      </c>
      <c r="H29" s="41">
        <f>_xll.ADFTest('PC1'!$C$4:$C$326,1,12,2,TRUE,2)</f>
        <v>-7.5673970853300405</v>
      </c>
      <c r="I29" s="5">
        <f>_xll.ADFTest('PC1'!$C$4:$C$326,1,12,2,TRUE,1)</f>
        <v>0.01</v>
      </c>
      <c r="J29" s="41">
        <f>_xll.ADFTest('PC1'!$C$4:$C$326,1,12,2,TRUE,3,$L$26)</f>
        <v>-2.5864400000000001</v>
      </c>
      <c r="K29" s="28" t="b">
        <f>IF($I29&lt;$L$26, TRUE, FALSE)</f>
        <v>1</v>
      </c>
    </row>
    <row r="30" spans="1:12" x14ac:dyDescent="0.25">
      <c r="A30" s="23">
        <v>39307</v>
      </c>
      <c r="B30" s="26">
        <f>EIA!AB56</f>
        <v>-2.3739724848332955</v>
      </c>
      <c r="C30" s="30">
        <v>-0.22032585567466834</v>
      </c>
      <c r="G30" s="40" t="s">
        <v>53</v>
      </c>
      <c r="H30" s="41">
        <f>_xll.ADFTest('PC1'!$C$4:$C$326,1,12,3,TRUE,2)</f>
        <v>-7.5598316186461521</v>
      </c>
      <c r="I30" s="5">
        <f>_xll.ADFTest('PC1'!$C$4:$C$326,1,12,3,TRUE,1)</f>
        <v>0.01</v>
      </c>
      <c r="J30" s="41">
        <f>_xll.ADFTest('PC1'!$C$4:$C$326,1,12,3,TRUE,3,$L$26)</f>
        <v>-2.5864400000000001</v>
      </c>
      <c r="K30" s="28" t="b">
        <f>IF($I30&lt;$L$26, TRUE, FALSE)</f>
        <v>1</v>
      </c>
    </row>
    <row r="31" spans="1:12" x14ac:dyDescent="0.25">
      <c r="A31" s="23">
        <v>39314</v>
      </c>
      <c r="B31" s="26">
        <f>EIA!AB57</f>
        <v>-2.354359221853541</v>
      </c>
      <c r="C31" s="30">
        <v>1.961326297975452E-2</v>
      </c>
      <c r="G31" s="40" t="s">
        <v>54</v>
      </c>
      <c r="H31" s="41">
        <f>_xll.ADFTest('PC1'!$C$4:$C$326,1,12,4,TRUE,2)</f>
        <v>-7.5478353434765131</v>
      </c>
      <c r="I31" s="5">
        <f>_xll.ADFTest('PC1'!$C$4:$C$326,1,12,4,TRUE,1)</f>
        <v>0.01</v>
      </c>
      <c r="J31" s="41">
        <f>_xll.ADFTest('PC1'!$C$4:$C$326,1,12,4,TRUE,3,$L$26)</f>
        <v>-2.5864400000000001</v>
      </c>
      <c r="K31" s="28" t="b">
        <f>IF($I31&lt;$L$26, TRUE, FALSE)</f>
        <v>1</v>
      </c>
    </row>
    <row r="32" spans="1:12" x14ac:dyDescent="0.25">
      <c r="A32" s="23">
        <v>39321</v>
      </c>
      <c r="B32" s="26">
        <f>EIA!AB58</f>
        <v>-2.4076640304926697</v>
      </c>
      <c r="C32" s="30">
        <v>-5.3304808639128787E-2</v>
      </c>
    </row>
    <row r="33" spans="1:18" ht="15.75" thickBot="1" x14ac:dyDescent="0.3">
      <c r="A33" s="23">
        <v>39328</v>
      </c>
      <c r="B33" s="26">
        <f>EIA!AB59</f>
        <v>-2.3199786513522831</v>
      </c>
      <c r="C33" s="30">
        <v>8.7685379140386654E-2</v>
      </c>
    </row>
    <row r="34" spans="1:18" ht="15.75" thickBot="1" x14ac:dyDescent="0.3">
      <c r="A34" s="23">
        <v>39335</v>
      </c>
      <c r="B34" s="26">
        <f>EIA!AB60</f>
        <v>-2.1751688016359623</v>
      </c>
      <c r="C34" s="30">
        <v>0.14480984971632083</v>
      </c>
      <c r="G34" s="31" t="s">
        <v>28</v>
      </c>
      <c r="H34" s="32"/>
      <c r="I34" s="32"/>
      <c r="K34" s="31" t="s">
        <v>38</v>
      </c>
      <c r="L34" s="32"/>
      <c r="M34" s="35"/>
      <c r="N34" s="34">
        <f>0.05</f>
        <v>0.05</v>
      </c>
      <c r="P34" s="38" t="s">
        <v>42</v>
      </c>
      <c r="Q34" s="38" t="s">
        <v>43</v>
      </c>
      <c r="R34" s="38" t="s">
        <v>41</v>
      </c>
    </row>
    <row r="35" spans="1:18" x14ac:dyDescent="0.25">
      <c r="A35" s="23">
        <v>39342</v>
      </c>
      <c r="B35" s="26">
        <f>EIA!AB61</f>
        <v>-1.9957899038090603</v>
      </c>
      <c r="C35" s="30">
        <v>0.17937889782690197</v>
      </c>
      <c r="K35" s="29" t="s">
        <v>39</v>
      </c>
      <c r="L35" s="29" t="s">
        <v>40</v>
      </c>
      <c r="M35" s="29" t="s">
        <v>41</v>
      </c>
      <c r="P35" s="2" t="s">
        <v>44</v>
      </c>
      <c r="Q35" s="37">
        <f>_xll.WNTest('PC1'!$C$4:$C$326, 1)</f>
        <v>1.0029946252519656E-66</v>
      </c>
      <c r="R35" s="36" t="b">
        <f>IF($Q35 &gt; $N$34, TRUE, FALSE)</f>
        <v>0</v>
      </c>
    </row>
    <row r="36" spans="1:18" x14ac:dyDescent="0.25">
      <c r="A36" s="23">
        <v>39349</v>
      </c>
      <c r="B36" s="26">
        <f>EIA!AB62</f>
        <v>-1.6884357399164436</v>
      </c>
      <c r="C36" s="30">
        <v>0.30735416389261672</v>
      </c>
      <c r="H36" s="2" t="s">
        <v>29</v>
      </c>
      <c r="I36" s="36">
        <f>AVERAGE(_xll.RMNA('PC1'!$C$4:$C$326))</f>
        <v>2.0263405979823648E-2</v>
      </c>
      <c r="K36" s="36">
        <v>0</v>
      </c>
      <c r="L36" s="37">
        <f>_xll.TEST_MEAN('PC1'!$C$4:$C$326,$K36)</f>
        <v>7.9433517352492905E-2</v>
      </c>
      <c r="M36" s="36" t="b">
        <f>IF($L36 &gt; $N$34/2, FALSE, TRUE)</f>
        <v>0</v>
      </c>
      <c r="P36" s="2" t="s">
        <v>45</v>
      </c>
      <c r="Q36" s="37">
        <f>_xll.NormalityTest('PC1'!$C$4:$C$326, 1)</f>
        <v>1.6977996619264959E-16</v>
      </c>
      <c r="R36" s="36" t="b">
        <f>IF($Q36 &gt; $N$34, TRUE, FALSE)</f>
        <v>0</v>
      </c>
    </row>
    <row r="37" spans="1:18" x14ac:dyDescent="0.25">
      <c r="A37" s="23">
        <v>39356</v>
      </c>
      <c r="B37" s="26">
        <f>EIA!AB63</f>
        <v>-1.5716926333793053</v>
      </c>
      <c r="C37" s="30">
        <v>0.11674310653713826</v>
      </c>
      <c r="H37" s="2" t="s">
        <v>30</v>
      </c>
      <c r="I37" s="36">
        <f>STDEV(_xll.RMNA('PC1'!$C$4:$C$326))</f>
        <v>0.25788627537644915</v>
      </c>
      <c r="K37" s="36"/>
      <c r="L37" s="37"/>
      <c r="M37" s="36"/>
      <c r="P37" s="2" t="s">
        <v>46</v>
      </c>
      <c r="Q37" s="37">
        <f>_xll.ARCHTest('PC1'!$C$4:$C$326,1)</f>
        <v>5.584019462212781E-38</v>
      </c>
      <c r="R37" s="36" t="b">
        <f>IF($Q37 &lt; $N$34, TRUE, FALSE)</f>
        <v>1</v>
      </c>
    </row>
    <row r="38" spans="1:18" x14ac:dyDescent="0.25">
      <c r="A38" s="23">
        <v>39363</v>
      </c>
      <c r="B38" s="26">
        <f>EIA!AB64</f>
        <v>-1.5399286160767622</v>
      </c>
      <c r="C38" s="30">
        <v>3.1764017302543079E-2</v>
      </c>
      <c r="H38" s="2" t="s">
        <v>31</v>
      </c>
      <c r="I38" s="33">
        <f>SKEW(_xll.RMNA('PC1'!$C$4:$C$326))</f>
        <v>3.6289755583518414E-2</v>
      </c>
      <c r="K38" s="36">
        <v>0</v>
      </c>
      <c r="L38" s="37">
        <f>_xll.TEST_SKEW('PC1'!$C$4:$C$326)</f>
        <v>0.39596918274363524</v>
      </c>
      <c r="M38" s="36" t="b">
        <f>IF($L38 &gt; $N$34/2, FALSE, TRUE)</f>
        <v>0</v>
      </c>
    </row>
    <row r="39" spans="1:18" x14ac:dyDescent="0.25">
      <c r="A39" s="23">
        <v>39370</v>
      </c>
      <c r="B39" s="26">
        <f>EIA!AB65</f>
        <v>-1.4844955261347497</v>
      </c>
      <c r="C39" s="30">
        <v>5.543308994201257E-2</v>
      </c>
      <c r="H39" s="2" t="s">
        <v>32</v>
      </c>
      <c r="I39" s="33">
        <f>KURT(_xll.RMNA('PC1'!$C$4:$C$326))</f>
        <v>2.3770069687254942</v>
      </c>
      <c r="K39" s="36">
        <v>0</v>
      </c>
      <c r="L39" s="37">
        <f>_xll.TEST_XKURT('PC1'!$C$4:$C$326)</f>
        <v>2.2872016421840991E-17</v>
      </c>
      <c r="M39" s="36" t="b">
        <f>IF($L39 &gt; $N$34/2, FALSE, TRUE)</f>
        <v>1</v>
      </c>
    </row>
    <row r="40" spans="1:18" x14ac:dyDescent="0.25">
      <c r="A40" s="23">
        <v>39377</v>
      </c>
      <c r="B40" s="26">
        <f>EIA!AB66</f>
        <v>-1.1965769864755618</v>
      </c>
      <c r="C40" s="30">
        <v>0.2879185396591879</v>
      </c>
      <c r="H40" s="2"/>
      <c r="I40" s="36"/>
    </row>
    <row r="41" spans="1:18" x14ac:dyDescent="0.25">
      <c r="A41" s="23">
        <v>39384</v>
      </c>
      <c r="B41" s="26">
        <f>EIA!AB67</f>
        <v>-0.91129436349066761</v>
      </c>
      <c r="C41" s="30">
        <v>0.28528262298489415</v>
      </c>
      <c r="H41" s="2" t="s">
        <v>33</v>
      </c>
      <c r="I41" s="36">
        <f>MEDIAN(_xll.RMNA('PC1'!$C$4:$C$326))</f>
        <v>-5.9171849613104399E-3</v>
      </c>
    </row>
    <row r="42" spans="1:18" x14ac:dyDescent="0.25">
      <c r="A42" s="23">
        <v>39391</v>
      </c>
      <c r="B42" s="26">
        <f>EIA!AB68</f>
        <v>-0.31078041521467692</v>
      </c>
      <c r="C42" s="30">
        <v>0.60051394827599069</v>
      </c>
      <c r="H42" s="2" t="s">
        <v>34</v>
      </c>
      <c r="I42" s="36">
        <f>MIN(_xll.RMNA('PC1'!$C$4:$C$326))</f>
        <v>-0.91913130924722064</v>
      </c>
    </row>
    <row r="43" spans="1:18" x14ac:dyDescent="0.25">
      <c r="A43" s="23">
        <v>39398</v>
      </c>
      <c r="B43" s="26">
        <f>EIA!AB69</f>
        <v>0.2424002532551523</v>
      </c>
      <c r="C43" s="30">
        <v>0.55318066846982927</v>
      </c>
      <c r="H43" s="2" t="s">
        <v>35</v>
      </c>
      <c r="I43" s="36">
        <f>MAX(_xll.RMNA('PC1'!$C$4:$C$326))</f>
        <v>1.0695514627273921</v>
      </c>
    </row>
    <row r="44" spans="1:18" x14ac:dyDescent="0.25">
      <c r="A44" s="23">
        <v>39405</v>
      </c>
      <c r="B44" s="26">
        <f>EIA!AB70</f>
        <v>0.18981313460689139</v>
      </c>
      <c r="C44" s="30">
        <v>-5.2587118648260905E-2</v>
      </c>
      <c r="H44" s="2" t="s">
        <v>36</v>
      </c>
      <c r="I44" s="36">
        <f>QUARTILE(_xll.RMNA('PC1'!$C$4:$C$326),1)</f>
        <v>-0.10567441356785146</v>
      </c>
    </row>
    <row r="45" spans="1:18" x14ac:dyDescent="0.25">
      <c r="A45" s="23">
        <v>39412</v>
      </c>
      <c r="B45" s="26">
        <f>EIA!AB71</f>
        <v>0.34370116281157131</v>
      </c>
      <c r="C45" s="30">
        <v>0.15388802820467992</v>
      </c>
      <c r="H45" s="2" t="s">
        <v>37</v>
      </c>
      <c r="I45" s="36">
        <f>QUARTILE(_xll.RMNA('PC1'!$C$4:$C$326),3)</f>
        <v>0.14902316985443043</v>
      </c>
    </row>
    <row r="46" spans="1:18" x14ac:dyDescent="0.25">
      <c r="A46" s="23">
        <v>39419</v>
      </c>
      <c r="B46" s="26">
        <f>EIA!AB72</f>
        <v>0.25018747300096139</v>
      </c>
      <c r="C46" s="30">
        <v>-9.3513689810609923E-2</v>
      </c>
    </row>
    <row r="47" spans="1:18" x14ac:dyDescent="0.25">
      <c r="A47" s="23">
        <v>39426</v>
      </c>
      <c r="B47" s="26">
        <f>EIA!AB73</f>
        <v>-9.9748409092345766E-2</v>
      </c>
      <c r="C47" s="30">
        <v>-0.34993588209330717</v>
      </c>
    </row>
    <row r="48" spans="1:18" ht="15.75" thickBot="1" x14ac:dyDescent="0.3">
      <c r="A48" s="23">
        <v>39433</v>
      </c>
      <c r="B48" s="26">
        <f>EIA!AB74</f>
        <v>-0.19324736958511013</v>
      </c>
      <c r="C48" s="30">
        <v>-9.3498960492764363E-2</v>
      </c>
      <c r="G48" s="1" t="s">
        <v>57</v>
      </c>
    </row>
    <row r="49" spans="1:13" ht="15.75" thickBot="1" x14ac:dyDescent="0.3">
      <c r="A49" s="23">
        <v>39440</v>
      </c>
      <c r="B49" s="26">
        <f>EIA!AB75</f>
        <v>-0.22544056909666552</v>
      </c>
      <c r="C49" s="30">
        <v>-3.2193199511555387E-2</v>
      </c>
      <c r="G49" s="38" t="s">
        <v>58</v>
      </c>
      <c r="H49" s="38" t="s">
        <v>59</v>
      </c>
      <c r="I49" s="38" t="s">
        <v>60</v>
      </c>
      <c r="J49" s="38" t="s">
        <v>61</v>
      </c>
      <c r="K49" s="38" t="s">
        <v>62</v>
      </c>
      <c r="L49" s="38" t="s">
        <v>60</v>
      </c>
      <c r="M49" s="38" t="s">
        <v>61</v>
      </c>
    </row>
    <row r="50" spans="1:13" x14ac:dyDescent="0.25">
      <c r="A50" s="23">
        <v>39447</v>
      </c>
      <c r="B50" s="26">
        <f>EIA!AB76</f>
        <v>-7.4973337554830682E-2</v>
      </c>
      <c r="C50" s="30">
        <v>0.15046723154183483</v>
      </c>
      <c r="G50" s="29">
        <v>1</v>
      </c>
      <c r="H50" s="42">
        <f>_xll.ACF('PC1'!$C$4:$C$326,1,$G50)</f>
        <v>0.69682550067557714</v>
      </c>
      <c r="I50" s="42">
        <f>_xll.ACFCI('PC1'!$C$4:$C$326,1,$G50,0.05,1)</f>
        <v>0.10922452260165476</v>
      </c>
      <c r="J50" s="42">
        <f>_xll.ACFCI('PC1'!$C$4:$C$326,1,$G50,0.05,0)</f>
        <v>-0.10922452260165476</v>
      </c>
      <c r="K50" s="42">
        <f>_xll.PACF('PC1'!$C$4:$C$326,1,$G50)</f>
        <v>0.69698781990540093</v>
      </c>
      <c r="L50" s="42">
        <f>_xll.PACFCI('PC1'!$C$4:$C$326,1,$G50,0.05,1)</f>
        <v>0.10922452260165476</v>
      </c>
      <c r="M50" s="42">
        <f>_xll.PACFCI('PC1'!$C$4:$C$326,1,$G50,0.05,0)</f>
        <v>-0.10922452260165476</v>
      </c>
    </row>
    <row r="51" spans="1:13" x14ac:dyDescent="0.25">
      <c r="A51" s="23">
        <v>39454</v>
      </c>
      <c r="B51" s="26">
        <f>EIA!AB77</f>
        <v>6.479146651124762E-2</v>
      </c>
      <c r="C51" s="30">
        <v>0.1397648040660783</v>
      </c>
      <c r="G51" s="29">
        <v>2</v>
      </c>
      <c r="H51" s="42">
        <f>_xll.ACF('PC1'!$C$4:$C$326,1,$G51)</f>
        <v>0.46141653513768144</v>
      </c>
      <c r="I51" s="42">
        <f>_xll.ACFCI('PC1'!$C$4:$C$326,1,$G51,0.05,1)</f>
        <v>0.10939452196149578</v>
      </c>
      <c r="J51" s="42">
        <f>_xll.ACFCI('PC1'!$C$4:$C$326,1,$G51,0.05,0)</f>
        <v>-0.10939452196149578</v>
      </c>
      <c r="K51" s="42">
        <f>_xll.PACF('PC1'!$C$4:$C$326,1,$G51)</f>
        <v>-4.7042987906075744E-2</v>
      </c>
      <c r="L51" s="42">
        <f>_xll.PACFCI('PC1'!$C$4:$C$326,1,$G51,0.05,1)</f>
        <v>0.10939452196149579</v>
      </c>
      <c r="M51" s="42">
        <f>_xll.PACFCI('PC1'!$C$4:$C$326,1,$G51,0.05,0)</f>
        <v>-0.10939452196149579</v>
      </c>
    </row>
    <row r="52" spans="1:13" x14ac:dyDescent="0.25">
      <c r="A52" s="23">
        <v>39461</v>
      </c>
      <c r="B52" s="26">
        <f>EIA!AB78</f>
        <v>-0.12406712363746354</v>
      </c>
      <c r="C52" s="30">
        <v>-0.18885859014871115</v>
      </c>
      <c r="G52" s="29">
        <v>3</v>
      </c>
      <c r="H52" s="42">
        <f>_xll.ACF('PC1'!$C$4:$C$326,1,$G52)</f>
        <v>0.32602294967706746</v>
      </c>
      <c r="I52" s="42">
        <f>_xll.ACFCI('PC1'!$C$4:$C$326,1,$G52,0.05,1)</f>
        <v>0.15373466279845976</v>
      </c>
      <c r="J52" s="42">
        <f>_xll.ACFCI('PC1'!$C$4:$C$326,1,$G52,0.05,0)</f>
        <v>-0.15373466279845976</v>
      </c>
      <c r="K52" s="42">
        <f>_xll.PACF('PC1'!$C$4:$C$326,1,$G52)</f>
        <v>4.4167471016692217E-2</v>
      </c>
      <c r="L52" s="42">
        <f>_xll.PACFCI('PC1'!$C$4:$C$326,1,$G52,0.05,1)</f>
        <v>0.10956531757207266</v>
      </c>
      <c r="M52" s="42">
        <f>_xll.PACFCI('PC1'!$C$4:$C$326,1,$G52,0.05,0)</f>
        <v>-0.10956531757207266</v>
      </c>
    </row>
    <row r="53" spans="1:13" x14ac:dyDescent="0.25">
      <c r="A53" s="23">
        <v>39468</v>
      </c>
      <c r="B53" s="26">
        <f>EIA!AB79</f>
        <v>-0.36799674013927081</v>
      </c>
      <c r="C53" s="30">
        <v>-0.24392961650180728</v>
      </c>
      <c r="G53" s="29">
        <v>4</v>
      </c>
      <c r="H53" s="42">
        <f>_xll.ACF('PC1'!$C$4:$C$326,1,$G53)</f>
        <v>0.26451234455913303</v>
      </c>
      <c r="I53" s="42">
        <f>_xll.ACFCI('PC1'!$C$4:$C$326,1,$G53,0.05,1)</f>
        <v>0.16976932786822077</v>
      </c>
      <c r="J53" s="42">
        <f>_xll.ACFCI('PC1'!$C$4:$C$326,1,$G53,0.05,0)</f>
        <v>-0.16976932786822077</v>
      </c>
      <c r="K53" s="42">
        <f>_xll.PACF('PC1'!$C$4:$C$326,1,$G53)</f>
        <v>6.4981975637852088E-2</v>
      </c>
      <c r="L53" s="42">
        <f>_xll.PACFCI('PC1'!$C$4:$C$326,1,$G53,0.05,1)</f>
        <v>0.10973691566871718</v>
      </c>
      <c r="M53" s="42">
        <f>_xll.PACFCI('PC1'!$C$4:$C$326,1,$G53,0.05,0)</f>
        <v>-0.10973691566871718</v>
      </c>
    </row>
    <row r="54" spans="1:13" x14ac:dyDescent="0.25">
      <c r="A54" s="23">
        <v>39475</v>
      </c>
      <c r="B54" s="26">
        <f>EIA!AB80</f>
        <v>-0.43399979893065727</v>
      </c>
      <c r="C54" s="30">
        <v>-6.600305879138646E-2</v>
      </c>
      <c r="G54" s="29">
        <v>5</v>
      </c>
      <c r="H54" s="42">
        <f>_xll.ACF('PC1'!$C$4:$C$326,1,$G54)</f>
        <v>0.23926974253106173</v>
      </c>
      <c r="I54" s="42">
        <f>_xll.ACFCI('PC1'!$C$4:$C$326,1,$G54,0.05,1)</f>
        <v>0.17739549907175811</v>
      </c>
      <c r="J54" s="42">
        <f>_xll.ACFCI('PC1'!$C$4:$C$326,1,$G54,0.05,0)</f>
        <v>-0.17739549907175811</v>
      </c>
      <c r="K54" s="42">
        <f>_xll.PACF('PC1'!$C$4:$C$326,1,$G54)</f>
        <v>5.561799331682285E-2</v>
      </c>
      <c r="L54" s="42">
        <f>_xll.PACFCI('PC1'!$C$4:$C$326,1,$G54,0.05,1)</f>
        <v>0.10990932255533521</v>
      </c>
      <c r="M54" s="42">
        <f>_xll.PACFCI('PC1'!$C$4:$C$326,1,$G54,0.05,0)</f>
        <v>-0.10990932255533521</v>
      </c>
    </row>
    <row r="55" spans="1:13" x14ac:dyDescent="0.25">
      <c r="A55" s="23">
        <v>39482</v>
      </c>
      <c r="B55" s="26">
        <f>EIA!AB81</f>
        <v>-0.36989852022562975</v>
      </c>
      <c r="C55" s="30">
        <v>6.410127870502752E-2</v>
      </c>
      <c r="G55" s="29">
        <v>6</v>
      </c>
      <c r="H55" s="42">
        <f>_xll.ACF('PC1'!$C$4:$C$326,1,$G55)</f>
        <v>0.24415163839423246</v>
      </c>
      <c r="I55" s="42">
        <f>_xll.ACFCI('PC1'!$C$4:$C$326,1,$G55,0.05,1)</f>
        <v>0.18234019788685446</v>
      </c>
      <c r="J55" s="42">
        <f>_xll.ACFCI('PC1'!$C$4:$C$326,1,$G55,0.05,0)</f>
        <v>-0.18234019788685446</v>
      </c>
      <c r="K55" s="42">
        <f>_xll.PACF('PC1'!$C$4:$C$326,1,$G55)</f>
        <v>7.9598140321819028E-2</v>
      </c>
      <c r="L55" s="42">
        <f>_xll.PACFCI('PC1'!$C$4:$C$326,1,$G55,0.05,1)</f>
        <v>0.11008254460537938</v>
      </c>
      <c r="M55" s="42">
        <f>_xll.PACFCI('PC1'!$C$4:$C$326,1,$G55,0.05,0)</f>
        <v>-0.11008254460537938</v>
      </c>
    </row>
    <row r="56" spans="1:13" x14ac:dyDescent="0.25">
      <c r="A56" s="23">
        <v>39489</v>
      </c>
      <c r="B56" s="26">
        <f>EIA!AB82</f>
        <v>-0.38579712692128282</v>
      </c>
      <c r="C56" s="30">
        <v>-1.5898606695653072E-2</v>
      </c>
      <c r="G56" s="29">
        <v>7</v>
      </c>
      <c r="H56" s="42">
        <f>_xll.ACF('PC1'!$C$4:$C$326,1,$G56)</f>
        <v>0.21774474463174462</v>
      </c>
      <c r="I56" s="42">
        <f>_xll.ACFCI('PC1'!$C$4:$C$326,1,$G56,0.05,1)</f>
        <v>0.18634809284373105</v>
      </c>
      <c r="J56" s="42">
        <f>_xll.ACFCI('PC1'!$C$4:$C$326,1,$G56,0.05,0)</f>
        <v>-0.18634809284373105</v>
      </c>
      <c r="K56" s="42">
        <f>_xll.PACF('PC1'!$C$4:$C$326,1,$G56)</f>
        <v>-8.2747470706494297E-3</v>
      </c>
      <c r="L56" s="42">
        <f>_xll.PACFCI('PC1'!$C$4:$C$326,1,$G56,0.05,1)</f>
        <v>0.11025658826283875</v>
      </c>
      <c r="M56" s="42">
        <f>_xll.PACFCI('PC1'!$C$4:$C$326,1,$G56,0.05,0)</f>
        <v>-0.11025658826283875</v>
      </c>
    </row>
    <row r="57" spans="1:13" x14ac:dyDescent="0.25">
      <c r="A57" s="23">
        <v>39496</v>
      </c>
      <c r="B57" s="26">
        <f>EIA!AB83</f>
        <v>8.9403754768932683E-2</v>
      </c>
      <c r="C57" s="30">
        <v>0.47520088169021552</v>
      </c>
      <c r="G57" s="29">
        <v>8</v>
      </c>
      <c r="H57" s="42">
        <f>_xll.ACF('PC1'!$C$4:$C$326,1,$G57)</f>
        <v>0.22459674699220286</v>
      </c>
      <c r="I57" s="42">
        <f>_xll.ACFCI('PC1'!$C$4:$C$326,1,$G57,0.05,1)</f>
        <v>0.19043494956358806</v>
      </c>
      <c r="J57" s="42">
        <f>_xll.ACFCI('PC1'!$C$4:$C$326,1,$G57,0.05,0)</f>
        <v>-0.19043494956358806</v>
      </c>
      <c r="K57" s="42">
        <f>_xll.PACF('PC1'!$C$4:$C$326,1,$G57)</f>
        <v>9.0678158977418669E-2</v>
      </c>
      <c r="L57" s="42">
        <f>_xll.PACFCI('PC1'!$C$4:$C$326,1,$G57,0.05,1)</f>
        <v>0.11043146004324551</v>
      </c>
      <c r="M57" s="42">
        <f>_xll.PACFCI('PC1'!$C$4:$C$326,1,$G57,0.05,0)</f>
        <v>-0.11043146004324551</v>
      </c>
    </row>
    <row r="58" spans="1:13" x14ac:dyDescent="0.25">
      <c r="A58" s="23">
        <v>39503</v>
      </c>
      <c r="B58" s="26">
        <f>EIA!AB84</f>
        <v>0.75895236325463722</v>
      </c>
      <c r="C58" s="30">
        <v>0.66954860848570452</v>
      </c>
      <c r="G58" s="29">
        <v>9</v>
      </c>
      <c r="H58" s="42">
        <f>_xll.ACF('PC1'!$C$4:$C$326,1,$G58)</f>
        <v>0.19892180736541157</v>
      </c>
      <c r="I58" s="42">
        <f>_xll.ACFCI('PC1'!$C$4:$C$326,1,$G58,0.05,1)</f>
        <v>0.19370115871402535</v>
      </c>
      <c r="J58" s="42">
        <f>_xll.ACFCI('PC1'!$C$4:$C$326,1,$G58,0.05,0)</f>
        <v>-0.19370115871402535</v>
      </c>
      <c r="K58" s="42">
        <f>_xll.PACF('PC1'!$C$4:$C$326,1,$G58)</f>
        <v>-2.323044843439067E-2</v>
      </c>
      <c r="L58" s="42">
        <f>_xll.PACFCI('PC1'!$C$4:$C$326,1,$G58,0.05,1)</f>
        <v>0.11060716653469968</v>
      </c>
      <c r="M58" s="42">
        <f>_xll.PACFCI('PC1'!$C$4:$C$326,1,$G58,0.05,0)</f>
        <v>-0.11060716653469968</v>
      </c>
    </row>
    <row r="59" spans="1:13" x14ac:dyDescent="0.25">
      <c r="A59" s="23">
        <v>39510</v>
      </c>
      <c r="B59" s="26">
        <f>EIA!AB85</f>
        <v>1.2476505437515</v>
      </c>
      <c r="C59" s="30">
        <v>0.48869818049686276</v>
      </c>
      <c r="G59" s="29">
        <v>10</v>
      </c>
      <c r="H59" s="42">
        <f>_xll.ACF('PC1'!$C$4:$C$326,1,$G59)</f>
        <v>0.18313824168546958</v>
      </c>
      <c r="I59" s="42">
        <f>_xll.ACFCI('PC1'!$C$4:$C$326,1,$G59,0.05,1)</f>
        <v>0.1970893634927543</v>
      </c>
      <c r="J59" s="42">
        <f>_xll.ACFCI('PC1'!$C$4:$C$326,1,$G59,0.05,0)</f>
        <v>-0.1970893634927543</v>
      </c>
      <c r="K59" s="42">
        <f>_xll.PACF('PC1'!$C$4:$C$326,1,$G59)</f>
        <v>3.1782858776622312E-2</v>
      </c>
      <c r="L59" s="42">
        <f>_xll.PACFCI('PC1'!$C$4:$C$326,1,$G59,0.05,1)</f>
        <v>0.11078371439891138</v>
      </c>
      <c r="M59" s="42">
        <f>_xll.PACFCI('PC1'!$C$4:$C$326,1,$G59,0.05,0)</f>
        <v>-0.11078371439891138</v>
      </c>
    </row>
    <row r="60" spans="1:13" x14ac:dyDescent="0.25">
      <c r="A60" s="23">
        <v>39517</v>
      </c>
      <c r="B60" s="26">
        <f>EIA!AB86</f>
        <v>1.9622361554467838</v>
      </c>
      <c r="C60" s="30">
        <v>0.71458561169528378</v>
      </c>
    </row>
    <row r="61" spans="1:13" x14ac:dyDescent="0.25">
      <c r="A61" s="23">
        <v>39524</v>
      </c>
      <c r="B61" s="26">
        <f>EIA!AB87</f>
        <v>2.6667710096867738</v>
      </c>
      <c r="C61" s="30">
        <v>0.70453485423999007</v>
      </c>
    </row>
    <row r="62" spans="1:13" x14ac:dyDescent="0.25">
      <c r="A62" s="23">
        <v>39531</v>
      </c>
      <c r="B62" s="26">
        <f>EIA!AB88</f>
        <v>2.7673788572114937</v>
      </c>
      <c r="C62" s="30">
        <v>0.10060784752471985</v>
      </c>
    </row>
    <row r="63" spans="1:13" x14ac:dyDescent="0.25">
      <c r="A63" s="23">
        <v>39538</v>
      </c>
      <c r="B63" s="26">
        <f>EIA!AB89</f>
        <v>2.698393266961701</v>
      </c>
      <c r="C63" s="30">
        <v>-6.8985590249792672E-2</v>
      </c>
    </row>
    <row r="64" spans="1:13" x14ac:dyDescent="0.25">
      <c r="A64" s="23">
        <v>39545</v>
      </c>
      <c r="B64" s="26">
        <f>EIA!AB90</f>
        <v>2.6702932441300966</v>
      </c>
      <c r="C64" s="30">
        <v>-2.8100022831604399E-2</v>
      </c>
    </row>
    <row r="65" spans="1:22" x14ac:dyDescent="0.25">
      <c r="A65" s="23">
        <v>39552</v>
      </c>
      <c r="B65" s="26">
        <f>EIA!AB91</f>
        <v>3.1501446958662389</v>
      </c>
      <c r="C65" s="30">
        <v>0.4798514517361423</v>
      </c>
    </row>
    <row r="66" spans="1:22" ht="15.75" thickBot="1" x14ac:dyDescent="0.3">
      <c r="A66" s="23">
        <v>39559</v>
      </c>
      <c r="B66" s="26">
        <f>EIA!AB92</f>
        <v>3.5407666968987699</v>
      </c>
      <c r="C66" s="30">
        <v>0.39062200103253097</v>
      </c>
      <c r="G66" s="1" t="s">
        <v>63</v>
      </c>
      <c r="K66" s="1" t="s">
        <v>70</v>
      </c>
      <c r="P66" s="1" t="s">
        <v>74</v>
      </c>
    </row>
    <row r="67" spans="1:22" ht="15.75" thickBot="1" x14ac:dyDescent="0.3">
      <c r="A67" s="23">
        <v>39566</v>
      </c>
      <c r="B67" s="26">
        <f>EIA!AB93</f>
        <v>3.6839562161855941</v>
      </c>
      <c r="C67" s="30">
        <v>0.14318951928682422</v>
      </c>
      <c r="G67" s="32"/>
      <c r="H67" s="32" t="s">
        <v>64</v>
      </c>
      <c r="I67" s="32" t="s">
        <v>65</v>
      </c>
      <c r="K67" s="32" t="s">
        <v>71</v>
      </c>
      <c r="L67" s="32" t="s">
        <v>72</v>
      </c>
      <c r="M67" s="32" t="s">
        <v>73</v>
      </c>
      <c r="P67" s="38" t="s">
        <v>75</v>
      </c>
      <c r="Q67" s="38" t="s">
        <v>76</v>
      </c>
      <c r="R67" s="38" t="s">
        <v>77</v>
      </c>
      <c r="S67" s="38" t="s">
        <v>78</v>
      </c>
      <c r="T67" s="38" t="s">
        <v>79</v>
      </c>
      <c r="U67" s="38" t="s">
        <v>80</v>
      </c>
      <c r="V67" s="38" t="s">
        <v>81</v>
      </c>
    </row>
    <row r="68" spans="1:22" ht="18" x14ac:dyDescent="0.35">
      <c r="A68" s="23">
        <v>39573</v>
      </c>
      <c r="B68" s="26">
        <f>EIA!AB94</f>
        <v>3.6009134728952676</v>
      </c>
      <c r="C68" s="30">
        <v>-8.304274329032646E-2</v>
      </c>
      <c r="H68" s="29" t="s">
        <v>66</v>
      </c>
      <c r="I68" s="33">
        <v>2.0263405979823648E-2</v>
      </c>
      <c r="K68" s="25">
        <f>_xll.ARMA_LLF('PC1'!$C$4:$C$326,1,$I$68,$I$71,$I$69,$I$70)</f>
        <v>87.890470609597429</v>
      </c>
      <c r="L68" s="25">
        <f>_xll.ARMA_AIC('PC1'!$C$4:$C$326,1,$I$68,$I$71,$I$69,$I$70)</f>
        <v>-169.70570610947698</v>
      </c>
      <c r="M68" s="43">
        <f>_xll.ARMA_CHECK($I$68,$I$71,$I$69,$I$70)</f>
        <v>1</v>
      </c>
      <c r="P68" s="26">
        <f>AVERAGE(_xll.RMNA(_xll.ARMA_RESID('PC1'!$C$4:$C$326,1,$I$68,$I$71,$I$69,$I$70)))</f>
        <v>-2.5689811382683387E-3</v>
      </c>
      <c r="Q68" s="26">
        <f>STDEV(_xll.RMNA(_xll.ARMA_RESID('PC1'!$C$4:$C$326,1,$I$68,$I$71,$I$69,$I$70)))</f>
        <v>0.99865930621972521</v>
      </c>
      <c r="R68" s="26">
        <f>SKEW(_xll.RMNA(_xll.ARMA_RESID('PC1'!$C$4:$C$326,1,$I$68,$I$71,$I$69,$I$70)))</f>
        <v>0.29346135629859188</v>
      </c>
      <c r="S68" s="26">
        <f>KURT(_xll.RMNA(_xll.ARMA_RESID('PC1'!$C$4:$C$326,1,$I$68,$I$71,$I$69,$I$70)))</f>
        <v>2.2230671137750191</v>
      </c>
      <c r="T68" s="26" t="b">
        <f>IF(_xll.WNTest(_xll.RMNA(_xll.ARMA_RESID('PC1'!$C$4:$C$326,1,$I$68,$I$71,$I$69,$I$70)),1) &gt;0.05, TRUE, FALSE)</f>
        <v>1</v>
      </c>
      <c r="U68" s="26" t="b">
        <f>IF(_xll.NormalityTest(_xll.RMNA(_xll.ARMA_RESID('PC1'!$C$4:$C$326,1,$I$68,$I$71,$I$69,$I$70)),1) &gt;0.05, TRUE, FALSE)</f>
        <v>0</v>
      </c>
      <c r="V68" s="26" t="b">
        <f>IF(_xll.ARCHTest(_xll.RMNA(_xll.ARMA_RESID('PC1'!$C$4:$C$326,1,$I$68,$I$71,$I$69,$I$70)),1) &lt;0.05, TRUE, FALSE)</f>
        <v>1</v>
      </c>
    </row>
    <row r="69" spans="1:22" ht="18" x14ac:dyDescent="0.35">
      <c r="A69" s="23">
        <v>39580</v>
      </c>
      <c r="B69" s="26">
        <f>EIA!AB95</f>
        <v>4.3379234782633125</v>
      </c>
      <c r="C69" s="30">
        <v>0.73701000536804484</v>
      </c>
      <c r="H69" s="29" t="s">
        <v>67</v>
      </c>
      <c r="I69" s="33">
        <v>0.6664157913217913</v>
      </c>
      <c r="O69" s="2" t="s">
        <v>39</v>
      </c>
      <c r="P69" s="26">
        <v>0</v>
      </c>
      <c r="Q69" s="26">
        <v>1</v>
      </c>
      <c r="R69" s="26">
        <v>0</v>
      </c>
      <c r="S69" s="26">
        <v>0</v>
      </c>
    </row>
    <row r="70" spans="1:22" ht="18" x14ac:dyDescent="0.35">
      <c r="A70" s="23">
        <v>39587</v>
      </c>
      <c r="B70" s="26">
        <f>EIA!AB96</f>
        <v>5.0788374154197333</v>
      </c>
      <c r="C70" s="30">
        <v>0.74091393715642084</v>
      </c>
      <c r="H70" s="29" t="s">
        <v>68</v>
      </c>
      <c r="I70" s="33">
        <v>6.5183315992442883E-2</v>
      </c>
      <c r="O70" s="2" t="s">
        <v>41</v>
      </c>
      <c r="P70" s="12" t="b">
        <f>IF( _xll.TEST_MEAN(_xll.RMNA(_xll.ARMA_RESID('PC1'!$C$4:$C$326,1,$I$68,$I$71,$I$69,$I$70)),P69) &gt;0.05/2, FALSE, TRUE)</f>
        <v>0</v>
      </c>
      <c r="Q70" s="12" t="b">
        <f>IF( _xll.TEST_STDEV(_xll.RMNA(_xll.ARMA_RESID('PC1'!$C$4:$C$326,1,$I$68,$I$71,$I$69,$I$70)),Q69) &gt;0.05, FALSE, TRUE)</f>
        <v>0</v>
      </c>
      <c r="R70" s="12" t="b">
        <f>IF( _xll.TEST_SKEW(_xll.RMNA(_xll.ARMA_RESID('PC1'!$C$4:$C$326,1,$I$68,$I$71,$I$69,$I$70))) &gt;0.05/2, FALSE, TRUE)</f>
        <v>1</v>
      </c>
      <c r="S70" s="12" t="b">
        <f>IF( _xll.TEST_XKURT(_xll.RMNA(_xll.ARMA_RESID('PC1'!$C$4:$C$326,1,$I$68,$I$71,$I$69,$I$70))) &gt;0.05/2, FALSE, TRUE)</f>
        <v>1</v>
      </c>
    </row>
    <row r="71" spans="1:22" x14ac:dyDescent="0.25">
      <c r="A71" s="23">
        <v>39594</v>
      </c>
      <c r="B71" s="26">
        <f>EIA!AB97</f>
        <v>6.1483888781471254</v>
      </c>
      <c r="C71" s="30">
        <v>1.0695514627273921</v>
      </c>
      <c r="H71" s="29" t="s">
        <v>69</v>
      </c>
      <c r="I71" s="33">
        <v>0.18499038051224817</v>
      </c>
    </row>
    <row r="72" spans="1:22" x14ac:dyDescent="0.25">
      <c r="A72" s="23">
        <v>39601</v>
      </c>
      <c r="B72" s="26">
        <f>EIA!AB98</f>
        <v>6.1155752845371918</v>
      </c>
      <c r="C72" s="30">
        <v>-3.2813593609933633E-2</v>
      </c>
    </row>
    <row r="73" spans="1:22" x14ac:dyDescent="0.25">
      <c r="A73" s="23">
        <v>39608</v>
      </c>
      <c r="B73" s="26">
        <f>EIA!AB99</f>
        <v>6.0603928250397257</v>
      </c>
      <c r="C73" s="30">
        <v>-5.5182459497466141E-2</v>
      </c>
    </row>
    <row r="74" spans="1:22" ht="15.75" thickBot="1" x14ac:dyDescent="0.3">
      <c r="A74" s="23">
        <v>39615</v>
      </c>
      <c r="B74" s="26">
        <f>EIA!AB100</f>
        <v>6.0544756400784152</v>
      </c>
      <c r="C74" s="30">
        <v>-5.9171849613104399E-3</v>
      </c>
    </row>
    <row r="75" spans="1:22" ht="15.75" thickBot="1" x14ac:dyDescent="0.3">
      <c r="A75" s="23">
        <v>39622</v>
      </c>
      <c r="B75" s="26">
        <f>EIA!AB101</f>
        <v>5.8720995808100129</v>
      </c>
      <c r="C75" s="30">
        <v>-0.18237605926840228</v>
      </c>
      <c r="G75" s="38" t="s">
        <v>82</v>
      </c>
      <c r="H75" s="38" t="s">
        <v>83</v>
      </c>
      <c r="I75" s="38" t="s">
        <v>84</v>
      </c>
      <c r="J75" s="38" t="s">
        <v>60</v>
      </c>
      <c r="K75" s="38" t="s">
        <v>61</v>
      </c>
    </row>
    <row r="76" spans="1:22" x14ac:dyDescent="0.25">
      <c r="A76" s="23">
        <v>39629</v>
      </c>
      <c r="B76" s="26">
        <f>EIA!AB102</f>
        <v>5.8552404910731974</v>
      </c>
      <c r="C76" s="30">
        <v>-1.6859089736815491E-2</v>
      </c>
      <c r="G76" s="29">
        <v>1</v>
      </c>
      <c r="H76" s="30">
        <f>_xll.ARMA_FORE($C$298:$C$326,1,$I$68,$I$71,$I$69,$I$70,$G76)</f>
        <v>-0.10397841760740524</v>
      </c>
      <c r="I76" s="30">
        <f>_xll.ARMA_FORESD($C$298:$C$326,1,$I$68,$I$71,$I$69,$I$70,$G76)</f>
        <v>0.18499038051224817</v>
      </c>
      <c r="J76" s="30">
        <f>_xll.ARMA_FORECI($C$298:$C$326,1,$I$68,$I$71,$I$69,$I$70,$G76,0.05,1)</f>
        <v>0.2585960656829614</v>
      </c>
      <c r="K76" s="30">
        <f>_xll.ARMA_FORECI($C$298:$C$326,1,$I$68,$I$71,$I$69,$I$70,$G76,0.05,0)</f>
        <v>-0.46655290089777185</v>
      </c>
    </row>
    <row r="77" spans="1:22" x14ac:dyDescent="0.25">
      <c r="A77" s="23">
        <v>39636</v>
      </c>
      <c r="B77" s="26">
        <f>EIA!AB103</f>
        <v>6.1615980595103474</v>
      </c>
      <c r="C77" s="30">
        <v>0.30635756843715001</v>
      </c>
      <c r="G77" s="29">
        <v>2</v>
      </c>
      <c r="H77" s="30">
        <f>_xll.ARMA_FORE($C$298:$C$326,1,$I$68,$I$71,$I$69,$I$70,$G77)</f>
        <v>-6.2533307201321886E-2</v>
      </c>
      <c r="I77" s="30">
        <f>_xll.ARMA_FORESD($C$298:$C$326,1,$I$68,$I$71,$I$69,$I$70,$G77)</f>
        <v>0.22921175999858553</v>
      </c>
      <c r="J77" s="30">
        <f>_xll.ARMA_FORECI($C$298:$C$326,1,$I$68,$I$71,$I$69,$I$70,$G77,0.05,1)</f>
        <v>0.38671348722894433</v>
      </c>
      <c r="K77" s="30">
        <f>_xll.ARMA_FORECI($C$298:$C$326,1,$I$68,$I$71,$I$69,$I$70,$G77,0.05,0)</f>
        <v>-0.51178010163158816</v>
      </c>
    </row>
    <row r="78" spans="1:22" x14ac:dyDescent="0.25">
      <c r="A78" s="23">
        <v>39643</v>
      </c>
      <c r="B78" s="26">
        <f>EIA!AB104</f>
        <v>6.3128234514684607</v>
      </c>
      <c r="C78" s="30">
        <v>0.15122539195811324</v>
      </c>
      <c r="G78" s="29">
        <v>3</v>
      </c>
      <c r="H78" s="30">
        <f>_xll.ARMA_FORE($C$298:$C$326,1,$I$68,$I$71,$I$69,$I$70,$G78)</f>
        <v>-3.4913631153632843E-2</v>
      </c>
      <c r="I78" s="30">
        <f>_xll.ARMA_FORESD($C$298:$C$326,1,$I$68,$I$71,$I$69,$I$70,$G78)</f>
        <v>0.24631811108997842</v>
      </c>
      <c r="J78" s="30">
        <f>_xll.ARMA_FORECI($C$298:$C$326,1,$I$68,$I$71,$I$69,$I$70,$G78,0.05,1)</f>
        <v>0.44786099532266088</v>
      </c>
      <c r="K78" s="30">
        <f>_xll.ARMA_FORECI($C$298:$C$326,1,$I$68,$I$71,$I$69,$I$70,$G78,0.05,0)</f>
        <v>-0.51768825762992654</v>
      </c>
    </row>
    <row r="79" spans="1:22" x14ac:dyDescent="0.25">
      <c r="A79" s="23">
        <v>39650</v>
      </c>
      <c r="B79" s="26">
        <f>EIA!AB105</f>
        <v>6.1347956756145221</v>
      </c>
      <c r="C79" s="30">
        <v>-0.17802777585393859</v>
      </c>
    </row>
    <row r="80" spans="1:22" x14ac:dyDescent="0.25">
      <c r="A80" s="23">
        <v>39657</v>
      </c>
      <c r="B80" s="26">
        <f>EIA!AB106</f>
        <v>5.6944713968477103</v>
      </c>
      <c r="C80" s="30">
        <v>-0.44032427876681179</v>
      </c>
    </row>
    <row r="81" spans="1:3" x14ac:dyDescent="0.25">
      <c r="A81" s="23">
        <v>39664</v>
      </c>
      <c r="B81" s="26">
        <f>EIA!AB107</f>
        <v>5.2821863606161541</v>
      </c>
      <c r="C81" s="30">
        <v>-0.41228503623155621</v>
      </c>
    </row>
    <row r="82" spans="1:3" x14ac:dyDescent="0.25">
      <c r="A82" s="23">
        <v>39671</v>
      </c>
      <c r="B82" s="26">
        <f>EIA!AB108</f>
        <v>4.6261830977423699</v>
      </c>
      <c r="C82" s="30">
        <v>-0.65600326287378419</v>
      </c>
    </row>
    <row r="83" spans="1:3" x14ac:dyDescent="0.25">
      <c r="A83" s="23">
        <v>39678</v>
      </c>
      <c r="B83" s="26">
        <f>EIA!AB109</f>
        <v>3.9230910154364471</v>
      </c>
      <c r="C83" s="30">
        <v>-0.70309208230592279</v>
      </c>
    </row>
    <row r="84" spans="1:3" x14ac:dyDescent="0.25">
      <c r="A84" s="23">
        <v>39685</v>
      </c>
      <c r="B84" s="26">
        <f>EIA!AB110</f>
        <v>3.6383954499996065</v>
      </c>
      <c r="C84" s="30">
        <v>-0.2846955654368406</v>
      </c>
    </row>
    <row r="85" spans="1:3" x14ac:dyDescent="0.25">
      <c r="A85" s="23">
        <v>39692</v>
      </c>
      <c r="B85" s="26">
        <f>EIA!AB111</f>
        <v>3.4798246045863639</v>
      </c>
      <c r="C85" s="30">
        <v>-0.15857084541324262</v>
      </c>
    </row>
    <row r="86" spans="1:3" x14ac:dyDescent="0.25">
      <c r="A86" s="23">
        <v>39699</v>
      </c>
      <c r="B86" s="26">
        <f>EIA!AB112</f>
        <v>3.1758082176653293</v>
      </c>
      <c r="C86" s="30">
        <v>-0.30401638692103461</v>
      </c>
    </row>
    <row r="87" spans="1:3" x14ac:dyDescent="0.25">
      <c r="A87" s="23">
        <v>39706</v>
      </c>
      <c r="B87" s="26">
        <f>EIA!AB113</f>
        <v>2.9224341610166911</v>
      </c>
      <c r="C87" s="30">
        <v>-0.25337405664863821</v>
      </c>
    </row>
    <row r="88" spans="1:3" x14ac:dyDescent="0.25">
      <c r="A88" s="23">
        <v>39713</v>
      </c>
      <c r="B88" s="26">
        <f>EIA!AB114</f>
        <v>2.5498660160225874</v>
      </c>
      <c r="C88" s="30">
        <v>-0.37256814499410362</v>
      </c>
    </row>
    <row r="89" spans="1:3" x14ac:dyDescent="0.25">
      <c r="A89" s="23">
        <v>39720</v>
      </c>
      <c r="B89" s="26">
        <f>EIA!AB115</f>
        <v>2.5310913296702418</v>
      </c>
      <c r="C89" s="30">
        <v>-1.8774686352345693E-2</v>
      </c>
    </row>
    <row r="90" spans="1:3" x14ac:dyDescent="0.25">
      <c r="A90" s="23">
        <v>39727</v>
      </c>
      <c r="B90" s="26">
        <f>EIA!AB116</f>
        <v>2.1716390218740074</v>
      </c>
      <c r="C90" s="30">
        <v>-0.35945230779623438</v>
      </c>
    </row>
    <row r="91" spans="1:3" x14ac:dyDescent="0.25">
      <c r="A91" s="23">
        <v>39734</v>
      </c>
      <c r="B91" s="26">
        <f>EIA!AB117</f>
        <v>1.2525077126267867</v>
      </c>
      <c r="C91" s="30">
        <v>-0.91913130924722064</v>
      </c>
    </row>
    <row r="92" spans="1:3" x14ac:dyDescent="0.25">
      <c r="A92" s="23">
        <v>39741</v>
      </c>
      <c r="B92" s="26">
        <f>EIA!AB118</f>
        <v>0.48733070023097541</v>
      </c>
      <c r="C92" s="30">
        <v>-0.76517701239581126</v>
      </c>
    </row>
    <row r="93" spans="1:3" x14ac:dyDescent="0.25">
      <c r="A93" s="23">
        <v>39748</v>
      </c>
      <c r="B93" s="26">
        <f>EIA!AB119</f>
        <v>-0.31440911978258712</v>
      </c>
      <c r="C93" s="30">
        <v>-0.80173982001356259</v>
      </c>
    </row>
    <row r="94" spans="1:3" x14ac:dyDescent="0.25">
      <c r="A94" s="23">
        <v>39755</v>
      </c>
      <c r="B94" s="26">
        <f>EIA!AB120</f>
        <v>-1.1714415093358694</v>
      </c>
      <c r="C94" s="30">
        <v>-0.85703238955328231</v>
      </c>
    </row>
    <row r="95" spans="1:3" x14ac:dyDescent="0.25">
      <c r="A95" s="23">
        <v>39762</v>
      </c>
      <c r="B95" s="26">
        <f>EIA!AB121</f>
        <v>-1.8545979749675576</v>
      </c>
      <c r="C95" s="30">
        <v>-0.68315646563168819</v>
      </c>
    </row>
    <row r="96" spans="1:3" x14ac:dyDescent="0.25">
      <c r="A96" s="23">
        <v>39769</v>
      </c>
      <c r="B96" s="26">
        <f>EIA!AB122</f>
        <v>-2.4778615816887788</v>
      </c>
      <c r="C96" s="30">
        <v>-0.62326360672122116</v>
      </c>
    </row>
    <row r="97" spans="1:3" x14ac:dyDescent="0.25">
      <c r="A97" s="23">
        <v>39776</v>
      </c>
      <c r="B97" s="26">
        <f>EIA!AB123</f>
        <v>-3.1491207483660051</v>
      </c>
      <c r="C97" s="30">
        <v>-0.67125916667722629</v>
      </c>
    </row>
    <row r="98" spans="1:3" x14ac:dyDescent="0.25">
      <c r="A98" s="23">
        <v>39783</v>
      </c>
      <c r="B98" s="26">
        <f>EIA!AB124</f>
        <v>-3.393509596052311</v>
      </c>
      <c r="C98" s="30">
        <v>-0.24438884768630587</v>
      </c>
    </row>
    <row r="99" spans="1:3" x14ac:dyDescent="0.25">
      <c r="A99" s="23">
        <v>39790</v>
      </c>
      <c r="B99" s="26">
        <f>EIA!AB125</f>
        <v>-3.8983780498927127</v>
      </c>
      <c r="C99" s="30">
        <v>-0.5048684538404018</v>
      </c>
    </row>
    <row r="100" spans="1:3" x14ac:dyDescent="0.25">
      <c r="A100" s="23">
        <v>39797</v>
      </c>
      <c r="B100" s="26">
        <f>EIA!AB126</f>
        <v>-4.3399055512562645</v>
      </c>
      <c r="C100" s="30">
        <v>-0.44152750136355179</v>
      </c>
    </row>
    <row r="101" spans="1:3" x14ac:dyDescent="0.25">
      <c r="A101" s="23">
        <v>39804</v>
      </c>
      <c r="B101" s="26">
        <f>EIA!AB127</f>
        <v>-4.6014647732387042</v>
      </c>
      <c r="C101" s="30">
        <v>-0.26155922198243964</v>
      </c>
    </row>
    <row r="102" spans="1:3" x14ac:dyDescent="0.25">
      <c r="A102" s="23">
        <v>39811</v>
      </c>
      <c r="B102" s="26">
        <f>EIA!AB128</f>
        <v>-4.7534721644340392</v>
      </c>
      <c r="C102" s="30">
        <v>-0.15200739119533502</v>
      </c>
    </row>
    <row r="103" spans="1:3" x14ac:dyDescent="0.25">
      <c r="A103" s="23">
        <v>39818</v>
      </c>
      <c r="B103" s="26">
        <f>EIA!AB129</f>
        <v>-4.9003110481593009</v>
      </c>
      <c r="C103" s="30">
        <v>-0.14683888372526166</v>
      </c>
    </row>
    <row r="104" spans="1:3" x14ac:dyDescent="0.25">
      <c r="A104" s="23">
        <v>39825</v>
      </c>
      <c r="B104" s="26">
        <f>EIA!AB130</f>
        <v>-4.7523679144062267</v>
      </c>
      <c r="C104" s="30">
        <v>0.14794313375307411</v>
      </c>
    </row>
    <row r="105" spans="1:3" x14ac:dyDescent="0.25">
      <c r="A105" s="23">
        <v>39832</v>
      </c>
      <c r="B105" s="26">
        <f>EIA!AB131</f>
        <v>-4.805776269649142</v>
      </c>
      <c r="C105" s="30">
        <v>-5.3408355242915206E-2</v>
      </c>
    </row>
    <row r="106" spans="1:3" x14ac:dyDescent="0.25">
      <c r="A106" s="23">
        <v>39839</v>
      </c>
      <c r="B106" s="26">
        <f>EIA!AB132</f>
        <v>-4.9164568688378587</v>
      </c>
      <c r="C106" s="30">
        <v>-0.11068059918871676</v>
      </c>
    </row>
    <row r="107" spans="1:3" x14ac:dyDescent="0.25">
      <c r="A107" s="23">
        <v>39846</v>
      </c>
      <c r="B107" s="26">
        <f>EIA!AB133</f>
        <v>-4.9878949378376092</v>
      </c>
      <c r="C107" s="30">
        <v>-7.143806899975047E-2</v>
      </c>
    </row>
    <row r="108" spans="1:3" x14ac:dyDescent="0.25">
      <c r="A108" s="23">
        <v>39853</v>
      </c>
      <c r="B108" s="26">
        <f>EIA!AB134</f>
        <v>-5.0893754518868723</v>
      </c>
      <c r="C108" s="30">
        <v>-0.10148051404926317</v>
      </c>
    </row>
    <row r="109" spans="1:3" x14ac:dyDescent="0.25">
      <c r="A109" s="23">
        <v>39860</v>
      </c>
      <c r="B109" s="26">
        <f>EIA!AB135</f>
        <v>-5.2181749507728279</v>
      </c>
      <c r="C109" s="30">
        <v>-0.12879949888595554</v>
      </c>
    </row>
    <row r="110" spans="1:3" x14ac:dyDescent="0.25">
      <c r="A110" s="23">
        <v>39867</v>
      </c>
      <c r="B110" s="26">
        <f>EIA!AB136</f>
        <v>-5.4409308851200695</v>
      </c>
      <c r="C110" s="30">
        <v>-0.22275593434724161</v>
      </c>
    </row>
    <row r="111" spans="1:3" x14ac:dyDescent="0.25">
      <c r="A111" s="23">
        <v>39874</v>
      </c>
      <c r="B111" s="26">
        <f>EIA!AB137</f>
        <v>-5.6656384486818574</v>
      </c>
      <c r="C111" s="30">
        <v>-0.22470756356178789</v>
      </c>
    </row>
    <row r="112" spans="1:3" x14ac:dyDescent="0.25">
      <c r="A112" s="23">
        <v>39881</v>
      </c>
      <c r="B112" s="26">
        <f>EIA!AB138</f>
        <v>-5.8739270988418673</v>
      </c>
      <c r="C112" s="30">
        <v>-0.20828865016000986</v>
      </c>
    </row>
    <row r="113" spans="1:3" x14ac:dyDescent="0.25">
      <c r="A113" s="23">
        <v>39888</v>
      </c>
      <c r="B113" s="26">
        <f>EIA!AB139</f>
        <v>-6.0069176543562426</v>
      </c>
      <c r="C113" s="30">
        <v>-0.13299055551437533</v>
      </c>
    </row>
    <row r="114" spans="1:3" x14ac:dyDescent="0.25">
      <c r="A114" s="23">
        <v>39895</v>
      </c>
      <c r="B114" s="26">
        <f>EIA!AB140</f>
        <v>-5.7365223001913854</v>
      </c>
      <c r="C114" s="30">
        <v>0.27039535416485716</v>
      </c>
    </row>
    <row r="115" spans="1:3" x14ac:dyDescent="0.25">
      <c r="A115" s="23">
        <v>39902</v>
      </c>
      <c r="B115" s="26">
        <f>EIA!AB141</f>
        <v>-5.2104589515063298</v>
      </c>
      <c r="C115" s="30">
        <v>0.52606334868505567</v>
      </c>
    </row>
    <row r="116" spans="1:3" x14ac:dyDescent="0.25">
      <c r="A116" s="23">
        <v>39909</v>
      </c>
      <c r="B116" s="26">
        <f>EIA!AB142</f>
        <v>-5.1369992841992822</v>
      </c>
      <c r="C116" s="30">
        <v>7.345966730704756E-2</v>
      </c>
    </row>
    <row r="117" spans="1:3" x14ac:dyDescent="0.25">
      <c r="A117" s="23">
        <v>39916</v>
      </c>
      <c r="B117" s="26">
        <f>EIA!AB143</f>
        <v>-5.1207502693147369</v>
      </c>
      <c r="C117" s="30">
        <v>1.6249014884545332E-2</v>
      </c>
    </row>
    <row r="118" spans="1:3" x14ac:dyDescent="0.25">
      <c r="A118" s="23">
        <v>39923</v>
      </c>
      <c r="B118" s="26">
        <f>EIA!AB144</f>
        <v>-5.1484804224362035</v>
      </c>
      <c r="C118" s="30">
        <v>-2.773015312146665E-2</v>
      </c>
    </row>
    <row r="119" spans="1:3" x14ac:dyDescent="0.25">
      <c r="A119" s="23">
        <v>39930</v>
      </c>
      <c r="B119" s="26">
        <f>EIA!AB145</f>
        <v>-5.2219118452287043</v>
      </c>
      <c r="C119" s="30">
        <v>-7.3431422792500811E-2</v>
      </c>
    </row>
    <row r="120" spans="1:3" x14ac:dyDescent="0.25">
      <c r="A120" s="23">
        <v>39937</v>
      </c>
      <c r="B120" s="26">
        <f>EIA!AB146</f>
        <v>-5.2788305978434984</v>
      </c>
      <c r="C120" s="30">
        <v>-5.6918752614794066E-2</v>
      </c>
    </row>
    <row r="121" spans="1:3" x14ac:dyDescent="0.25">
      <c r="A121" s="23">
        <v>39944</v>
      </c>
      <c r="B121" s="26">
        <f>EIA!AB147</f>
        <v>-5.1665428939052784</v>
      </c>
      <c r="C121" s="30">
        <v>0.11228770393821996</v>
      </c>
    </row>
    <row r="122" spans="1:3" x14ac:dyDescent="0.25">
      <c r="A122" s="23">
        <v>39951</v>
      </c>
      <c r="B122" s="26">
        <f>EIA!AB148</f>
        <v>-5.1066282599273185</v>
      </c>
      <c r="C122" s="30">
        <v>5.991463397795993E-2</v>
      </c>
    </row>
    <row r="123" spans="1:3" x14ac:dyDescent="0.25">
      <c r="A123" s="23">
        <v>39958</v>
      </c>
      <c r="B123" s="26">
        <f>EIA!AB149</f>
        <v>-4.9587176633803525</v>
      </c>
      <c r="C123" s="30">
        <v>0.14791059654696603</v>
      </c>
    </row>
    <row r="124" spans="1:3" x14ac:dyDescent="0.25">
      <c r="A124" s="23">
        <v>39965</v>
      </c>
      <c r="B124" s="26">
        <f>EIA!AB150</f>
        <v>-4.6636643846981025</v>
      </c>
      <c r="C124" s="30">
        <v>0.29505327868224995</v>
      </c>
    </row>
    <row r="125" spans="1:3" x14ac:dyDescent="0.25">
      <c r="A125" s="23">
        <v>39972</v>
      </c>
      <c r="B125" s="26">
        <f>EIA!AB151</f>
        <v>-4.0148208137122401</v>
      </c>
      <c r="C125" s="30">
        <v>0.64884357098586243</v>
      </c>
    </row>
    <row r="126" spans="1:3" x14ac:dyDescent="0.25">
      <c r="A126" s="23">
        <v>39979</v>
      </c>
      <c r="B126" s="26">
        <f>EIA!AB152</f>
        <v>-3.6791063162496078</v>
      </c>
      <c r="C126" s="30">
        <v>0.33571449746263227</v>
      </c>
    </row>
    <row r="127" spans="1:3" x14ac:dyDescent="0.25">
      <c r="A127" s="23">
        <v>39986</v>
      </c>
      <c r="B127" s="26">
        <f>EIA!AB153</f>
        <v>-3.4721940400319644</v>
      </c>
      <c r="C127" s="30">
        <v>0.20691227621764341</v>
      </c>
    </row>
    <row r="128" spans="1:3" x14ac:dyDescent="0.25">
      <c r="A128" s="23">
        <v>39993</v>
      </c>
      <c r="B128" s="26">
        <f>EIA!AB154</f>
        <v>-3.4921465740280642</v>
      </c>
      <c r="C128" s="30">
        <v>-1.9952533996099753E-2</v>
      </c>
    </row>
    <row r="129" spans="1:3" x14ac:dyDescent="0.25">
      <c r="A129" s="23">
        <v>40000</v>
      </c>
      <c r="B129" s="26">
        <f>EIA!AB155</f>
        <v>-3.5346413003427681</v>
      </c>
      <c r="C129" s="30">
        <v>-4.2494726314703968E-2</v>
      </c>
    </row>
    <row r="130" spans="1:3" x14ac:dyDescent="0.25">
      <c r="A130" s="23">
        <v>40007</v>
      </c>
      <c r="B130" s="26">
        <f>EIA!AB156</f>
        <v>-3.7547936229334264</v>
      </c>
      <c r="C130" s="30">
        <v>-0.22015232259065831</v>
      </c>
    </row>
    <row r="131" spans="1:3" x14ac:dyDescent="0.25">
      <c r="A131" s="23">
        <v>40014</v>
      </c>
      <c r="B131" s="26">
        <f>EIA!AB157</f>
        <v>-3.9430871292531786</v>
      </c>
      <c r="C131" s="30">
        <v>-0.18829350631975217</v>
      </c>
    </row>
    <row r="132" spans="1:3" x14ac:dyDescent="0.25">
      <c r="A132" s="23">
        <v>40021</v>
      </c>
      <c r="B132" s="26">
        <f>EIA!AB158</f>
        <v>-3.8411306355936548</v>
      </c>
      <c r="C132" s="30">
        <v>0.10195649365952386</v>
      </c>
    </row>
    <row r="133" spans="1:3" x14ac:dyDescent="0.25">
      <c r="A133" s="23">
        <v>40028</v>
      </c>
      <c r="B133" s="26">
        <f>EIA!AB159</f>
        <v>-3.7327078412404657</v>
      </c>
      <c r="C133" s="30">
        <v>0.10842279435318902</v>
      </c>
    </row>
    <row r="134" spans="1:3" x14ac:dyDescent="0.25">
      <c r="A134" s="23">
        <v>40035</v>
      </c>
      <c r="B134" s="26">
        <f>EIA!AB160</f>
        <v>-3.411479382615223</v>
      </c>
      <c r="C134" s="30">
        <v>0.32122845862524274</v>
      </c>
    </row>
    <row r="135" spans="1:3" x14ac:dyDescent="0.25">
      <c r="A135" s="23">
        <v>40042</v>
      </c>
      <c r="B135" s="26">
        <f>EIA!AB161</f>
        <v>-3.2717522870499809</v>
      </c>
      <c r="C135" s="30">
        <v>0.1397270955652421</v>
      </c>
    </row>
    <row r="136" spans="1:3" x14ac:dyDescent="0.25">
      <c r="A136" s="23">
        <v>40049</v>
      </c>
      <c r="B136" s="26">
        <f>EIA!AB162</f>
        <v>-3.2039568749400109</v>
      </c>
      <c r="C136" s="30">
        <v>6.7795412109969977E-2</v>
      </c>
    </row>
    <row r="137" spans="1:3" x14ac:dyDescent="0.25">
      <c r="A137" s="23">
        <v>40056</v>
      </c>
      <c r="B137" s="26">
        <f>EIA!AB163</f>
        <v>-3.1773252554555804</v>
      </c>
      <c r="C137" s="30">
        <v>2.6631619484430491E-2</v>
      </c>
    </row>
    <row r="138" spans="1:3" x14ac:dyDescent="0.25">
      <c r="A138" s="23">
        <v>40063</v>
      </c>
      <c r="B138" s="26">
        <f>EIA!AB164</f>
        <v>-3.2865764461293607</v>
      </c>
      <c r="C138" s="30">
        <v>-0.10925119067378031</v>
      </c>
    </row>
    <row r="139" spans="1:3" x14ac:dyDescent="0.25">
      <c r="A139" s="23">
        <v>40070</v>
      </c>
      <c r="B139" s="26">
        <f>EIA!AB165</f>
        <v>-3.3292300925541296</v>
      </c>
      <c r="C139" s="30">
        <v>-4.2653646424768876E-2</v>
      </c>
    </row>
    <row r="140" spans="1:3" x14ac:dyDescent="0.25">
      <c r="A140" s="23">
        <v>40077</v>
      </c>
      <c r="B140" s="26">
        <f>EIA!AB166</f>
        <v>-3.3899096421304753</v>
      </c>
      <c r="C140" s="30">
        <v>-6.0679549576345693E-2</v>
      </c>
    </row>
    <row r="141" spans="1:3" x14ac:dyDescent="0.25">
      <c r="A141" s="23">
        <v>40084</v>
      </c>
      <c r="B141" s="26">
        <f>EIA!AB167</f>
        <v>-3.483976447224443</v>
      </c>
      <c r="C141" s="30">
        <v>-9.4066805093967698E-2</v>
      </c>
    </row>
    <row r="142" spans="1:3" x14ac:dyDescent="0.25">
      <c r="A142" s="23">
        <v>40091</v>
      </c>
      <c r="B142" s="26">
        <f>EIA!AB168</f>
        <v>-3.5603401349901591</v>
      </c>
      <c r="C142" s="30">
        <v>-7.6363687765716115E-2</v>
      </c>
    </row>
    <row r="143" spans="1:3" x14ac:dyDescent="0.25">
      <c r="A143" s="23">
        <v>40098</v>
      </c>
      <c r="B143" s="26">
        <f>EIA!AB169</f>
        <v>-3.5022968012237987</v>
      </c>
      <c r="C143" s="30">
        <v>5.8043333766360394E-2</v>
      </c>
    </row>
    <row r="144" spans="1:3" x14ac:dyDescent="0.25">
      <c r="A144" s="23">
        <v>40105</v>
      </c>
      <c r="B144" s="26">
        <f>EIA!AB170</f>
        <v>-3.0847937268498011</v>
      </c>
      <c r="C144" s="30">
        <v>0.41750307437399758</v>
      </c>
    </row>
    <row r="145" spans="1:3" x14ac:dyDescent="0.25">
      <c r="A145" s="23">
        <v>40112</v>
      </c>
      <c r="B145" s="26">
        <f>EIA!AB171</f>
        <v>-2.6643875566328572</v>
      </c>
      <c r="C145" s="30">
        <v>0.42040617021694393</v>
      </c>
    </row>
    <row r="146" spans="1:3" x14ac:dyDescent="0.25">
      <c r="A146" s="23">
        <v>40119</v>
      </c>
      <c r="B146" s="26">
        <f>EIA!AB172</f>
        <v>-2.6002895723360147</v>
      </c>
      <c r="C146" s="30">
        <v>6.4097984296842547E-2</v>
      </c>
    </row>
    <row r="147" spans="1:3" x14ac:dyDescent="0.25">
      <c r="A147" s="23">
        <v>40126</v>
      </c>
      <c r="B147" s="26">
        <f>EIA!AB173</f>
        <v>-2.6278026437925162</v>
      </c>
      <c r="C147" s="30">
        <v>-2.7513071456501503E-2</v>
      </c>
    </row>
    <row r="148" spans="1:3" x14ac:dyDescent="0.25">
      <c r="A148" s="23">
        <v>40133</v>
      </c>
      <c r="B148" s="26">
        <f>EIA!AB174</f>
        <v>-2.6653252335968181</v>
      </c>
      <c r="C148" s="30">
        <v>-3.7522589804301898E-2</v>
      </c>
    </row>
    <row r="149" spans="1:3" x14ac:dyDescent="0.25">
      <c r="A149" s="23">
        <v>40140</v>
      </c>
      <c r="B149" s="26">
        <f>EIA!AB175</f>
        <v>-2.6790093274827376</v>
      </c>
      <c r="C149" s="30">
        <v>-1.3684093885919513E-2</v>
      </c>
    </row>
    <row r="150" spans="1:3" x14ac:dyDescent="0.25">
      <c r="A150" s="23">
        <v>40147</v>
      </c>
      <c r="B150" s="26">
        <f>EIA!AB176</f>
        <v>-2.7192415730674324</v>
      </c>
      <c r="C150" s="30">
        <v>-4.0232245584694848E-2</v>
      </c>
    </row>
    <row r="151" spans="1:3" x14ac:dyDescent="0.25">
      <c r="A151" s="23">
        <v>40154</v>
      </c>
      <c r="B151" s="26">
        <f>EIA!AB177</f>
        <v>-2.7301386240636147</v>
      </c>
      <c r="C151" s="30">
        <v>-1.0897050996182323E-2</v>
      </c>
    </row>
    <row r="152" spans="1:3" x14ac:dyDescent="0.25">
      <c r="A152" s="23">
        <v>40161</v>
      </c>
      <c r="B152" s="26">
        <f>EIA!AB178</f>
        <v>-2.8319043323679356</v>
      </c>
      <c r="C152" s="30">
        <v>-0.10176570830432086</v>
      </c>
    </row>
    <row r="153" spans="1:3" x14ac:dyDescent="0.25">
      <c r="A153" s="23">
        <v>40168</v>
      </c>
      <c r="B153" s="26">
        <f>EIA!AB179</f>
        <v>-2.9466809186689824</v>
      </c>
      <c r="C153" s="30">
        <v>-0.11477658630104681</v>
      </c>
    </row>
    <row r="154" spans="1:3" x14ac:dyDescent="0.25">
      <c r="A154" s="23">
        <v>40175</v>
      </c>
      <c r="B154" s="26">
        <f>EIA!AB180</f>
        <v>-2.9177854296989509</v>
      </c>
      <c r="C154" s="30">
        <v>2.8895488970031469E-2</v>
      </c>
    </row>
    <row r="155" spans="1:3" x14ac:dyDescent="0.25">
      <c r="A155" s="23">
        <v>40182</v>
      </c>
      <c r="B155" s="26">
        <f>EIA!AB181</f>
        <v>-2.6336921376280653</v>
      </c>
      <c r="C155" s="30">
        <v>0.28409329207088563</v>
      </c>
    </row>
    <row r="156" spans="1:3" x14ac:dyDescent="0.25">
      <c r="A156" s="23">
        <v>40189</v>
      </c>
      <c r="B156" s="26">
        <f>EIA!AB182</f>
        <v>-2.2414603347034801</v>
      </c>
      <c r="C156" s="30">
        <v>0.39223180292458526</v>
      </c>
    </row>
    <row r="157" spans="1:3" x14ac:dyDescent="0.25">
      <c r="A157" s="23">
        <v>40196</v>
      </c>
      <c r="B157" s="26">
        <f>EIA!AB183</f>
        <v>-2.2689480021395338</v>
      </c>
      <c r="C157" s="30">
        <v>-2.7487667436053798E-2</v>
      </c>
    </row>
    <row r="158" spans="1:3" x14ac:dyDescent="0.25">
      <c r="A158" s="23">
        <v>40203</v>
      </c>
      <c r="B158" s="26">
        <f>EIA!AB184</f>
        <v>-2.40327756274728</v>
      </c>
      <c r="C158" s="30">
        <v>-0.13432956060774615</v>
      </c>
    </row>
    <row r="159" spans="1:3" x14ac:dyDescent="0.25">
      <c r="A159" s="23">
        <v>40210</v>
      </c>
      <c r="B159" s="26">
        <f>EIA!AB185</f>
        <v>-2.6051013062551411</v>
      </c>
      <c r="C159" s="30">
        <v>-0.20182374350786114</v>
      </c>
    </row>
    <row r="160" spans="1:3" x14ac:dyDescent="0.25">
      <c r="A160" s="23">
        <v>40217</v>
      </c>
      <c r="B160" s="26">
        <f>EIA!AB186</f>
        <v>-2.6674831729246158</v>
      </c>
      <c r="C160" s="30">
        <v>-6.238186666947465E-2</v>
      </c>
    </row>
    <row r="161" spans="1:3" x14ac:dyDescent="0.25">
      <c r="A161" s="23">
        <v>40224</v>
      </c>
      <c r="B161" s="26">
        <f>EIA!AB187</f>
        <v>-2.7286976658401727</v>
      </c>
      <c r="C161" s="30">
        <v>-6.1214492915556917E-2</v>
      </c>
    </row>
    <row r="162" spans="1:3" x14ac:dyDescent="0.25">
      <c r="A162" s="23">
        <v>40231</v>
      </c>
      <c r="B162" s="26">
        <f>EIA!AB188</f>
        <v>-2.4421246036619912</v>
      </c>
      <c r="C162" s="30">
        <v>0.28657306217818146</v>
      </c>
    </row>
    <row r="163" spans="1:3" x14ac:dyDescent="0.25">
      <c r="A163" s="23">
        <v>40238</v>
      </c>
      <c r="B163" s="26">
        <f>EIA!AB189</f>
        <v>-2.3078192944739455</v>
      </c>
      <c r="C163" s="30">
        <v>0.13430530918804573</v>
      </c>
    </row>
    <row r="164" spans="1:3" x14ac:dyDescent="0.25">
      <c r="A164" s="23">
        <v>40245</v>
      </c>
      <c r="B164" s="26">
        <f>EIA!AB190</f>
        <v>-2.1577160885181588</v>
      </c>
      <c r="C164" s="30">
        <v>0.15010320595578674</v>
      </c>
    </row>
    <row r="165" spans="1:3" x14ac:dyDescent="0.25">
      <c r="A165" s="23">
        <v>40252</v>
      </c>
      <c r="B165" s="26">
        <f>EIA!AB191</f>
        <v>-2.0838596064999702</v>
      </c>
      <c r="C165" s="30">
        <v>7.3856482018188618E-2</v>
      </c>
    </row>
    <row r="166" spans="1:3" x14ac:dyDescent="0.25">
      <c r="A166" s="23">
        <v>40259</v>
      </c>
      <c r="B166" s="26">
        <f>EIA!AB192</f>
        <v>-1.9919430966968916</v>
      </c>
      <c r="C166" s="30">
        <v>9.1916509803078528E-2</v>
      </c>
    </row>
    <row r="167" spans="1:3" x14ac:dyDescent="0.25">
      <c r="A167" s="23">
        <v>40266</v>
      </c>
      <c r="B167" s="26">
        <f>EIA!AB193</f>
        <v>-2.00466554194132</v>
      </c>
      <c r="C167" s="30">
        <v>-1.2722445244428338E-2</v>
      </c>
    </row>
    <row r="168" spans="1:3" x14ac:dyDescent="0.25">
      <c r="A168" s="23">
        <v>40273</v>
      </c>
      <c r="B168" s="26">
        <f>EIA!AB194</f>
        <v>-1.6979810530566981</v>
      </c>
      <c r="C168" s="30">
        <v>0.30668448888462185</v>
      </c>
    </row>
    <row r="169" spans="1:3" x14ac:dyDescent="0.25">
      <c r="A169" s="23">
        <v>40280</v>
      </c>
      <c r="B169" s="26">
        <f>EIA!AB195</f>
        <v>-1.4603012308508854</v>
      </c>
      <c r="C169" s="30">
        <v>0.23767982220581274</v>
      </c>
    </row>
    <row r="170" spans="1:3" x14ac:dyDescent="0.25">
      <c r="A170" s="23">
        <v>40287</v>
      </c>
      <c r="B170" s="26">
        <f>EIA!AB196</f>
        <v>-1.4204378496864867</v>
      </c>
      <c r="C170" s="30">
        <v>3.9863381164398692E-2</v>
      </c>
    </row>
    <row r="171" spans="1:3" x14ac:dyDescent="0.25">
      <c r="A171" s="23">
        <v>40294</v>
      </c>
      <c r="B171" s="26">
        <f>EIA!AB197</f>
        <v>-1.4047268456292867</v>
      </c>
      <c r="C171" s="30">
        <v>1.571100405719994E-2</v>
      </c>
    </row>
    <row r="172" spans="1:3" x14ac:dyDescent="0.25">
      <c r="A172" s="23">
        <v>40301</v>
      </c>
      <c r="B172" s="26">
        <f>EIA!AB198</f>
        <v>-1.2193693699118096</v>
      </c>
      <c r="C172" s="30">
        <v>0.18535747571747718</v>
      </c>
    </row>
    <row r="173" spans="1:3" x14ac:dyDescent="0.25">
      <c r="A173" s="23">
        <v>40308</v>
      </c>
      <c r="B173" s="26">
        <f>EIA!AB199</f>
        <v>-1.1872497792297094</v>
      </c>
      <c r="C173" s="30">
        <v>3.211959068210013E-2</v>
      </c>
    </row>
    <row r="174" spans="1:3" x14ac:dyDescent="0.25">
      <c r="A174" s="23">
        <v>40315</v>
      </c>
      <c r="B174" s="26">
        <f>EIA!AB200</f>
        <v>-1.3102484588614309</v>
      </c>
      <c r="C174" s="30">
        <v>-0.12299867963172151</v>
      </c>
    </row>
    <row r="175" spans="1:3" x14ac:dyDescent="0.25">
      <c r="A175" s="23">
        <v>40322</v>
      </c>
      <c r="B175" s="26">
        <f>EIA!AB201</f>
        <v>-1.6082405785331664</v>
      </c>
      <c r="C175" s="30">
        <v>-0.29799211967173544</v>
      </c>
    </row>
    <row r="176" spans="1:3" x14ac:dyDescent="0.25">
      <c r="A176" s="23">
        <v>40329</v>
      </c>
      <c r="B176" s="26">
        <f>EIA!AB202</f>
        <v>-1.8056370649742184</v>
      </c>
      <c r="C176" s="30">
        <v>-0.19739648644105201</v>
      </c>
    </row>
    <row r="177" spans="1:3" x14ac:dyDescent="0.25">
      <c r="A177" s="23">
        <v>40336</v>
      </c>
      <c r="B177" s="26">
        <f>EIA!AB203</f>
        <v>-1.9460689415276382</v>
      </c>
      <c r="C177" s="30">
        <v>-0.14043187655341982</v>
      </c>
    </row>
    <row r="178" spans="1:3" x14ac:dyDescent="0.25">
      <c r="A178" s="23">
        <v>40343</v>
      </c>
      <c r="B178" s="26">
        <f>EIA!AB204</f>
        <v>-2.0295192019003632</v>
      </c>
      <c r="C178" s="30">
        <v>-8.345026037272496E-2</v>
      </c>
    </row>
    <row r="179" spans="1:3" x14ac:dyDescent="0.25">
      <c r="A179" s="23">
        <v>40350</v>
      </c>
      <c r="B179" s="26">
        <f>EIA!AB205</f>
        <v>-1.9128072526730158</v>
      </c>
      <c r="C179" s="30">
        <v>0.1167119492273474</v>
      </c>
    </row>
    <row r="180" spans="1:3" x14ac:dyDescent="0.25">
      <c r="A180" s="23">
        <v>40357</v>
      </c>
      <c r="B180" s="26">
        <f>EIA!AB206</f>
        <v>-1.9131161296312831</v>
      </c>
      <c r="C180" s="30">
        <v>-3.0887695826731232E-4</v>
      </c>
    </row>
    <row r="181" spans="1:3" x14ac:dyDescent="0.25">
      <c r="A181" s="23">
        <v>40364</v>
      </c>
      <c r="B181" s="26">
        <f>EIA!AB207</f>
        <v>-2.0332271250242391</v>
      </c>
      <c r="C181" s="30">
        <v>-0.120110995392956</v>
      </c>
    </row>
    <row r="182" spans="1:3" x14ac:dyDescent="0.25">
      <c r="A182" s="23">
        <v>40371</v>
      </c>
      <c r="B182" s="26">
        <f>EIA!AB208</f>
        <v>-2.1189422587284779</v>
      </c>
      <c r="C182" s="30">
        <v>-8.5715133704238777E-2</v>
      </c>
    </row>
    <row r="183" spans="1:3" x14ac:dyDescent="0.25">
      <c r="A183" s="23">
        <v>40378</v>
      </c>
      <c r="B183" s="26">
        <f>EIA!AB209</f>
        <v>-2.1491272376839121</v>
      </c>
      <c r="C183" s="30">
        <v>-3.0184978955434261E-2</v>
      </c>
    </row>
    <row r="184" spans="1:3" x14ac:dyDescent="0.25">
      <c r="A184" s="23">
        <v>40385</v>
      </c>
      <c r="B184" s="26">
        <f>EIA!AB210</f>
        <v>-2.0853069206419423</v>
      </c>
      <c r="C184" s="30">
        <v>6.3820317041969776E-2</v>
      </c>
    </row>
    <row r="185" spans="1:3" x14ac:dyDescent="0.25">
      <c r="A185" s="23">
        <v>40392</v>
      </c>
      <c r="B185" s="26">
        <f>EIA!AB211</f>
        <v>-2.0516835139916521</v>
      </c>
      <c r="C185" s="30">
        <v>3.3623406650290288E-2</v>
      </c>
    </row>
    <row r="186" spans="1:3" x14ac:dyDescent="0.25">
      <c r="A186" s="23">
        <v>40399</v>
      </c>
      <c r="B186" s="26">
        <f>EIA!AB212</f>
        <v>-1.798287162009915</v>
      </c>
      <c r="C186" s="30">
        <v>0.25339635198173704</v>
      </c>
    </row>
    <row r="187" spans="1:3" x14ac:dyDescent="0.25">
      <c r="A187" s="23">
        <v>40406</v>
      </c>
      <c r="B187" s="26">
        <f>EIA!AB213</f>
        <v>-1.837892053496861</v>
      </c>
      <c r="C187" s="30">
        <v>-3.9604891486946014E-2</v>
      </c>
    </row>
    <row r="188" spans="1:3" x14ac:dyDescent="0.25">
      <c r="A188" s="23">
        <v>40413</v>
      </c>
      <c r="B188" s="26">
        <f>EIA!AB214</f>
        <v>-1.9154755690524801</v>
      </c>
      <c r="C188" s="30">
        <v>-7.7583515555619043E-2</v>
      </c>
    </row>
    <row r="189" spans="1:3" x14ac:dyDescent="0.25">
      <c r="A189" s="23">
        <v>40420</v>
      </c>
      <c r="B189" s="26">
        <f>EIA!AB215</f>
        <v>-1.9923934857168157</v>
      </c>
      <c r="C189" s="30">
        <v>-7.6917916664335673E-2</v>
      </c>
    </row>
    <row r="190" spans="1:3" x14ac:dyDescent="0.25">
      <c r="A190" s="23">
        <v>40427</v>
      </c>
      <c r="B190" s="26">
        <f>EIA!AB216</f>
        <v>-2.0166175344783439</v>
      </c>
      <c r="C190" s="30">
        <v>-2.4224048761528172E-2</v>
      </c>
    </row>
    <row r="191" spans="1:3" x14ac:dyDescent="0.25">
      <c r="A191" s="23">
        <v>40434</v>
      </c>
      <c r="B191" s="26">
        <f>EIA!AB217</f>
        <v>-1.9868324552992775</v>
      </c>
      <c r="C191" s="30">
        <v>2.9785079179066365E-2</v>
      </c>
    </row>
    <row r="192" spans="1:3" x14ac:dyDescent="0.25">
      <c r="A192" s="23">
        <v>40441</v>
      </c>
      <c r="B192" s="26">
        <f>EIA!AB218</f>
        <v>-1.9248152124876989</v>
      </c>
      <c r="C192" s="30">
        <v>6.201724281157861E-2</v>
      </c>
    </row>
    <row r="193" spans="1:3" x14ac:dyDescent="0.25">
      <c r="A193" s="23">
        <v>40448</v>
      </c>
      <c r="B193" s="26">
        <f>EIA!AB219</f>
        <v>-1.9550399981903293</v>
      </c>
      <c r="C193" s="30">
        <v>-3.0224785702630319E-2</v>
      </c>
    </row>
    <row r="194" spans="1:3" x14ac:dyDescent="0.25">
      <c r="A194" s="23">
        <v>40455</v>
      </c>
      <c r="B194" s="26">
        <f>EIA!AB220</f>
        <v>-1.7606396805687399</v>
      </c>
      <c r="C194" s="30">
        <v>0.19440031762158938</v>
      </c>
    </row>
    <row r="195" spans="1:3" x14ac:dyDescent="0.25">
      <c r="A195" s="23">
        <v>40462</v>
      </c>
      <c r="B195" s="26">
        <f>EIA!AB221</f>
        <v>-1.4672209446147719</v>
      </c>
      <c r="C195" s="30">
        <v>0.29341873595396795</v>
      </c>
    </row>
    <row r="196" spans="1:3" x14ac:dyDescent="0.25">
      <c r="A196" s="23">
        <v>40469</v>
      </c>
      <c r="B196" s="26">
        <f>EIA!AB222</f>
        <v>-1.4160841823177988</v>
      </c>
      <c r="C196" s="30">
        <v>5.1136762296973171E-2</v>
      </c>
    </row>
    <row r="197" spans="1:3" x14ac:dyDescent="0.25">
      <c r="A197" s="23">
        <v>40476</v>
      </c>
      <c r="B197" s="26">
        <f>EIA!AB223</f>
        <v>-1.4309606817051579</v>
      </c>
      <c r="C197" s="30">
        <v>-1.4876499387359132E-2</v>
      </c>
    </row>
    <row r="198" spans="1:3" x14ac:dyDescent="0.25">
      <c r="A198" s="23">
        <v>40483</v>
      </c>
      <c r="B198" s="26">
        <f>EIA!AB224</f>
        <v>-1.4181475134275805</v>
      </c>
      <c r="C198" s="30">
        <v>1.2813168277577391E-2</v>
      </c>
    </row>
    <row r="199" spans="1:3" x14ac:dyDescent="0.25">
      <c r="A199" s="23">
        <v>40490</v>
      </c>
      <c r="B199" s="26">
        <f>EIA!AB225</f>
        <v>-1.2145772836276376</v>
      </c>
      <c r="C199" s="30">
        <v>0.20357022979994288</v>
      </c>
    </row>
    <row r="200" spans="1:3" x14ac:dyDescent="0.25">
      <c r="A200" s="23">
        <v>40497</v>
      </c>
      <c r="B200" s="26">
        <f>EIA!AB226</f>
        <v>-0.90772354313655002</v>
      </c>
      <c r="C200" s="30">
        <v>0.3068537404910876</v>
      </c>
    </row>
    <row r="201" spans="1:3" x14ac:dyDescent="0.25">
      <c r="A201" s="23">
        <v>40504</v>
      </c>
      <c r="B201" s="26">
        <f>EIA!AB227</f>
        <v>-0.9516657830009071</v>
      </c>
      <c r="C201" s="30">
        <v>-4.394223986435708E-2</v>
      </c>
    </row>
    <row r="202" spans="1:3" x14ac:dyDescent="0.25">
      <c r="A202" s="23">
        <v>40511</v>
      </c>
      <c r="B202" s="26">
        <f>EIA!AB228</f>
        <v>-0.98030714811622544</v>
      </c>
      <c r="C202" s="30">
        <v>-2.864136511531834E-2</v>
      </c>
    </row>
    <row r="203" spans="1:3" x14ac:dyDescent="0.25">
      <c r="A203" s="23">
        <v>40518</v>
      </c>
      <c r="B203" s="26">
        <f>EIA!AB229</f>
        <v>-0.81599924524357925</v>
      </c>
      <c r="C203" s="30">
        <v>0.16430790287264618</v>
      </c>
    </row>
    <row r="204" spans="1:3" x14ac:dyDescent="0.25">
      <c r="A204" s="23">
        <v>40525</v>
      </c>
      <c r="B204" s="26">
        <f>EIA!AB230</f>
        <v>-0.64704739655206323</v>
      </c>
      <c r="C204" s="30">
        <v>0.16895184869151603</v>
      </c>
    </row>
    <row r="205" spans="1:3" x14ac:dyDescent="0.25">
      <c r="A205" s="23">
        <v>40532</v>
      </c>
      <c r="B205" s="26">
        <f>EIA!AB231</f>
        <v>-0.59700244030164662</v>
      </c>
      <c r="C205" s="30">
        <v>5.0044956250416606E-2</v>
      </c>
    </row>
    <row r="206" spans="1:3" x14ac:dyDescent="0.25">
      <c r="A206" s="23">
        <v>40539</v>
      </c>
      <c r="B206" s="26">
        <f>EIA!AB232</f>
        <v>-0.39518265757366827</v>
      </c>
      <c r="C206" s="30">
        <v>0.20181978272797835</v>
      </c>
    </row>
    <row r="207" spans="1:3" x14ac:dyDescent="0.25">
      <c r="A207" s="23">
        <v>40546</v>
      </c>
      <c r="B207" s="26">
        <f>EIA!AB233</f>
        <v>-0.23133110884377897</v>
      </c>
      <c r="C207" s="30">
        <v>0.1638515487298893</v>
      </c>
    </row>
    <row r="208" spans="1:3" x14ac:dyDescent="0.25">
      <c r="A208" s="23">
        <v>40553</v>
      </c>
      <c r="B208" s="26">
        <f>EIA!AB234</f>
        <v>-0.20156372921557805</v>
      </c>
      <c r="C208" s="30">
        <v>2.9767379628200918E-2</v>
      </c>
    </row>
    <row r="209" spans="1:3" x14ac:dyDescent="0.25">
      <c r="A209" s="23">
        <v>40560</v>
      </c>
      <c r="B209" s="26">
        <f>EIA!AB235</f>
        <v>0.12748812550410554</v>
      </c>
      <c r="C209" s="30">
        <v>0.32905185471968357</v>
      </c>
    </row>
    <row r="210" spans="1:3" x14ac:dyDescent="0.25">
      <c r="A210" s="23">
        <v>40567</v>
      </c>
      <c r="B210" s="26">
        <f>EIA!AB236</f>
        <v>0.25520854892963946</v>
      </c>
      <c r="C210" s="30">
        <v>0.12772042342553391</v>
      </c>
    </row>
    <row r="211" spans="1:3" x14ac:dyDescent="0.25">
      <c r="A211" s="23">
        <v>40574</v>
      </c>
      <c r="B211" s="26">
        <f>EIA!AB237</f>
        <v>0.30464838067525923</v>
      </c>
      <c r="C211" s="30">
        <v>4.9439831745619778E-2</v>
      </c>
    </row>
    <row r="212" spans="1:3" x14ac:dyDescent="0.25">
      <c r="A212" s="23">
        <v>40581</v>
      </c>
      <c r="B212" s="26">
        <f>EIA!AB238</f>
        <v>0.65163699436899569</v>
      </c>
      <c r="C212" s="30">
        <v>0.34698861369373646</v>
      </c>
    </row>
    <row r="213" spans="1:3" x14ac:dyDescent="0.25">
      <c r="A213" s="23">
        <v>40588</v>
      </c>
      <c r="B213" s="26">
        <f>EIA!AB239</f>
        <v>0.7838106192963038</v>
      </c>
      <c r="C213" s="30">
        <v>0.13217362492730811</v>
      </c>
    </row>
    <row r="214" spans="1:3" x14ac:dyDescent="0.25">
      <c r="A214" s="23">
        <v>40595</v>
      </c>
      <c r="B214" s="26">
        <f>EIA!AB240</f>
        <v>0.96197048178258571</v>
      </c>
      <c r="C214" s="30">
        <v>0.17815986248628191</v>
      </c>
    </row>
    <row r="215" spans="1:3" x14ac:dyDescent="0.25">
      <c r="A215" s="23">
        <v>40602</v>
      </c>
      <c r="B215" s="26">
        <f>EIA!AB241</f>
        <v>1.6107161097265215</v>
      </c>
      <c r="C215" s="30">
        <v>0.64874562794393575</v>
      </c>
    </row>
    <row r="216" spans="1:3" x14ac:dyDescent="0.25">
      <c r="A216" s="23">
        <v>40609</v>
      </c>
      <c r="B216" s="26">
        <f>EIA!AB242</f>
        <v>2.2850184550178176</v>
      </c>
      <c r="C216" s="30">
        <v>0.67430234529129618</v>
      </c>
    </row>
    <row r="217" spans="1:3" x14ac:dyDescent="0.25">
      <c r="A217" s="23">
        <v>40616</v>
      </c>
      <c r="B217" s="26">
        <f>EIA!AB243</f>
        <v>2.4628454737442231</v>
      </c>
      <c r="C217" s="30">
        <v>0.17782701872640549</v>
      </c>
    </row>
    <row r="218" spans="1:3" x14ac:dyDescent="0.25">
      <c r="A218" s="23">
        <v>40623</v>
      </c>
      <c r="B218" s="26">
        <f>EIA!AB244</f>
        <v>2.4868681966231181</v>
      </c>
      <c r="C218" s="30">
        <v>2.4022722878894953E-2</v>
      </c>
    </row>
    <row r="219" spans="1:3" x14ac:dyDescent="0.25">
      <c r="A219" s="23">
        <v>40630</v>
      </c>
      <c r="B219" s="26">
        <f>EIA!AB245</f>
        <v>2.6037321761166106</v>
      </c>
      <c r="C219" s="30">
        <v>0.11686397949349248</v>
      </c>
    </row>
    <row r="220" spans="1:3" x14ac:dyDescent="0.25">
      <c r="A220" s="23">
        <v>40637</v>
      </c>
      <c r="B220" s="26">
        <f>EIA!AB246</f>
        <v>2.7938185143644803</v>
      </c>
      <c r="C220" s="30">
        <v>0.19008633824786969</v>
      </c>
    </row>
    <row r="221" spans="1:3" x14ac:dyDescent="0.25">
      <c r="A221" s="23">
        <v>40644</v>
      </c>
      <c r="B221" s="26">
        <f>EIA!AB247</f>
        <v>3.2017903924694679</v>
      </c>
      <c r="C221" s="30">
        <v>0.4079718781049877</v>
      </c>
    </row>
    <row r="222" spans="1:3" x14ac:dyDescent="0.25">
      <c r="A222" s="23">
        <v>40651</v>
      </c>
      <c r="B222" s="26">
        <f>EIA!AB248</f>
        <v>3.3424927703556797</v>
      </c>
      <c r="C222" s="30">
        <v>0.14070237788621176</v>
      </c>
    </row>
    <row r="223" spans="1:3" x14ac:dyDescent="0.25">
      <c r="A223" s="23">
        <v>40658</v>
      </c>
      <c r="B223" s="26">
        <f>EIA!AB249</f>
        <v>3.3305317541204684</v>
      </c>
      <c r="C223" s="30">
        <v>-1.1961016235211286E-2</v>
      </c>
    </row>
    <row r="224" spans="1:3" x14ac:dyDescent="0.25">
      <c r="A224" s="23">
        <v>40665</v>
      </c>
      <c r="B224" s="26">
        <f>EIA!AB250</f>
        <v>3.4390162601086716</v>
      </c>
      <c r="C224" s="30">
        <v>0.10848450598820314</v>
      </c>
    </row>
    <row r="225" spans="1:3" x14ac:dyDescent="0.25">
      <c r="A225" s="23">
        <v>40672</v>
      </c>
      <c r="B225" s="26">
        <f>EIA!AB251</f>
        <v>3.370222901456807</v>
      </c>
      <c r="C225" s="30">
        <v>-6.8793358651864533E-2</v>
      </c>
    </row>
    <row r="226" spans="1:3" x14ac:dyDescent="0.25">
      <c r="A226" s="23">
        <v>40679</v>
      </c>
      <c r="B226" s="26">
        <f>EIA!AB252</f>
        <v>3.1803097343120945</v>
      </c>
      <c r="C226" s="30">
        <v>-0.18991316714471251</v>
      </c>
    </row>
    <row r="227" spans="1:3" x14ac:dyDescent="0.25">
      <c r="A227" s="23">
        <v>40686</v>
      </c>
      <c r="B227" s="26">
        <f>EIA!AB253</f>
        <v>2.910071947654044</v>
      </c>
      <c r="C227" s="30">
        <v>-0.27023778665805054</v>
      </c>
    </row>
    <row r="228" spans="1:3" x14ac:dyDescent="0.25">
      <c r="A228" s="23">
        <v>40693</v>
      </c>
      <c r="B228" s="26">
        <f>EIA!AB254</f>
        <v>2.6756815905169931</v>
      </c>
      <c r="C228" s="30">
        <v>-0.23439035713705092</v>
      </c>
    </row>
    <row r="229" spans="1:3" x14ac:dyDescent="0.25">
      <c r="A229" s="23">
        <v>40700</v>
      </c>
      <c r="B229" s="26">
        <f>EIA!AB255</f>
        <v>2.6382865428063105</v>
      </c>
      <c r="C229" s="30">
        <v>-3.7395047710682583E-2</v>
      </c>
    </row>
    <row r="230" spans="1:3" x14ac:dyDescent="0.25">
      <c r="A230" s="23">
        <v>40707</v>
      </c>
      <c r="B230" s="26">
        <f>EIA!AB256</f>
        <v>2.6726951058287045</v>
      </c>
      <c r="C230" s="30">
        <v>3.4408563022394034E-2</v>
      </c>
    </row>
    <row r="231" spans="1:3" x14ac:dyDescent="0.25">
      <c r="A231" s="23">
        <v>40714</v>
      </c>
      <c r="B231" s="26">
        <f>EIA!AB257</f>
        <v>2.6343043868436813</v>
      </c>
      <c r="C231" s="30">
        <v>-3.839071898502322E-2</v>
      </c>
    </row>
    <row r="232" spans="1:3" x14ac:dyDescent="0.25">
      <c r="A232" s="23">
        <v>40721</v>
      </c>
      <c r="B232" s="26">
        <f>EIA!AB258</f>
        <v>2.3528783259006647</v>
      </c>
      <c r="C232" s="30">
        <v>-0.28142606094301659</v>
      </c>
    </row>
    <row r="233" spans="1:3" x14ac:dyDescent="0.25">
      <c r="A233" s="23">
        <v>40728</v>
      </c>
      <c r="B233" s="26">
        <f>EIA!AB259</f>
        <v>2.1511996934527238</v>
      </c>
      <c r="C233" s="30">
        <v>-0.20167863244794093</v>
      </c>
    </row>
    <row r="234" spans="1:3" x14ac:dyDescent="0.25">
      <c r="A234" s="23">
        <v>40735</v>
      </c>
      <c r="B234" s="26">
        <f>EIA!AB260</f>
        <v>2.3168494777755888</v>
      </c>
      <c r="C234" s="30">
        <v>0.16564978432286503</v>
      </c>
    </row>
    <row r="235" spans="1:3" x14ac:dyDescent="0.25">
      <c r="A235" s="23">
        <v>40742</v>
      </c>
      <c r="B235" s="26">
        <f>EIA!AB261</f>
        <v>2.4084974397329861</v>
      </c>
      <c r="C235" s="30">
        <v>9.1647961957397328E-2</v>
      </c>
    </row>
    <row r="236" spans="1:3" x14ac:dyDescent="0.25">
      <c r="A236" s="23">
        <v>40749</v>
      </c>
      <c r="B236" s="26">
        <f>EIA!AB262</f>
        <v>2.517131385239372</v>
      </c>
      <c r="C236" s="30">
        <v>0.10863394550638583</v>
      </c>
    </row>
    <row r="237" spans="1:3" x14ac:dyDescent="0.25">
      <c r="A237" s="23">
        <v>40756</v>
      </c>
      <c r="B237" s="26">
        <f>EIA!AB263</f>
        <v>2.4756986710119131</v>
      </c>
      <c r="C237" s="30">
        <v>-4.1432714227458867E-2</v>
      </c>
    </row>
    <row r="238" spans="1:3" x14ac:dyDescent="0.25">
      <c r="A238" s="23">
        <v>40763</v>
      </c>
      <c r="B238" s="26">
        <f>EIA!AB264</f>
        <v>2.3107560035212895</v>
      </c>
      <c r="C238" s="30">
        <v>-0.16494266749062358</v>
      </c>
    </row>
    <row r="239" spans="1:3" x14ac:dyDescent="0.25">
      <c r="A239" s="23">
        <v>40770</v>
      </c>
      <c r="B239" s="26">
        <f>EIA!AB265</f>
        <v>2.0261999376112136</v>
      </c>
      <c r="C239" s="30">
        <v>-0.28455606591007587</v>
      </c>
    </row>
    <row r="240" spans="1:3" x14ac:dyDescent="0.25">
      <c r="A240" s="23">
        <v>40777</v>
      </c>
      <c r="B240" s="26">
        <f>EIA!AB266</f>
        <v>1.924102301149291</v>
      </c>
      <c r="C240" s="30">
        <v>-0.1020976364619226</v>
      </c>
    </row>
    <row r="241" spans="1:3" x14ac:dyDescent="0.25">
      <c r="A241" s="23">
        <v>40784</v>
      </c>
      <c r="B241" s="26">
        <f>EIA!AB267</f>
        <v>1.9651041646749321</v>
      </c>
      <c r="C241" s="30">
        <v>4.1001863525641058E-2</v>
      </c>
    </row>
    <row r="242" spans="1:3" x14ac:dyDescent="0.25">
      <c r="A242" s="23">
        <v>40791</v>
      </c>
      <c r="B242" s="26">
        <f>EIA!AB268</f>
        <v>2.1962273711227907</v>
      </c>
      <c r="C242" s="30">
        <v>0.23112320644785855</v>
      </c>
    </row>
    <row r="243" spans="1:3" x14ac:dyDescent="0.25">
      <c r="A243" s="23">
        <v>40798</v>
      </c>
      <c r="B243" s="26">
        <f>EIA!AB269</f>
        <v>2.1846596903140725</v>
      </c>
      <c r="C243" s="30">
        <v>-1.1567680808718173E-2</v>
      </c>
    </row>
    <row r="244" spans="1:3" x14ac:dyDescent="0.25">
      <c r="A244" s="23">
        <v>40805</v>
      </c>
      <c r="B244" s="26">
        <f>EIA!AB270</f>
        <v>2.0995970531753514</v>
      </c>
      <c r="C244" s="30">
        <v>-8.5062637138721087E-2</v>
      </c>
    </row>
    <row r="245" spans="1:3" x14ac:dyDescent="0.25">
      <c r="A245" s="23">
        <v>40812</v>
      </c>
      <c r="B245" s="26">
        <f>EIA!AB271</f>
        <v>1.9326023171573432</v>
      </c>
      <c r="C245" s="30">
        <v>-0.16699473601800818</v>
      </c>
    </row>
    <row r="246" spans="1:3" x14ac:dyDescent="0.25">
      <c r="A246" s="23">
        <v>40819</v>
      </c>
      <c r="B246" s="26">
        <f>EIA!AB272</f>
        <v>1.7820226283412826</v>
      </c>
      <c r="C246" s="30">
        <v>-0.15057968881606065</v>
      </c>
    </row>
    <row r="247" spans="1:3" x14ac:dyDescent="0.25">
      <c r="A247" s="23">
        <v>40826</v>
      </c>
      <c r="B247" s="26">
        <f>EIA!AB273</f>
        <v>1.664961626575499</v>
      </c>
      <c r="C247" s="30">
        <v>-0.1170610017657836</v>
      </c>
    </row>
    <row r="248" spans="1:3" x14ac:dyDescent="0.25">
      <c r="A248" s="23">
        <v>40833</v>
      </c>
      <c r="B248" s="26">
        <f>EIA!AB274</f>
        <v>1.9688899955208823</v>
      </c>
      <c r="C248" s="30">
        <v>0.30392836894538333</v>
      </c>
    </row>
    <row r="249" spans="1:3" x14ac:dyDescent="0.25">
      <c r="A249" s="23">
        <v>40840</v>
      </c>
      <c r="B249" s="26">
        <f>EIA!AB275</f>
        <v>2.0808503857730445</v>
      </c>
      <c r="C249" s="30">
        <v>0.1119603902521622</v>
      </c>
    </row>
    <row r="250" spans="1:3" x14ac:dyDescent="0.25">
      <c r="A250" s="23">
        <v>40847</v>
      </c>
      <c r="B250" s="26">
        <f>EIA!AB276</f>
        <v>2.3282933579566123</v>
      </c>
      <c r="C250" s="30">
        <v>0.24744297218356781</v>
      </c>
    </row>
    <row r="251" spans="1:3" x14ac:dyDescent="0.25">
      <c r="A251" s="23">
        <v>40854</v>
      </c>
      <c r="B251" s="26">
        <f>EIA!AB277</f>
        <v>2.3479356817782011</v>
      </c>
      <c r="C251" s="30">
        <v>1.9642323821588814E-2</v>
      </c>
    </row>
    <row r="252" spans="1:3" x14ac:dyDescent="0.25">
      <c r="A252" s="23">
        <v>40861</v>
      </c>
      <c r="B252" s="26">
        <f>EIA!AB278</f>
        <v>2.7453110848940914</v>
      </c>
      <c r="C252" s="30">
        <v>0.39737540311589026</v>
      </c>
    </row>
    <row r="253" spans="1:3" x14ac:dyDescent="0.25">
      <c r="A253" s="23">
        <v>40868</v>
      </c>
      <c r="B253" s="26">
        <f>EIA!AB279</f>
        <v>2.8406100286176201</v>
      </c>
      <c r="C253" s="30">
        <v>9.5298943723528762E-2</v>
      </c>
    </row>
    <row r="254" spans="1:3" x14ac:dyDescent="0.25">
      <c r="A254" s="23">
        <v>40875</v>
      </c>
      <c r="B254" s="26">
        <f>EIA!AB280</f>
        <v>2.6546924877983162</v>
      </c>
      <c r="C254" s="30">
        <v>-0.18591754081930389</v>
      </c>
    </row>
    <row r="255" spans="1:3" x14ac:dyDescent="0.25">
      <c r="A255" s="23">
        <v>40882</v>
      </c>
      <c r="B255" s="26">
        <f>EIA!AB281</f>
        <v>2.5012363145550545</v>
      </c>
      <c r="C255" s="30">
        <v>-0.15345617324326177</v>
      </c>
    </row>
    <row r="256" spans="1:3" x14ac:dyDescent="0.25">
      <c r="A256" s="23">
        <v>40889</v>
      </c>
      <c r="B256" s="26">
        <f>EIA!AB282</f>
        <v>2.3521173687805019</v>
      </c>
      <c r="C256" s="30">
        <v>-0.14911894577455254</v>
      </c>
    </row>
    <row r="257" spans="1:3" x14ac:dyDescent="0.25">
      <c r="A257" s="23">
        <v>40896</v>
      </c>
      <c r="B257" s="26">
        <f>EIA!AB283</f>
        <v>2.0825075571181695</v>
      </c>
      <c r="C257" s="30">
        <v>-0.26960981166233244</v>
      </c>
    </row>
    <row r="258" spans="1:3" x14ac:dyDescent="0.25">
      <c r="A258" s="23">
        <v>40903</v>
      </c>
      <c r="B258" s="26">
        <f>EIA!AB284</f>
        <v>1.94312831128715</v>
      </c>
      <c r="C258" s="30">
        <v>-0.13937924583101946</v>
      </c>
    </row>
    <row r="259" spans="1:3" x14ac:dyDescent="0.25">
      <c r="A259" s="23">
        <v>40910</v>
      </c>
      <c r="B259" s="26">
        <f>EIA!AB285</f>
        <v>1.9293718291322008</v>
      </c>
      <c r="C259" s="30">
        <v>-1.3756482154949179E-2</v>
      </c>
    </row>
    <row r="260" spans="1:3" x14ac:dyDescent="0.25">
      <c r="A260" s="23">
        <v>40917</v>
      </c>
      <c r="B260" s="26">
        <f>EIA!AB286</f>
        <v>2.1501768520546238</v>
      </c>
      <c r="C260" s="30">
        <v>0.22080502292242299</v>
      </c>
    </row>
    <row r="261" spans="1:3" x14ac:dyDescent="0.25">
      <c r="A261" s="23">
        <v>40924</v>
      </c>
      <c r="B261" s="26">
        <f>EIA!AB287</f>
        <v>2.2516892005002846</v>
      </c>
      <c r="C261" s="30">
        <v>0.10151234844566082</v>
      </c>
    </row>
    <row r="262" spans="1:3" x14ac:dyDescent="0.25">
      <c r="A262" s="23">
        <v>40931</v>
      </c>
      <c r="B262" s="26">
        <f>EIA!AB288</f>
        <v>2.2367025203034645</v>
      </c>
      <c r="C262" s="30">
        <v>-1.4986680196820146E-2</v>
      </c>
    </row>
    <row r="263" spans="1:3" x14ac:dyDescent="0.25">
      <c r="A263" s="23">
        <v>40938</v>
      </c>
      <c r="B263" s="26">
        <f>EIA!AB289</f>
        <v>2.2503346153754205</v>
      </c>
      <c r="C263" s="30">
        <v>1.3632095071955952E-2</v>
      </c>
    </row>
    <row r="264" spans="1:3" x14ac:dyDescent="0.25">
      <c r="A264" s="23">
        <v>40945</v>
      </c>
      <c r="B264" s="26">
        <f>EIA!AB290</f>
        <v>2.2742435796065985</v>
      </c>
      <c r="C264" s="30">
        <v>2.3908964231178054E-2</v>
      </c>
    </row>
    <row r="265" spans="1:3" x14ac:dyDescent="0.25">
      <c r="A265" s="23">
        <v>40952</v>
      </c>
      <c r="B265" s="26">
        <f>EIA!AB291</f>
        <v>2.6118374182736535</v>
      </c>
      <c r="C265" s="30">
        <v>0.33759383866705495</v>
      </c>
    </row>
    <row r="266" spans="1:3" x14ac:dyDescent="0.25">
      <c r="A266" s="23">
        <v>40959</v>
      </c>
      <c r="B266" s="26">
        <f>EIA!AB292</f>
        <v>2.715709706063405</v>
      </c>
      <c r="C266" s="30">
        <v>0.10387228778975155</v>
      </c>
    </row>
    <row r="267" spans="1:3" x14ac:dyDescent="0.25">
      <c r="A267" s="23">
        <v>40966</v>
      </c>
      <c r="B267" s="26">
        <f>EIA!AB293</f>
        <v>3.1378306945559307</v>
      </c>
      <c r="C267" s="30">
        <v>0.42212098849252566</v>
      </c>
    </row>
    <row r="268" spans="1:3" x14ac:dyDescent="0.25">
      <c r="A268" s="23">
        <v>40973</v>
      </c>
      <c r="B268" s="26">
        <f>EIA!AB294</f>
        <v>3.325759783195875</v>
      </c>
      <c r="C268" s="30">
        <v>0.18792908863994429</v>
      </c>
    </row>
    <row r="269" spans="1:3" x14ac:dyDescent="0.25">
      <c r="A269" s="23">
        <v>40980</v>
      </c>
      <c r="B269" s="26">
        <f>EIA!AB295</f>
        <v>3.4375936924865447</v>
      </c>
      <c r="C269" s="30">
        <v>0.11183390929066972</v>
      </c>
    </row>
    <row r="270" spans="1:3" x14ac:dyDescent="0.25">
      <c r="A270" s="23">
        <v>40987</v>
      </c>
      <c r="B270" s="26">
        <f>EIA!AB296</f>
        <v>3.5161207032624957</v>
      </c>
      <c r="C270" s="30">
        <v>7.8527010775951034E-2</v>
      </c>
    </row>
    <row r="271" spans="1:3" x14ac:dyDescent="0.25">
      <c r="A271" s="23">
        <v>40994</v>
      </c>
      <c r="B271" s="26">
        <f>EIA!AB297</f>
        <v>3.5395611299658114</v>
      </c>
      <c r="C271" s="30">
        <v>2.3440426703315698E-2</v>
      </c>
    </row>
    <row r="272" spans="1:3" x14ac:dyDescent="0.25">
      <c r="A272" s="23">
        <v>41001</v>
      </c>
      <c r="B272" s="26">
        <f>EIA!AB298</f>
        <v>3.5126839031916912</v>
      </c>
      <c r="C272" s="30">
        <v>-2.6877226774120189E-2</v>
      </c>
    </row>
    <row r="273" spans="1:3" x14ac:dyDescent="0.25">
      <c r="A273" s="23">
        <v>41008</v>
      </c>
      <c r="B273" s="26">
        <f>EIA!AB299</f>
        <v>3.5241999475596266</v>
      </c>
      <c r="C273" s="30">
        <v>1.1516044367935407E-2</v>
      </c>
    </row>
    <row r="274" spans="1:3" x14ac:dyDescent="0.25">
      <c r="A274" s="23">
        <v>41015</v>
      </c>
      <c r="B274" s="26">
        <f>EIA!AB300</f>
        <v>3.4553538100599006</v>
      </c>
      <c r="C274" s="30">
        <v>-6.8846137499726012E-2</v>
      </c>
    </row>
    <row r="275" spans="1:3" x14ac:dyDescent="0.25">
      <c r="A275" s="23">
        <v>41022</v>
      </c>
      <c r="B275" s="26">
        <f>EIA!AB301</f>
        <v>3.2951652538269443</v>
      </c>
      <c r="C275" s="30">
        <v>-0.16018855623295636</v>
      </c>
    </row>
    <row r="276" spans="1:3" x14ac:dyDescent="0.25">
      <c r="A276" s="23">
        <v>41029</v>
      </c>
      <c r="B276" s="26">
        <f>EIA!AB302</f>
        <v>3.2430417881120337</v>
      </c>
      <c r="C276" s="30">
        <v>-5.2123465714910555E-2</v>
      </c>
    </row>
    <row r="277" spans="1:3" x14ac:dyDescent="0.25">
      <c r="A277" s="23">
        <v>41036</v>
      </c>
      <c r="B277" s="26">
        <f>EIA!AB303</f>
        <v>3.1579408332123728</v>
      </c>
      <c r="C277" s="30">
        <v>-8.5100954899660852E-2</v>
      </c>
    </row>
    <row r="278" spans="1:3" x14ac:dyDescent="0.25">
      <c r="A278" s="23">
        <v>41043</v>
      </c>
      <c r="B278" s="26">
        <f>EIA!AB304</f>
        <v>2.9417611154585614</v>
      </c>
      <c r="C278" s="30">
        <v>-0.2161797177538114</v>
      </c>
    </row>
    <row r="279" spans="1:3" x14ac:dyDescent="0.25">
      <c r="A279" s="23">
        <v>41050</v>
      </c>
      <c r="B279" s="26">
        <f>EIA!AB305</f>
        <v>2.7270497415270816</v>
      </c>
      <c r="C279" s="30">
        <v>-0.21471137393147988</v>
      </c>
    </row>
    <row r="280" spans="1:3" x14ac:dyDescent="0.25">
      <c r="A280" s="23">
        <v>41057</v>
      </c>
      <c r="B280" s="26">
        <f>EIA!AB306</f>
        <v>2.4601126218167644</v>
      </c>
      <c r="C280" s="30">
        <v>-0.26693711971031719</v>
      </c>
    </row>
    <row r="281" spans="1:3" x14ac:dyDescent="0.25">
      <c r="A281" s="23">
        <v>41064</v>
      </c>
      <c r="B281" s="26">
        <f>EIA!AB307</f>
        <v>2.2374851666013877</v>
      </c>
      <c r="C281" s="30">
        <v>-0.22262745521537664</v>
      </c>
    </row>
    <row r="282" spans="1:3" x14ac:dyDescent="0.25">
      <c r="A282" s="23">
        <v>41071</v>
      </c>
      <c r="B282" s="26">
        <f>EIA!AB308</f>
        <v>1.9235798732312201</v>
      </c>
      <c r="C282" s="30">
        <v>-0.31390529337016759</v>
      </c>
    </row>
    <row r="283" spans="1:3" x14ac:dyDescent="0.25">
      <c r="A283" s="23">
        <v>41078</v>
      </c>
      <c r="B283" s="26">
        <f>EIA!AB309</f>
        <v>1.6647873963150674</v>
      </c>
      <c r="C283" s="30">
        <v>-0.2587924769161527</v>
      </c>
    </row>
    <row r="284" spans="1:3" x14ac:dyDescent="0.25">
      <c r="A284" s="23">
        <v>41085</v>
      </c>
      <c r="B284" s="26">
        <f>EIA!AB310</f>
        <v>1.432397431860633</v>
      </c>
      <c r="C284" s="30">
        <v>-0.23238996445443449</v>
      </c>
    </row>
    <row r="285" spans="1:3" x14ac:dyDescent="0.25">
      <c r="A285" s="23">
        <v>41092</v>
      </c>
      <c r="B285" s="26">
        <f>EIA!AB311</f>
        <v>1.2847598679086052</v>
      </c>
      <c r="C285" s="30">
        <v>-0.14763756395202776</v>
      </c>
    </row>
    <row r="286" spans="1:3" x14ac:dyDescent="0.25">
      <c r="A286" s="23">
        <v>41099</v>
      </c>
      <c r="B286" s="26">
        <f>EIA!AB312</f>
        <v>1.3743421176056962</v>
      </c>
      <c r="C286" s="30">
        <v>8.9582249697091054E-2</v>
      </c>
    </row>
    <row r="287" spans="1:3" x14ac:dyDescent="0.25">
      <c r="A287" s="23">
        <v>41106</v>
      </c>
      <c r="B287" s="26">
        <f>EIA!AB313</f>
        <v>1.4115520928775551</v>
      </c>
      <c r="C287" s="30">
        <v>3.7209975271858875E-2</v>
      </c>
    </row>
    <row r="288" spans="1:3" x14ac:dyDescent="0.25">
      <c r="A288" s="23">
        <v>41113</v>
      </c>
      <c r="B288" s="26">
        <f>EIA!AB314</f>
        <v>1.7711872684410213</v>
      </c>
      <c r="C288" s="30">
        <v>0.35963517556346614</v>
      </c>
    </row>
    <row r="289" spans="1:3" x14ac:dyDescent="0.25">
      <c r="A289" s="23">
        <v>41120</v>
      </c>
      <c r="B289" s="26">
        <f>EIA!AB315</f>
        <v>1.8197551338382054</v>
      </c>
      <c r="C289" s="30">
        <v>4.8567865397184162E-2</v>
      </c>
    </row>
    <row r="290" spans="1:3" x14ac:dyDescent="0.25">
      <c r="A290" s="23">
        <v>41127</v>
      </c>
      <c r="B290" s="26">
        <f>EIA!AB316</f>
        <v>2.032187881560179</v>
      </c>
      <c r="C290" s="30">
        <v>0.21243274772197362</v>
      </c>
    </row>
    <row r="291" spans="1:3" x14ac:dyDescent="0.25">
      <c r="A291" s="23">
        <v>41134</v>
      </c>
      <c r="B291" s="26">
        <f>EIA!AB317</f>
        <v>2.5599534087114044</v>
      </c>
      <c r="C291" s="30">
        <v>0.52776552715122538</v>
      </c>
    </row>
    <row r="292" spans="1:3" x14ac:dyDescent="0.25">
      <c r="A292" s="23">
        <v>41141</v>
      </c>
      <c r="B292" s="26">
        <f>EIA!AB318</f>
        <v>2.879790045814199</v>
      </c>
      <c r="C292" s="30">
        <v>0.31983663710279453</v>
      </c>
    </row>
    <row r="293" spans="1:3" x14ac:dyDescent="0.25">
      <c r="A293" s="23">
        <v>41148</v>
      </c>
      <c r="B293" s="26">
        <f>EIA!AB319</f>
        <v>3.1944204702182804</v>
      </c>
      <c r="C293" s="30">
        <v>0.3146304244040814</v>
      </c>
    </row>
    <row r="294" spans="1:3" x14ac:dyDescent="0.25">
      <c r="A294" s="23">
        <v>41155</v>
      </c>
      <c r="B294" s="26">
        <f>EIA!AB320</f>
        <v>3.4122659031641063</v>
      </c>
      <c r="C294" s="30">
        <v>0.21784543294582592</v>
      </c>
    </row>
    <row r="295" spans="1:3" x14ac:dyDescent="0.25">
      <c r="A295" s="23">
        <v>41162</v>
      </c>
      <c r="B295" s="26">
        <f>EIA!AB321</f>
        <v>3.4395655323879701</v>
      </c>
      <c r="C295" s="30">
        <v>2.7299629223863864E-2</v>
      </c>
    </row>
    <row r="296" spans="1:3" x14ac:dyDescent="0.25">
      <c r="A296" s="23">
        <v>41169</v>
      </c>
      <c r="B296" s="26">
        <f>EIA!AB322</f>
        <v>3.4576429247970109</v>
      </c>
      <c r="C296" s="30">
        <v>1.8077392409040716E-2</v>
      </c>
    </row>
    <row r="297" spans="1:3" x14ac:dyDescent="0.25">
      <c r="A297" s="23">
        <v>41176</v>
      </c>
      <c r="B297" s="26">
        <f>EIA!AB323</f>
        <v>3.2575451109381168</v>
      </c>
      <c r="C297" s="30">
        <v>-0.20009781385889402</v>
      </c>
    </row>
    <row r="298" spans="1:3" x14ac:dyDescent="0.25">
      <c r="A298" s="23">
        <v>41183</v>
      </c>
      <c r="B298" s="26">
        <f>EIA!AB324</f>
        <v>3.2158332971147789</v>
      </c>
      <c r="C298" s="30">
        <v>-4.1711813823337884E-2</v>
      </c>
    </row>
    <row r="299" spans="1:3" x14ac:dyDescent="0.25">
      <c r="A299" s="23">
        <v>41190</v>
      </c>
      <c r="B299" s="26">
        <f>EIA!AB325</f>
        <v>3.2852202005432751</v>
      </c>
      <c r="C299" s="30">
        <v>6.9386903428496183E-2</v>
      </c>
    </row>
    <row r="300" spans="1:3" x14ac:dyDescent="0.25">
      <c r="A300" s="23">
        <v>41197</v>
      </c>
      <c r="B300" s="26">
        <f>EIA!AB326</f>
        <v>3.4719182228170706</v>
      </c>
      <c r="C300" s="30">
        <v>0.18669802227379551</v>
      </c>
    </row>
    <row r="301" spans="1:3" x14ac:dyDescent="0.25">
      <c r="A301" s="23">
        <v>41204</v>
      </c>
      <c r="B301" s="26">
        <f>EIA!AB327</f>
        <v>3.346342776755312</v>
      </c>
      <c r="C301" s="30">
        <v>-0.12557544606175863</v>
      </c>
    </row>
    <row r="302" spans="1:3" x14ac:dyDescent="0.25">
      <c r="A302" s="23">
        <v>41211</v>
      </c>
      <c r="B302" s="26">
        <f>EIA!AB328</f>
        <v>2.997834936459562</v>
      </c>
      <c r="C302" s="30">
        <v>-0.34850784029574999</v>
      </c>
    </row>
    <row r="303" spans="1:3" x14ac:dyDescent="0.25">
      <c r="A303" s="23">
        <v>41218</v>
      </c>
      <c r="B303" s="26">
        <f>EIA!AB329</f>
        <v>2.9172031312948867</v>
      </c>
      <c r="C303" s="30">
        <v>-8.0631805164675274E-2</v>
      </c>
    </row>
    <row r="304" spans="1:3" x14ac:dyDescent="0.25">
      <c r="A304" s="23">
        <v>41225</v>
      </c>
      <c r="B304" s="26">
        <f>EIA!AB330</f>
        <v>2.7994045818303657</v>
      </c>
      <c r="C304" s="30">
        <v>-0.11779854946452106</v>
      </c>
    </row>
    <row r="305" spans="1:3" x14ac:dyDescent="0.25">
      <c r="A305" s="23">
        <v>41232</v>
      </c>
      <c r="B305" s="26">
        <f>EIA!AB331</f>
        <v>2.7673010724969052</v>
      </c>
      <c r="C305" s="30">
        <v>-3.2103509333460511E-2</v>
      </c>
    </row>
    <row r="306" spans="1:3" x14ac:dyDescent="0.25">
      <c r="A306" s="23">
        <v>41239</v>
      </c>
      <c r="B306" s="26">
        <f>EIA!AB332</f>
        <v>2.9262069113801403</v>
      </c>
      <c r="C306" s="30">
        <v>0.15890583888323517</v>
      </c>
    </row>
    <row r="307" spans="1:3" x14ac:dyDescent="0.25">
      <c r="A307" s="23">
        <v>41246</v>
      </c>
      <c r="B307" s="26">
        <f>EIA!AB333</f>
        <v>2.8837047313577968</v>
      </c>
      <c r="C307" s="30">
        <v>-4.2502180022343516E-2</v>
      </c>
    </row>
    <row r="308" spans="1:3" x14ac:dyDescent="0.25">
      <c r="A308" s="23">
        <v>41253</v>
      </c>
      <c r="B308" s="26">
        <f>EIA!AB334</f>
        <v>2.7140780700596907</v>
      </c>
      <c r="C308" s="30">
        <v>-0.16962666129810611</v>
      </c>
    </row>
    <row r="309" spans="1:3" x14ac:dyDescent="0.25">
      <c r="A309" s="23">
        <v>41260</v>
      </c>
      <c r="B309" s="26">
        <f>EIA!AB335</f>
        <v>2.5168816115994259</v>
      </c>
      <c r="C309" s="30">
        <v>-0.19719645846026479</v>
      </c>
    </row>
    <row r="310" spans="1:3" x14ac:dyDescent="0.25">
      <c r="A310" s="23">
        <v>41267</v>
      </c>
      <c r="B310" s="26">
        <f>EIA!AB336</f>
        <v>2.420515378330637</v>
      </c>
      <c r="C310" s="30">
        <v>-9.6366233268788903E-2</v>
      </c>
    </row>
    <row r="311" spans="1:3" x14ac:dyDescent="0.25">
      <c r="A311" s="23">
        <v>41274</v>
      </c>
      <c r="B311" s="26">
        <f>EIA!AB337</f>
        <v>2.3891718490135885</v>
      </c>
      <c r="C311" s="30">
        <v>-3.1343529317048535E-2</v>
      </c>
    </row>
    <row r="312" spans="1:3" x14ac:dyDescent="0.25">
      <c r="A312" s="23">
        <v>41281</v>
      </c>
      <c r="B312" s="26">
        <f>EIA!AB338</f>
        <v>2.3549566258985952</v>
      </c>
      <c r="C312" s="30">
        <v>-3.4215223114993254E-2</v>
      </c>
    </row>
    <row r="313" spans="1:3" x14ac:dyDescent="0.25">
      <c r="A313" s="23">
        <v>41288</v>
      </c>
      <c r="B313" s="26">
        <f>EIA!AB339</f>
        <v>2.3214944186733901</v>
      </c>
      <c r="C313" s="30">
        <v>-3.3462207225205098E-2</v>
      </c>
    </row>
    <row r="314" spans="1:3" x14ac:dyDescent="0.25">
      <c r="A314" s="23">
        <v>41295</v>
      </c>
      <c r="B314" s="26">
        <f>EIA!AB340</f>
        <v>2.3490461793319564</v>
      </c>
      <c r="C314" s="30">
        <v>2.7551760658566238E-2</v>
      </c>
    </row>
    <row r="315" spans="1:3" x14ac:dyDescent="0.25">
      <c r="A315" s="23">
        <v>41302</v>
      </c>
      <c r="B315" s="26">
        <f>EIA!AB341</f>
        <v>2.4892660846790435</v>
      </c>
      <c r="C315" s="30">
        <v>0.14021990534708717</v>
      </c>
    </row>
    <row r="316" spans="1:3" x14ac:dyDescent="0.25">
      <c r="A316" s="23">
        <v>41309</v>
      </c>
      <c r="B316" s="26">
        <f>EIA!AB342</f>
        <v>2.8823674446732879</v>
      </c>
      <c r="C316" s="30">
        <v>0.39310135999424434</v>
      </c>
    </row>
    <row r="317" spans="1:3" x14ac:dyDescent="0.25">
      <c r="A317" s="23">
        <v>41316</v>
      </c>
      <c r="B317" s="26">
        <f>EIA!AB343</f>
        <v>3.2278771263423236</v>
      </c>
      <c r="C317" s="30">
        <v>0.34550968166903573</v>
      </c>
    </row>
    <row r="318" spans="1:3" x14ac:dyDescent="0.25">
      <c r="A318" s="23">
        <v>41323</v>
      </c>
      <c r="B318" s="26">
        <f>EIA!AB344</f>
        <v>3.4599433207121915</v>
      </c>
      <c r="C318" s="30">
        <v>0.23206619436986786</v>
      </c>
    </row>
    <row r="319" spans="1:3" x14ac:dyDescent="0.25">
      <c r="A319" s="23">
        <v>41330</v>
      </c>
      <c r="B319" s="26">
        <f>EIA!AB345</f>
        <v>3.4856816872569554</v>
      </c>
      <c r="C319" s="30">
        <v>2.5738366544763913E-2</v>
      </c>
    </row>
    <row r="320" spans="1:3" x14ac:dyDescent="0.25">
      <c r="A320" s="23">
        <v>41337</v>
      </c>
      <c r="B320" s="26">
        <f>EIA!AB346</f>
        <v>3.3570544118970029</v>
      </c>
      <c r="C320" s="30">
        <v>-0.12862727535995244</v>
      </c>
    </row>
    <row r="321" spans="1:3" x14ac:dyDescent="0.25">
      <c r="A321" s="23">
        <v>41344</v>
      </c>
      <c r="B321" s="26">
        <f>EIA!AB347</f>
        <v>3.1472648488497637</v>
      </c>
      <c r="C321" s="30">
        <v>-0.20978956304723928</v>
      </c>
    </row>
    <row r="322" spans="1:3" x14ac:dyDescent="0.25">
      <c r="A322" s="23">
        <v>41351</v>
      </c>
      <c r="B322" s="26">
        <f>EIA!AB348</f>
        <v>2.9503236853629491</v>
      </c>
      <c r="C322" s="30">
        <v>-0.19694116348681456</v>
      </c>
    </row>
    <row r="323" spans="1:3" x14ac:dyDescent="0.25">
      <c r="A323" s="23">
        <v>41358</v>
      </c>
      <c r="B323" s="26">
        <f>EIA!AB349</f>
        <v>2.761115997781352</v>
      </c>
      <c r="C323" s="30">
        <v>-0.18920768758159712</v>
      </c>
    </row>
    <row r="324" spans="1:3" x14ac:dyDescent="0.25">
      <c r="A324" s="23">
        <v>41365</v>
      </c>
      <c r="B324" s="26">
        <f>EIA!AB350</f>
        <v>2.7219295203404821</v>
      </c>
      <c r="C324" s="30">
        <v>-3.9186477440869893E-2</v>
      </c>
    </row>
    <row r="325" spans="1:3" x14ac:dyDescent="0.25">
      <c r="A325" s="23">
        <v>41372</v>
      </c>
      <c r="B325" s="26">
        <f>EIA!AB351</f>
        <v>2.656166209700547</v>
      </c>
      <c r="C325" s="30">
        <v>-6.5763310639935124E-2</v>
      </c>
    </row>
    <row r="326" spans="1:3" x14ac:dyDescent="0.25">
      <c r="A326" s="23">
        <v>41379</v>
      </c>
      <c r="B326" s="26">
        <f>EIA!AB352</f>
        <v>2.5011980779321332</v>
      </c>
      <c r="C326" s="30">
        <v>-0.15496813176841373</v>
      </c>
    </row>
    <row r="327" spans="1:3" x14ac:dyDescent="0.25">
      <c r="A327" s="23">
        <v>41386</v>
      </c>
      <c r="B327" s="26"/>
    </row>
    <row r="328" spans="1:3" x14ac:dyDescent="0.25">
      <c r="A328" s="23">
        <v>41393</v>
      </c>
      <c r="B328" s="26"/>
    </row>
    <row r="329" spans="1:3" x14ac:dyDescent="0.25">
      <c r="A329" s="23">
        <v>41400</v>
      </c>
      <c r="B329" s="2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EIA</vt:lpstr>
      <vt:lpstr>WTI</vt:lpstr>
      <vt:lpstr>PC1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EL-Bawab;NumXL Support</dc:creator>
  <cp:lastModifiedBy>Mohamad F. EL-Bawab</cp:lastModifiedBy>
  <dcterms:created xsi:type="dcterms:W3CDTF">2013-05-07T02:13:27Z</dcterms:created>
  <dcterms:modified xsi:type="dcterms:W3CDTF">2013-05-23T17:11:41Z</dcterms:modified>
</cp:coreProperties>
</file>