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10" windowWidth="13455" windowHeight="4650" activeTab="3"/>
  </bookViews>
  <sheets>
    <sheet name="Data" sheetId="1" r:id="rId1"/>
    <sheet name="Outliers" sheetId="2" r:id="rId2"/>
    <sheet name="smooth" sheetId="3" r:id="rId3"/>
    <sheet name="S&amp;P500" sheetId="4" r:id="rId4"/>
  </sheets>
  <definedNames>
    <definedName name="solver_adj" localSheetId="2" hidden="1">smooth!$C$1</definedName>
    <definedName name="solver_cvg" localSheetId="2" hidden="1">0.0001</definedName>
    <definedName name="solver_drv" localSheetId="2" hidden="1">1</definedName>
    <definedName name="solver_eng" localSheetId="2" hidden="1">1</definedName>
    <definedName name="solver_est" localSheetId="2" hidden="1">1</definedName>
    <definedName name="solver_itr" localSheetId="2" hidden="1">2147483647</definedName>
    <definedName name="solver_lhs1" localSheetId="2" hidden="1">smooth!$C$1</definedName>
    <definedName name="solver_mip" localSheetId="2" hidden="1">2147483647</definedName>
    <definedName name="solver_mni" localSheetId="2" hidden="1">30</definedName>
    <definedName name="solver_mrt" localSheetId="2" hidden="1">0.075</definedName>
    <definedName name="solver_msl" localSheetId="2" hidden="1">2</definedName>
    <definedName name="solver_neg" localSheetId="2" hidden="1">1</definedName>
    <definedName name="solver_nod" localSheetId="2" hidden="1">2147483647</definedName>
    <definedName name="solver_num" localSheetId="2" hidden="1">1</definedName>
    <definedName name="solver_nwt" localSheetId="2" hidden="1">1</definedName>
    <definedName name="solver_opt" localSheetId="2" hidden="1">smooth!$C$2</definedName>
    <definedName name="solver_pre" localSheetId="2" hidden="1">0.000001</definedName>
    <definedName name="solver_rbv" localSheetId="2" hidden="1">1</definedName>
    <definedName name="solver_rel1" localSheetId="2" hidden="1">1</definedName>
    <definedName name="solver_rhs1" localSheetId="2" hidden="1">1</definedName>
    <definedName name="solver_rlx" localSheetId="2" hidden="1">2</definedName>
    <definedName name="solver_rsd" localSheetId="2" hidden="1">0</definedName>
    <definedName name="solver_scl" localSheetId="2" hidden="1">1</definedName>
    <definedName name="solver_sho" localSheetId="2" hidden="1">2</definedName>
    <definedName name="solver_ssz" localSheetId="2" hidden="1">100</definedName>
    <definedName name="solver_tim" localSheetId="2" hidden="1">2147483647</definedName>
    <definedName name="solver_tol" localSheetId="2" hidden="1">0.01</definedName>
    <definedName name="solver_typ" localSheetId="2" hidden="1">2</definedName>
    <definedName name="solver_val" localSheetId="2" hidden="1">0</definedName>
    <definedName name="solver_ver" localSheetId="2" hidden="1">3</definedName>
  </definedNames>
  <calcPr calcId="145621"/>
</workbook>
</file>

<file path=xl/calcChain.xml><?xml version="1.0" encoding="utf-8"?>
<calcChain xmlns="http://schemas.openxmlformats.org/spreadsheetml/2006/main">
  <c r="M33" i="4" l="1"/>
  <c r="M19" i="4"/>
  <c r="H41" i="4"/>
  <c r="P36" i="4"/>
  <c r="K37" i="4"/>
  <c r="H40" i="4"/>
  <c r="H38" i="4"/>
  <c r="P35" i="4"/>
  <c r="K35" i="4"/>
  <c r="H37" i="4"/>
  <c r="H36" i="4"/>
  <c r="P34" i="4"/>
  <c r="H44" i="4"/>
  <c r="H35" i="4"/>
  <c r="H43" i="4"/>
  <c r="K38" i="4"/>
  <c r="H42" i="4"/>
  <c r="K24" i="4"/>
  <c r="H28" i="4"/>
  <c r="H27" i="4"/>
  <c r="P22" i="4"/>
  <c r="K23" i="4"/>
  <c r="H26" i="4"/>
  <c r="H24" i="4"/>
  <c r="P21" i="4"/>
  <c r="K21" i="4"/>
  <c r="H23" i="4"/>
  <c r="H22" i="4"/>
  <c r="P20" i="4"/>
  <c r="H30" i="4"/>
  <c r="H21" i="4"/>
  <c r="H29" i="4"/>
  <c r="D14" i="4"/>
  <c r="D22" i="4"/>
  <c r="D30" i="4"/>
  <c r="D38" i="4"/>
  <c r="D46" i="4"/>
  <c r="D54" i="4"/>
  <c r="D62" i="4"/>
  <c r="D70" i="4"/>
  <c r="D78" i="4"/>
  <c r="D86" i="4"/>
  <c r="D15" i="4"/>
  <c r="D23" i="4"/>
  <c r="D31" i="4"/>
  <c r="D39" i="4"/>
  <c r="D47" i="4"/>
  <c r="D55" i="4"/>
  <c r="D63" i="4"/>
  <c r="D71" i="4"/>
  <c r="D79" i="4"/>
  <c r="D87" i="4"/>
  <c r="D16" i="4"/>
  <c r="D24" i="4"/>
  <c r="D32" i="4"/>
  <c r="D40" i="4"/>
  <c r="D48" i="4"/>
  <c r="D56" i="4"/>
  <c r="D64" i="4"/>
  <c r="D72" i="4"/>
  <c r="D80" i="4"/>
  <c r="D88" i="4"/>
  <c r="D17" i="4"/>
  <c r="D25" i="4"/>
  <c r="D33" i="4"/>
  <c r="D41" i="4"/>
  <c r="D49" i="4"/>
  <c r="D57" i="4"/>
  <c r="D65" i="4"/>
  <c r="D73" i="4"/>
  <c r="D81" i="4"/>
  <c r="D89" i="4"/>
  <c r="D18" i="4"/>
  <c r="D26" i="4"/>
  <c r="D34" i="4"/>
  <c r="D42" i="4"/>
  <c r="D50" i="4"/>
  <c r="D58" i="4"/>
  <c r="D66" i="4"/>
  <c r="D74" i="4"/>
  <c r="D82" i="4"/>
  <c r="D90" i="4"/>
  <c r="D19" i="4"/>
  <c r="D27" i="4"/>
  <c r="D35" i="4"/>
  <c r="D43" i="4"/>
  <c r="D51" i="4"/>
  <c r="D59" i="4"/>
  <c r="D67" i="4"/>
  <c r="D75" i="4"/>
  <c r="D83" i="4"/>
  <c r="D20" i="4"/>
  <c r="D28" i="4"/>
  <c r="D36" i="4"/>
  <c r="D44" i="4"/>
  <c r="D52" i="4"/>
  <c r="D60" i="4"/>
  <c r="D68" i="4"/>
  <c r="D76" i="4"/>
  <c r="D84" i="4"/>
  <c r="D21" i="4"/>
  <c r="D29" i="4"/>
  <c r="D37" i="4"/>
  <c r="D45" i="4"/>
  <c r="D53" i="4"/>
  <c r="D61" i="4"/>
  <c r="D69" i="4"/>
  <c r="D77" i="4"/>
  <c r="D85" i="4"/>
  <c r="D13" i="4"/>
  <c r="D5" i="4"/>
  <c r="D6" i="4"/>
  <c r="D7" i="4"/>
  <c r="D8" i="4"/>
  <c r="D9" i="4"/>
  <c r="D10" i="4"/>
  <c r="D11" i="4"/>
  <c r="D12" i="4"/>
  <c r="D4" i="4"/>
  <c r="D3" i="4"/>
  <c r="L38" i="4" l="1"/>
  <c r="Q34" i="4"/>
  <c r="L35" i="4"/>
  <c r="Q35" i="4"/>
  <c r="L37" i="4"/>
  <c r="Q36" i="4"/>
  <c r="Q20" i="4"/>
  <c r="L21" i="4"/>
  <c r="Q21" i="4"/>
  <c r="L23" i="4"/>
  <c r="Q22" i="4"/>
  <c r="L24" i="4"/>
  <c r="I63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44" i="1"/>
  <c r="O19" i="2"/>
  <c r="N16" i="1"/>
  <c r="C6" i="3"/>
  <c r="C14" i="3"/>
  <c r="C22" i="3"/>
  <c r="C30" i="3"/>
  <c r="C38" i="3"/>
  <c r="C46" i="3"/>
  <c r="C54" i="3"/>
  <c r="C62" i="3"/>
  <c r="C70" i="3"/>
  <c r="C78" i="3"/>
  <c r="C86" i="3"/>
  <c r="C7" i="3"/>
  <c r="C15" i="3"/>
  <c r="C23" i="3"/>
  <c r="C31" i="3"/>
  <c r="C39" i="3"/>
  <c r="C47" i="3"/>
  <c r="C55" i="3"/>
  <c r="C63" i="3"/>
  <c r="C71" i="3"/>
  <c r="C79" i="3"/>
  <c r="C87" i="3"/>
  <c r="C8" i="3"/>
  <c r="C16" i="3"/>
  <c r="C24" i="3"/>
  <c r="C32" i="3"/>
  <c r="C40" i="3"/>
  <c r="C48" i="3"/>
  <c r="C56" i="3"/>
  <c r="C64" i="3"/>
  <c r="C72" i="3"/>
  <c r="C80" i="3"/>
  <c r="C88" i="3"/>
  <c r="C9" i="3"/>
  <c r="C17" i="3"/>
  <c r="C25" i="3"/>
  <c r="C33" i="3"/>
  <c r="C41" i="3"/>
  <c r="C49" i="3"/>
  <c r="C57" i="3"/>
  <c r="C65" i="3"/>
  <c r="C73" i="3"/>
  <c r="C81" i="3"/>
  <c r="C89" i="3"/>
  <c r="C10" i="3"/>
  <c r="C18" i="3"/>
  <c r="C26" i="3"/>
  <c r="C34" i="3"/>
  <c r="C42" i="3"/>
  <c r="C50" i="3"/>
  <c r="C58" i="3"/>
  <c r="C66" i="3"/>
  <c r="C74" i="3"/>
  <c r="C82" i="3"/>
  <c r="C90" i="3"/>
  <c r="C11" i="3"/>
  <c r="C19" i="3"/>
  <c r="C27" i="3"/>
  <c r="C35" i="3"/>
  <c r="C43" i="3"/>
  <c r="C51" i="3"/>
  <c r="C59" i="3"/>
  <c r="C67" i="3"/>
  <c r="C75" i="3"/>
  <c r="C83" i="3"/>
  <c r="C91" i="3"/>
  <c r="C12" i="3"/>
  <c r="C20" i="3"/>
  <c r="C28" i="3"/>
  <c r="C36" i="3"/>
  <c r="C44" i="3"/>
  <c r="C52" i="3"/>
  <c r="C60" i="3"/>
  <c r="C68" i="3"/>
  <c r="C76" i="3"/>
  <c r="C84" i="3"/>
  <c r="C92" i="3"/>
  <c r="C13" i="3"/>
  <c r="C21" i="3"/>
  <c r="C29" i="3"/>
  <c r="C37" i="3"/>
  <c r="C45" i="3"/>
  <c r="C53" i="3"/>
  <c r="C61" i="3"/>
  <c r="C69" i="3"/>
  <c r="C77" i="3"/>
  <c r="C85" i="3"/>
  <c r="C5" i="3"/>
  <c r="C4" i="3"/>
  <c r="J32" i="2"/>
  <c r="H63" i="1"/>
  <c r="H45" i="1"/>
  <c r="H49" i="1"/>
  <c r="H53" i="1"/>
  <c r="H57" i="1"/>
  <c r="H61" i="1"/>
  <c r="H50" i="1"/>
  <c r="H54" i="1"/>
  <c r="H58" i="1"/>
  <c r="H62" i="1"/>
  <c r="H59" i="1"/>
  <c r="H46" i="1"/>
  <c r="H51" i="1"/>
  <c r="H48" i="1"/>
  <c r="H52" i="1"/>
  <c r="H56" i="1"/>
  <c r="H60" i="1"/>
  <c r="H47" i="1"/>
  <c r="H55" i="1"/>
  <c r="H44" i="1"/>
  <c r="M24" i="2"/>
  <c r="J28" i="2"/>
  <c r="J27" i="2"/>
  <c r="R22" i="2"/>
  <c r="M23" i="2"/>
  <c r="J26" i="2"/>
  <c r="J24" i="2"/>
  <c r="R21" i="2"/>
  <c r="M21" i="2"/>
  <c r="J23" i="2"/>
  <c r="J22" i="2"/>
  <c r="R20" i="2"/>
  <c r="J30" i="2"/>
  <c r="J21" i="2"/>
  <c r="J29" i="2"/>
  <c r="D4" i="1"/>
  <c r="D12" i="1"/>
  <c r="D20" i="1"/>
  <c r="D28" i="1"/>
  <c r="D36" i="1"/>
  <c r="D44" i="1"/>
  <c r="D52" i="1"/>
  <c r="D60" i="1"/>
  <c r="D68" i="1"/>
  <c r="D76" i="1"/>
  <c r="D84" i="1"/>
  <c r="D5" i="1"/>
  <c r="D13" i="1"/>
  <c r="D21" i="1"/>
  <c r="D29" i="1"/>
  <c r="D37" i="1"/>
  <c r="D45" i="1"/>
  <c r="D53" i="1"/>
  <c r="D61" i="1"/>
  <c r="D69" i="1"/>
  <c r="D77" i="1"/>
  <c r="D85" i="1"/>
  <c r="D6" i="1"/>
  <c r="D14" i="1"/>
  <c r="D22" i="1"/>
  <c r="D30" i="1"/>
  <c r="D38" i="1"/>
  <c r="D46" i="1"/>
  <c r="D54" i="1"/>
  <c r="D62" i="1"/>
  <c r="D70" i="1"/>
  <c r="D78" i="1"/>
  <c r="D86" i="1"/>
  <c r="D7" i="1"/>
  <c r="D15" i="1"/>
  <c r="D23" i="1"/>
  <c r="D31" i="1"/>
  <c r="D39" i="1"/>
  <c r="D47" i="1"/>
  <c r="D55" i="1"/>
  <c r="D63" i="1"/>
  <c r="D71" i="1"/>
  <c r="D79" i="1"/>
  <c r="D87" i="1"/>
  <c r="D8" i="1"/>
  <c r="D16" i="1"/>
  <c r="D24" i="1"/>
  <c r="D32" i="1"/>
  <c r="D40" i="1"/>
  <c r="D48" i="1"/>
  <c r="D56" i="1"/>
  <c r="D64" i="1"/>
  <c r="D72" i="1"/>
  <c r="D80" i="1"/>
  <c r="D88" i="1"/>
  <c r="D9" i="1"/>
  <c r="D17" i="1"/>
  <c r="D25" i="1"/>
  <c r="D33" i="1"/>
  <c r="D41" i="1"/>
  <c r="D49" i="1"/>
  <c r="D57" i="1"/>
  <c r="D65" i="1"/>
  <c r="D73" i="1"/>
  <c r="D81" i="1"/>
  <c r="D89" i="1"/>
  <c r="D10" i="1"/>
  <c r="D18" i="1"/>
  <c r="D26" i="1"/>
  <c r="D34" i="1"/>
  <c r="D42" i="1"/>
  <c r="D50" i="1"/>
  <c r="D58" i="1"/>
  <c r="D66" i="1"/>
  <c r="D74" i="1"/>
  <c r="D82" i="1"/>
  <c r="D90" i="1"/>
  <c r="D11" i="1"/>
  <c r="D19" i="1"/>
  <c r="D27" i="1"/>
  <c r="D35" i="1"/>
  <c r="D43" i="1"/>
  <c r="D51" i="1"/>
  <c r="D59" i="1"/>
  <c r="D67" i="1"/>
  <c r="D75" i="1"/>
  <c r="D83" i="1"/>
  <c r="D3" i="1"/>
  <c r="D2" i="1"/>
  <c r="C4" i="1"/>
  <c r="C12" i="1"/>
  <c r="C20" i="1"/>
  <c r="C28" i="1"/>
  <c r="C36" i="1"/>
  <c r="C44" i="1"/>
  <c r="C52" i="1"/>
  <c r="C60" i="1"/>
  <c r="C68" i="1"/>
  <c r="C76" i="1"/>
  <c r="C84" i="1"/>
  <c r="C5" i="1"/>
  <c r="C13" i="1"/>
  <c r="C21" i="1"/>
  <c r="C29" i="1"/>
  <c r="C37" i="1"/>
  <c r="C45" i="1"/>
  <c r="C53" i="1"/>
  <c r="C61" i="1"/>
  <c r="C69" i="1"/>
  <c r="C77" i="1"/>
  <c r="C85" i="1"/>
  <c r="C6" i="1"/>
  <c r="C14" i="1"/>
  <c r="C22" i="1"/>
  <c r="C30" i="1"/>
  <c r="C38" i="1"/>
  <c r="C46" i="1"/>
  <c r="C54" i="1"/>
  <c r="C62" i="1"/>
  <c r="C70" i="1"/>
  <c r="C78" i="1"/>
  <c r="C86" i="1"/>
  <c r="C7" i="1"/>
  <c r="C15" i="1"/>
  <c r="C23" i="1"/>
  <c r="C31" i="1"/>
  <c r="C39" i="1"/>
  <c r="C47" i="1"/>
  <c r="C55" i="1"/>
  <c r="C63" i="1"/>
  <c r="C71" i="1"/>
  <c r="C79" i="1"/>
  <c r="C87" i="1"/>
  <c r="C8" i="1"/>
  <c r="C16" i="1"/>
  <c r="C24" i="1"/>
  <c r="C32" i="1"/>
  <c r="C40" i="1"/>
  <c r="C48" i="1"/>
  <c r="C56" i="1"/>
  <c r="C64" i="1"/>
  <c r="C72" i="1"/>
  <c r="C80" i="1"/>
  <c r="C88" i="1"/>
  <c r="C9" i="1"/>
  <c r="C17" i="1"/>
  <c r="C25" i="1"/>
  <c r="C33" i="1"/>
  <c r="C41" i="1"/>
  <c r="C49" i="1"/>
  <c r="C57" i="1"/>
  <c r="C65" i="1"/>
  <c r="C73" i="1"/>
  <c r="C81" i="1"/>
  <c r="C89" i="1"/>
  <c r="C10" i="1"/>
  <c r="C18" i="1"/>
  <c r="C26" i="1"/>
  <c r="C34" i="1"/>
  <c r="C42" i="1"/>
  <c r="C50" i="1"/>
  <c r="C58" i="1"/>
  <c r="C66" i="1"/>
  <c r="C74" i="1"/>
  <c r="C82" i="1"/>
  <c r="C90" i="1"/>
  <c r="C19" i="1"/>
  <c r="C27" i="1"/>
  <c r="C35" i="1"/>
  <c r="C43" i="1"/>
  <c r="C51" i="1"/>
  <c r="C59" i="1"/>
  <c r="C67" i="1"/>
  <c r="C75" i="1"/>
  <c r="C83" i="1"/>
  <c r="C11" i="1"/>
  <c r="C3" i="1"/>
  <c r="C2" i="1"/>
  <c r="I33" i="1"/>
  <c r="I35" i="1"/>
  <c r="I32" i="1"/>
  <c r="I24" i="1"/>
  <c r="Q19" i="1"/>
  <c r="L20" i="1"/>
  <c r="I23" i="1"/>
  <c r="I21" i="1"/>
  <c r="Q18" i="1"/>
  <c r="L18" i="1"/>
  <c r="I20" i="1"/>
  <c r="I19" i="1"/>
  <c r="Q17" i="1"/>
  <c r="I27" i="1"/>
  <c r="I18" i="1"/>
  <c r="I26" i="1"/>
  <c r="L21" i="1"/>
  <c r="I25" i="1"/>
  <c r="L32" i="1"/>
  <c r="N32" i="1"/>
  <c r="M32" i="1"/>
  <c r="O32" i="1"/>
  <c r="M39" i="1"/>
  <c r="O37" i="1"/>
  <c r="L36" i="1"/>
  <c r="N34" i="1"/>
  <c r="L39" i="1"/>
  <c r="N37" i="1"/>
  <c r="M34" i="1"/>
  <c r="M37" i="1"/>
  <c r="O35" i="1"/>
  <c r="L34" i="1"/>
  <c r="O38" i="1"/>
  <c r="L37" i="1"/>
  <c r="N35" i="1"/>
  <c r="N38" i="1"/>
  <c r="M35" i="1"/>
  <c r="O33" i="1"/>
  <c r="M38" i="1"/>
  <c r="O36" i="1"/>
  <c r="L35" i="1"/>
  <c r="N33" i="1"/>
  <c r="O39" i="1"/>
  <c r="L38" i="1"/>
  <c r="N36" i="1"/>
  <c r="M33" i="1"/>
  <c r="N39" i="1"/>
  <c r="M36" i="1"/>
  <c r="O34" i="1"/>
  <c r="L33" i="1"/>
  <c r="P32" i="1" l="1"/>
  <c r="D62" i="2"/>
  <c r="D39" i="2"/>
  <c r="D19" i="2"/>
  <c r="D56" i="2"/>
  <c r="D89" i="2"/>
  <c r="D27" i="2"/>
  <c r="D64" i="2"/>
  <c r="D50" i="2"/>
  <c r="S20" i="2"/>
  <c r="N21" i="2"/>
  <c r="S21" i="2"/>
  <c r="N23" i="2"/>
  <c r="S22" i="2"/>
  <c r="N24" i="2"/>
  <c r="P39" i="1"/>
  <c r="P34" i="1"/>
  <c r="P37" i="1"/>
  <c r="P35" i="1"/>
  <c r="P38" i="1"/>
  <c r="P33" i="1"/>
  <c r="P36" i="1"/>
  <c r="M21" i="1"/>
  <c r="R17" i="1"/>
  <c r="M18" i="1"/>
  <c r="R18" i="1"/>
  <c r="M20" i="1"/>
  <c r="R19" i="1"/>
  <c r="C3" i="2" l="1"/>
  <c r="C67" i="2"/>
  <c r="C36" i="2"/>
  <c r="C13" i="2"/>
  <c r="C77" i="2"/>
  <c r="C10" i="2"/>
  <c r="C47" i="2"/>
  <c r="C73" i="2"/>
  <c r="C18" i="2"/>
  <c r="C39" i="2"/>
  <c r="C66" i="2"/>
  <c r="C70" i="2"/>
  <c r="D60" i="2"/>
  <c r="D37" i="2"/>
  <c r="D6" i="2"/>
  <c r="D70" i="2"/>
  <c r="D47" i="2"/>
  <c r="D35" i="2"/>
  <c r="D72" i="2"/>
  <c r="D10" i="2"/>
  <c r="D43" i="2"/>
  <c r="D80" i="2"/>
  <c r="D66" i="2"/>
  <c r="C11" i="2"/>
  <c r="C75" i="2"/>
  <c r="C44" i="2"/>
  <c r="C21" i="2"/>
  <c r="C85" i="2"/>
  <c r="C26" i="2"/>
  <c r="C58" i="2"/>
  <c r="C87" i="2"/>
  <c r="C34" i="2"/>
  <c r="C54" i="2"/>
  <c r="C80" i="2"/>
  <c r="D4" i="2"/>
  <c r="D68" i="2"/>
  <c r="D45" i="2"/>
  <c r="D14" i="2"/>
  <c r="D78" i="2"/>
  <c r="D55" i="2"/>
  <c r="D51" i="2"/>
  <c r="D88" i="2"/>
  <c r="D26" i="2"/>
  <c r="D59" i="2"/>
  <c r="D17" i="2"/>
  <c r="D34" i="2"/>
  <c r="C19" i="2"/>
  <c r="C83" i="2"/>
  <c r="C52" i="2"/>
  <c r="C29" i="2"/>
  <c r="C6" i="2"/>
  <c r="C42" i="2"/>
  <c r="C72" i="2"/>
  <c r="C17" i="2"/>
  <c r="C50" i="2"/>
  <c r="C65" i="2"/>
  <c r="C8" i="2"/>
  <c r="D12" i="2"/>
  <c r="D76" i="2"/>
  <c r="D53" i="2"/>
  <c r="D22" i="2"/>
  <c r="D86" i="2"/>
  <c r="D63" i="2"/>
  <c r="D67" i="2"/>
  <c r="D9" i="2"/>
  <c r="D42" i="2"/>
  <c r="D75" i="2"/>
  <c r="D33" i="2"/>
  <c r="D82" i="2"/>
  <c r="C27" i="2"/>
  <c r="C2" i="2"/>
  <c r="C60" i="2"/>
  <c r="C37" i="2"/>
  <c r="C14" i="2"/>
  <c r="C57" i="2"/>
  <c r="C86" i="2"/>
  <c r="C33" i="2"/>
  <c r="C64" i="2"/>
  <c r="C79" i="2"/>
  <c r="C25" i="2"/>
  <c r="D20" i="2"/>
  <c r="D84" i="2"/>
  <c r="D61" i="2"/>
  <c r="D30" i="2"/>
  <c r="D7" i="2"/>
  <c r="D71" i="2"/>
  <c r="D83" i="2"/>
  <c r="D25" i="2"/>
  <c r="D58" i="2"/>
  <c r="D2" i="2"/>
  <c r="D49" i="2"/>
  <c r="C35" i="2"/>
  <c r="C4" i="2"/>
  <c r="C68" i="2"/>
  <c r="C45" i="2"/>
  <c r="C22" i="2"/>
  <c r="C71" i="2"/>
  <c r="C16" i="2"/>
  <c r="C49" i="2"/>
  <c r="C78" i="2"/>
  <c r="C90" i="2"/>
  <c r="C56" i="2"/>
  <c r="D28" i="2"/>
  <c r="D5" i="2"/>
  <c r="D69" i="2"/>
  <c r="D38" i="2"/>
  <c r="D15" i="2"/>
  <c r="D79" i="2"/>
  <c r="D8" i="2"/>
  <c r="D41" i="2"/>
  <c r="D74" i="2"/>
  <c r="D16" i="2"/>
  <c r="D65" i="2"/>
  <c r="C43" i="2"/>
  <c r="C12" i="2"/>
  <c r="C76" i="2"/>
  <c r="C53" i="2"/>
  <c r="C30" i="2"/>
  <c r="C82" i="2"/>
  <c r="C32" i="2"/>
  <c r="C63" i="2"/>
  <c r="C89" i="2"/>
  <c r="C24" i="2"/>
  <c r="C81" i="2"/>
  <c r="D36" i="2"/>
  <c r="D13" i="2"/>
  <c r="D77" i="2"/>
  <c r="D46" i="2"/>
  <c r="D23" i="2"/>
  <c r="D87" i="2"/>
  <c r="D24" i="2"/>
  <c r="D57" i="2"/>
  <c r="D90" i="2"/>
  <c r="D32" i="2"/>
  <c r="D81" i="2"/>
  <c r="C51" i="2"/>
  <c r="C20" i="2"/>
  <c r="C84" i="2"/>
  <c r="C61" i="2"/>
  <c r="C38" i="2"/>
  <c r="C15" i="2"/>
  <c r="C48" i="2"/>
  <c r="C74" i="2"/>
  <c r="C7" i="2"/>
  <c r="C40" i="2"/>
  <c r="C9" i="2"/>
  <c r="D44" i="2"/>
  <c r="D21" i="2"/>
  <c r="D85" i="2"/>
  <c r="D54" i="2"/>
  <c r="D31" i="2"/>
  <c r="D3" i="2"/>
  <c r="D40" i="2"/>
  <c r="D73" i="2"/>
  <c r="D11" i="2"/>
  <c r="D48" i="2"/>
  <c r="D18" i="2"/>
  <c r="C59" i="2"/>
  <c r="C28" i="2"/>
  <c r="C5" i="2"/>
  <c r="C69" i="2"/>
  <c r="C46" i="2"/>
  <c r="C31" i="2"/>
  <c r="C62" i="2"/>
  <c r="C88" i="2"/>
  <c r="C23" i="2"/>
  <c r="C55" i="2"/>
  <c r="C41" i="2"/>
  <c r="D52" i="2"/>
  <c r="D29" i="2"/>
  <c r="C2" i="3"/>
</calcChain>
</file>

<file path=xl/sharedStrings.xml><?xml version="1.0" encoding="utf-8"?>
<sst xmlns="http://schemas.openxmlformats.org/spreadsheetml/2006/main" count="110" uniqueCount="42">
  <si>
    <t>Descriptive Statistics</t>
  </si>
  <si>
    <t>AVERAGE:</t>
  </si>
  <si>
    <t>STD DEV:</t>
  </si>
  <si>
    <t>SKEW:</t>
  </si>
  <si>
    <t>EXCESS-KURTOSIS:</t>
  </si>
  <si>
    <t>MEDIAN:</t>
  </si>
  <si>
    <t>MIN:</t>
  </si>
  <si>
    <t>MAX:</t>
  </si>
  <si>
    <t>Q 1:</t>
  </si>
  <si>
    <t>Q 3:</t>
  </si>
  <si>
    <t>Significance Test</t>
  </si>
  <si>
    <t>Target</t>
  </si>
  <si>
    <t>Test</t>
  </si>
  <si>
    <t>White-noise</t>
  </si>
  <si>
    <t>Normal Distributed?</t>
  </si>
  <si>
    <t>ARCH Effect?</t>
  </si>
  <si>
    <t>Date</t>
  </si>
  <si>
    <t>%Ret</t>
  </si>
  <si>
    <t>P-Value</t>
  </si>
  <si>
    <t>SIG?</t>
  </si>
  <si>
    <t>p-value</t>
  </si>
  <si>
    <t>Method</t>
  </si>
  <si>
    <t>Bins</t>
  </si>
  <si>
    <t>Scott's choice</t>
  </si>
  <si>
    <t>Square Root</t>
  </si>
  <si>
    <t>Bin</t>
  </si>
  <si>
    <t>LL</t>
  </si>
  <si>
    <t>UL</t>
  </si>
  <si>
    <t>Center</t>
  </si>
  <si>
    <t>Freq</t>
  </si>
  <si>
    <t>Normal</t>
  </si>
  <si>
    <t>WMA</t>
  </si>
  <si>
    <t>EWMA</t>
  </si>
  <si>
    <t>IQR</t>
  </si>
  <si>
    <t>LL-Fence</t>
  </si>
  <si>
    <t>UL-Fence</t>
  </si>
  <si>
    <t>P</t>
  </si>
  <si>
    <t>EDF</t>
  </si>
  <si>
    <t>Alpha</t>
  </si>
  <si>
    <t>RMSE</t>
  </si>
  <si>
    <t>S&amp;P 500</t>
  </si>
  <si>
    <t>EWXCF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</si>
</sst>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%"/>
    <numFmt numFmtId="166" formatCode="0.00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10" fontId="0" fillId="0" borderId="0" xfId="0" applyNumberFormat="1"/>
    <xf numFmtId="0" fontId="2" fillId="0" borderId="1" xfId="0" applyFont="1" applyBorder="1" applyAlignment="1">
      <alignment horizontal="left"/>
    </xf>
    <xf numFmtId="0" fontId="0" fillId="0" borderId="1" xfId="0" applyBorder="1"/>
    <xf numFmtId="0" fontId="2" fillId="0" borderId="0" xfId="0" applyFont="1" applyAlignment="1">
      <alignment horizontal="right"/>
    </xf>
    <xf numFmtId="10" fontId="0" fillId="0" borderId="0" xfId="0" applyNumberFormat="1" applyFont="1" applyAlignment="1">
      <alignment horizontal="center"/>
    </xf>
    <xf numFmtId="2" fontId="0" fillId="0" borderId="0" xfId="0" applyNumberFormat="1" applyFont="1" applyAlignment="1">
      <alignment horizontal="center"/>
    </xf>
    <xf numFmtId="10" fontId="2" fillId="2" borderId="2" xfId="0" applyNumberFormat="1" applyFont="1" applyFill="1" applyBorder="1" applyAlignment="1">
      <alignment horizontal="center"/>
    </xf>
    <xf numFmtId="0" fontId="0" fillId="0" borderId="2" xfId="0" applyBorder="1"/>
    <xf numFmtId="0" fontId="2" fillId="0" borderId="1" xfId="0" applyFont="1" applyBorder="1" applyAlignment="1">
      <alignment horizontal="center"/>
    </xf>
    <xf numFmtId="164" fontId="0" fillId="0" borderId="0" xfId="0" applyNumberFormat="1" applyFont="1" applyAlignment="1">
      <alignment horizontal="center"/>
    </xf>
    <xf numFmtId="0" fontId="0" fillId="0" borderId="3" xfId="0" applyBorder="1" applyAlignment="1">
      <alignment horizontal="center"/>
    </xf>
    <xf numFmtId="14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165" fontId="0" fillId="0" borderId="0" xfId="1" applyNumberFormat="1" applyFont="1"/>
    <xf numFmtId="9" fontId="0" fillId="0" borderId="0" xfId="1" applyFont="1" applyAlignment="1">
      <alignment horizontal="center"/>
    </xf>
    <xf numFmtId="0" fontId="0" fillId="0" borderId="3" xfId="0" applyFill="1" applyBorder="1" applyAlignment="1">
      <alignment horizontal="center"/>
    </xf>
    <xf numFmtId="165" fontId="0" fillId="0" borderId="0" xfId="1" applyNumberFormat="1" applyFont="1" applyAlignment="1">
      <alignment horizontal="center"/>
    </xf>
    <xf numFmtId="14" fontId="0" fillId="2" borderId="0" xfId="0" applyNumberFormat="1" applyFill="1" applyAlignment="1">
      <alignment horizontal="center"/>
    </xf>
    <xf numFmtId="10" fontId="0" fillId="2" borderId="0" xfId="1" applyNumberFormat="1" applyFont="1" applyFill="1" applyAlignment="1">
      <alignment horizontal="center"/>
    </xf>
    <xf numFmtId="165" fontId="0" fillId="0" borderId="0" xfId="0" applyNumberFormat="1" applyAlignment="1">
      <alignment horizontal="center"/>
    </xf>
    <xf numFmtId="165" fontId="0" fillId="2" borderId="0" xfId="0" applyNumberFormat="1" applyFill="1" applyAlignment="1">
      <alignment horizontal="center"/>
    </xf>
    <xf numFmtId="9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6" fontId="0" fillId="0" borderId="0" xfId="1" applyNumberFormat="1" applyFont="1"/>
    <xf numFmtId="9" fontId="0" fillId="0" borderId="0" xfId="1" applyFont="1"/>
    <xf numFmtId="0" fontId="0" fillId="0" borderId="0" xfId="0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1373418687544324E-2"/>
          <c:y val="5.4324265804477023E-2"/>
          <c:w val="0.93494357105019799"/>
          <c:h val="0.7308174491690046"/>
        </c:manualLayout>
      </c:layout>
      <c:lineChart>
        <c:grouping val="standard"/>
        <c:varyColors val="0"/>
        <c:ser>
          <c:idx val="0"/>
          <c:order val="0"/>
          <c:tx>
            <c:strRef>
              <c:f>Data!$B$1</c:f>
              <c:strCache>
                <c:ptCount val="1"/>
                <c:pt idx="0">
                  <c:v>%Ret</c:v>
                </c:pt>
              </c:strCache>
            </c:strRef>
          </c:tx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  <c:marker>
            <c:symbol val="none"/>
          </c:marker>
          <c:cat>
            <c:numRef>
              <c:f>Data!$A$2:$A$90</c:f>
              <c:numCache>
                <c:formatCode>m/d/yyyy</c:formatCode>
                <c:ptCount val="89"/>
                <c:pt idx="0">
                  <c:v>37742</c:v>
                </c:pt>
                <c:pt idx="1">
                  <c:v>37773</c:v>
                </c:pt>
                <c:pt idx="2">
                  <c:v>37803</c:v>
                </c:pt>
                <c:pt idx="3">
                  <c:v>37834</c:v>
                </c:pt>
                <c:pt idx="4">
                  <c:v>37865</c:v>
                </c:pt>
                <c:pt idx="5">
                  <c:v>37895</c:v>
                </c:pt>
                <c:pt idx="6">
                  <c:v>37926</c:v>
                </c:pt>
                <c:pt idx="7">
                  <c:v>37956</c:v>
                </c:pt>
                <c:pt idx="8">
                  <c:v>37987</c:v>
                </c:pt>
                <c:pt idx="9">
                  <c:v>38018</c:v>
                </c:pt>
                <c:pt idx="10">
                  <c:v>38047</c:v>
                </c:pt>
                <c:pt idx="11">
                  <c:v>38078</c:v>
                </c:pt>
                <c:pt idx="12">
                  <c:v>38108</c:v>
                </c:pt>
                <c:pt idx="13">
                  <c:v>38139</c:v>
                </c:pt>
                <c:pt idx="14">
                  <c:v>38169</c:v>
                </c:pt>
                <c:pt idx="15">
                  <c:v>38200</c:v>
                </c:pt>
                <c:pt idx="16">
                  <c:v>38231</c:v>
                </c:pt>
                <c:pt idx="17">
                  <c:v>38261</c:v>
                </c:pt>
                <c:pt idx="18">
                  <c:v>38292</c:v>
                </c:pt>
                <c:pt idx="19">
                  <c:v>38322</c:v>
                </c:pt>
                <c:pt idx="20">
                  <c:v>38353</c:v>
                </c:pt>
                <c:pt idx="21">
                  <c:v>38384</c:v>
                </c:pt>
                <c:pt idx="22">
                  <c:v>38412</c:v>
                </c:pt>
                <c:pt idx="23">
                  <c:v>38443</c:v>
                </c:pt>
                <c:pt idx="24">
                  <c:v>38473</c:v>
                </c:pt>
                <c:pt idx="25">
                  <c:v>38504</c:v>
                </c:pt>
                <c:pt idx="26">
                  <c:v>38534</c:v>
                </c:pt>
                <c:pt idx="27">
                  <c:v>38565</c:v>
                </c:pt>
                <c:pt idx="28">
                  <c:v>38596</c:v>
                </c:pt>
                <c:pt idx="29">
                  <c:v>38626</c:v>
                </c:pt>
                <c:pt idx="30">
                  <c:v>38657</c:v>
                </c:pt>
                <c:pt idx="31">
                  <c:v>38687</c:v>
                </c:pt>
                <c:pt idx="32">
                  <c:v>38718</c:v>
                </c:pt>
                <c:pt idx="33">
                  <c:v>38749</c:v>
                </c:pt>
                <c:pt idx="34">
                  <c:v>38777</c:v>
                </c:pt>
                <c:pt idx="35">
                  <c:v>38808</c:v>
                </c:pt>
                <c:pt idx="36">
                  <c:v>38838</c:v>
                </c:pt>
                <c:pt idx="37">
                  <c:v>38869</c:v>
                </c:pt>
                <c:pt idx="38">
                  <c:v>38899</c:v>
                </c:pt>
                <c:pt idx="39">
                  <c:v>38930</c:v>
                </c:pt>
                <c:pt idx="40">
                  <c:v>38961</c:v>
                </c:pt>
                <c:pt idx="41">
                  <c:v>38991</c:v>
                </c:pt>
                <c:pt idx="42">
                  <c:v>39022</c:v>
                </c:pt>
                <c:pt idx="43">
                  <c:v>39052</c:v>
                </c:pt>
                <c:pt idx="44">
                  <c:v>39083</c:v>
                </c:pt>
                <c:pt idx="45">
                  <c:v>39114</c:v>
                </c:pt>
                <c:pt idx="46">
                  <c:v>39142</c:v>
                </c:pt>
                <c:pt idx="47">
                  <c:v>39173</c:v>
                </c:pt>
                <c:pt idx="48">
                  <c:v>39203</c:v>
                </c:pt>
                <c:pt idx="49">
                  <c:v>39234</c:v>
                </c:pt>
                <c:pt idx="50">
                  <c:v>39264</c:v>
                </c:pt>
                <c:pt idx="51">
                  <c:v>39295</c:v>
                </c:pt>
                <c:pt idx="52">
                  <c:v>39326</c:v>
                </c:pt>
                <c:pt idx="53">
                  <c:v>39356</c:v>
                </c:pt>
                <c:pt idx="54">
                  <c:v>39387</c:v>
                </c:pt>
                <c:pt idx="55">
                  <c:v>39417</c:v>
                </c:pt>
                <c:pt idx="56">
                  <c:v>39448</c:v>
                </c:pt>
                <c:pt idx="57">
                  <c:v>39479</c:v>
                </c:pt>
                <c:pt idx="58">
                  <c:v>39508</c:v>
                </c:pt>
                <c:pt idx="59">
                  <c:v>39539</c:v>
                </c:pt>
                <c:pt idx="60">
                  <c:v>39569</c:v>
                </c:pt>
                <c:pt idx="61">
                  <c:v>39600</c:v>
                </c:pt>
                <c:pt idx="62">
                  <c:v>39630</c:v>
                </c:pt>
                <c:pt idx="63">
                  <c:v>39661</c:v>
                </c:pt>
                <c:pt idx="64">
                  <c:v>39692</c:v>
                </c:pt>
                <c:pt idx="65">
                  <c:v>39722</c:v>
                </c:pt>
                <c:pt idx="66">
                  <c:v>39753</c:v>
                </c:pt>
                <c:pt idx="67">
                  <c:v>39783</c:v>
                </c:pt>
                <c:pt idx="68">
                  <c:v>39814</c:v>
                </c:pt>
                <c:pt idx="69">
                  <c:v>39845</c:v>
                </c:pt>
                <c:pt idx="70">
                  <c:v>39873</c:v>
                </c:pt>
                <c:pt idx="71">
                  <c:v>39904</c:v>
                </c:pt>
                <c:pt idx="72">
                  <c:v>39934</c:v>
                </c:pt>
                <c:pt idx="73">
                  <c:v>39965</c:v>
                </c:pt>
                <c:pt idx="74">
                  <c:v>39995</c:v>
                </c:pt>
                <c:pt idx="75">
                  <c:v>40026</c:v>
                </c:pt>
                <c:pt idx="76">
                  <c:v>40057</c:v>
                </c:pt>
                <c:pt idx="77">
                  <c:v>40087</c:v>
                </c:pt>
                <c:pt idx="78">
                  <c:v>40118</c:v>
                </c:pt>
                <c:pt idx="79">
                  <c:v>40148</c:v>
                </c:pt>
                <c:pt idx="80">
                  <c:v>40179</c:v>
                </c:pt>
                <c:pt idx="81">
                  <c:v>40210</c:v>
                </c:pt>
                <c:pt idx="82">
                  <c:v>40238</c:v>
                </c:pt>
                <c:pt idx="83">
                  <c:v>40269</c:v>
                </c:pt>
                <c:pt idx="84">
                  <c:v>40299</c:v>
                </c:pt>
                <c:pt idx="85">
                  <c:v>40330</c:v>
                </c:pt>
                <c:pt idx="86">
                  <c:v>40360</c:v>
                </c:pt>
                <c:pt idx="87">
                  <c:v>40391</c:v>
                </c:pt>
                <c:pt idx="88">
                  <c:v>40422</c:v>
                </c:pt>
              </c:numCache>
            </c:numRef>
          </c:cat>
          <c:val>
            <c:numRef>
              <c:f>Data!$B$2:$B$90</c:f>
              <c:numCache>
                <c:formatCode>0.00%</c:formatCode>
                <c:ptCount val="89"/>
                <c:pt idx="0">
                  <c:v>0.125</c:v>
                </c:pt>
                <c:pt idx="1">
                  <c:v>1.7999999999999999E-2</c:v>
                </c:pt>
                <c:pt idx="2">
                  <c:v>7.1999999999999995E-2</c:v>
                </c:pt>
                <c:pt idx="3">
                  <c:v>6.3E-2</c:v>
                </c:pt>
                <c:pt idx="4">
                  <c:v>-2.7E-2</c:v>
                </c:pt>
                <c:pt idx="5">
                  <c:v>-2E-3</c:v>
                </c:pt>
                <c:pt idx="6">
                  <c:v>0.04</c:v>
                </c:pt>
                <c:pt idx="7">
                  <c:v>2.4E-2</c:v>
                </c:pt>
                <c:pt idx="8">
                  <c:v>4.9000000000000002E-2</c:v>
                </c:pt>
                <c:pt idx="9">
                  <c:v>2.1000000000000001E-2</c:v>
                </c:pt>
                <c:pt idx="10">
                  <c:v>-5.0000000000000001E-3</c:v>
                </c:pt>
                <c:pt idx="11">
                  <c:v>-7.8E-2</c:v>
                </c:pt>
                <c:pt idx="12">
                  <c:v>7.0000000000000001E-3</c:v>
                </c:pt>
                <c:pt idx="13">
                  <c:v>3.5999999999999997E-2</c:v>
                </c:pt>
                <c:pt idx="14">
                  <c:v>-8.7999999999999995E-2</c:v>
                </c:pt>
                <c:pt idx="15">
                  <c:v>5.3999999999999999E-2</c:v>
                </c:pt>
                <c:pt idx="16">
                  <c:v>1.2E-2</c:v>
                </c:pt>
                <c:pt idx="17">
                  <c:v>2E-3</c:v>
                </c:pt>
                <c:pt idx="18">
                  <c:v>0.108</c:v>
                </c:pt>
                <c:pt idx="19">
                  <c:v>0.05</c:v>
                </c:pt>
                <c:pt idx="20">
                  <c:v>-4.8000000000000001E-2</c:v>
                </c:pt>
                <c:pt idx="21">
                  <c:v>1.0999999999999999E-2</c:v>
                </c:pt>
                <c:pt idx="22">
                  <c:v>-2.8000000000000001E-2</c:v>
                </c:pt>
                <c:pt idx="23">
                  <c:v>-1.9E-2</c:v>
                </c:pt>
                <c:pt idx="24">
                  <c:v>4.2999999999999997E-2</c:v>
                </c:pt>
                <c:pt idx="25">
                  <c:v>4.8000000000000001E-2</c:v>
                </c:pt>
                <c:pt idx="26">
                  <c:v>8.5000000000000006E-2</c:v>
                </c:pt>
                <c:pt idx="27">
                  <c:v>-2.7E-2</c:v>
                </c:pt>
                <c:pt idx="28">
                  <c:v>-0.04</c:v>
                </c:pt>
                <c:pt idx="29">
                  <c:v>-0.05</c:v>
                </c:pt>
                <c:pt idx="30">
                  <c:v>3.5000000000000003E-2</c:v>
                </c:pt>
                <c:pt idx="31">
                  <c:v>-2.4E-2</c:v>
                </c:pt>
                <c:pt idx="32">
                  <c:v>4.4999999999999998E-2</c:v>
                </c:pt>
                <c:pt idx="33">
                  <c:v>-1.6E-2</c:v>
                </c:pt>
                <c:pt idx="34">
                  <c:v>2.7E-2</c:v>
                </c:pt>
                <c:pt idx="35">
                  <c:v>1.4999999999999999E-2</c:v>
                </c:pt>
                <c:pt idx="36">
                  <c:v>-6.2E-2</c:v>
                </c:pt>
                <c:pt idx="37">
                  <c:v>1.2E-2</c:v>
                </c:pt>
                <c:pt idx="38">
                  <c:v>-1.4999999999999999E-2</c:v>
                </c:pt>
                <c:pt idx="39">
                  <c:v>2.7E-2</c:v>
                </c:pt>
                <c:pt idx="40">
                  <c:v>0.01</c:v>
                </c:pt>
                <c:pt idx="41">
                  <c:v>1.7000000000000001E-2</c:v>
                </c:pt>
                <c:pt idx="42">
                  <c:v>0.06</c:v>
                </c:pt>
                <c:pt idx="43">
                  <c:v>-2E-3</c:v>
                </c:pt>
                <c:pt idx="44">
                  <c:v>2.5000000000000001E-2</c:v>
                </c:pt>
                <c:pt idx="45">
                  <c:v>-0.01</c:v>
                </c:pt>
                <c:pt idx="46">
                  <c:v>-8.0000000000000002E-3</c:v>
                </c:pt>
                <c:pt idx="47">
                  <c:v>4.8000000000000001E-2</c:v>
                </c:pt>
                <c:pt idx="48">
                  <c:v>6.0999999999999999E-2</c:v>
                </c:pt>
                <c:pt idx="49">
                  <c:v>-3.4000000000000002E-2</c:v>
                </c:pt>
                <c:pt idx="50">
                  <c:v>-1.9E-2</c:v>
                </c:pt>
                <c:pt idx="51">
                  <c:v>1.7000000000000001E-2</c:v>
                </c:pt>
                <c:pt idx="52">
                  <c:v>3.0000000000000001E-3</c:v>
                </c:pt>
                <c:pt idx="53">
                  <c:v>0.03</c:v>
                </c:pt>
                <c:pt idx="54">
                  <c:v>-8.7999999999999995E-2</c:v>
                </c:pt>
                <c:pt idx="55">
                  <c:v>-8.0000000000000002E-3</c:v>
                </c:pt>
                <c:pt idx="56">
                  <c:v>-0.04</c:v>
                </c:pt>
                <c:pt idx="57">
                  <c:v>1.0999999999999999E-2</c:v>
                </c:pt>
                <c:pt idx="58">
                  <c:v>1.2E-2</c:v>
                </c:pt>
                <c:pt idx="59">
                  <c:v>-0.01</c:v>
                </c:pt>
                <c:pt idx="60">
                  <c:v>3.6999999999999998E-2</c:v>
                </c:pt>
                <c:pt idx="61">
                  <c:v>-0.111</c:v>
                </c:pt>
                <c:pt idx="62">
                  <c:v>4.0000000000000001E-3</c:v>
                </c:pt>
                <c:pt idx="63">
                  <c:v>4.2999999999999997E-2</c:v>
                </c:pt>
                <c:pt idx="64">
                  <c:v>-5.5E-2</c:v>
                </c:pt>
                <c:pt idx="65">
                  <c:v>-2.1000000000000001E-2</c:v>
                </c:pt>
                <c:pt idx="66">
                  <c:v>0.114</c:v>
                </c:pt>
                <c:pt idx="67">
                  <c:v>4.5999999999999999E-2</c:v>
                </c:pt>
                <c:pt idx="68">
                  <c:v>-8.8999999999999996E-2</c:v>
                </c:pt>
                <c:pt idx="69">
                  <c:v>-5.6000000000000001E-2</c:v>
                </c:pt>
                <c:pt idx="70">
                  <c:v>0.08</c:v>
                </c:pt>
                <c:pt idx="71">
                  <c:v>0.21299999999999999</c:v>
                </c:pt>
                <c:pt idx="72">
                  <c:v>4.1000000000000002E-2</c:v>
                </c:pt>
                <c:pt idx="73">
                  <c:v>1.4999999999999999E-2</c:v>
                </c:pt>
                <c:pt idx="74">
                  <c:v>0.128</c:v>
                </c:pt>
                <c:pt idx="75">
                  <c:v>4.4999999999999998E-2</c:v>
                </c:pt>
                <c:pt idx="76">
                  <c:v>8.1000000000000003E-2</c:v>
                </c:pt>
                <c:pt idx="77">
                  <c:v>-6.5000000000000002E-2</c:v>
                </c:pt>
                <c:pt idx="78">
                  <c:v>1.9E-2</c:v>
                </c:pt>
                <c:pt idx="79">
                  <c:v>3.2000000000000001E-2</c:v>
                </c:pt>
                <c:pt idx="80">
                  <c:v>-5.0999999999999997E-2</c:v>
                </c:pt>
                <c:pt idx="81">
                  <c:v>2.1000000000000001E-2</c:v>
                </c:pt>
                <c:pt idx="82">
                  <c:v>7.0999999999999994E-2</c:v>
                </c:pt>
                <c:pt idx="83">
                  <c:v>0.06</c:v>
                </c:pt>
                <c:pt idx="84">
                  <c:v>-9.7000000000000003E-2</c:v>
                </c:pt>
                <c:pt idx="85">
                  <c:v>7.0000000000000001E-3</c:v>
                </c:pt>
                <c:pt idx="86">
                  <c:v>8.0000000000000002E-3</c:v>
                </c:pt>
                <c:pt idx="87">
                  <c:v>-8.8999999999999996E-2</c:v>
                </c:pt>
                <c:pt idx="88">
                  <c:v>4.4999999999999998E-2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996864"/>
        <c:axId val="42998400"/>
      </c:lineChart>
      <c:dateAx>
        <c:axId val="42996864"/>
        <c:scaling>
          <c:orientation val="minMax"/>
        </c:scaling>
        <c:delete val="0"/>
        <c:axPos val="b"/>
        <c:numFmt formatCode="[$-409]mmm\-yy;@" sourceLinked="0"/>
        <c:majorTickMark val="out"/>
        <c:minorTickMark val="none"/>
        <c:tickLblPos val="low"/>
        <c:crossAx val="42998400"/>
        <c:crosses val="autoZero"/>
        <c:auto val="1"/>
        <c:lblOffset val="100"/>
        <c:baseTimeUnit val="months"/>
      </c:dateAx>
      <c:valAx>
        <c:axId val="42998400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crossAx val="4299686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invertIfNegative val="0"/>
          <c:cat>
            <c:numRef>
              <c:f>Data!$N$32:$N$39</c:f>
              <c:numCache>
                <c:formatCode>0%</c:formatCode>
                <c:ptCount val="8"/>
                <c:pt idx="0">
                  <c:v>-9.0749999999999997E-2</c:v>
                </c:pt>
                <c:pt idx="1">
                  <c:v>-5.0250000000000003E-2</c:v>
                </c:pt>
                <c:pt idx="2">
                  <c:v>-9.7500000000000052E-3</c:v>
                </c:pt>
                <c:pt idx="3">
                  <c:v>3.0749999999999996E-2</c:v>
                </c:pt>
                <c:pt idx="4">
                  <c:v>7.1249999999999994E-2</c:v>
                </c:pt>
                <c:pt idx="5">
                  <c:v>0.11175</c:v>
                </c:pt>
                <c:pt idx="6">
                  <c:v>0.15225</c:v>
                </c:pt>
                <c:pt idx="7">
                  <c:v>0.19274999999999998</c:v>
                </c:pt>
              </c:numCache>
            </c:numRef>
          </c:cat>
          <c:val>
            <c:numRef>
              <c:f>Data!$O$32:$O$39</c:f>
              <c:numCache>
                <c:formatCode>0.00%</c:formatCode>
                <c:ptCount val="8"/>
                <c:pt idx="0">
                  <c:v>7.8651685393258425E-2</c:v>
                </c:pt>
                <c:pt idx="1">
                  <c:v>0.11235955056179775</c:v>
                </c:pt>
                <c:pt idx="2">
                  <c:v>0.2584269662921348</c:v>
                </c:pt>
                <c:pt idx="3">
                  <c:v>0.38202247191011263</c:v>
                </c:pt>
                <c:pt idx="4">
                  <c:v>0.11235955056179775</c:v>
                </c:pt>
                <c:pt idx="5">
                  <c:v>4.49438202247191E-2</c:v>
                </c:pt>
                <c:pt idx="6">
                  <c:v>0</c:v>
                </c:pt>
                <c:pt idx="7">
                  <c:v>1.1235955056179775E-2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209836288"/>
        <c:axId val="221847552"/>
      </c:barChart>
      <c:lineChart>
        <c:grouping val="standard"/>
        <c:varyColors val="0"/>
        <c:ser>
          <c:idx val="1"/>
          <c:order val="1"/>
          <c:tx>
            <c:strRef>
              <c:f>Data!$P$32</c:f>
              <c:strCache>
                <c:ptCount val="1"/>
                <c:pt idx="0">
                  <c:v>5.41%</c:v>
                </c:pt>
              </c:strCache>
            </c:strRef>
          </c:tx>
          <c:marker>
            <c:symbol val="none"/>
          </c:marker>
          <c:val>
            <c:numRef>
              <c:f>Data!$P$32:$P$39</c:f>
              <c:numCache>
                <c:formatCode>0.00%</c:formatCode>
                <c:ptCount val="8"/>
                <c:pt idx="0">
                  <c:v>5.409476681534818E-2</c:v>
                </c:pt>
                <c:pt idx="1">
                  <c:v>0.15621585531067231</c:v>
                </c:pt>
                <c:pt idx="2">
                  <c:v>0.26761975085584544</c:v>
                </c:pt>
                <c:pt idx="3">
                  <c:v>0.27216746919868806</c:v>
                </c:pt>
                <c:pt idx="4">
                  <c:v>0.16431944023511658</c:v>
                </c:pt>
                <c:pt idx="5">
                  <c:v>5.8856255770820098E-2</c:v>
                </c:pt>
                <c:pt idx="6">
                  <c:v>1.249126879870277E-2</c:v>
                </c:pt>
                <c:pt idx="7">
                  <c:v>1.5681849972621897E-3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836288"/>
        <c:axId val="221847552"/>
      </c:lineChart>
      <c:catAx>
        <c:axId val="209836288"/>
        <c:scaling>
          <c:orientation val="minMax"/>
        </c:scaling>
        <c:delete val="0"/>
        <c:axPos val="b"/>
        <c:numFmt formatCode="0%" sourceLinked="1"/>
        <c:majorTickMark val="out"/>
        <c:minorTickMark val="none"/>
        <c:tickLblPos val="nextTo"/>
        <c:crossAx val="221847552"/>
        <c:crosses val="autoZero"/>
        <c:auto val="1"/>
        <c:lblAlgn val="ctr"/>
        <c:lblOffset val="100"/>
        <c:noMultiLvlLbl val="0"/>
      </c:catAx>
      <c:valAx>
        <c:axId val="221847552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crossAx val="20983628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109133757124289E-2"/>
          <c:y val="3.4015217794745353E-2"/>
          <c:w val="0.89398854044978482"/>
          <c:h val="0.92523555767650256"/>
        </c:manualLayout>
      </c:layout>
      <c:scatterChart>
        <c:scatterStyle val="smoothMarker"/>
        <c:varyColors val="0"/>
        <c:ser>
          <c:idx val="1"/>
          <c:order val="1"/>
          <c:tx>
            <c:strRef>
              <c:f>Data!$I$44:$I$63</c:f>
              <c:strCache>
                <c:ptCount val="1"/>
                <c:pt idx="0">
                  <c:v>-2.33 -1.28 -1.04 -0.84 -0.67 -0.52 -0.39 -0.25 -0.13 0.00 0.13 0.25 0.39 0.52 0.67 0.84 1.04 1.28 1.64 2.33</c:v>
                </c:pt>
              </c:strCache>
            </c:strRef>
          </c:tx>
          <c:marker>
            <c:symbol val="none"/>
          </c:marker>
          <c:trendline>
            <c:trendlineType val="linear"/>
            <c:forward val="1"/>
            <c:dispRSqr val="0"/>
            <c:dispEq val="0"/>
          </c:trendline>
          <c:xVal>
            <c:numRef>
              <c:f>Data!$I$44:$I$63</c:f>
              <c:numCache>
                <c:formatCode>0.00</c:formatCode>
                <c:ptCount val="20"/>
                <c:pt idx="0">
                  <c:v>-2.3263478740408408</c:v>
                </c:pt>
                <c:pt idx="1">
                  <c:v>-1.2815515655446006</c:v>
                </c:pt>
                <c:pt idx="2">
                  <c:v>-1.0364333894937898</c:v>
                </c:pt>
                <c:pt idx="3">
                  <c:v>-0.84162123357291452</c:v>
                </c:pt>
                <c:pt idx="4">
                  <c:v>-0.67448975019608193</c:v>
                </c:pt>
                <c:pt idx="5">
                  <c:v>-0.52440051270804089</c:v>
                </c:pt>
                <c:pt idx="6">
                  <c:v>-0.38532046640756784</c:v>
                </c:pt>
                <c:pt idx="7">
                  <c:v>-0.25334710313579978</c:v>
                </c:pt>
                <c:pt idx="8">
                  <c:v>-0.12566134685507402</c:v>
                </c:pt>
                <c:pt idx="9">
                  <c:v>0</c:v>
                </c:pt>
                <c:pt idx="10">
                  <c:v>0.12566134685507416</c:v>
                </c:pt>
                <c:pt idx="11">
                  <c:v>0.25334710313579978</c:v>
                </c:pt>
                <c:pt idx="12">
                  <c:v>0.38532046640756784</c:v>
                </c:pt>
                <c:pt idx="13">
                  <c:v>0.52440051270804078</c:v>
                </c:pt>
                <c:pt idx="14">
                  <c:v>0.67448975019608193</c:v>
                </c:pt>
                <c:pt idx="15">
                  <c:v>0.84162123357291474</c:v>
                </c:pt>
                <c:pt idx="16">
                  <c:v>1.0364333894937898</c:v>
                </c:pt>
                <c:pt idx="17">
                  <c:v>1.2815515655446006</c:v>
                </c:pt>
                <c:pt idx="18">
                  <c:v>1.6448536269514715</c:v>
                </c:pt>
                <c:pt idx="19">
                  <c:v>2.3263478740408408</c:v>
                </c:pt>
              </c:numCache>
            </c:numRef>
          </c:xVal>
          <c:yVal>
            <c:numRef>
              <c:f>Data!$I$44:$I$63</c:f>
              <c:numCache>
                <c:formatCode>0.00</c:formatCode>
                <c:ptCount val="20"/>
                <c:pt idx="0">
                  <c:v>-2.3263478740408408</c:v>
                </c:pt>
                <c:pt idx="1">
                  <c:v>-1.2815515655446006</c:v>
                </c:pt>
                <c:pt idx="2">
                  <c:v>-1.0364333894937898</c:v>
                </c:pt>
                <c:pt idx="3">
                  <c:v>-0.84162123357291452</c:v>
                </c:pt>
                <c:pt idx="4">
                  <c:v>-0.67448975019608193</c:v>
                </c:pt>
                <c:pt idx="5">
                  <c:v>-0.52440051270804089</c:v>
                </c:pt>
                <c:pt idx="6">
                  <c:v>-0.38532046640756784</c:v>
                </c:pt>
                <c:pt idx="7">
                  <c:v>-0.25334710313579978</c:v>
                </c:pt>
                <c:pt idx="8">
                  <c:v>-0.12566134685507402</c:v>
                </c:pt>
                <c:pt idx="9">
                  <c:v>0</c:v>
                </c:pt>
                <c:pt idx="10">
                  <c:v>0.12566134685507416</c:v>
                </c:pt>
                <c:pt idx="11">
                  <c:v>0.25334710313579978</c:v>
                </c:pt>
                <c:pt idx="12">
                  <c:v>0.38532046640756784</c:v>
                </c:pt>
                <c:pt idx="13">
                  <c:v>0.52440051270804078</c:v>
                </c:pt>
                <c:pt idx="14">
                  <c:v>0.67448975019608193</c:v>
                </c:pt>
                <c:pt idx="15">
                  <c:v>0.84162123357291474</c:v>
                </c:pt>
                <c:pt idx="16">
                  <c:v>1.0364333894937898</c:v>
                </c:pt>
                <c:pt idx="17">
                  <c:v>1.2815515655446006</c:v>
                </c:pt>
                <c:pt idx="18">
                  <c:v>1.6448536269514715</c:v>
                </c:pt>
                <c:pt idx="19">
                  <c:v>2.3263478740408408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841152"/>
        <c:axId val="37847424"/>
      </c:scatterChar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triangle"/>
            <c:size val="7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marker>
          <c:xVal>
            <c:numRef>
              <c:f>Data!$H$44:$H$63</c:f>
              <c:numCache>
                <c:formatCode>0.00</c:formatCode>
                <c:ptCount val="20"/>
                <c:pt idx="0">
                  <c:v>-2.2399966189412921</c:v>
                </c:pt>
                <c:pt idx="1">
                  <c:v>-1.3462523137992084</c:v>
                </c:pt>
                <c:pt idx="2">
                  <c:v>-1.0908967980443274</c:v>
                </c:pt>
                <c:pt idx="3">
                  <c:v>-0.72610320410878304</c:v>
                </c:pt>
                <c:pt idx="4">
                  <c:v>-0.56194608683778802</c:v>
                </c:pt>
                <c:pt idx="5">
                  <c:v>-0.39778896956679305</c:v>
                </c:pt>
                <c:pt idx="6">
                  <c:v>-0.25187153199257528</c:v>
                </c:pt>
                <c:pt idx="7">
                  <c:v>-0.14243345381191197</c:v>
                </c:pt>
                <c:pt idx="8">
                  <c:v>-1.4755695934471456E-2</c:v>
                </c:pt>
                <c:pt idx="9">
                  <c:v>3.4839837623057797E-3</c:v>
                </c:pt>
                <c:pt idx="10">
                  <c:v>9.4682382246191896E-2</c:v>
                </c:pt>
                <c:pt idx="11">
                  <c:v>0.22236014012363242</c:v>
                </c:pt>
                <c:pt idx="12">
                  <c:v>0.33179821830429568</c:v>
                </c:pt>
                <c:pt idx="13">
                  <c:v>0.5141950152720679</c:v>
                </c:pt>
                <c:pt idx="14">
                  <c:v>0.60539341375595401</c:v>
                </c:pt>
                <c:pt idx="15">
                  <c:v>0.66011245284628572</c:v>
                </c:pt>
                <c:pt idx="16">
                  <c:v>0.87898860920761224</c:v>
                </c:pt>
                <c:pt idx="17">
                  <c:v>1.0978647655689389</c:v>
                </c:pt>
                <c:pt idx="18">
                  <c:v>1.7544932346529187</c:v>
                </c:pt>
                <c:pt idx="19">
                  <c:v>3.669659602814527</c:v>
                </c:pt>
              </c:numCache>
            </c:numRef>
          </c:xVal>
          <c:yVal>
            <c:numRef>
              <c:f>Data!$I$44:$I$63</c:f>
              <c:numCache>
                <c:formatCode>0.00</c:formatCode>
                <c:ptCount val="20"/>
                <c:pt idx="0">
                  <c:v>-2.3263478740408408</c:v>
                </c:pt>
                <c:pt idx="1">
                  <c:v>-1.2815515655446006</c:v>
                </c:pt>
                <c:pt idx="2">
                  <c:v>-1.0364333894937898</c:v>
                </c:pt>
                <c:pt idx="3">
                  <c:v>-0.84162123357291452</c:v>
                </c:pt>
                <c:pt idx="4">
                  <c:v>-0.67448975019608193</c:v>
                </c:pt>
                <c:pt idx="5">
                  <c:v>-0.52440051270804089</c:v>
                </c:pt>
                <c:pt idx="6">
                  <c:v>-0.38532046640756784</c:v>
                </c:pt>
                <c:pt idx="7">
                  <c:v>-0.25334710313579978</c:v>
                </c:pt>
                <c:pt idx="8">
                  <c:v>-0.12566134685507402</c:v>
                </c:pt>
                <c:pt idx="9">
                  <c:v>0</c:v>
                </c:pt>
                <c:pt idx="10">
                  <c:v>0.12566134685507416</c:v>
                </c:pt>
                <c:pt idx="11">
                  <c:v>0.25334710313579978</c:v>
                </c:pt>
                <c:pt idx="12">
                  <c:v>0.38532046640756784</c:v>
                </c:pt>
                <c:pt idx="13">
                  <c:v>0.52440051270804078</c:v>
                </c:pt>
                <c:pt idx="14">
                  <c:v>0.67448975019608193</c:v>
                </c:pt>
                <c:pt idx="15">
                  <c:v>0.84162123357291474</c:v>
                </c:pt>
                <c:pt idx="16">
                  <c:v>1.0364333894937898</c:v>
                </c:pt>
                <c:pt idx="17">
                  <c:v>1.2815515655446006</c:v>
                </c:pt>
                <c:pt idx="18">
                  <c:v>1.6448536269514715</c:v>
                </c:pt>
                <c:pt idx="19">
                  <c:v>2.3263478740408408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841152"/>
        <c:axId val="37847424"/>
      </c:scatterChart>
      <c:valAx>
        <c:axId val="37841152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crossAx val="37847424"/>
        <c:crosses val="autoZero"/>
        <c:crossBetween val="midCat"/>
      </c:valAx>
      <c:valAx>
        <c:axId val="37847424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crossAx val="37841152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219104738475541E-2"/>
          <c:y val="5.4324265804477023E-2"/>
          <c:w val="0.9090978849992668"/>
          <c:h val="0.7308174491690046"/>
        </c:manualLayout>
      </c:layout>
      <c:lineChart>
        <c:grouping val="standard"/>
        <c:varyColors val="0"/>
        <c:ser>
          <c:idx val="0"/>
          <c:order val="0"/>
          <c:tx>
            <c:strRef>
              <c:f>Data!$B$1</c:f>
              <c:strCache>
                <c:ptCount val="1"/>
                <c:pt idx="0">
                  <c:v>%Ret</c:v>
                </c:pt>
              </c:strCache>
            </c:strRef>
          </c:tx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  <c:marker>
            <c:symbol val="none"/>
          </c:marker>
          <c:cat>
            <c:numRef>
              <c:f>Data!$A$2:$A$90</c:f>
              <c:numCache>
                <c:formatCode>m/d/yyyy</c:formatCode>
                <c:ptCount val="89"/>
                <c:pt idx="0">
                  <c:v>37742</c:v>
                </c:pt>
                <c:pt idx="1">
                  <c:v>37773</c:v>
                </c:pt>
                <c:pt idx="2">
                  <c:v>37803</c:v>
                </c:pt>
                <c:pt idx="3">
                  <c:v>37834</c:v>
                </c:pt>
                <c:pt idx="4">
                  <c:v>37865</c:v>
                </c:pt>
                <c:pt idx="5">
                  <c:v>37895</c:v>
                </c:pt>
                <c:pt idx="6">
                  <c:v>37926</c:v>
                </c:pt>
                <c:pt idx="7">
                  <c:v>37956</c:v>
                </c:pt>
                <c:pt idx="8">
                  <c:v>37987</c:v>
                </c:pt>
                <c:pt idx="9">
                  <c:v>38018</c:v>
                </c:pt>
                <c:pt idx="10">
                  <c:v>38047</c:v>
                </c:pt>
                <c:pt idx="11">
                  <c:v>38078</c:v>
                </c:pt>
                <c:pt idx="12">
                  <c:v>38108</c:v>
                </c:pt>
                <c:pt idx="13">
                  <c:v>38139</c:v>
                </c:pt>
                <c:pt idx="14">
                  <c:v>38169</c:v>
                </c:pt>
                <c:pt idx="15">
                  <c:v>38200</c:v>
                </c:pt>
                <c:pt idx="16">
                  <c:v>38231</c:v>
                </c:pt>
                <c:pt idx="17">
                  <c:v>38261</c:v>
                </c:pt>
                <c:pt idx="18">
                  <c:v>38292</c:v>
                </c:pt>
                <c:pt idx="19">
                  <c:v>38322</c:v>
                </c:pt>
                <c:pt idx="20">
                  <c:v>38353</c:v>
                </c:pt>
                <c:pt idx="21">
                  <c:v>38384</c:v>
                </c:pt>
                <c:pt idx="22">
                  <c:v>38412</c:v>
                </c:pt>
                <c:pt idx="23">
                  <c:v>38443</c:v>
                </c:pt>
                <c:pt idx="24">
                  <c:v>38473</c:v>
                </c:pt>
                <c:pt idx="25">
                  <c:v>38504</c:v>
                </c:pt>
                <c:pt idx="26">
                  <c:v>38534</c:v>
                </c:pt>
                <c:pt idx="27">
                  <c:v>38565</c:v>
                </c:pt>
                <c:pt idx="28">
                  <c:v>38596</c:v>
                </c:pt>
                <c:pt idx="29">
                  <c:v>38626</c:v>
                </c:pt>
                <c:pt idx="30">
                  <c:v>38657</c:v>
                </c:pt>
                <c:pt idx="31">
                  <c:v>38687</c:v>
                </c:pt>
                <c:pt idx="32">
                  <c:v>38718</c:v>
                </c:pt>
                <c:pt idx="33">
                  <c:v>38749</c:v>
                </c:pt>
                <c:pt idx="34">
                  <c:v>38777</c:v>
                </c:pt>
                <c:pt idx="35">
                  <c:v>38808</c:v>
                </c:pt>
                <c:pt idx="36">
                  <c:v>38838</c:v>
                </c:pt>
                <c:pt idx="37">
                  <c:v>38869</c:v>
                </c:pt>
                <c:pt idx="38">
                  <c:v>38899</c:v>
                </c:pt>
                <c:pt idx="39">
                  <c:v>38930</c:v>
                </c:pt>
                <c:pt idx="40">
                  <c:v>38961</c:v>
                </c:pt>
                <c:pt idx="41">
                  <c:v>38991</c:v>
                </c:pt>
                <c:pt idx="42">
                  <c:v>39022</c:v>
                </c:pt>
                <c:pt idx="43">
                  <c:v>39052</c:v>
                </c:pt>
                <c:pt idx="44">
                  <c:v>39083</c:v>
                </c:pt>
                <c:pt idx="45">
                  <c:v>39114</c:v>
                </c:pt>
                <c:pt idx="46">
                  <c:v>39142</c:v>
                </c:pt>
                <c:pt idx="47">
                  <c:v>39173</c:v>
                </c:pt>
                <c:pt idx="48">
                  <c:v>39203</c:v>
                </c:pt>
                <c:pt idx="49">
                  <c:v>39234</c:v>
                </c:pt>
                <c:pt idx="50">
                  <c:v>39264</c:v>
                </c:pt>
                <c:pt idx="51">
                  <c:v>39295</c:v>
                </c:pt>
                <c:pt idx="52">
                  <c:v>39326</c:v>
                </c:pt>
                <c:pt idx="53">
                  <c:v>39356</c:v>
                </c:pt>
                <c:pt idx="54">
                  <c:v>39387</c:v>
                </c:pt>
                <c:pt idx="55">
                  <c:v>39417</c:v>
                </c:pt>
                <c:pt idx="56">
                  <c:v>39448</c:v>
                </c:pt>
                <c:pt idx="57">
                  <c:v>39479</c:v>
                </c:pt>
                <c:pt idx="58">
                  <c:v>39508</c:v>
                </c:pt>
                <c:pt idx="59">
                  <c:v>39539</c:v>
                </c:pt>
                <c:pt idx="60">
                  <c:v>39569</c:v>
                </c:pt>
                <c:pt idx="61">
                  <c:v>39600</c:v>
                </c:pt>
                <c:pt idx="62">
                  <c:v>39630</c:v>
                </c:pt>
                <c:pt idx="63">
                  <c:v>39661</c:v>
                </c:pt>
                <c:pt idx="64">
                  <c:v>39692</c:v>
                </c:pt>
                <c:pt idx="65">
                  <c:v>39722</c:v>
                </c:pt>
                <c:pt idx="66">
                  <c:v>39753</c:v>
                </c:pt>
                <c:pt idx="67">
                  <c:v>39783</c:v>
                </c:pt>
                <c:pt idx="68">
                  <c:v>39814</c:v>
                </c:pt>
                <c:pt idx="69">
                  <c:v>39845</c:v>
                </c:pt>
                <c:pt idx="70">
                  <c:v>39873</c:v>
                </c:pt>
                <c:pt idx="71">
                  <c:v>39904</c:v>
                </c:pt>
                <c:pt idx="72">
                  <c:v>39934</c:v>
                </c:pt>
                <c:pt idx="73">
                  <c:v>39965</c:v>
                </c:pt>
                <c:pt idx="74">
                  <c:v>39995</c:v>
                </c:pt>
                <c:pt idx="75">
                  <c:v>40026</c:v>
                </c:pt>
                <c:pt idx="76">
                  <c:v>40057</c:v>
                </c:pt>
                <c:pt idx="77">
                  <c:v>40087</c:v>
                </c:pt>
                <c:pt idx="78">
                  <c:v>40118</c:v>
                </c:pt>
                <c:pt idx="79">
                  <c:v>40148</c:v>
                </c:pt>
                <c:pt idx="80">
                  <c:v>40179</c:v>
                </c:pt>
                <c:pt idx="81">
                  <c:v>40210</c:v>
                </c:pt>
                <c:pt idx="82">
                  <c:v>40238</c:v>
                </c:pt>
                <c:pt idx="83">
                  <c:v>40269</c:v>
                </c:pt>
                <c:pt idx="84">
                  <c:v>40299</c:v>
                </c:pt>
                <c:pt idx="85">
                  <c:v>40330</c:v>
                </c:pt>
                <c:pt idx="86">
                  <c:v>40360</c:v>
                </c:pt>
                <c:pt idx="87">
                  <c:v>40391</c:v>
                </c:pt>
                <c:pt idx="88">
                  <c:v>40422</c:v>
                </c:pt>
              </c:numCache>
            </c:numRef>
          </c:cat>
          <c:val>
            <c:numRef>
              <c:f>Data!$B$2:$B$90</c:f>
              <c:numCache>
                <c:formatCode>0.00%</c:formatCode>
                <c:ptCount val="89"/>
                <c:pt idx="0">
                  <c:v>0.125</c:v>
                </c:pt>
                <c:pt idx="1">
                  <c:v>1.7999999999999999E-2</c:v>
                </c:pt>
                <c:pt idx="2">
                  <c:v>7.1999999999999995E-2</c:v>
                </c:pt>
                <c:pt idx="3">
                  <c:v>6.3E-2</c:v>
                </c:pt>
                <c:pt idx="4">
                  <c:v>-2.7E-2</c:v>
                </c:pt>
                <c:pt idx="5">
                  <c:v>-2E-3</c:v>
                </c:pt>
                <c:pt idx="6">
                  <c:v>0.04</c:v>
                </c:pt>
                <c:pt idx="7">
                  <c:v>2.4E-2</c:v>
                </c:pt>
                <c:pt idx="8">
                  <c:v>4.9000000000000002E-2</c:v>
                </c:pt>
                <c:pt idx="9">
                  <c:v>2.1000000000000001E-2</c:v>
                </c:pt>
                <c:pt idx="10">
                  <c:v>-5.0000000000000001E-3</c:v>
                </c:pt>
                <c:pt idx="11">
                  <c:v>-7.8E-2</c:v>
                </c:pt>
                <c:pt idx="12">
                  <c:v>7.0000000000000001E-3</c:v>
                </c:pt>
                <c:pt idx="13">
                  <c:v>3.5999999999999997E-2</c:v>
                </c:pt>
                <c:pt idx="14">
                  <c:v>-8.7999999999999995E-2</c:v>
                </c:pt>
                <c:pt idx="15">
                  <c:v>5.3999999999999999E-2</c:v>
                </c:pt>
                <c:pt idx="16">
                  <c:v>1.2E-2</c:v>
                </c:pt>
                <c:pt idx="17">
                  <c:v>2E-3</c:v>
                </c:pt>
                <c:pt idx="18">
                  <c:v>0.108</c:v>
                </c:pt>
                <c:pt idx="19">
                  <c:v>0.05</c:v>
                </c:pt>
                <c:pt idx="20">
                  <c:v>-4.8000000000000001E-2</c:v>
                </c:pt>
                <c:pt idx="21">
                  <c:v>1.0999999999999999E-2</c:v>
                </c:pt>
                <c:pt idx="22">
                  <c:v>-2.8000000000000001E-2</c:v>
                </c:pt>
                <c:pt idx="23">
                  <c:v>-1.9E-2</c:v>
                </c:pt>
                <c:pt idx="24">
                  <c:v>4.2999999999999997E-2</c:v>
                </c:pt>
                <c:pt idx="25">
                  <c:v>4.8000000000000001E-2</c:v>
                </c:pt>
                <c:pt idx="26">
                  <c:v>8.5000000000000006E-2</c:v>
                </c:pt>
                <c:pt idx="27">
                  <c:v>-2.7E-2</c:v>
                </c:pt>
                <c:pt idx="28">
                  <c:v>-0.04</c:v>
                </c:pt>
                <c:pt idx="29">
                  <c:v>-0.05</c:v>
                </c:pt>
                <c:pt idx="30">
                  <c:v>3.5000000000000003E-2</c:v>
                </c:pt>
                <c:pt idx="31">
                  <c:v>-2.4E-2</c:v>
                </c:pt>
                <c:pt idx="32">
                  <c:v>4.4999999999999998E-2</c:v>
                </c:pt>
                <c:pt idx="33">
                  <c:v>-1.6E-2</c:v>
                </c:pt>
                <c:pt idx="34">
                  <c:v>2.7E-2</c:v>
                </c:pt>
                <c:pt idx="35">
                  <c:v>1.4999999999999999E-2</c:v>
                </c:pt>
                <c:pt idx="36">
                  <c:v>-6.2E-2</c:v>
                </c:pt>
                <c:pt idx="37">
                  <c:v>1.2E-2</c:v>
                </c:pt>
                <c:pt idx="38">
                  <c:v>-1.4999999999999999E-2</c:v>
                </c:pt>
                <c:pt idx="39">
                  <c:v>2.7E-2</c:v>
                </c:pt>
                <c:pt idx="40">
                  <c:v>0.01</c:v>
                </c:pt>
                <c:pt idx="41">
                  <c:v>1.7000000000000001E-2</c:v>
                </c:pt>
                <c:pt idx="42">
                  <c:v>0.06</c:v>
                </c:pt>
                <c:pt idx="43">
                  <c:v>-2E-3</c:v>
                </c:pt>
                <c:pt idx="44">
                  <c:v>2.5000000000000001E-2</c:v>
                </c:pt>
                <c:pt idx="45">
                  <c:v>-0.01</c:v>
                </c:pt>
                <c:pt idx="46">
                  <c:v>-8.0000000000000002E-3</c:v>
                </c:pt>
                <c:pt idx="47">
                  <c:v>4.8000000000000001E-2</c:v>
                </c:pt>
                <c:pt idx="48">
                  <c:v>6.0999999999999999E-2</c:v>
                </c:pt>
                <c:pt idx="49">
                  <c:v>-3.4000000000000002E-2</c:v>
                </c:pt>
                <c:pt idx="50">
                  <c:v>-1.9E-2</c:v>
                </c:pt>
                <c:pt idx="51">
                  <c:v>1.7000000000000001E-2</c:v>
                </c:pt>
                <c:pt idx="52">
                  <c:v>3.0000000000000001E-3</c:v>
                </c:pt>
                <c:pt idx="53">
                  <c:v>0.03</c:v>
                </c:pt>
                <c:pt idx="54">
                  <c:v>-8.7999999999999995E-2</c:v>
                </c:pt>
                <c:pt idx="55">
                  <c:v>-8.0000000000000002E-3</c:v>
                </c:pt>
                <c:pt idx="56">
                  <c:v>-0.04</c:v>
                </c:pt>
                <c:pt idx="57">
                  <c:v>1.0999999999999999E-2</c:v>
                </c:pt>
                <c:pt idx="58">
                  <c:v>1.2E-2</c:v>
                </c:pt>
                <c:pt idx="59">
                  <c:v>-0.01</c:v>
                </c:pt>
                <c:pt idx="60">
                  <c:v>3.6999999999999998E-2</c:v>
                </c:pt>
                <c:pt idx="61">
                  <c:v>-0.111</c:v>
                </c:pt>
                <c:pt idx="62">
                  <c:v>4.0000000000000001E-3</c:v>
                </c:pt>
                <c:pt idx="63">
                  <c:v>4.2999999999999997E-2</c:v>
                </c:pt>
                <c:pt idx="64">
                  <c:v>-5.5E-2</c:v>
                </c:pt>
                <c:pt idx="65">
                  <c:v>-2.1000000000000001E-2</c:v>
                </c:pt>
                <c:pt idx="66">
                  <c:v>0.114</c:v>
                </c:pt>
                <c:pt idx="67">
                  <c:v>4.5999999999999999E-2</c:v>
                </c:pt>
                <c:pt idx="68">
                  <c:v>-8.8999999999999996E-2</c:v>
                </c:pt>
                <c:pt idx="69">
                  <c:v>-5.6000000000000001E-2</c:v>
                </c:pt>
                <c:pt idx="70">
                  <c:v>0.08</c:v>
                </c:pt>
                <c:pt idx="71">
                  <c:v>0.21299999999999999</c:v>
                </c:pt>
                <c:pt idx="72">
                  <c:v>4.1000000000000002E-2</c:v>
                </c:pt>
                <c:pt idx="73">
                  <c:v>1.4999999999999999E-2</c:v>
                </c:pt>
                <c:pt idx="74">
                  <c:v>0.128</c:v>
                </c:pt>
                <c:pt idx="75">
                  <c:v>4.4999999999999998E-2</c:v>
                </c:pt>
                <c:pt idx="76">
                  <c:v>8.1000000000000003E-2</c:v>
                </c:pt>
                <c:pt idx="77">
                  <c:v>-6.5000000000000002E-2</c:v>
                </c:pt>
                <c:pt idx="78">
                  <c:v>1.9E-2</c:v>
                </c:pt>
                <c:pt idx="79">
                  <c:v>3.2000000000000001E-2</c:v>
                </c:pt>
                <c:pt idx="80">
                  <c:v>-5.0999999999999997E-2</c:v>
                </c:pt>
                <c:pt idx="81">
                  <c:v>2.1000000000000001E-2</c:v>
                </c:pt>
                <c:pt idx="82">
                  <c:v>7.0999999999999994E-2</c:v>
                </c:pt>
                <c:pt idx="83">
                  <c:v>0.06</c:v>
                </c:pt>
                <c:pt idx="84">
                  <c:v>-9.7000000000000003E-2</c:v>
                </c:pt>
                <c:pt idx="85">
                  <c:v>7.0000000000000001E-3</c:v>
                </c:pt>
                <c:pt idx="86">
                  <c:v>8.0000000000000002E-3</c:v>
                </c:pt>
                <c:pt idx="87">
                  <c:v>-8.8999999999999996E-2</c:v>
                </c:pt>
                <c:pt idx="88">
                  <c:v>4.4999999999999998E-2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Data!$C$1</c:f>
              <c:strCache>
                <c:ptCount val="1"/>
                <c:pt idx="0">
                  <c:v>WMA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none"/>
          </c:marker>
          <c:val>
            <c:numRef>
              <c:f>Data!$C$2:$C$90</c:f>
              <c:numCache>
                <c:formatCode>0.0%</c:formatCode>
                <c:ptCount val="89"/>
                <c:pt idx="0" formatCode="General">
                  <c:v>#N/A</c:v>
                </c:pt>
                <c:pt idx="1">
                  <c:v>0.125</c:v>
                </c:pt>
                <c:pt idx="2">
                  <c:v>7.1499999999999994E-2</c:v>
                </c:pt>
                <c:pt idx="3">
                  <c:v>7.1666666666666656E-2</c:v>
                </c:pt>
                <c:pt idx="4">
                  <c:v>6.9499999999999992E-2</c:v>
                </c:pt>
                <c:pt idx="5">
                  <c:v>5.0199999999999995E-2</c:v>
                </c:pt>
                <c:pt idx="6">
                  <c:v>4.1500000000000002E-2</c:v>
                </c:pt>
                <c:pt idx="7">
                  <c:v>4.1285714285714287E-2</c:v>
                </c:pt>
                <c:pt idx="8">
                  <c:v>3.9125E-2</c:v>
                </c:pt>
                <c:pt idx="9">
                  <c:v>4.0222222222222222E-2</c:v>
                </c:pt>
                <c:pt idx="10">
                  <c:v>3.8300000000000001E-2</c:v>
                </c:pt>
                <c:pt idx="11">
                  <c:v>3.436363636363636E-2</c:v>
                </c:pt>
                <c:pt idx="12">
                  <c:v>2.5000000000000001E-2</c:v>
                </c:pt>
                <c:pt idx="13">
                  <c:v>1.5166666666666667E-2</c:v>
                </c:pt>
                <c:pt idx="14">
                  <c:v>1.666666666666667E-2</c:v>
                </c:pt>
                <c:pt idx="15">
                  <c:v>3.333333333333334E-3</c:v>
                </c:pt>
                <c:pt idx="16">
                  <c:v>2.5833333333333342E-3</c:v>
                </c:pt>
                <c:pt idx="17">
                  <c:v>5.8333333333333345E-3</c:v>
                </c:pt>
                <c:pt idx="18">
                  <c:v>6.1666666666666684E-3</c:v>
                </c:pt>
                <c:pt idx="19">
                  <c:v>1.1833333333333331E-2</c:v>
                </c:pt>
                <c:pt idx="20">
                  <c:v>1.3999999999999999E-2</c:v>
                </c:pt>
                <c:pt idx="21">
                  <c:v>5.9166666666666656E-3</c:v>
                </c:pt>
                <c:pt idx="22">
                  <c:v>5.0833333333333321E-3</c:v>
                </c:pt>
                <c:pt idx="23">
                  <c:v>3.1666666666666666E-3</c:v>
                </c:pt>
                <c:pt idx="24">
                  <c:v>8.0833333333333347E-3</c:v>
                </c:pt>
                <c:pt idx="25">
                  <c:v>1.1083333333333332E-2</c:v>
                </c:pt>
                <c:pt idx="26">
                  <c:v>1.2083333333333333E-2</c:v>
                </c:pt>
                <c:pt idx="27">
                  <c:v>2.6499999999999999E-2</c:v>
                </c:pt>
                <c:pt idx="28">
                  <c:v>1.975E-2</c:v>
                </c:pt>
                <c:pt idx="29">
                  <c:v>1.5416666666666665E-2</c:v>
                </c:pt>
                <c:pt idx="30">
                  <c:v>1.1083333333333337E-2</c:v>
                </c:pt>
                <c:pt idx="31">
                  <c:v>4.9999999999999992E-3</c:v>
                </c:pt>
                <c:pt idx="32">
                  <c:v>-1.1666666666666661E-3</c:v>
                </c:pt>
                <c:pt idx="33">
                  <c:v>6.5833333333333334E-3</c:v>
                </c:pt>
                <c:pt idx="34">
                  <c:v>4.333333333333334E-3</c:v>
                </c:pt>
                <c:pt idx="35">
                  <c:v>8.9166666666666665E-3</c:v>
                </c:pt>
                <c:pt idx="36">
                  <c:v>1.1749999999999998E-2</c:v>
                </c:pt>
                <c:pt idx="37">
                  <c:v>2.9999999999999992E-3</c:v>
                </c:pt>
                <c:pt idx="38">
                  <c:v>8.6736173798840355E-19</c:v>
                </c:pt>
                <c:pt idx="39">
                  <c:v>-8.3333333333333332E-3</c:v>
                </c:pt>
                <c:pt idx="40">
                  <c:v>-3.8333333333333331E-3</c:v>
                </c:pt>
                <c:pt idx="41">
                  <c:v>3.3333333333333283E-4</c:v>
                </c:pt>
                <c:pt idx="42">
                  <c:v>5.9166666666666656E-3</c:v>
                </c:pt>
                <c:pt idx="43">
                  <c:v>7.9999999999999984E-3</c:v>
                </c:pt>
                <c:pt idx="44">
                  <c:v>9.8333333333333311E-3</c:v>
                </c:pt>
                <c:pt idx="45">
                  <c:v>8.1666666666666658E-3</c:v>
                </c:pt>
                <c:pt idx="46">
                  <c:v>8.6666666666666663E-3</c:v>
                </c:pt>
                <c:pt idx="47">
                  <c:v>5.7499999999999973E-3</c:v>
                </c:pt>
                <c:pt idx="48">
                  <c:v>8.4999999999999971E-3</c:v>
                </c:pt>
                <c:pt idx="49">
                  <c:v>1.8749999999999999E-2</c:v>
                </c:pt>
                <c:pt idx="50">
                  <c:v>1.4916666666666665E-2</c:v>
                </c:pt>
                <c:pt idx="51">
                  <c:v>1.458333333333333E-2</c:v>
                </c:pt>
                <c:pt idx="52">
                  <c:v>1.3749999999999998E-2</c:v>
                </c:pt>
                <c:pt idx="53">
                  <c:v>1.3166666666666667E-2</c:v>
                </c:pt>
                <c:pt idx="54">
                  <c:v>1.4249999999999999E-2</c:v>
                </c:pt>
                <c:pt idx="55">
                  <c:v>1.9166666666666672E-3</c:v>
                </c:pt>
                <c:pt idx="56">
                  <c:v>1.4166666666666681E-3</c:v>
                </c:pt>
                <c:pt idx="57">
                  <c:v>-4.0000000000000001E-3</c:v>
                </c:pt>
                <c:pt idx="58">
                  <c:v>-2.2499999999999994E-3</c:v>
                </c:pt>
                <c:pt idx="59">
                  <c:v>-5.8333333333333349E-4</c:v>
                </c:pt>
                <c:pt idx="60">
                  <c:v>-5.416666666666666E-3</c:v>
                </c:pt>
                <c:pt idx="61">
                  <c:v>-7.4166666666666643E-3</c:v>
                </c:pt>
                <c:pt idx="62">
                  <c:v>-1.3833333333333333E-2</c:v>
                </c:pt>
                <c:pt idx="63">
                  <c:v>-1.1916666666666666E-2</c:v>
                </c:pt>
                <c:pt idx="64">
                  <c:v>-9.75E-3</c:v>
                </c:pt>
                <c:pt idx="65">
                  <c:v>-1.4583333333333334E-2</c:v>
                </c:pt>
                <c:pt idx="66">
                  <c:v>-1.883333333333333E-2</c:v>
                </c:pt>
                <c:pt idx="67">
                  <c:v>-2.0000000000000018E-3</c:v>
                </c:pt>
                <c:pt idx="68">
                  <c:v>2.4999999999999992E-3</c:v>
                </c:pt>
                <c:pt idx="69">
                  <c:v>-1.583333333333335E-3</c:v>
                </c:pt>
                <c:pt idx="70">
                  <c:v>-7.1666666666666675E-3</c:v>
                </c:pt>
                <c:pt idx="71">
                  <c:v>-1.4999999999999996E-3</c:v>
                </c:pt>
                <c:pt idx="72">
                  <c:v>1.7083333333333332E-2</c:v>
                </c:pt>
                <c:pt idx="73">
                  <c:v>1.7416666666666664E-2</c:v>
                </c:pt>
                <c:pt idx="74">
                  <c:v>2.7916666666666666E-2</c:v>
                </c:pt>
                <c:pt idx="75">
                  <c:v>3.8249999999999999E-2</c:v>
                </c:pt>
                <c:pt idx="76">
                  <c:v>3.8416666666666668E-2</c:v>
                </c:pt>
                <c:pt idx="77">
                  <c:v>4.9749999999999996E-2</c:v>
                </c:pt>
                <c:pt idx="78">
                  <c:v>4.608333333333333E-2</c:v>
                </c:pt>
                <c:pt idx="79">
                  <c:v>3.8166666666666668E-2</c:v>
                </c:pt>
                <c:pt idx="80">
                  <c:v>3.6999999999999991E-2</c:v>
                </c:pt>
                <c:pt idx="81">
                  <c:v>4.0166666666666663E-2</c:v>
                </c:pt>
                <c:pt idx="82">
                  <c:v>4.6583333333333331E-2</c:v>
                </c:pt>
                <c:pt idx="83">
                  <c:v>4.583333333333333E-2</c:v>
                </c:pt>
                <c:pt idx="84">
                  <c:v>3.3083333333333333E-2</c:v>
                </c:pt>
                <c:pt idx="85">
                  <c:v>2.1583333333333329E-2</c:v>
                </c:pt>
                <c:pt idx="86">
                  <c:v>2.0916666666666667E-2</c:v>
                </c:pt>
                <c:pt idx="87">
                  <c:v>1.0916666666666661E-2</c:v>
                </c:pt>
                <c:pt idx="88">
                  <c:v>-2.5000000000000196E-4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908480"/>
        <c:axId val="37910016"/>
      </c:lineChart>
      <c:lineChart>
        <c:grouping val="standard"/>
        <c:varyColors val="0"/>
        <c:ser>
          <c:idx val="2"/>
          <c:order val="2"/>
          <c:tx>
            <c:strRef>
              <c:f>Data!$D$1</c:f>
              <c:strCache>
                <c:ptCount val="1"/>
                <c:pt idx="0">
                  <c:v>EWMA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Data!$D$2:$D$90</c:f>
              <c:numCache>
                <c:formatCode>0.0%</c:formatCode>
                <c:ptCount val="89"/>
                <c:pt idx="0" formatCode="General">
                  <c:v>#N/A</c:v>
                </c:pt>
                <c:pt idx="1">
                  <c:v>3.0618621784789739E-2</c:v>
                </c:pt>
                <c:pt idx="2">
                  <c:v>3.0011497796677871E-2</c:v>
                </c:pt>
                <c:pt idx="3">
                  <c:v>3.4024823291238425E-2</c:v>
                </c:pt>
                <c:pt idx="4">
                  <c:v>3.6419325693922464E-2</c:v>
                </c:pt>
                <c:pt idx="5">
                  <c:v>3.5923881290306048E-2</c:v>
                </c:pt>
                <c:pt idx="6">
                  <c:v>3.4832940331565476E-2</c:v>
                </c:pt>
                <c:pt idx="7">
                  <c:v>3.5164381243153658E-2</c:v>
                </c:pt>
                <c:pt idx="8">
                  <c:v>3.4596266933312698E-2</c:v>
                </c:pt>
                <c:pt idx="9">
                  <c:v>3.5625097678150495E-2</c:v>
                </c:pt>
                <c:pt idx="10">
                  <c:v>3.4920749268924606E-2</c:v>
                </c:pt>
                <c:pt idx="11">
                  <c:v>3.3879067368109653E-2</c:v>
                </c:pt>
                <c:pt idx="12">
                  <c:v>3.7999522804752925E-2</c:v>
                </c:pt>
                <c:pt idx="13">
                  <c:v>3.6881782893260481E-2</c:v>
                </c:pt>
                <c:pt idx="14">
                  <c:v>3.6829471280789054E-2</c:v>
                </c:pt>
                <c:pt idx="15">
                  <c:v>4.1709295816797456E-2</c:v>
                </c:pt>
                <c:pt idx="16">
                  <c:v>4.2546979165166719E-2</c:v>
                </c:pt>
                <c:pt idx="17">
                  <c:v>4.1355419353650169E-2</c:v>
                </c:pt>
                <c:pt idx="18">
                  <c:v>4.0098559417032519E-2</c:v>
                </c:pt>
                <c:pt idx="19">
                  <c:v>4.7024044905580063E-2</c:v>
                </c:pt>
                <c:pt idx="20">
                  <c:v>4.7207892892238791E-2</c:v>
                </c:pt>
                <c:pt idx="21">
                  <c:v>4.7255793742625722E-2</c:v>
                </c:pt>
                <c:pt idx="22">
                  <c:v>4.5895353138535155E-2</c:v>
                </c:pt>
                <c:pt idx="23">
                  <c:v>4.5022665773232461E-2</c:v>
                </c:pt>
                <c:pt idx="24">
                  <c:v>4.3898496640870352E-2</c:v>
                </c:pt>
                <c:pt idx="25">
                  <c:v>4.3845106076833652E-2</c:v>
                </c:pt>
                <c:pt idx="26">
                  <c:v>4.4105438749381776E-2</c:v>
                </c:pt>
                <c:pt idx="27">
                  <c:v>4.7561248339787504E-2</c:v>
                </c:pt>
                <c:pt idx="28">
                  <c:v>4.6584203363593153E-2</c:v>
                </c:pt>
                <c:pt idx="29">
                  <c:v>4.6215611245977992E-2</c:v>
                </c:pt>
                <c:pt idx="30">
                  <c:v>4.6451369834150262E-2</c:v>
                </c:pt>
                <c:pt idx="31">
                  <c:v>4.5845021255321333E-2</c:v>
                </c:pt>
                <c:pt idx="32">
                  <c:v>4.4835477196822751E-2</c:v>
                </c:pt>
                <c:pt idx="33">
                  <c:v>4.4845365585964442E-2</c:v>
                </c:pt>
                <c:pt idx="34">
                  <c:v>4.3655473948480683E-2</c:v>
                </c:pt>
                <c:pt idx="35">
                  <c:v>4.2839145431795053E-2</c:v>
                </c:pt>
                <c:pt idx="36">
                  <c:v>4.1696292862158597E-2</c:v>
                </c:pt>
                <c:pt idx="37">
                  <c:v>4.3184557287762999E-2</c:v>
                </c:pt>
                <c:pt idx="38">
                  <c:v>4.1972033889861461E-2</c:v>
                </c:pt>
                <c:pt idx="39">
                  <c:v>4.0858934532370987E-2</c:v>
                </c:pt>
                <c:pt idx="40">
                  <c:v>4.0162487214480923E-2</c:v>
                </c:pt>
                <c:pt idx="41">
                  <c:v>3.901594361921986E-2</c:v>
                </c:pt>
                <c:pt idx="42">
                  <c:v>3.8055869785202048E-2</c:v>
                </c:pt>
                <c:pt idx="43">
                  <c:v>3.971591962427358E-2</c:v>
                </c:pt>
                <c:pt idx="44">
                  <c:v>3.850912898658776E-2</c:v>
                </c:pt>
                <c:pt idx="45">
                  <c:v>3.78348494696003E-2</c:v>
                </c:pt>
                <c:pt idx="46">
                  <c:v>3.6763940000006462E-2</c:v>
                </c:pt>
                <c:pt idx="47">
                  <c:v>3.5697787708268848E-2</c:v>
                </c:pt>
                <c:pt idx="48">
                  <c:v>3.6552867526758459E-2</c:v>
                </c:pt>
                <c:pt idx="49">
                  <c:v>3.8460439375584722E-2</c:v>
                </c:pt>
                <c:pt idx="50">
                  <c:v>3.8207500221098555E-2</c:v>
                </c:pt>
                <c:pt idx="51">
                  <c:v>3.7334759792404339E-2</c:v>
                </c:pt>
                <c:pt idx="52">
                  <c:v>3.6436125362490718E-2</c:v>
                </c:pt>
                <c:pt idx="53">
                  <c:v>3.5333776440472239E-2</c:v>
                </c:pt>
                <c:pt idx="54">
                  <c:v>3.5036655264059594E-2</c:v>
                </c:pt>
                <c:pt idx="55">
                  <c:v>4.0231246306409674E-2</c:v>
                </c:pt>
                <c:pt idx="56">
                  <c:v>3.9054833101742757E-2</c:v>
                </c:pt>
                <c:pt idx="57">
                  <c:v>3.9112187221998759E-2</c:v>
                </c:pt>
                <c:pt idx="58">
                  <c:v>3.8016278065209935E-2</c:v>
                </c:pt>
                <c:pt idx="59">
                  <c:v>3.6975169425649428E-2</c:v>
                </c:pt>
                <c:pt idx="60">
                  <c:v>3.5932344271034575E-2</c:v>
                </c:pt>
                <c:pt idx="61">
                  <c:v>3.5997296605765026E-2</c:v>
                </c:pt>
                <c:pt idx="62">
                  <c:v>4.4241575934272699E-2</c:v>
                </c:pt>
                <c:pt idx="63">
                  <c:v>4.2904988272683818E-2</c:v>
                </c:pt>
                <c:pt idx="64">
                  <c:v>4.2910694908826492E-2</c:v>
                </c:pt>
                <c:pt idx="65">
                  <c:v>4.3730402162624631E-2</c:v>
                </c:pt>
                <c:pt idx="66">
                  <c:v>4.2709099603089169E-2</c:v>
                </c:pt>
                <c:pt idx="67">
                  <c:v>4.9943799991312203E-2</c:v>
                </c:pt>
                <c:pt idx="68">
                  <c:v>4.9715995093308402E-2</c:v>
                </c:pt>
                <c:pt idx="69">
                  <c:v>5.2902167800864201E-2</c:v>
                </c:pt>
                <c:pt idx="70">
                  <c:v>5.3093135116971057E-2</c:v>
                </c:pt>
                <c:pt idx="71">
                  <c:v>5.5079471100910264E-2</c:v>
                </c:pt>
                <c:pt idx="72">
                  <c:v>7.4658309976523382E-2</c:v>
                </c:pt>
                <c:pt idx="73">
                  <c:v>7.3077297799231819E-2</c:v>
                </c:pt>
                <c:pt idx="74">
                  <c:v>7.0946275211735771E-2</c:v>
                </c:pt>
                <c:pt idx="75">
                  <c:v>7.5593726779635578E-2</c:v>
                </c:pt>
                <c:pt idx="76">
                  <c:v>7.4115091828372864E-2</c:v>
                </c:pt>
                <c:pt idx="77">
                  <c:v>7.4546120130590657E-2</c:v>
                </c:pt>
                <c:pt idx="78">
                  <c:v>7.4008084591705159E-2</c:v>
                </c:pt>
                <c:pt idx="79">
                  <c:v>7.1904275184699606E-2</c:v>
                </c:pt>
                <c:pt idx="80">
                  <c:v>7.0153056258774549E-2</c:v>
                </c:pt>
                <c:pt idx="81">
                  <c:v>6.9153627701661322E-2</c:v>
                </c:pt>
                <c:pt idx="82">
                  <c:v>6.7243964568145298E-2</c:v>
                </c:pt>
                <c:pt idx="83">
                  <c:v>6.7475223042176458E-2</c:v>
                </c:pt>
                <c:pt idx="84">
                  <c:v>6.7050215369646449E-2</c:v>
                </c:pt>
                <c:pt idx="85">
                  <c:v>6.9213636649500046E-2</c:v>
                </c:pt>
                <c:pt idx="86">
                  <c:v>6.7127012806723896E-2</c:v>
                </c:pt>
                <c:pt idx="87">
                  <c:v>6.5111548111320694E-2</c:v>
                </c:pt>
                <c:pt idx="88">
                  <c:v>6.6786247653283073E-2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913344"/>
        <c:axId val="37911552"/>
      </c:lineChart>
      <c:dateAx>
        <c:axId val="37908480"/>
        <c:scaling>
          <c:orientation val="minMax"/>
        </c:scaling>
        <c:delete val="0"/>
        <c:axPos val="b"/>
        <c:numFmt formatCode="[$-409]mmm\-yy;@" sourceLinked="0"/>
        <c:majorTickMark val="out"/>
        <c:minorTickMark val="none"/>
        <c:tickLblPos val="low"/>
        <c:crossAx val="37910016"/>
        <c:crosses val="autoZero"/>
        <c:auto val="1"/>
        <c:lblOffset val="100"/>
        <c:baseTimeUnit val="months"/>
      </c:dateAx>
      <c:valAx>
        <c:axId val="37910016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crossAx val="37908480"/>
        <c:crosses val="autoZero"/>
        <c:crossBetween val="between"/>
      </c:valAx>
      <c:valAx>
        <c:axId val="37911552"/>
        <c:scaling>
          <c:orientation val="minMax"/>
        </c:scaling>
        <c:delete val="0"/>
        <c:axPos val="r"/>
        <c:numFmt formatCode="0%" sourceLinked="0"/>
        <c:majorTickMark val="out"/>
        <c:minorTickMark val="none"/>
        <c:tickLblPos val="nextTo"/>
        <c:crossAx val="37913344"/>
        <c:crosses val="max"/>
        <c:crossBetween val="between"/>
      </c:valAx>
      <c:catAx>
        <c:axId val="37913344"/>
        <c:scaling>
          <c:orientation val="minMax"/>
        </c:scaling>
        <c:delete val="1"/>
        <c:axPos val="b"/>
        <c:majorTickMark val="out"/>
        <c:minorTickMark val="none"/>
        <c:tickLblPos val="nextTo"/>
        <c:crossAx val="37911552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39444287822061008"/>
          <c:y val="5.9227250206313677E-2"/>
          <c:w val="8.8354417499408922E-2"/>
          <c:h val="0.2654373118422908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1"/>
          <c:order val="1"/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val>
            <c:numRef>
              <c:f>Outliers!$C$2:$C$90</c:f>
              <c:numCache>
                <c:formatCode>0.0%</c:formatCode>
                <c:ptCount val="89"/>
                <c:pt idx="0">
                  <c:v>-0.115</c:v>
                </c:pt>
                <c:pt idx="1">
                  <c:v>-0.115</c:v>
                </c:pt>
                <c:pt idx="2">
                  <c:v>-0.115</c:v>
                </c:pt>
                <c:pt idx="3">
                  <c:v>-0.115</c:v>
                </c:pt>
                <c:pt idx="4">
                  <c:v>-0.115</c:v>
                </c:pt>
                <c:pt idx="5">
                  <c:v>-0.115</c:v>
                </c:pt>
                <c:pt idx="6">
                  <c:v>-0.115</c:v>
                </c:pt>
                <c:pt idx="7">
                  <c:v>-0.115</c:v>
                </c:pt>
                <c:pt idx="8">
                  <c:v>-0.115</c:v>
                </c:pt>
                <c:pt idx="9">
                  <c:v>-0.115</c:v>
                </c:pt>
                <c:pt idx="10">
                  <c:v>-0.115</c:v>
                </c:pt>
                <c:pt idx="11">
                  <c:v>-0.115</c:v>
                </c:pt>
                <c:pt idx="12">
                  <c:v>-0.115</c:v>
                </c:pt>
                <c:pt idx="13">
                  <c:v>-0.115</c:v>
                </c:pt>
                <c:pt idx="14">
                  <c:v>-0.115</c:v>
                </c:pt>
                <c:pt idx="15">
                  <c:v>-0.115</c:v>
                </c:pt>
                <c:pt idx="16">
                  <c:v>-0.115</c:v>
                </c:pt>
                <c:pt idx="17">
                  <c:v>-0.115</c:v>
                </c:pt>
                <c:pt idx="18">
                  <c:v>-0.115</c:v>
                </c:pt>
                <c:pt idx="19">
                  <c:v>-0.115</c:v>
                </c:pt>
                <c:pt idx="20">
                  <c:v>-0.115</c:v>
                </c:pt>
                <c:pt idx="21">
                  <c:v>-0.115</c:v>
                </c:pt>
                <c:pt idx="22">
                  <c:v>-0.115</c:v>
                </c:pt>
                <c:pt idx="23">
                  <c:v>-0.115</c:v>
                </c:pt>
                <c:pt idx="24">
                  <c:v>-0.115</c:v>
                </c:pt>
                <c:pt idx="25">
                  <c:v>-0.115</c:v>
                </c:pt>
                <c:pt idx="26">
                  <c:v>-0.115</c:v>
                </c:pt>
                <c:pt idx="27">
                  <c:v>-0.115</c:v>
                </c:pt>
                <c:pt idx="28">
                  <c:v>-0.115</c:v>
                </c:pt>
                <c:pt idx="29">
                  <c:v>-0.115</c:v>
                </c:pt>
                <c:pt idx="30">
                  <c:v>-0.115</c:v>
                </c:pt>
                <c:pt idx="31">
                  <c:v>-0.115</c:v>
                </c:pt>
                <c:pt idx="32">
                  <c:v>-0.115</c:v>
                </c:pt>
                <c:pt idx="33">
                  <c:v>-0.115</c:v>
                </c:pt>
                <c:pt idx="34">
                  <c:v>-0.115</c:v>
                </c:pt>
                <c:pt idx="35">
                  <c:v>-0.115</c:v>
                </c:pt>
                <c:pt idx="36">
                  <c:v>-0.115</c:v>
                </c:pt>
                <c:pt idx="37">
                  <c:v>-0.115</c:v>
                </c:pt>
                <c:pt idx="38">
                  <c:v>-0.115</c:v>
                </c:pt>
                <c:pt idx="39">
                  <c:v>-0.115</c:v>
                </c:pt>
                <c:pt idx="40">
                  <c:v>-0.115</c:v>
                </c:pt>
                <c:pt idx="41">
                  <c:v>-0.115</c:v>
                </c:pt>
                <c:pt idx="42">
                  <c:v>-0.115</c:v>
                </c:pt>
                <c:pt idx="43">
                  <c:v>-0.115</c:v>
                </c:pt>
                <c:pt idx="44">
                  <c:v>-0.115</c:v>
                </c:pt>
                <c:pt idx="45">
                  <c:v>-0.115</c:v>
                </c:pt>
                <c:pt idx="46">
                  <c:v>-0.115</c:v>
                </c:pt>
                <c:pt idx="47">
                  <c:v>-0.115</c:v>
                </c:pt>
                <c:pt idx="48">
                  <c:v>-0.115</c:v>
                </c:pt>
                <c:pt idx="49">
                  <c:v>-0.115</c:v>
                </c:pt>
                <c:pt idx="50">
                  <c:v>-0.115</c:v>
                </c:pt>
                <c:pt idx="51">
                  <c:v>-0.115</c:v>
                </c:pt>
                <c:pt idx="52">
                  <c:v>-0.115</c:v>
                </c:pt>
                <c:pt idx="53">
                  <c:v>-0.115</c:v>
                </c:pt>
                <c:pt idx="54">
                  <c:v>-0.115</c:v>
                </c:pt>
                <c:pt idx="55">
                  <c:v>-0.115</c:v>
                </c:pt>
                <c:pt idx="56">
                  <c:v>-0.115</c:v>
                </c:pt>
                <c:pt idx="57">
                  <c:v>-0.115</c:v>
                </c:pt>
                <c:pt idx="58">
                  <c:v>-0.115</c:v>
                </c:pt>
                <c:pt idx="59">
                  <c:v>-0.115</c:v>
                </c:pt>
                <c:pt idx="60">
                  <c:v>-0.115</c:v>
                </c:pt>
                <c:pt idx="61">
                  <c:v>-0.115</c:v>
                </c:pt>
                <c:pt idx="62">
                  <c:v>-0.115</c:v>
                </c:pt>
                <c:pt idx="63">
                  <c:v>-0.115</c:v>
                </c:pt>
                <c:pt idx="64">
                  <c:v>-0.115</c:v>
                </c:pt>
                <c:pt idx="65">
                  <c:v>-0.115</c:v>
                </c:pt>
                <c:pt idx="66">
                  <c:v>-0.115</c:v>
                </c:pt>
                <c:pt idx="67">
                  <c:v>-0.115</c:v>
                </c:pt>
                <c:pt idx="68">
                  <c:v>-0.115</c:v>
                </c:pt>
                <c:pt idx="69">
                  <c:v>-0.115</c:v>
                </c:pt>
                <c:pt idx="70">
                  <c:v>-0.115</c:v>
                </c:pt>
                <c:pt idx="71">
                  <c:v>-0.115</c:v>
                </c:pt>
                <c:pt idx="72">
                  <c:v>-0.115</c:v>
                </c:pt>
                <c:pt idx="73">
                  <c:v>-0.115</c:v>
                </c:pt>
                <c:pt idx="74">
                  <c:v>-0.115</c:v>
                </c:pt>
                <c:pt idx="75">
                  <c:v>-0.115</c:v>
                </c:pt>
                <c:pt idx="76">
                  <c:v>-0.115</c:v>
                </c:pt>
                <c:pt idx="77">
                  <c:v>-0.115</c:v>
                </c:pt>
                <c:pt idx="78">
                  <c:v>-0.115</c:v>
                </c:pt>
                <c:pt idx="79">
                  <c:v>-0.115</c:v>
                </c:pt>
                <c:pt idx="80">
                  <c:v>-0.115</c:v>
                </c:pt>
                <c:pt idx="81">
                  <c:v>-0.115</c:v>
                </c:pt>
                <c:pt idx="82">
                  <c:v>-0.115</c:v>
                </c:pt>
                <c:pt idx="83">
                  <c:v>-0.115</c:v>
                </c:pt>
                <c:pt idx="84">
                  <c:v>-0.115</c:v>
                </c:pt>
                <c:pt idx="85">
                  <c:v>-0.115</c:v>
                </c:pt>
                <c:pt idx="86">
                  <c:v>-0.115</c:v>
                </c:pt>
                <c:pt idx="87">
                  <c:v>-0.115</c:v>
                </c:pt>
                <c:pt idx="88">
                  <c:v>-0.115</c:v>
                </c:pt>
              </c:numCache>
            </c:numRef>
          </c:val>
        </c:ser>
        <c:ser>
          <c:idx val="2"/>
          <c:order val="2"/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val>
            <c:numRef>
              <c:f>Outliers!$D$2:$D$90</c:f>
              <c:numCache>
                <c:formatCode>0.0%</c:formatCode>
                <c:ptCount val="89"/>
                <c:pt idx="0">
                  <c:v>0.14100000000000001</c:v>
                </c:pt>
                <c:pt idx="1">
                  <c:v>0.14100000000000001</c:v>
                </c:pt>
                <c:pt idx="2">
                  <c:v>0.14100000000000001</c:v>
                </c:pt>
                <c:pt idx="3">
                  <c:v>0.14100000000000001</c:v>
                </c:pt>
                <c:pt idx="4">
                  <c:v>0.14100000000000001</c:v>
                </c:pt>
                <c:pt idx="5">
                  <c:v>0.14100000000000001</c:v>
                </c:pt>
                <c:pt idx="6">
                  <c:v>0.14100000000000001</c:v>
                </c:pt>
                <c:pt idx="7">
                  <c:v>0.14100000000000001</c:v>
                </c:pt>
                <c:pt idx="8">
                  <c:v>0.14100000000000001</c:v>
                </c:pt>
                <c:pt idx="9">
                  <c:v>0.14100000000000001</c:v>
                </c:pt>
                <c:pt idx="10">
                  <c:v>0.14100000000000001</c:v>
                </c:pt>
                <c:pt idx="11">
                  <c:v>0.14100000000000001</c:v>
                </c:pt>
                <c:pt idx="12">
                  <c:v>0.14100000000000001</c:v>
                </c:pt>
                <c:pt idx="13">
                  <c:v>0.14100000000000001</c:v>
                </c:pt>
                <c:pt idx="14">
                  <c:v>0.14100000000000001</c:v>
                </c:pt>
                <c:pt idx="15">
                  <c:v>0.14100000000000001</c:v>
                </c:pt>
                <c:pt idx="16">
                  <c:v>0.14100000000000001</c:v>
                </c:pt>
                <c:pt idx="17">
                  <c:v>0.14100000000000001</c:v>
                </c:pt>
                <c:pt idx="18">
                  <c:v>0.14100000000000001</c:v>
                </c:pt>
                <c:pt idx="19">
                  <c:v>0.14100000000000001</c:v>
                </c:pt>
                <c:pt idx="20">
                  <c:v>0.14100000000000001</c:v>
                </c:pt>
                <c:pt idx="21">
                  <c:v>0.14100000000000001</c:v>
                </c:pt>
                <c:pt idx="22">
                  <c:v>0.14100000000000001</c:v>
                </c:pt>
                <c:pt idx="23">
                  <c:v>0.14100000000000001</c:v>
                </c:pt>
                <c:pt idx="24">
                  <c:v>0.14100000000000001</c:v>
                </c:pt>
                <c:pt idx="25">
                  <c:v>0.14100000000000001</c:v>
                </c:pt>
                <c:pt idx="26">
                  <c:v>0.14100000000000001</c:v>
                </c:pt>
                <c:pt idx="27">
                  <c:v>0.14100000000000001</c:v>
                </c:pt>
                <c:pt idx="28">
                  <c:v>0.14100000000000001</c:v>
                </c:pt>
                <c:pt idx="29">
                  <c:v>0.14100000000000001</c:v>
                </c:pt>
                <c:pt idx="30">
                  <c:v>0.14100000000000001</c:v>
                </c:pt>
                <c:pt idx="31">
                  <c:v>0.14100000000000001</c:v>
                </c:pt>
                <c:pt idx="32">
                  <c:v>0.14100000000000001</c:v>
                </c:pt>
                <c:pt idx="33">
                  <c:v>0.14100000000000001</c:v>
                </c:pt>
                <c:pt idx="34">
                  <c:v>0.14100000000000001</c:v>
                </c:pt>
                <c:pt idx="35">
                  <c:v>0.14100000000000001</c:v>
                </c:pt>
                <c:pt idx="36">
                  <c:v>0.14100000000000001</c:v>
                </c:pt>
                <c:pt idx="37">
                  <c:v>0.14100000000000001</c:v>
                </c:pt>
                <c:pt idx="38">
                  <c:v>0.14100000000000001</c:v>
                </c:pt>
                <c:pt idx="39">
                  <c:v>0.14100000000000001</c:v>
                </c:pt>
                <c:pt idx="40">
                  <c:v>0.14100000000000001</c:v>
                </c:pt>
                <c:pt idx="41">
                  <c:v>0.14100000000000001</c:v>
                </c:pt>
                <c:pt idx="42">
                  <c:v>0.14100000000000001</c:v>
                </c:pt>
                <c:pt idx="43">
                  <c:v>0.14100000000000001</c:v>
                </c:pt>
                <c:pt idx="44">
                  <c:v>0.14100000000000001</c:v>
                </c:pt>
                <c:pt idx="45">
                  <c:v>0.14100000000000001</c:v>
                </c:pt>
                <c:pt idx="46">
                  <c:v>0.14100000000000001</c:v>
                </c:pt>
                <c:pt idx="47">
                  <c:v>0.14100000000000001</c:v>
                </c:pt>
                <c:pt idx="48">
                  <c:v>0.14100000000000001</c:v>
                </c:pt>
                <c:pt idx="49">
                  <c:v>0.14100000000000001</c:v>
                </c:pt>
                <c:pt idx="50">
                  <c:v>0.14100000000000001</c:v>
                </c:pt>
                <c:pt idx="51">
                  <c:v>0.14100000000000001</c:v>
                </c:pt>
                <c:pt idx="52">
                  <c:v>0.14100000000000001</c:v>
                </c:pt>
                <c:pt idx="53">
                  <c:v>0.14100000000000001</c:v>
                </c:pt>
                <c:pt idx="54">
                  <c:v>0.14100000000000001</c:v>
                </c:pt>
                <c:pt idx="55">
                  <c:v>0.14100000000000001</c:v>
                </c:pt>
                <c:pt idx="56">
                  <c:v>0.14100000000000001</c:v>
                </c:pt>
                <c:pt idx="57">
                  <c:v>0.14100000000000001</c:v>
                </c:pt>
                <c:pt idx="58">
                  <c:v>0.14100000000000001</c:v>
                </c:pt>
                <c:pt idx="59">
                  <c:v>0.14100000000000001</c:v>
                </c:pt>
                <c:pt idx="60">
                  <c:v>0.14100000000000001</c:v>
                </c:pt>
                <c:pt idx="61">
                  <c:v>0.14100000000000001</c:v>
                </c:pt>
                <c:pt idx="62">
                  <c:v>0.14100000000000001</c:v>
                </c:pt>
                <c:pt idx="63">
                  <c:v>0.14100000000000001</c:v>
                </c:pt>
                <c:pt idx="64">
                  <c:v>0.14100000000000001</c:v>
                </c:pt>
                <c:pt idx="65">
                  <c:v>0.14100000000000001</c:v>
                </c:pt>
                <c:pt idx="66">
                  <c:v>0.14100000000000001</c:v>
                </c:pt>
                <c:pt idx="67">
                  <c:v>0.14100000000000001</c:v>
                </c:pt>
                <c:pt idx="68">
                  <c:v>0.14100000000000001</c:v>
                </c:pt>
                <c:pt idx="69">
                  <c:v>0.14100000000000001</c:v>
                </c:pt>
                <c:pt idx="70">
                  <c:v>0.14100000000000001</c:v>
                </c:pt>
                <c:pt idx="71">
                  <c:v>0.14100000000000001</c:v>
                </c:pt>
                <c:pt idx="72">
                  <c:v>0.14100000000000001</c:v>
                </c:pt>
                <c:pt idx="73">
                  <c:v>0.14100000000000001</c:v>
                </c:pt>
                <c:pt idx="74">
                  <c:v>0.14100000000000001</c:v>
                </c:pt>
                <c:pt idx="75">
                  <c:v>0.14100000000000001</c:v>
                </c:pt>
                <c:pt idx="76">
                  <c:v>0.14100000000000001</c:v>
                </c:pt>
                <c:pt idx="77">
                  <c:v>0.14100000000000001</c:v>
                </c:pt>
                <c:pt idx="78">
                  <c:v>0.14100000000000001</c:v>
                </c:pt>
                <c:pt idx="79">
                  <c:v>0.14100000000000001</c:v>
                </c:pt>
                <c:pt idx="80">
                  <c:v>0.14100000000000001</c:v>
                </c:pt>
                <c:pt idx="81">
                  <c:v>0.14100000000000001</c:v>
                </c:pt>
                <c:pt idx="82">
                  <c:v>0.14100000000000001</c:v>
                </c:pt>
                <c:pt idx="83">
                  <c:v>0.14100000000000001</c:v>
                </c:pt>
                <c:pt idx="84">
                  <c:v>0.14100000000000001</c:v>
                </c:pt>
                <c:pt idx="85">
                  <c:v>0.14100000000000001</c:v>
                </c:pt>
                <c:pt idx="86">
                  <c:v>0.14100000000000001</c:v>
                </c:pt>
                <c:pt idx="87">
                  <c:v>0.14100000000000001</c:v>
                </c:pt>
                <c:pt idx="88">
                  <c:v>0.14100000000000001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970304"/>
        <c:axId val="37971840"/>
      </c:areaChart>
      <c:lineChart>
        <c:grouping val="standard"/>
        <c:varyColors val="0"/>
        <c:ser>
          <c:idx val="0"/>
          <c:order val="0"/>
          <c:tx>
            <c:strRef>
              <c:f>Outliers!$B$1</c:f>
              <c:strCache>
                <c:ptCount val="1"/>
                <c:pt idx="0">
                  <c:v>%Ret</c:v>
                </c:pt>
              </c:strCache>
            </c:strRef>
          </c:tx>
          <c:spPr>
            <a:ln w="15875">
              <a:solidFill>
                <a:schemeClr val="tx2"/>
              </a:solidFill>
            </a:ln>
          </c:spPr>
          <c:marker>
            <c:symbol val="square"/>
            <c:size val="5"/>
          </c:marker>
          <c:cat>
            <c:numRef>
              <c:f>Outliers!$A$2:$A$90</c:f>
              <c:numCache>
                <c:formatCode>m/d/yyyy</c:formatCode>
                <c:ptCount val="89"/>
                <c:pt idx="0">
                  <c:v>37742</c:v>
                </c:pt>
                <c:pt idx="1">
                  <c:v>37773</c:v>
                </c:pt>
                <c:pt idx="2">
                  <c:v>37803</c:v>
                </c:pt>
                <c:pt idx="3">
                  <c:v>37834</c:v>
                </c:pt>
                <c:pt idx="4">
                  <c:v>37865</c:v>
                </c:pt>
                <c:pt idx="5">
                  <c:v>37895</c:v>
                </c:pt>
                <c:pt idx="6">
                  <c:v>37926</c:v>
                </c:pt>
                <c:pt idx="7">
                  <c:v>37956</c:v>
                </c:pt>
                <c:pt idx="8">
                  <c:v>37987</c:v>
                </c:pt>
                <c:pt idx="9">
                  <c:v>38018</c:v>
                </c:pt>
                <c:pt idx="10">
                  <c:v>38047</c:v>
                </c:pt>
                <c:pt idx="11">
                  <c:v>38078</c:v>
                </c:pt>
                <c:pt idx="12">
                  <c:v>38108</c:v>
                </c:pt>
                <c:pt idx="13">
                  <c:v>38139</c:v>
                </c:pt>
                <c:pt idx="14">
                  <c:v>38169</c:v>
                </c:pt>
                <c:pt idx="15">
                  <c:v>38200</c:v>
                </c:pt>
                <c:pt idx="16">
                  <c:v>38231</c:v>
                </c:pt>
                <c:pt idx="17">
                  <c:v>38261</c:v>
                </c:pt>
                <c:pt idx="18">
                  <c:v>38292</c:v>
                </c:pt>
                <c:pt idx="19">
                  <c:v>38322</c:v>
                </c:pt>
                <c:pt idx="20">
                  <c:v>38353</c:v>
                </c:pt>
                <c:pt idx="21">
                  <c:v>38384</c:v>
                </c:pt>
                <c:pt idx="22">
                  <c:v>38412</c:v>
                </c:pt>
                <c:pt idx="23">
                  <c:v>38443</c:v>
                </c:pt>
                <c:pt idx="24">
                  <c:v>38473</c:v>
                </c:pt>
                <c:pt idx="25">
                  <c:v>38504</c:v>
                </c:pt>
                <c:pt idx="26">
                  <c:v>38534</c:v>
                </c:pt>
                <c:pt idx="27">
                  <c:v>38565</c:v>
                </c:pt>
                <c:pt idx="28">
                  <c:v>38596</c:v>
                </c:pt>
                <c:pt idx="29">
                  <c:v>38626</c:v>
                </c:pt>
                <c:pt idx="30">
                  <c:v>38657</c:v>
                </c:pt>
                <c:pt idx="31">
                  <c:v>38687</c:v>
                </c:pt>
                <c:pt idx="32">
                  <c:v>38718</c:v>
                </c:pt>
                <c:pt idx="33">
                  <c:v>38749</c:v>
                </c:pt>
                <c:pt idx="34">
                  <c:v>38777</c:v>
                </c:pt>
                <c:pt idx="35">
                  <c:v>38808</c:v>
                </c:pt>
                <c:pt idx="36">
                  <c:v>38838</c:v>
                </c:pt>
                <c:pt idx="37">
                  <c:v>38869</c:v>
                </c:pt>
                <c:pt idx="38">
                  <c:v>38899</c:v>
                </c:pt>
                <c:pt idx="39">
                  <c:v>38930</c:v>
                </c:pt>
                <c:pt idx="40">
                  <c:v>38961</c:v>
                </c:pt>
                <c:pt idx="41">
                  <c:v>38991</c:v>
                </c:pt>
                <c:pt idx="42">
                  <c:v>39022</c:v>
                </c:pt>
                <c:pt idx="43">
                  <c:v>39052</c:v>
                </c:pt>
                <c:pt idx="44">
                  <c:v>39083</c:v>
                </c:pt>
                <c:pt idx="45">
                  <c:v>39114</c:v>
                </c:pt>
                <c:pt idx="46">
                  <c:v>39142</c:v>
                </c:pt>
                <c:pt idx="47">
                  <c:v>39173</c:v>
                </c:pt>
                <c:pt idx="48">
                  <c:v>39203</c:v>
                </c:pt>
                <c:pt idx="49">
                  <c:v>39234</c:v>
                </c:pt>
                <c:pt idx="50">
                  <c:v>39264</c:v>
                </c:pt>
                <c:pt idx="51">
                  <c:v>39295</c:v>
                </c:pt>
                <c:pt idx="52">
                  <c:v>39326</c:v>
                </c:pt>
                <c:pt idx="53">
                  <c:v>39356</c:v>
                </c:pt>
                <c:pt idx="54">
                  <c:v>39387</c:v>
                </c:pt>
                <c:pt idx="55">
                  <c:v>39417</c:v>
                </c:pt>
                <c:pt idx="56">
                  <c:v>39448</c:v>
                </c:pt>
                <c:pt idx="57">
                  <c:v>39479</c:v>
                </c:pt>
                <c:pt idx="58">
                  <c:v>39508</c:v>
                </c:pt>
                <c:pt idx="59">
                  <c:v>39539</c:v>
                </c:pt>
                <c:pt idx="60">
                  <c:v>39569</c:v>
                </c:pt>
                <c:pt idx="61">
                  <c:v>39600</c:v>
                </c:pt>
                <c:pt idx="62">
                  <c:v>39630</c:v>
                </c:pt>
                <c:pt idx="63">
                  <c:v>39661</c:v>
                </c:pt>
                <c:pt idx="64">
                  <c:v>39692</c:v>
                </c:pt>
                <c:pt idx="65">
                  <c:v>39722</c:v>
                </c:pt>
                <c:pt idx="66">
                  <c:v>39753</c:v>
                </c:pt>
                <c:pt idx="67">
                  <c:v>39783</c:v>
                </c:pt>
                <c:pt idx="68">
                  <c:v>39814</c:v>
                </c:pt>
                <c:pt idx="69">
                  <c:v>39845</c:v>
                </c:pt>
                <c:pt idx="70">
                  <c:v>39873</c:v>
                </c:pt>
                <c:pt idx="71">
                  <c:v>39904</c:v>
                </c:pt>
                <c:pt idx="72">
                  <c:v>39934</c:v>
                </c:pt>
                <c:pt idx="73">
                  <c:v>39965</c:v>
                </c:pt>
                <c:pt idx="74">
                  <c:v>39995</c:v>
                </c:pt>
                <c:pt idx="75">
                  <c:v>40026</c:v>
                </c:pt>
                <c:pt idx="76">
                  <c:v>40057</c:v>
                </c:pt>
                <c:pt idx="77">
                  <c:v>40087</c:v>
                </c:pt>
                <c:pt idx="78">
                  <c:v>40118</c:v>
                </c:pt>
                <c:pt idx="79">
                  <c:v>40148</c:v>
                </c:pt>
                <c:pt idx="80">
                  <c:v>40179</c:v>
                </c:pt>
                <c:pt idx="81">
                  <c:v>40210</c:v>
                </c:pt>
                <c:pt idx="82">
                  <c:v>40238</c:v>
                </c:pt>
                <c:pt idx="83">
                  <c:v>40269</c:v>
                </c:pt>
                <c:pt idx="84">
                  <c:v>40299</c:v>
                </c:pt>
                <c:pt idx="85">
                  <c:v>40330</c:v>
                </c:pt>
                <c:pt idx="86">
                  <c:v>40360</c:v>
                </c:pt>
                <c:pt idx="87">
                  <c:v>40391</c:v>
                </c:pt>
                <c:pt idx="88">
                  <c:v>40422</c:v>
                </c:pt>
              </c:numCache>
            </c:numRef>
          </c:cat>
          <c:val>
            <c:numRef>
              <c:f>Outliers!$B$2:$B$90</c:f>
              <c:numCache>
                <c:formatCode>0.00%</c:formatCode>
                <c:ptCount val="89"/>
                <c:pt idx="0">
                  <c:v>0.125</c:v>
                </c:pt>
                <c:pt idx="1">
                  <c:v>1.7999999999999999E-2</c:v>
                </c:pt>
                <c:pt idx="2">
                  <c:v>7.1999999999999995E-2</c:v>
                </c:pt>
                <c:pt idx="3">
                  <c:v>6.3E-2</c:v>
                </c:pt>
                <c:pt idx="4">
                  <c:v>-2.7E-2</c:v>
                </c:pt>
                <c:pt idx="5">
                  <c:v>-2E-3</c:v>
                </c:pt>
                <c:pt idx="6">
                  <c:v>0.04</c:v>
                </c:pt>
                <c:pt idx="7">
                  <c:v>2.4E-2</c:v>
                </c:pt>
                <c:pt idx="8">
                  <c:v>4.9000000000000002E-2</c:v>
                </c:pt>
                <c:pt idx="9">
                  <c:v>2.1000000000000001E-2</c:v>
                </c:pt>
                <c:pt idx="10">
                  <c:v>-5.0000000000000001E-3</c:v>
                </c:pt>
                <c:pt idx="11">
                  <c:v>-7.8E-2</c:v>
                </c:pt>
                <c:pt idx="12">
                  <c:v>7.0000000000000001E-3</c:v>
                </c:pt>
                <c:pt idx="13">
                  <c:v>3.5999999999999997E-2</c:v>
                </c:pt>
                <c:pt idx="14">
                  <c:v>-8.7999999999999995E-2</c:v>
                </c:pt>
                <c:pt idx="15">
                  <c:v>5.3999999999999999E-2</c:v>
                </c:pt>
                <c:pt idx="16">
                  <c:v>1.2E-2</c:v>
                </c:pt>
                <c:pt idx="17">
                  <c:v>2E-3</c:v>
                </c:pt>
                <c:pt idx="18">
                  <c:v>0.108</c:v>
                </c:pt>
                <c:pt idx="19">
                  <c:v>0.05</c:v>
                </c:pt>
                <c:pt idx="20">
                  <c:v>-4.8000000000000001E-2</c:v>
                </c:pt>
                <c:pt idx="21">
                  <c:v>1.0999999999999999E-2</c:v>
                </c:pt>
                <c:pt idx="22">
                  <c:v>-2.8000000000000001E-2</c:v>
                </c:pt>
                <c:pt idx="23">
                  <c:v>-1.9E-2</c:v>
                </c:pt>
                <c:pt idx="24">
                  <c:v>4.2999999999999997E-2</c:v>
                </c:pt>
                <c:pt idx="25">
                  <c:v>4.8000000000000001E-2</c:v>
                </c:pt>
                <c:pt idx="26">
                  <c:v>8.5000000000000006E-2</c:v>
                </c:pt>
                <c:pt idx="27">
                  <c:v>-2.7E-2</c:v>
                </c:pt>
                <c:pt idx="28">
                  <c:v>-0.04</c:v>
                </c:pt>
                <c:pt idx="29">
                  <c:v>-0.05</c:v>
                </c:pt>
                <c:pt idx="30">
                  <c:v>3.5000000000000003E-2</c:v>
                </c:pt>
                <c:pt idx="31">
                  <c:v>-2.4E-2</c:v>
                </c:pt>
                <c:pt idx="32">
                  <c:v>4.4999999999999998E-2</c:v>
                </c:pt>
                <c:pt idx="33">
                  <c:v>-1.6E-2</c:v>
                </c:pt>
                <c:pt idx="34">
                  <c:v>2.7E-2</c:v>
                </c:pt>
                <c:pt idx="35">
                  <c:v>1.4999999999999999E-2</c:v>
                </c:pt>
                <c:pt idx="36">
                  <c:v>-6.2E-2</c:v>
                </c:pt>
                <c:pt idx="37">
                  <c:v>1.2E-2</c:v>
                </c:pt>
                <c:pt idx="38">
                  <c:v>-1.4999999999999999E-2</c:v>
                </c:pt>
                <c:pt idx="39">
                  <c:v>2.7E-2</c:v>
                </c:pt>
                <c:pt idx="40">
                  <c:v>0.01</c:v>
                </c:pt>
                <c:pt idx="41">
                  <c:v>1.7000000000000001E-2</c:v>
                </c:pt>
                <c:pt idx="42">
                  <c:v>0.06</c:v>
                </c:pt>
                <c:pt idx="43">
                  <c:v>-2E-3</c:v>
                </c:pt>
                <c:pt idx="44">
                  <c:v>2.5000000000000001E-2</c:v>
                </c:pt>
                <c:pt idx="45">
                  <c:v>-0.01</c:v>
                </c:pt>
                <c:pt idx="46">
                  <c:v>-8.0000000000000002E-3</c:v>
                </c:pt>
                <c:pt idx="47">
                  <c:v>4.8000000000000001E-2</c:v>
                </c:pt>
                <c:pt idx="48">
                  <c:v>6.0999999999999999E-2</c:v>
                </c:pt>
                <c:pt idx="49">
                  <c:v>-3.4000000000000002E-2</c:v>
                </c:pt>
                <c:pt idx="50">
                  <c:v>-1.9E-2</c:v>
                </c:pt>
                <c:pt idx="51">
                  <c:v>1.7000000000000001E-2</c:v>
                </c:pt>
                <c:pt idx="52">
                  <c:v>3.0000000000000001E-3</c:v>
                </c:pt>
                <c:pt idx="53">
                  <c:v>0.03</c:v>
                </c:pt>
                <c:pt idx="54">
                  <c:v>-8.7999999999999995E-2</c:v>
                </c:pt>
                <c:pt idx="55">
                  <c:v>-8.0000000000000002E-3</c:v>
                </c:pt>
                <c:pt idx="56">
                  <c:v>-0.04</c:v>
                </c:pt>
                <c:pt idx="57">
                  <c:v>1.0999999999999999E-2</c:v>
                </c:pt>
                <c:pt idx="58">
                  <c:v>1.2E-2</c:v>
                </c:pt>
                <c:pt idx="59">
                  <c:v>-0.01</c:v>
                </c:pt>
                <c:pt idx="60">
                  <c:v>3.6999999999999998E-2</c:v>
                </c:pt>
                <c:pt idx="61">
                  <c:v>-0.111</c:v>
                </c:pt>
                <c:pt idx="62">
                  <c:v>4.0000000000000001E-3</c:v>
                </c:pt>
                <c:pt idx="63">
                  <c:v>4.2999999999999997E-2</c:v>
                </c:pt>
                <c:pt idx="64">
                  <c:v>-5.5E-2</c:v>
                </c:pt>
                <c:pt idx="65">
                  <c:v>-2.1000000000000001E-2</c:v>
                </c:pt>
                <c:pt idx="66">
                  <c:v>0.114</c:v>
                </c:pt>
                <c:pt idx="67">
                  <c:v>4.5999999999999999E-2</c:v>
                </c:pt>
                <c:pt idx="68">
                  <c:v>-8.8999999999999996E-2</c:v>
                </c:pt>
                <c:pt idx="69">
                  <c:v>-5.6000000000000001E-2</c:v>
                </c:pt>
                <c:pt idx="70">
                  <c:v>0.08</c:v>
                </c:pt>
                <c:pt idx="71">
                  <c:v>0.21299999999999999</c:v>
                </c:pt>
                <c:pt idx="72">
                  <c:v>4.1000000000000002E-2</c:v>
                </c:pt>
                <c:pt idx="73">
                  <c:v>1.4999999999999999E-2</c:v>
                </c:pt>
                <c:pt idx="74">
                  <c:v>0.128</c:v>
                </c:pt>
                <c:pt idx="75">
                  <c:v>4.4999999999999998E-2</c:v>
                </c:pt>
                <c:pt idx="76">
                  <c:v>8.1000000000000003E-2</c:v>
                </c:pt>
                <c:pt idx="77">
                  <c:v>-6.5000000000000002E-2</c:v>
                </c:pt>
                <c:pt idx="78">
                  <c:v>1.9E-2</c:v>
                </c:pt>
                <c:pt idx="79">
                  <c:v>3.2000000000000001E-2</c:v>
                </c:pt>
                <c:pt idx="80">
                  <c:v>-5.0999999999999997E-2</c:v>
                </c:pt>
                <c:pt idx="81">
                  <c:v>2.1000000000000001E-2</c:v>
                </c:pt>
                <c:pt idx="82">
                  <c:v>7.0999999999999994E-2</c:v>
                </c:pt>
                <c:pt idx="83">
                  <c:v>0.06</c:v>
                </c:pt>
                <c:pt idx="84">
                  <c:v>-9.7000000000000003E-2</c:v>
                </c:pt>
                <c:pt idx="85">
                  <c:v>7.0000000000000001E-3</c:v>
                </c:pt>
                <c:pt idx="86">
                  <c:v>8.0000000000000002E-3</c:v>
                </c:pt>
                <c:pt idx="87">
                  <c:v>-8.8999999999999996E-2</c:v>
                </c:pt>
                <c:pt idx="88">
                  <c:v>4.4999999999999998E-2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970304"/>
        <c:axId val="37971840"/>
      </c:lineChart>
      <c:dateAx>
        <c:axId val="37970304"/>
        <c:scaling>
          <c:orientation val="minMax"/>
        </c:scaling>
        <c:delete val="0"/>
        <c:axPos val="b"/>
        <c:numFmt formatCode="[$-409]mmm\-yy;@" sourceLinked="0"/>
        <c:majorTickMark val="out"/>
        <c:minorTickMark val="none"/>
        <c:tickLblPos val="low"/>
        <c:crossAx val="37971840"/>
        <c:crosses val="autoZero"/>
        <c:auto val="1"/>
        <c:lblOffset val="100"/>
        <c:baseTimeUnit val="months"/>
      </c:dateAx>
      <c:valAx>
        <c:axId val="37971840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crossAx val="3797030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  <c:marker>
            <c:symbol val="none"/>
          </c:marker>
          <c:cat>
            <c:numRef>
              <c:f>smooth!$A$4:$A$92</c:f>
              <c:numCache>
                <c:formatCode>m/d/yyyy</c:formatCode>
                <c:ptCount val="89"/>
                <c:pt idx="0">
                  <c:v>37742</c:v>
                </c:pt>
                <c:pt idx="1">
                  <c:v>37773</c:v>
                </c:pt>
                <c:pt idx="2">
                  <c:v>37803</c:v>
                </c:pt>
                <c:pt idx="3">
                  <c:v>37834</c:v>
                </c:pt>
                <c:pt idx="4">
                  <c:v>37865</c:v>
                </c:pt>
                <c:pt idx="5">
                  <c:v>37895</c:v>
                </c:pt>
                <c:pt idx="6">
                  <c:v>37926</c:v>
                </c:pt>
                <c:pt idx="7">
                  <c:v>37956</c:v>
                </c:pt>
                <c:pt idx="8">
                  <c:v>37987</c:v>
                </c:pt>
                <c:pt idx="9">
                  <c:v>38018</c:v>
                </c:pt>
                <c:pt idx="10">
                  <c:v>38047</c:v>
                </c:pt>
                <c:pt idx="11">
                  <c:v>38078</c:v>
                </c:pt>
                <c:pt idx="12">
                  <c:v>38108</c:v>
                </c:pt>
                <c:pt idx="13">
                  <c:v>38139</c:v>
                </c:pt>
                <c:pt idx="14">
                  <c:v>38169</c:v>
                </c:pt>
                <c:pt idx="15">
                  <c:v>38200</c:v>
                </c:pt>
                <c:pt idx="16">
                  <c:v>38231</c:v>
                </c:pt>
                <c:pt idx="17">
                  <c:v>38261</c:v>
                </c:pt>
                <c:pt idx="18">
                  <c:v>38292</c:v>
                </c:pt>
                <c:pt idx="19">
                  <c:v>38322</c:v>
                </c:pt>
                <c:pt idx="20">
                  <c:v>38353</c:v>
                </c:pt>
                <c:pt idx="21">
                  <c:v>38384</c:v>
                </c:pt>
                <c:pt idx="22">
                  <c:v>38412</c:v>
                </c:pt>
                <c:pt idx="23">
                  <c:v>38443</c:v>
                </c:pt>
                <c:pt idx="24">
                  <c:v>38473</c:v>
                </c:pt>
                <c:pt idx="25">
                  <c:v>38504</c:v>
                </c:pt>
                <c:pt idx="26">
                  <c:v>38534</c:v>
                </c:pt>
                <c:pt idx="27">
                  <c:v>38565</c:v>
                </c:pt>
                <c:pt idx="28">
                  <c:v>38596</c:v>
                </c:pt>
                <c:pt idx="29">
                  <c:v>38626</c:v>
                </c:pt>
                <c:pt idx="30">
                  <c:v>38657</c:v>
                </c:pt>
                <c:pt idx="31">
                  <c:v>38687</c:v>
                </c:pt>
                <c:pt idx="32">
                  <c:v>38718</c:v>
                </c:pt>
                <c:pt idx="33">
                  <c:v>38749</c:v>
                </c:pt>
                <c:pt idx="34">
                  <c:v>38777</c:v>
                </c:pt>
                <c:pt idx="35">
                  <c:v>38808</c:v>
                </c:pt>
                <c:pt idx="36">
                  <c:v>38838</c:v>
                </c:pt>
                <c:pt idx="37">
                  <c:v>38869</c:v>
                </c:pt>
                <c:pt idx="38">
                  <c:v>38899</c:v>
                </c:pt>
                <c:pt idx="39">
                  <c:v>38930</c:v>
                </c:pt>
                <c:pt idx="40">
                  <c:v>38961</c:v>
                </c:pt>
                <c:pt idx="41">
                  <c:v>38991</c:v>
                </c:pt>
                <c:pt idx="42">
                  <c:v>39022</c:v>
                </c:pt>
                <c:pt idx="43">
                  <c:v>39052</c:v>
                </c:pt>
                <c:pt idx="44">
                  <c:v>39083</c:v>
                </c:pt>
                <c:pt idx="45">
                  <c:v>39114</c:v>
                </c:pt>
                <c:pt idx="46">
                  <c:v>39142</c:v>
                </c:pt>
                <c:pt idx="47">
                  <c:v>39173</c:v>
                </c:pt>
                <c:pt idx="48">
                  <c:v>39203</c:v>
                </c:pt>
                <c:pt idx="49">
                  <c:v>39234</c:v>
                </c:pt>
                <c:pt idx="50">
                  <c:v>39264</c:v>
                </c:pt>
                <c:pt idx="51">
                  <c:v>39295</c:v>
                </c:pt>
                <c:pt idx="52">
                  <c:v>39326</c:v>
                </c:pt>
                <c:pt idx="53">
                  <c:v>39356</c:v>
                </c:pt>
                <c:pt idx="54">
                  <c:v>39387</c:v>
                </c:pt>
                <c:pt idx="55">
                  <c:v>39417</c:v>
                </c:pt>
                <c:pt idx="56">
                  <c:v>39448</c:v>
                </c:pt>
                <c:pt idx="57">
                  <c:v>39479</c:v>
                </c:pt>
                <c:pt idx="58">
                  <c:v>39508</c:v>
                </c:pt>
                <c:pt idx="59">
                  <c:v>39539</c:v>
                </c:pt>
                <c:pt idx="60">
                  <c:v>39569</c:v>
                </c:pt>
                <c:pt idx="61">
                  <c:v>39600</c:v>
                </c:pt>
                <c:pt idx="62">
                  <c:v>39630</c:v>
                </c:pt>
                <c:pt idx="63">
                  <c:v>39661</c:v>
                </c:pt>
                <c:pt idx="64">
                  <c:v>39692</c:v>
                </c:pt>
                <c:pt idx="65">
                  <c:v>39722</c:v>
                </c:pt>
                <c:pt idx="66">
                  <c:v>39753</c:v>
                </c:pt>
                <c:pt idx="67">
                  <c:v>39783</c:v>
                </c:pt>
                <c:pt idx="68">
                  <c:v>39814</c:v>
                </c:pt>
                <c:pt idx="69">
                  <c:v>39845</c:v>
                </c:pt>
                <c:pt idx="70">
                  <c:v>39873</c:v>
                </c:pt>
                <c:pt idx="71">
                  <c:v>39904</c:v>
                </c:pt>
                <c:pt idx="72">
                  <c:v>39934</c:v>
                </c:pt>
                <c:pt idx="73">
                  <c:v>39965</c:v>
                </c:pt>
                <c:pt idx="74">
                  <c:v>39995</c:v>
                </c:pt>
                <c:pt idx="75">
                  <c:v>40026</c:v>
                </c:pt>
                <c:pt idx="76">
                  <c:v>40057</c:v>
                </c:pt>
                <c:pt idx="77">
                  <c:v>40087</c:v>
                </c:pt>
                <c:pt idx="78">
                  <c:v>40118</c:v>
                </c:pt>
                <c:pt idx="79">
                  <c:v>40148</c:v>
                </c:pt>
                <c:pt idx="80">
                  <c:v>40179</c:v>
                </c:pt>
                <c:pt idx="81">
                  <c:v>40210</c:v>
                </c:pt>
                <c:pt idx="82">
                  <c:v>40238</c:v>
                </c:pt>
                <c:pt idx="83">
                  <c:v>40269</c:v>
                </c:pt>
                <c:pt idx="84">
                  <c:v>40299</c:v>
                </c:pt>
                <c:pt idx="85">
                  <c:v>40330</c:v>
                </c:pt>
                <c:pt idx="86">
                  <c:v>40360</c:v>
                </c:pt>
                <c:pt idx="87">
                  <c:v>40391</c:v>
                </c:pt>
                <c:pt idx="88">
                  <c:v>40422</c:v>
                </c:pt>
              </c:numCache>
            </c:numRef>
          </c:cat>
          <c:val>
            <c:numRef>
              <c:f>smooth!$B$4:$B$92</c:f>
              <c:numCache>
                <c:formatCode>0.00%</c:formatCode>
                <c:ptCount val="89"/>
                <c:pt idx="0">
                  <c:v>0.125</c:v>
                </c:pt>
                <c:pt idx="1">
                  <c:v>1.7999999999999999E-2</c:v>
                </c:pt>
                <c:pt idx="2">
                  <c:v>7.1999999999999995E-2</c:v>
                </c:pt>
                <c:pt idx="3">
                  <c:v>6.3E-2</c:v>
                </c:pt>
                <c:pt idx="4">
                  <c:v>-2.7E-2</c:v>
                </c:pt>
                <c:pt idx="5">
                  <c:v>-2E-3</c:v>
                </c:pt>
                <c:pt idx="6">
                  <c:v>0.04</c:v>
                </c:pt>
                <c:pt idx="7">
                  <c:v>2.4E-2</c:v>
                </c:pt>
                <c:pt idx="8">
                  <c:v>4.9000000000000002E-2</c:v>
                </c:pt>
                <c:pt idx="9">
                  <c:v>2.1000000000000001E-2</c:v>
                </c:pt>
                <c:pt idx="10">
                  <c:v>-5.0000000000000001E-3</c:v>
                </c:pt>
                <c:pt idx="11">
                  <c:v>-7.8E-2</c:v>
                </c:pt>
                <c:pt idx="12">
                  <c:v>7.0000000000000001E-3</c:v>
                </c:pt>
                <c:pt idx="13">
                  <c:v>3.5999999999999997E-2</c:v>
                </c:pt>
                <c:pt idx="14">
                  <c:v>-8.7999999999999995E-2</c:v>
                </c:pt>
                <c:pt idx="15">
                  <c:v>5.3999999999999999E-2</c:v>
                </c:pt>
                <c:pt idx="16">
                  <c:v>1.2E-2</c:v>
                </c:pt>
                <c:pt idx="17">
                  <c:v>2E-3</c:v>
                </c:pt>
                <c:pt idx="18">
                  <c:v>0.108</c:v>
                </c:pt>
                <c:pt idx="19">
                  <c:v>0.05</c:v>
                </c:pt>
                <c:pt idx="20">
                  <c:v>-4.8000000000000001E-2</c:v>
                </c:pt>
                <c:pt idx="21">
                  <c:v>1.0999999999999999E-2</c:v>
                </c:pt>
                <c:pt idx="22">
                  <c:v>-2.8000000000000001E-2</c:v>
                </c:pt>
                <c:pt idx="23">
                  <c:v>-1.9E-2</c:v>
                </c:pt>
                <c:pt idx="24">
                  <c:v>4.2999999999999997E-2</c:v>
                </c:pt>
                <c:pt idx="25">
                  <c:v>4.8000000000000001E-2</c:v>
                </c:pt>
                <c:pt idx="26">
                  <c:v>8.5000000000000006E-2</c:v>
                </c:pt>
                <c:pt idx="27">
                  <c:v>-2.7E-2</c:v>
                </c:pt>
                <c:pt idx="28">
                  <c:v>-0.04</c:v>
                </c:pt>
                <c:pt idx="29">
                  <c:v>-0.05</c:v>
                </c:pt>
                <c:pt idx="30">
                  <c:v>3.5000000000000003E-2</c:v>
                </c:pt>
                <c:pt idx="31">
                  <c:v>-2.4E-2</c:v>
                </c:pt>
                <c:pt idx="32">
                  <c:v>4.4999999999999998E-2</c:v>
                </c:pt>
                <c:pt idx="33">
                  <c:v>-1.6E-2</c:v>
                </c:pt>
                <c:pt idx="34">
                  <c:v>2.7E-2</c:v>
                </c:pt>
                <c:pt idx="35">
                  <c:v>1.4999999999999999E-2</c:v>
                </c:pt>
                <c:pt idx="36">
                  <c:v>-6.2E-2</c:v>
                </c:pt>
                <c:pt idx="37">
                  <c:v>1.2E-2</c:v>
                </c:pt>
                <c:pt idx="38">
                  <c:v>-1.4999999999999999E-2</c:v>
                </c:pt>
                <c:pt idx="39">
                  <c:v>2.7E-2</c:v>
                </c:pt>
                <c:pt idx="40">
                  <c:v>0.01</c:v>
                </c:pt>
                <c:pt idx="41">
                  <c:v>1.7000000000000001E-2</c:v>
                </c:pt>
                <c:pt idx="42">
                  <c:v>0.06</c:v>
                </c:pt>
                <c:pt idx="43">
                  <c:v>-2E-3</c:v>
                </c:pt>
                <c:pt idx="44">
                  <c:v>2.5000000000000001E-2</c:v>
                </c:pt>
                <c:pt idx="45">
                  <c:v>-0.01</c:v>
                </c:pt>
                <c:pt idx="46">
                  <c:v>-8.0000000000000002E-3</c:v>
                </c:pt>
                <c:pt idx="47">
                  <c:v>4.8000000000000001E-2</c:v>
                </c:pt>
                <c:pt idx="48">
                  <c:v>6.0999999999999999E-2</c:v>
                </c:pt>
                <c:pt idx="49">
                  <c:v>-3.4000000000000002E-2</c:v>
                </c:pt>
                <c:pt idx="50">
                  <c:v>-1.9E-2</c:v>
                </c:pt>
                <c:pt idx="51">
                  <c:v>1.7000000000000001E-2</c:v>
                </c:pt>
                <c:pt idx="52">
                  <c:v>3.0000000000000001E-3</c:v>
                </c:pt>
                <c:pt idx="53">
                  <c:v>0.03</c:v>
                </c:pt>
                <c:pt idx="54">
                  <c:v>-8.7999999999999995E-2</c:v>
                </c:pt>
                <c:pt idx="55">
                  <c:v>-8.0000000000000002E-3</c:v>
                </c:pt>
                <c:pt idx="56">
                  <c:v>-0.04</c:v>
                </c:pt>
                <c:pt idx="57">
                  <c:v>1.0999999999999999E-2</c:v>
                </c:pt>
                <c:pt idx="58">
                  <c:v>1.2E-2</c:v>
                </c:pt>
                <c:pt idx="59">
                  <c:v>-0.01</c:v>
                </c:pt>
                <c:pt idx="60">
                  <c:v>3.6999999999999998E-2</c:v>
                </c:pt>
                <c:pt idx="61">
                  <c:v>-0.111</c:v>
                </c:pt>
                <c:pt idx="62">
                  <c:v>4.0000000000000001E-3</c:v>
                </c:pt>
                <c:pt idx="63">
                  <c:v>4.2999999999999997E-2</c:v>
                </c:pt>
                <c:pt idx="64">
                  <c:v>-5.5E-2</c:v>
                </c:pt>
                <c:pt idx="65">
                  <c:v>-2.1000000000000001E-2</c:v>
                </c:pt>
                <c:pt idx="66">
                  <c:v>0.114</c:v>
                </c:pt>
                <c:pt idx="67">
                  <c:v>4.5999999999999999E-2</c:v>
                </c:pt>
                <c:pt idx="68">
                  <c:v>-8.8999999999999996E-2</c:v>
                </c:pt>
                <c:pt idx="69">
                  <c:v>-5.6000000000000001E-2</c:v>
                </c:pt>
                <c:pt idx="70">
                  <c:v>0.08</c:v>
                </c:pt>
                <c:pt idx="71">
                  <c:v>0.21299999999999999</c:v>
                </c:pt>
                <c:pt idx="72">
                  <c:v>4.1000000000000002E-2</c:v>
                </c:pt>
                <c:pt idx="73">
                  <c:v>1.4999999999999999E-2</c:v>
                </c:pt>
                <c:pt idx="74">
                  <c:v>0.128</c:v>
                </c:pt>
                <c:pt idx="75">
                  <c:v>4.4999999999999998E-2</c:v>
                </c:pt>
                <c:pt idx="76">
                  <c:v>8.1000000000000003E-2</c:v>
                </c:pt>
                <c:pt idx="77">
                  <c:v>-6.5000000000000002E-2</c:v>
                </c:pt>
                <c:pt idx="78">
                  <c:v>1.9E-2</c:v>
                </c:pt>
                <c:pt idx="79">
                  <c:v>3.2000000000000001E-2</c:v>
                </c:pt>
                <c:pt idx="80">
                  <c:v>-5.0999999999999997E-2</c:v>
                </c:pt>
                <c:pt idx="81">
                  <c:v>2.1000000000000001E-2</c:v>
                </c:pt>
                <c:pt idx="82">
                  <c:v>7.0999999999999994E-2</c:v>
                </c:pt>
                <c:pt idx="83">
                  <c:v>0.06</c:v>
                </c:pt>
                <c:pt idx="84">
                  <c:v>-9.7000000000000003E-2</c:v>
                </c:pt>
                <c:pt idx="85">
                  <c:v>7.0000000000000001E-3</c:v>
                </c:pt>
                <c:pt idx="86">
                  <c:v>8.0000000000000002E-3</c:v>
                </c:pt>
                <c:pt idx="87">
                  <c:v>-8.8999999999999996E-2</c:v>
                </c:pt>
                <c:pt idx="88">
                  <c:v>4.4999999999999998E-2</c:v>
                </c:pt>
              </c:numCache>
            </c:numRef>
          </c:val>
          <c:smooth val="0"/>
        </c:ser>
        <c:ser>
          <c:idx val="1"/>
          <c:order val="1"/>
          <c:marker>
            <c:symbol val="none"/>
          </c:marker>
          <c:val>
            <c:numRef>
              <c:f>smooth!$C$4:$C$92</c:f>
              <c:numCache>
                <c:formatCode>0.0%</c:formatCode>
                <c:ptCount val="89"/>
                <c:pt idx="0" formatCode="General">
                  <c:v>#N/A</c:v>
                </c:pt>
                <c:pt idx="1">
                  <c:v>0.125</c:v>
                </c:pt>
                <c:pt idx="2">
                  <c:v>0.10174633763771437</c:v>
                </c:pt>
                <c:pt idx="3">
                  <c:v>9.528174612423812E-2</c:v>
                </c:pt>
                <c:pt idx="4">
                  <c:v>8.826614963042452E-2</c:v>
                </c:pt>
                <c:pt idx="5">
                  <c:v>6.3216055001391006E-2</c:v>
                </c:pt>
                <c:pt idx="6">
                  <c:v>4.9043044500432169E-2</c:v>
                </c:pt>
                <c:pt idx="7">
                  <c:v>4.7077774373888492E-2</c:v>
                </c:pt>
                <c:pt idx="8">
                  <c:v>4.2062421351800543E-2</c:v>
                </c:pt>
                <c:pt idx="9">
                  <c:v>4.3570123328408317E-2</c:v>
                </c:pt>
                <c:pt idx="10">
                  <c:v>3.8665095035380723E-2</c:v>
                </c:pt>
                <c:pt idx="11">
                  <c:v>2.9175624222578314E-2</c:v>
                </c:pt>
                <c:pt idx="12">
                  <c:v>5.883794510998526E-3</c:v>
                </c:pt>
                <c:pt idx="13">
                  <c:v>6.1263726938786218E-3</c:v>
                </c:pt>
                <c:pt idx="14">
                  <c:v>1.2618627300545006E-2</c:v>
                </c:pt>
                <c:pt idx="15">
                  <c:v>-9.2482099574318997E-3</c:v>
                </c:pt>
                <c:pt idx="16">
                  <c:v>4.4971406908771976E-3</c:v>
                </c:pt>
                <c:pt idx="17">
                  <c:v>6.1276916920554531E-3</c:v>
                </c:pt>
                <c:pt idx="18">
                  <c:v>5.2306454402548091E-3</c:v>
                </c:pt>
                <c:pt idx="19">
                  <c:v>2.756488723579064E-2</c:v>
                </c:pt>
                <c:pt idx="20">
                  <c:v>3.2440574500077833E-2</c:v>
                </c:pt>
                <c:pt idx="21">
                  <c:v>1.4958911325749858E-2</c:v>
                </c:pt>
                <c:pt idx="22">
                  <c:v>1.4098545089383355E-2</c:v>
                </c:pt>
                <c:pt idx="23">
                  <c:v>4.9495230945050539E-3</c:v>
                </c:pt>
                <c:pt idx="24">
                  <c:v>-2.5528180061067194E-4</c:v>
                </c:pt>
                <c:pt idx="25">
                  <c:v>9.1451267823511873E-3</c:v>
                </c:pt>
                <c:pt idx="26">
                  <c:v>1.7589221202282221E-2</c:v>
                </c:pt>
                <c:pt idx="27">
                  <c:v>3.2239197741916359E-2</c:v>
                </c:pt>
                <c:pt idx="28">
                  <c:v>1.9365101453101441E-2</c:v>
                </c:pt>
                <c:pt idx="29">
                  <c:v>6.4636432727906649E-3</c:v>
                </c:pt>
                <c:pt idx="30">
                  <c:v>-5.8072585628169485E-3</c:v>
                </c:pt>
                <c:pt idx="31">
                  <c:v>3.0611359469983283E-3</c:v>
                </c:pt>
                <c:pt idx="32">
                  <c:v>-2.8198969357251281E-3</c:v>
                </c:pt>
                <c:pt idx="33">
                  <c:v>7.5725118263557075E-3</c:v>
                </c:pt>
                <c:pt idx="34">
                  <c:v>2.4496405082149535E-3</c:v>
                </c:pt>
                <c:pt idx="35">
                  <c:v>7.7850215408757362E-3</c:v>
                </c:pt>
                <c:pt idx="36">
                  <c:v>9.3530091393770401E-3</c:v>
                </c:pt>
                <c:pt idx="37">
                  <c:v>-6.1537084593159923E-3</c:v>
                </c:pt>
                <c:pt idx="38">
                  <c:v>-2.208472878602884E-3</c:v>
                </c:pt>
                <c:pt idx="39">
                  <c:v>-4.9883780447616509E-3</c:v>
                </c:pt>
                <c:pt idx="40">
                  <c:v>1.9634625400050594E-3</c:v>
                </c:pt>
                <c:pt idx="41">
                  <c:v>3.7099945835245263E-3</c:v>
                </c:pt>
                <c:pt idx="42">
                  <c:v>6.5982310204186195E-3</c:v>
                </c:pt>
                <c:pt idx="43">
                  <c:v>1.8203714248455665E-2</c:v>
                </c:pt>
                <c:pt idx="44">
                  <c:v>1.3812963317636158E-2</c:v>
                </c:pt>
                <c:pt idx="45">
                  <c:v>1.6244174288161325E-2</c:v>
                </c:pt>
                <c:pt idx="46">
                  <c:v>1.0540686737938135E-2</c:v>
                </c:pt>
                <c:pt idx="47">
                  <c:v>6.511351510191216E-3</c:v>
                </c:pt>
                <c:pt idx="48">
                  <c:v>1.5527828368598368E-2</c:v>
                </c:pt>
                <c:pt idx="49">
                  <c:v>2.5410020200341513E-2</c:v>
                </c:pt>
                <c:pt idx="50">
                  <c:v>1.2498800100572255E-2</c:v>
                </c:pt>
                <c:pt idx="51">
                  <c:v>5.6533565271532282E-3</c:v>
                </c:pt>
                <c:pt idx="52">
                  <c:v>8.1192538754037979E-3</c:v>
                </c:pt>
                <c:pt idx="53">
                  <c:v>7.0067174159134981E-3</c:v>
                </c:pt>
                <c:pt idx="54">
                  <c:v>1.2003708348726303E-2</c:v>
                </c:pt>
                <c:pt idx="55">
                  <c:v>-9.7294922953649696E-3</c:v>
                </c:pt>
                <c:pt idx="56">
                  <c:v>-9.3536322028921533E-3</c:v>
                </c:pt>
                <c:pt idx="57">
                  <c:v>-1.601382182330682E-2</c:v>
                </c:pt>
                <c:pt idx="58">
                  <c:v>-1.0143071432707568E-2</c:v>
                </c:pt>
                <c:pt idx="59">
                  <c:v>-5.3308517433603327E-3</c:v>
                </c:pt>
                <c:pt idx="60">
                  <c:v>-6.3455694730739165E-3</c:v>
                </c:pt>
                <c:pt idx="61">
                  <c:v>3.0744607832611862E-3</c:v>
                </c:pt>
                <c:pt idx="62">
                  <c:v>-2.1716651321540208E-2</c:v>
                </c:pt>
                <c:pt idx="63">
                  <c:v>-1.6127807144720372E-2</c:v>
                </c:pt>
                <c:pt idx="64">
                  <c:v>-3.2779187001814244E-3</c:v>
                </c:pt>
                <c:pt idx="65">
                  <c:v>-1.4518365571402628E-2</c:v>
                </c:pt>
                <c:pt idx="66">
                  <c:v>-1.5926979950452811E-2</c:v>
                </c:pt>
                <c:pt idx="67">
                  <c:v>1.2309264194587232E-2</c:v>
                </c:pt>
                <c:pt idx="68">
                  <c:v>1.9631067887634294E-2</c:v>
                </c:pt>
                <c:pt idx="69">
                  <c:v>-3.9770645863243664E-3</c:v>
                </c:pt>
                <c:pt idx="70">
                  <c:v>-1.5282894261133764E-2</c:v>
                </c:pt>
                <c:pt idx="71">
                  <c:v>5.4243604309201429E-3</c:v>
                </c:pt>
                <c:pt idx="72">
                  <c:v>5.0535517787694731E-2</c:v>
                </c:pt>
                <c:pt idx="73">
                  <c:v>4.8463221422417893E-2</c:v>
                </c:pt>
                <c:pt idx="74">
                  <c:v>4.1190862053153324E-2</c:v>
                </c:pt>
                <c:pt idx="75">
                  <c:v>6.0056566574434173E-2</c:v>
                </c:pt>
                <c:pt idx="76">
                  <c:v>5.678441409352606E-2</c:v>
                </c:pt>
                <c:pt idx="77">
                  <c:v>6.2047040809171547E-2</c:v>
                </c:pt>
                <c:pt idx="78">
                  <c:v>3.4436676406330434E-2</c:v>
                </c:pt>
                <c:pt idx="79">
                  <c:v>3.1081916956342878E-2</c:v>
                </c:pt>
                <c:pt idx="80">
                  <c:v>3.1281438387349821E-2</c:v>
                </c:pt>
                <c:pt idx="81">
                  <c:v>1.3399711406577478E-2</c:v>
                </c:pt>
                <c:pt idx="82">
                  <c:v>1.5051436124403442E-2</c:v>
                </c:pt>
                <c:pt idx="83">
                  <c:v>2.7210398872234219E-2</c:v>
                </c:pt>
                <c:pt idx="84">
                  <c:v>3.4336364420076142E-2</c:v>
                </c:pt>
                <c:pt idx="85">
                  <c:v>5.7938272788186258E-3</c:v>
                </c:pt>
                <c:pt idx="86">
                  <c:v>6.0559574957247102E-3</c:v>
                </c:pt>
                <c:pt idx="87">
                  <c:v>6.4784444864943351E-3</c:v>
                </c:pt>
                <c:pt idx="88">
                  <c:v>-1.4271307952432498E-2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002688"/>
        <c:axId val="38004224"/>
      </c:lineChart>
      <c:dateAx>
        <c:axId val="38002688"/>
        <c:scaling>
          <c:orientation val="minMax"/>
        </c:scaling>
        <c:delete val="0"/>
        <c:axPos val="b"/>
        <c:numFmt formatCode="[$-409]mmm\-yy;@" sourceLinked="0"/>
        <c:majorTickMark val="out"/>
        <c:minorTickMark val="none"/>
        <c:tickLblPos val="low"/>
        <c:crossAx val="38004224"/>
        <c:crosses val="autoZero"/>
        <c:auto val="1"/>
        <c:lblOffset val="100"/>
        <c:baseTimeUnit val="months"/>
      </c:dateAx>
      <c:valAx>
        <c:axId val="38004224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crossAx val="3800268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triangle"/>
            <c:size val="6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marker>
          <c:xVal>
            <c:numRef>
              <c:f>'S&amp;P500'!$C$2:$C$90</c:f>
              <c:numCache>
                <c:formatCode>0.00%</c:formatCode>
                <c:ptCount val="89"/>
                <c:pt idx="0">
                  <c:v>5.4833679833679927E-2</c:v>
                </c:pt>
                <c:pt idx="1">
                  <c:v>1.0716925351071493E-2</c:v>
                </c:pt>
                <c:pt idx="2">
                  <c:v>1.7915904936014693E-2</c:v>
                </c:pt>
                <c:pt idx="3">
                  <c:v>2.0713601532567072E-2</c:v>
                </c:pt>
                <c:pt idx="4">
                  <c:v>-1.0909090909090979E-2</c:v>
                </c:pt>
                <c:pt idx="5">
                  <c:v>5.3486717267552164E-2</c:v>
                </c:pt>
                <c:pt idx="6">
                  <c:v>1.0919734323989738E-2</c:v>
                </c:pt>
                <c:pt idx="7">
                  <c:v>5.033407572383064E-2</c:v>
                </c:pt>
                <c:pt idx="8">
                  <c:v>1.9720101781170563E-2</c:v>
                </c:pt>
                <c:pt idx="9">
                  <c:v>1.3620295279683781E-2</c:v>
                </c:pt>
                <c:pt idx="10">
                  <c:v>-1.3232126371935493E-2</c:v>
                </c:pt>
                <c:pt idx="11">
                  <c:v>-1.8918918918918948E-2</c:v>
                </c:pt>
                <c:pt idx="12">
                  <c:v>1.7058698876880607E-2</c:v>
                </c:pt>
                <c:pt idx="13">
                  <c:v>1.8543598291488772E-2</c:v>
                </c:pt>
                <c:pt idx="14">
                  <c:v>-3.2218471923902925E-2</c:v>
                </c:pt>
                <c:pt idx="15">
                  <c:v>2.4307757345169989E-3</c:v>
                </c:pt>
                <c:pt idx="16">
                  <c:v>1.0015814443858684E-2</c:v>
                </c:pt>
                <c:pt idx="17">
                  <c:v>1.2943632567849805E-2</c:v>
                </c:pt>
                <c:pt idx="18">
                  <c:v>4.4517724649628887E-2</c:v>
                </c:pt>
                <c:pt idx="19">
                  <c:v>3.0090765588003165E-2</c:v>
                </c:pt>
                <c:pt idx="20">
                  <c:v>-2.2411646394023599E-2</c:v>
                </c:pt>
                <c:pt idx="21">
                  <c:v>2.0868031742921511E-2</c:v>
                </c:pt>
                <c:pt idx="22">
                  <c:v>-1.8234165067178565E-2</c:v>
                </c:pt>
                <c:pt idx="23">
                  <c:v>-1.8768328445747828E-2</c:v>
                </c:pt>
                <c:pt idx="24">
                  <c:v>3.2177724646343941E-2</c:v>
                </c:pt>
                <c:pt idx="25">
                  <c:v>1.5442524852813388E-3</c:v>
                </c:pt>
                <c:pt idx="26">
                  <c:v>3.8257685265491004E-2</c:v>
                </c:pt>
                <c:pt idx="27">
                  <c:v>-9.3744198997586237E-3</c:v>
                </c:pt>
                <c:pt idx="28">
                  <c:v>8.0577157312844427E-3</c:v>
                </c:pt>
                <c:pt idx="29">
                  <c:v>-2.3701087461659998E-2</c:v>
                </c:pt>
                <c:pt idx="30">
                  <c:v>4.3983244478293937E-2</c:v>
                </c:pt>
                <c:pt idx="31">
                  <c:v>-1.9150100310049156E-3</c:v>
                </c:pt>
                <c:pt idx="32">
                  <c:v>2.4029237094563616E-2</c:v>
                </c:pt>
                <c:pt idx="33">
                  <c:v>5.710206995003464E-3</c:v>
                </c:pt>
                <c:pt idx="34">
                  <c:v>1.650106458481182E-2</c:v>
                </c:pt>
                <c:pt idx="35">
                  <c:v>1.2654913597486495E-2</c:v>
                </c:pt>
                <c:pt idx="36">
                  <c:v>-3.0164612600189655E-2</c:v>
                </c:pt>
                <c:pt idx="37">
                  <c:v>2.6659557451345073E-3</c:v>
                </c:pt>
                <c:pt idx="38">
                  <c:v>4.4314455375342732E-3</c:v>
                </c:pt>
                <c:pt idx="39">
                  <c:v>2.188299655872239E-2</c:v>
                </c:pt>
                <c:pt idx="40">
                  <c:v>2.6940678697867204E-2</c:v>
                </c:pt>
                <c:pt idx="41">
                  <c:v>3.1531152778945692E-2</c:v>
                </c:pt>
                <c:pt idx="42">
                  <c:v>1.9889142484512456E-2</c:v>
                </c:pt>
                <c:pt idx="43">
                  <c:v>1.3347186700767288E-2</c:v>
                </c:pt>
                <c:pt idx="44">
                  <c:v>1.5064279517311929E-2</c:v>
                </c:pt>
                <c:pt idx="45">
                  <c:v>-1.958041958041945E-2</c:v>
                </c:pt>
                <c:pt idx="46">
                  <c:v>1.1570771913139932E-2</c:v>
                </c:pt>
                <c:pt idx="47">
                  <c:v>4.426512065183319E-2</c:v>
                </c:pt>
                <c:pt idx="48">
                  <c:v>3.3911021081851622E-2</c:v>
                </c:pt>
                <c:pt idx="49">
                  <c:v>-1.4585298599521068E-2</c:v>
                </c:pt>
                <c:pt idx="50">
                  <c:v>-3.1296023564064801E-2</c:v>
                </c:pt>
                <c:pt idx="51">
                  <c:v>1.2770809578106945E-2</c:v>
                </c:pt>
                <c:pt idx="52">
                  <c:v>3.8730015762215686E-2</c:v>
                </c:pt>
                <c:pt idx="53">
                  <c:v>1.3584796589349191E-2</c:v>
                </c:pt>
                <c:pt idx="54">
                  <c:v>-3.8711057246738512E-2</c:v>
                </c:pt>
                <c:pt idx="55">
                  <c:v>-1.12726194007714E-2</c:v>
                </c:pt>
                <c:pt idx="56">
                  <c:v>-6.0456045604560416E-2</c:v>
                </c:pt>
                <c:pt idx="57">
                  <c:v>-2.586619830752046E-2</c:v>
                </c:pt>
                <c:pt idx="58">
                  <c:v>-8.932961809539286E-3</c:v>
                </c:pt>
                <c:pt idx="59">
                  <c:v>4.7630860828578481E-2</c:v>
                </c:pt>
                <c:pt idx="60">
                  <c:v>1.5155103007340909E-2</c:v>
                </c:pt>
                <c:pt idx="61">
                  <c:v>-8.3586035300521111E-2</c:v>
                </c:pt>
                <c:pt idx="62">
                  <c:v>-8.9937213643306313E-3</c:v>
                </c:pt>
                <c:pt idx="63">
                  <c:v>1.5496575342465846E-2</c:v>
                </c:pt>
                <c:pt idx="64">
                  <c:v>-9.417418430149227E-2</c:v>
                </c:pt>
                <c:pt idx="65">
                  <c:v>-0.16520848845867464</c:v>
                </c:pt>
                <c:pt idx="66">
                  <c:v>-6.9572973575649399E-2</c:v>
                </c:pt>
                <c:pt idx="67">
                  <c:v>9.7064110245657087E-3</c:v>
                </c:pt>
                <c:pt idx="68">
                  <c:v>-8.2126750534061266E-2</c:v>
                </c:pt>
                <c:pt idx="69">
                  <c:v>-0.10744763382467026</c:v>
                </c:pt>
                <c:pt idx="70">
                  <c:v>8.3441981747066629E-2</c:v>
                </c:pt>
                <c:pt idx="71">
                  <c:v>9.9211124481882518E-2</c:v>
                </c:pt>
                <c:pt idx="72">
                  <c:v>5.8508697238778717E-2</c:v>
                </c:pt>
                <c:pt idx="73">
                  <c:v>-6.8949666743278737E-4</c:v>
                </c:pt>
                <c:pt idx="74">
                  <c:v>7.4632014719411277E-2</c:v>
                </c:pt>
                <c:pt idx="75">
                  <c:v>3.6918138041733606E-2</c:v>
                </c:pt>
                <c:pt idx="76">
                  <c:v>3.5500515995872117E-2</c:v>
                </c:pt>
                <c:pt idx="77">
                  <c:v>-1.9234602352003249E-2</c:v>
                </c:pt>
                <c:pt idx="78">
                  <c:v>6.157910781424647E-2</c:v>
                </c:pt>
                <c:pt idx="79">
                  <c:v>1.9144251938355561E-2</c:v>
                </c:pt>
                <c:pt idx="80">
                  <c:v>-3.6348267117497945E-2</c:v>
                </c:pt>
                <c:pt idx="81">
                  <c:v>3.1189083820662766E-2</c:v>
                </c:pt>
                <c:pt idx="82">
                  <c:v>5.65217391304349E-2</c:v>
                </c:pt>
                <c:pt idx="83">
                  <c:v>1.5476829486491317E-2</c:v>
                </c:pt>
                <c:pt idx="84">
                  <c:v>-7.946436437318305E-2</c:v>
                </c:pt>
                <c:pt idx="85">
                  <c:v>-5.1775289501387656E-2</c:v>
                </c:pt>
                <c:pt idx="86">
                  <c:v>6.8328623334678928E-2</c:v>
                </c:pt>
                <c:pt idx="87">
                  <c:v>-4.4969296173830831E-2</c:v>
                </c:pt>
                <c:pt idx="88">
                  <c:v>2.987436937382526E-2</c:v>
                </c:pt>
              </c:numCache>
            </c:numRef>
          </c:xVal>
          <c:yVal>
            <c:numRef>
              <c:f>'S&amp;P500'!$B$2:$B$90</c:f>
              <c:numCache>
                <c:formatCode>0.00%</c:formatCode>
                <c:ptCount val="89"/>
                <c:pt idx="0">
                  <c:v>0.125</c:v>
                </c:pt>
                <c:pt idx="1">
                  <c:v>1.7999999999999999E-2</c:v>
                </c:pt>
                <c:pt idx="2">
                  <c:v>7.1999999999999995E-2</c:v>
                </c:pt>
                <c:pt idx="3">
                  <c:v>6.3E-2</c:v>
                </c:pt>
                <c:pt idx="4">
                  <c:v>-2.7E-2</c:v>
                </c:pt>
                <c:pt idx="5">
                  <c:v>-2E-3</c:v>
                </c:pt>
                <c:pt idx="6">
                  <c:v>0.04</c:v>
                </c:pt>
                <c:pt idx="7">
                  <c:v>2.4E-2</c:v>
                </c:pt>
                <c:pt idx="8">
                  <c:v>4.9000000000000002E-2</c:v>
                </c:pt>
                <c:pt idx="9">
                  <c:v>2.1000000000000001E-2</c:v>
                </c:pt>
                <c:pt idx="10">
                  <c:v>-5.0000000000000001E-3</c:v>
                </c:pt>
                <c:pt idx="11">
                  <c:v>-7.8E-2</c:v>
                </c:pt>
                <c:pt idx="12">
                  <c:v>7.0000000000000001E-3</c:v>
                </c:pt>
                <c:pt idx="13">
                  <c:v>3.5999999999999997E-2</c:v>
                </c:pt>
                <c:pt idx="14">
                  <c:v>-8.7999999999999995E-2</c:v>
                </c:pt>
                <c:pt idx="15">
                  <c:v>5.3999999999999999E-2</c:v>
                </c:pt>
                <c:pt idx="16">
                  <c:v>1.2E-2</c:v>
                </c:pt>
                <c:pt idx="17">
                  <c:v>2E-3</c:v>
                </c:pt>
                <c:pt idx="18">
                  <c:v>0.108</c:v>
                </c:pt>
                <c:pt idx="19">
                  <c:v>0.05</c:v>
                </c:pt>
                <c:pt idx="20">
                  <c:v>-4.8000000000000001E-2</c:v>
                </c:pt>
                <c:pt idx="21">
                  <c:v>1.0999999999999999E-2</c:v>
                </c:pt>
                <c:pt idx="22">
                  <c:v>-2.8000000000000001E-2</c:v>
                </c:pt>
                <c:pt idx="23">
                  <c:v>-1.9E-2</c:v>
                </c:pt>
                <c:pt idx="24">
                  <c:v>4.2999999999999997E-2</c:v>
                </c:pt>
                <c:pt idx="25">
                  <c:v>4.8000000000000001E-2</c:v>
                </c:pt>
                <c:pt idx="26">
                  <c:v>8.5000000000000006E-2</c:v>
                </c:pt>
                <c:pt idx="27">
                  <c:v>-2.7E-2</c:v>
                </c:pt>
                <c:pt idx="28">
                  <c:v>-0.04</c:v>
                </c:pt>
                <c:pt idx="29">
                  <c:v>-0.05</c:v>
                </c:pt>
                <c:pt idx="30">
                  <c:v>3.5000000000000003E-2</c:v>
                </c:pt>
                <c:pt idx="31">
                  <c:v>-2.4E-2</c:v>
                </c:pt>
                <c:pt idx="32">
                  <c:v>4.4999999999999998E-2</c:v>
                </c:pt>
                <c:pt idx="33">
                  <c:v>-1.6E-2</c:v>
                </c:pt>
                <c:pt idx="34">
                  <c:v>2.7E-2</c:v>
                </c:pt>
                <c:pt idx="35">
                  <c:v>1.4999999999999999E-2</c:v>
                </c:pt>
                <c:pt idx="36">
                  <c:v>-6.2E-2</c:v>
                </c:pt>
                <c:pt idx="37">
                  <c:v>1.2E-2</c:v>
                </c:pt>
                <c:pt idx="38">
                  <c:v>-1.4999999999999999E-2</c:v>
                </c:pt>
                <c:pt idx="39">
                  <c:v>2.7E-2</c:v>
                </c:pt>
                <c:pt idx="40">
                  <c:v>0.01</c:v>
                </c:pt>
                <c:pt idx="41">
                  <c:v>1.7000000000000001E-2</c:v>
                </c:pt>
                <c:pt idx="42">
                  <c:v>0.06</c:v>
                </c:pt>
                <c:pt idx="43">
                  <c:v>-2E-3</c:v>
                </c:pt>
                <c:pt idx="44">
                  <c:v>2.5000000000000001E-2</c:v>
                </c:pt>
                <c:pt idx="45">
                  <c:v>-0.01</c:v>
                </c:pt>
                <c:pt idx="46">
                  <c:v>-8.0000000000000002E-3</c:v>
                </c:pt>
                <c:pt idx="47">
                  <c:v>4.8000000000000001E-2</c:v>
                </c:pt>
                <c:pt idx="48">
                  <c:v>6.0999999999999999E-2</c:v>
                </c:pt>
                <c:pt idx="49">
                  <c:v>-3.4000000000000002E-2</c:v>
                </c:pt>
                <c:pt idx="50">
                  <c:v>-1.9E-2</c:v>
                </c:pt>
                <c:pt idx="51">
                  <c:v>1.7000000000000001E-2</c:v>
                </c:pt>
                <c:pt idx="52">
                  <c:v>3.0000000000000001E-3</c:v>
                </c:pt>
                <c:pt idx="53">
                  <c:v>0.03</c:v>
                </c:pt>
                <c:pt idx="54">
                  <c:v>-8.7999999999999995E-2</c:v>
                </c:pt>
                <c:pt idx="55">
                  <c:v>-8.0000000000000002E-3</c:v>
                </c:pt>
                <c:pt idx="56">
                  <c:v>-0.04</c:v>
                </c:pt>
                <c:pt idx="57">
                  <c:v>1.0999999999999999E-2</c:v>
                </c:pt>
                <c:pt idx="58">
                  <c:v>1.2E-2</c:v>
                </c:pt>
                <c:pt idx="59">
                  <c:v>-0.01</c:v>
                </c:pt>
                <c:pt idx="60">
                  <c:v>3.6999999999999998E-2</c:v>
                </c:pt>
                <c:pt idx="61">
                  <c:v>-0.111</c:v>
                </c:pt>
                <c:pt idx="62">
                  <c:v>4.0000000000000001E-3</c:v>
                </c:pt>
                <c:pt idx="63">
                  <c:v>4.2999999999999997E-2</c:v>
                </c:pt>
                <c:pt idx="64">
                  <c:v>-5.5E-2</c:v>
                </c:pt>
                <c:pt idx="65">
                  <c:v>-2.1000000000000001E-2</c:v>
                </c:pt>
                <c:pt idx="66">
                  <c:v>0.114</c:v>
                </c:pt>
                <c:pt idx="67">
                  <c:v>4.5999999999999999E-2</c:v>
                </c:pt>
                <c:pt idx="68">
                  <c:v>-8.8999999999999996E-2</c:v>
                </c:pt>
                <c:pt idx="69">
                  <c:v>-5.6000000000000001E-2</c:v>
                </c:pt>
                <c:pt idx="70">
                  <c:v>0.08</c:v>
                </c:pt>
                <c:pt idx="71">
                  <c:v>0.21299999999999999</c:v>
                </c:pt>
                <c:pt idx="72">
                  <c:v>4.1000000000000002E-2</c:v>
                </c:pt>
                <c:pt idx="73">
                  <c:v>1.4999999999999999E-2</c:v>
                </c:pt>
                <c:pt idx="74">
                  <c:v>0.128</c:v>
                </c:pt>
                <c:pt idx="75">
                  <c:v>4.4999999999999998E-2</c:v>
                </c:pt>
                <c:pt idx="76">
                  <c:v>8.1000000000000003E-2</c:v>
                </c:pt>
                <c:pt idx="77">
                  <c:v>-6.5000000000000002E-2</c:v>
                </c:pt>
                <c:pt idx="78">
                  <c:v>1.9E-2</c:v>
                </c:pt>
                <c:pt idx="79">
                  <c:v>3.2000000000000001E-2</c:v>
                </c:pt>
                <c:pt idx="80">
                  <c:v>-5.0999999999999997E-2</c:v>
                </c:pt>
                <c:pt idx="81">
                  <c:v>2.1000000000000001E-2</c:v>
                </c:pt>
                <c:pt idx="82">
                  <c:v>7.0999999999999994E-2</c:v>
                </c:pt>
                <c:pt idx="83">
                  <c:v>0.06</c:v>
                </c:pt>
                <c:pt idx="84">
                  <c:v>-9.7000000000000003E-2</c:v>
                </c:pt>
                <c:pt idx="85">
                  <c:v>7.0000000000000001E-3</c:v>
                </c:pt>
                <c:pt idx="86">
                  <c:v>8.0000000000000002E-3</c:v>
                </c:pt>
                <c:pt idx="87">
                  <c:v>-8.8999999999999996E-2</c:v>
                </c:pt>
                <c:pt idx="88">
                  <c:v>4.4999999999999998E-2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217664"/>
        <c:axId val="191173376"/>
      </c:scatterChart>
      <c:valAx>
        <c:axId val="191217664"/>
        <c:scaling>
          <c:orientation val="minMax"/>
          <c:max val="0.25"/>
        </c:scaling>
        <c:delete val="0"/>
        <c:axPos val="b"/>
        <c:majorGridlines/>
        <c:minorGridlines/>
        <c:numFmt formatCode="0%" sourceLinked="0"/>
        <c:majorTickMark val="out"/>
        <c:minorTickMark val="none"/>
        <c:tickLblPos val="low"/>
        <c:crossAx val="191173376"/>
        <c:crosses val="autoZero"/>
        <c:crossBetween val="midCat"/>
      </c:valAx>
      <c:valAx>
        <c:axId val="191173376"/>
        <c:scaling>
          <c:orientation val="minMax"/>
          <c:min val="-0.2"/>
        </c:scaling>
        <c:delete val="0"/>
        <c:axPos val="l"/>
        <c:majorGridlines/>
        <c:minorGridlines/>
        <c:numFmt formatCode="0%" sourceLinked="0"/>
        <c:majorTickMark val="out"/>
        <c:minorTickMark val="none"/>
        <c:tickLblPos val="low"/>
        <c:crossAx val="191217664"/>
        <c:crosses val="autoZero"/>
        <c:crossBetween val="midCat"/>
      </c:valAx>
      <c:spPr>
        <a:ln>
          <a:solidFill>
            <a:schemeClr val="accent1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365415488112526E-2"/>
          <c:y val="5.6030183727034118E-2"/>
          <c:w val="0.93256325968962617"/>
          <c:h val="0.74530475357247006"/>
        </c:manualLayout>
      </c:layout>
      <c:lineChart>
        <c:grouping val="standard"/>
        <c:varyColors val="0"/>
        <c:ser>
          <c:idx val="0"/>
          <c:order val="0"/>
          <c:tx>
            <c:strRef>
              <c:f>'S&amp;P500'!$B$1</c:f>
              <c:strCache>
                <c:ptCount val="1"/>
                <c:pt idx="0">
                  <c:v>%Ret</c:v>
                </c:pt>
              </c:strCache>
            </c:strRef>
          </c:tx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  <c:marker>
            <c:symbol val="none"/>
          </c:marker>
          <c:cat>
            <c:numRef>
              <c:f>'S&amp;P500'!$A$2:$A$90</c:f>
              <c:numCache>
                <c:formatCode>m/d/yyyy</c:formatCode>
                <c:ptCount val="89"/>
                <c:pt idx="0">
                  <c:v>37742</c:v>
                </c:pt>
                <c:pt idx="1">
                  <c:v>37773</c:v>
                </c:pt>
                <c:pt idx="2">
                  <c:v>37803</c:v>
                </c:pt>
                <c:pt idx="3">
                  <c:v>37834</c:v>
                </c:pt>
                <c:pt idx="4">
                  <c:v>37865</c:v>
                </c:pt>
                <c:pt idx="5">
                  <c:v>37895</c:v>
                </c:pt>
                <c:pt idx="6">
                  <c:v>37926</c:v>
                </c:pt>
                <c:pt idx="7">
                  <c:v>37956</c:v>
                </c:pt>
                <c:pt idx="8">
                  <c:v>37987</c:v>
                </c:pt>
                <c:pt idx="9">
                  <c:v>38018</c:v>
                </c:pt>
                <c:pt idx="10">
                  <c:v>38047</c:v>
                </c:pt>
                <c:pt idx="11">
                  <c:v>38078</c:v>
                </c:pt>
                <c:pt idx="12">
                  <c:v>38108</c:v>
                </c:pt>
                <c:pt idx="13">
                  <c:v>38139</c:v>
                </c:pt>
                <c:pt idx="14">
                  <c:v>38169</c:v>
                </c:pt>
                <c:pt idx="15">
                  <c:v>38200</c:v>
                </c:pt>
                <c:pt idx="16">
                  <c:v>38231</c:v>
                </c:pt>
                <c:pt idx="17">
                  <c:v>38261</c:v>
                </c:pt>
                <c:pt idx="18">
                  <c:v>38292</c:v>
                </c:pt>
                <c:pt idx="19">
                  <c:v>38322</c:v>
                </c:pt>
                <c:pt idx="20">
                  <c:v>38353</c:v>
                </c:pt>
                <c:pt idx="21">
                  <c:v>38384</c:v>
                </c:pt>
                <c:pt idx="22">
                  <c:v>38412</c:v>
                </c:pt>
                <c:pt idx="23">
                  <c:v>38443</c:v>
                </c:pt>
                <c:pt idx="24">
                  <c:v>38473</c:v>
                </c:pt>
                <c:pt idx="25">
                  <c:v>38504</c:v>
                </c:pt>
                <c:pt idx="26">
                  <c:v>38534</c:v>
                </c:pt>
                <c:pt idx="27">
                  <c:v>38565</c:v>
                </c:pt>
                <c:pt idx="28">
                  <c:v>38596</c:v>
                </c:pt>
                <c:pt idx="29">
                  <c:v>38626</c:v>
                </c:pt>
                <c:pt idx="30">
                  <c:v>38657</c:v>
                </c:pt>
                <c:pt idx="31">
                  <c:v>38687</c:v>
                </c:pt>
                <c:pt idx="32">
                  <c:v>38718</c:v>
                </c:pt>
                <c:pt idx="33">
                  <c:v>38749</c:v>
                </c:pt>
                <c:pt idx="34">
                  <c:v>38777</c:v>
                </c:pt>
                <c:pt idx="35">
                  <c:v>38808</c:v>
                </c:pt>
                <c:pt idx="36">
                  <c:v>38838</c:v>
                </c:pt>
                <c:pt idx="37">
                  <c:v>38869</c:v>
                </c:pt>
                <c:pt idx="38">
                  <c:v>38899</c:v>
                </c:pt>
                <c:pt idx="39">
                  <c:v>38930</c:v>
                </c:pt>
                <c:pt idx="40">
                  <c:v>38961</c:v>
                </c:pt>
                <c:pt idx="41">
                  <c:v>38991</c:v>
                </c:pt>
                <c:pt idx="42">
                  <c:v>39022</c:v>
                </c:pt>
                <c:pt idx="43">
                  <c:v>39052</c:v>
                </c:pt>
                <c:pt idx="44">
                  <c:v>39083</c:v>
                </c:pt>
                <c:pt idx="45">
                  <c:v>39114</c:v>
                </c:pt>
                <c:pt idx="46">
                  <c:v>39142</c:v>
                </c:pt>
                <c:pt idx="47">
                  <c:v>39173</c:v>
                </c:pt>
                <c:pt idx="48">
                  <c:v>39203</c:v>
                </c:pt>
                <c:pt idx="49">
                  <c:v>39234</c:v>
                </c:pt>
                <c:pt idx="50">
                  <c:v>39264</c:v>
                </c:pt>
                <c:pt idx="51">
                  <c:v>39295</c:v>
                </c:pt>
                <c:pt idx="52">
                  <c:v>39326</c:v>
                </c:pt>
                <c:pt idx="53">
                  <c:v>39356</c:v>
                </c:pt>
                <c:pt idx="54">
                  <c:v>39387</c:v>
                </c:pt>
                <c:pt idx="55">
                  <c:v>39417</c:v>
                </c:pt>
                <c:pt idx="56">
                  <c:v>39448</c:v>
                </c:pt>
                <c:pt idx="57">
                  <c:v>39479</c:v>
                </c:pt>
                <c:pt idx="58">
                  <c:v>39508</c:v>
                </c:pt>
                <c:pt idx="59">
                  <c:v>39539</c:v>
                </c:pt>
                <c:pt idx="60">
                  <c:v>39569</c:v>
                </c:pt>
                <c:pt idx="61">
                  <c:v>39600</c:v>
                </c:pt>
                <c:pt idx="62">
                  <c:v>39630</c:v>
                </c:pt>
                <c:pt idx="63">
                  <c:v>39661</c:v>
                </c:pt>
                <c:pt idx="64">
                  <c:v>39692</c:v>
                </c:pt>
                <c:pt idx="65">
                  <c:v>39722</c:v>
                </c:pt>
                <c:pt idx="66">
                  <c:v>39753</c:v>
                </c:pt>
                <c:pt idx="67">
                  <c:v>39783</c:v>
                </c:pt>
                <c:pt idx="68">
                  <c:v>39814</c:v>
                </c:pt>
                <c:pt idx="69">
                  <c:v>39845</c:v>
                </c:pt>
                <c:pt idx="70">
                  <c:v>39873</c:v>
                </c:pt>
                <c:pt idx="71">
                  <c:v>39904</c:v>
                </c:pt>
                <c:pt idx="72">
                  <c:v>39934</c:v>
                </c:pt>
                <c:pt idx="73">
                  <c:v>39965</c:v>
                </c:pt>
                <c:pt idx="74">
                  <c:v>39995</c:v>
                </c:pt>
                <c:pt idx="75">
                  <c:v>40026</c:v>
                </c:pt>
                <c:pt idx="76">
                  <c:v>40057</c:v>
                </c:pt>
                <c:pt idx="77">
                  <c:v>40087</c:v>
                </c:pt>
                <c:pt idx="78">
                  <c:v>40118</c:v>
                </c:pt>
                <c:pt idx="79">
                  <c:v>40148</c:v>
                </c:pt>
                <c:pt idx="80">
                  <c:v>40179</c:v>
                </c:pt>
                <c:pt idx="81">
                  <c:v>40210</c:v>
                </c:pt>
                <c:pt idx="82">
                  <c:v>40238</c:v>
                </c:pt>
                <c:pt idx="83">
                  <c:v>40269</c:v>
                </c:pt>
                <c:pt idx="84">
                  <c:v>40299</c:v>
                </c:pt>
                <c:pt idx="85">
                  <c:v>40330</c:v>
                </c:pt>
                <c:pt idx="86">
                  <c:v>40360</c:v>
                </c:pt>
                <c:pt idx="87">
                  <c:v>40391</c:v>
                </c:pt>
                <c:pt idx="88">
                  <c:v>40422</c:v>
                </c:pt>
              </c:numCache>
            </c:numRef>
          </c:cat>
          <c:val>
            <c:numRef>
              <c:f>'S&amp;P500'!$B$2:$B$90</c:f>
              <c:numCache>
                <c:formatCode>0.00%</c:formatCode>
                <c:ptCount val="89"/>
                <c:pt idx="0">
                  <c:v>0.125</c:v>
                </c:pt>
                <c:pt idx="1">
                  <c:v>1.7999999999999999E-2</c:v>
                </c:pt>
                <c:pt idx="2">
                  <c:v>7.1999999999999995E-2</c:v>
                </c:pt>
                <c:pt idx="3">
                  <c:v>6.3E-2</c:v>
                </c:pt>
                <c:pt idx="4">
                  <c:v>-2.7E-2</c:v>
                </c:pt>
                <c:pt idx="5">
                  <c:v>-2E-3</c:v>
                </c:pt>
                <c:pt idx="6">
                  <c:v>0.04</c:v>
                </c:pt>
                <c:pt idx="7">
                  <c:v>2.4E-2</c:v>
                </c:pt>
                <c:pt idx="8">
                  <c:v>4.9000000000000002E-2</c:v>
                </c:pt>
                <c:pt idx="9">
                  <c:v>2.1000000000000001E-2</c:v>
                </c:pt>
                <c:pt idx="10">
                  <c:v>-5.0000000000000001E-3</c:v>
                </c:pt>
                <c:pt idx="11">
                  <c:v>-7.8E-2</c:v>
                </c:pt>
                <c:pt idx="12">
                  <c:v>7.0000000000000001E-3</c:v>
                </c:pt>
                <c:pt idx="13">
                  <c:v>3.5999999999999997E-2</c:v>
                </c:pt>
                <c:pt idx="14">
                  <c:v>-8.7999999999999995E-2</c:v>
                </c:pt>
                <c:pt idx="15">
                  <c:v>5.3999999999999999E-2</c:v>
                </c:pt>
                <c:pt idx="16">
                  <c:v>1.2E-2</c:v>
                </c:pt>
                <c:pt idx="17">
                  <c:v>2E-3</c:v>
                </c:pt>
                <c:pt idx="18">
                  <c:v>0.108</c:v>
                </c:pt>
                <c:pt idx="19">
                  <c:v>0.05</c:v>
                </c:pt>
                <c:pt idx="20">
                  <c:v>-4.8000000000000001E-2</c:v>
                </c:pt>
                <c:pt idx="21">
                  <c:v>1.0999999999999999E-2</c:v>
                </c:pt>
                <c:pt idx="22">
                  <c:v>-2.8000000000000001E-2</c:v>
                </c:pt>
                <c:pt idx="23">
                  <c:v>-1.9E-2</c:v>
                </c:pt>
                <c:pt idx="24">
                  <c:v>4.2999999999999997E-2</c:v>
                </c:pt>
                <c:pt idx="25">
                  <c:v>4.8000000000000001E-2</c:v>
                </c:pt>
                <c:pt idx="26">
                  <c:v>8.5000000000000006E-2</c:v>
                </c:pt>
                <c:pt idx="27">
                  <c:v>-2.7E-2</c:v>
                </c:pt>
                <c:pt idx="28">
                  <c:v>-0.04</c:v>
                </c:pt>
                <c:pt idx="29">
                  <c:v>-0.05</c:v>
                </c:pt>
                <c:pt idx="30">
                  <c:v>3.5000000000000003E-2</c:v>
                </c:pt>
                <c:pt idx="31">
                  <c:v>-2.4E-2</c:v>
                </c:pt>
                <c:pt idx="32">
                  <c:v>4.4999999999999998E-2</c:v>
                </c:pt>
                <c:pt idx="33">
                  <c:v>-1.6E-2</c:v>
                </c:pt>
                <c:pt idx="34">
                  <c:v>2.7E-2</c:v>
                </c:pt>
                <c:pt idx="35">
                  <c:v>1.4999999999999999E-2</c:v>
                </c:pt>
                <c:pt idx="36">
                  <c:v>-6.2E-2</c:v>
                </c:pt>
                <c:pt idx="37">
                  <c:v>1.2E-2</c:v>
                </c:pt>
                <c:pt idx="38">
                  <c:v>-1.4999999999999999E-2</c:v>
                </c:pt>
                <c:pt idx="39">
                  <c:v>2.7E-2</c:v>
                </c:pt>
                <c:pt idx="40">
                  <c:v>0.01</c:v>
                </c:pt>
                <c:pt idx="41">
                  <c:v>1.7000000000000001E-2</c:v>
                </c:pt>
                <c:pt idx="42">
                  <c:v>0.06</c:v>
                </c:pt>
                <c:pt idx="43">
                  <c:v>-2E-3</c:v>
                </c:pt>
                <c:pt idx="44">
                  <c:v>2.5000000000000001E-2</c:v>
                </c:pt>
                <c:pt idx="45">
                  <c:v>-0.01</c:v>
                </c:pt>
                <c:pt idx="46">
                  <c:v>-8.0000000000000002E-3</c:v>
                </c:pt>
                <c:pt idx="47">
                  <c:v>4.8000000000000001E-2</c:v>
                </c:pt>
                <c:pt idx="48">
                  <c:v>6.0999999999999999E-2</c:v>
                </c:pt>
                <c:pt idx="49">
                  <c:v>-3.4000000000000002E-2</c:v>
                </c:pt>
                <c:pt idx="50">
                  <c:v>-1.9E-2</c:v>
                </c:pt>
                <c:pt idx="51">
                  <c:v>1.7000000000000001E-2</c:v>
                </c:pt>
                <c:pt idx="52">
                  <c:v>3.0000000000000001E-3</c:v>
                </c:pt>
                <c:pt idx="53">
                  <c:v>0.03</c:v>
                </c:pt>
                <c:pt idx="54">
                  <c:v>-8.7999999999999995E-2</c:v>
                </c:pt>
                <c:pt idx="55">
                  <c:v>-8.0000000000000002E-3</c:v>
                </c:pt>
                <c:pt idx="56">
                  <c:v>-0.04</c:v>
                </c:pt>
                <c:pt idx="57">
                  <c:v>1.0999999999999999E-2</c:v>
                </c:pt>
                <c:pt idx="58">
                  <c:v>1.2E-2</c:v>
                </c:pt>
                <c:pt idx="59">
                  <c:v>-0.01</c:v>
                </c:pt>
                <c:pt idx="60">
                  <c:v>3.6999999999999998E-2</c:v>
                </c:pt>
                <c:pt idx="61">
                  <c:v>-0.111</c:v>
                </c:pt>
                <c:pt idx="62">
                  <c:v>4.0000000000000001E-3</c:v>
                </c:pt>
                <c:pt idx="63">
                  <c:v>4.2999999999999997E-2</c:v>
                </c:pt>
                <c:pt idx="64">
                  <c:v>-5.5E-2</c:v>
                </c:pt>
                <c:pt idx="65">
                  <c:v>-2.1000000000000001E-2</c:v>
                </c:pt>
                <c:pt idx="66">
                  <c:v>0.114</c:v>
                </c:pt>
                <c:pt idx="67">
                  <c:v>4.5999999999999999E-2</c:v>
                </c:pt>
                <c:pt idx="68">
                  <c:v>-8.8999999999999996E-2</c:v>
                </c:pt>
                <c:pt idx="69">
                  <c:v>-5.6000000000000001E-2</c:v>
                </c:pt>
                <c:pt idx="70">
                  <c:v>0.08</c:v>
                </c:pt>
                <c:pt idx="71">
                  <c:v>0.21299999999999999</c:v>
                </c:pt>
                <c:pt idx="72">
                  <c:v>4.1000000000000002E-2</c:v>
                </c:pt>
                <c:pt idx="73">
                  <c:v>1.4999999999999999E-2</c:v>
                </c:pt>
                <c:pt idx="74">
                  <c:v>0.128</c:v>
                </c:pt>
                <c:pt idx="75">
                  <c:v>4.4999999999999998E-2</c:v>
                </c:pt>
                <c:pt idx="76">
                  <c:v>8.1000000000000003E-2</c:v>
                </c:pt>
                <c:pt idx="77">
                  <c:v>-6.5000000000000002E-2</c:v>
                </c:pt>
                <c:pt idx="78">
                  <c:v>1.9E-2</c:v>
                </c:pt>
                <c:pt idx="79">
                  <c:v>3.2000000000000001E-2</c:v>
                </c:pt>
                <c:pt idx="80">
                  <c:v>-5.0999999999999997E-2</c:v>
                </c:pt>
                <c:pt idx="81">
                  <c:v>2.1000000000000001E-2</c:v>
                </c:pt>
                <c:pt idx="82">
                  <c:v>7.0999999999999994E-2</c:v>
                </c:pt>
                <c:pt idx="83">
                  <c:v>0.06</c:v>
                </c:pt>
                <c:pt idx="84">
                  <c:v>-9.7000000000000003E-2</c:v>
                </c:pt>
                <c:pt idx="85">
                  <c:v>7.0000000000000001E-3</c:v>
                </c:pt>
                <c:pt idx="86">
                  <c:v>8.0000000000000002E-3</c:v>
                </c:pt>
                <c:pt idx="87">
                  <c:v>-8.8999999999999996E-2</c:v>
                </c:pt>
                <c:pt idx="88">
                  <c:v>4.4999999999999998E-2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'S&amp;P500'!$C$1</c:f>
              <c:strCache>
                <c:ptCount val="1"/>
                <c:pt idx="0">
                  <c:v>S&amp;P 500</c:v>
                </c:pt>
              </c:strCache>
            </c:strRef>
          </c:tx>
          <c:spPr>
            <a:ln w="15875">
              <a:prstDash val="sysDash"/>
            </a:ln>
          </c:spPr>
          <c:marker>
            <c:symbol val="none"/>
          </c:marker>
          <c:cat>
            <c:numRef>
              <c:f>'S&amp;P500'!$A$2:$A$90</c:f>
              <c:numCache>
                <c:formatCode>m/d/yyyy</c:formatCode>
                <c:ptCount val="89"/>
                <c:pt idx="0">
                  <c:v>37742</c:v>
                </c:pt>
                <c:pt idx="1">
                  <c:v>37773</c:v>
                </c:pt>
                <c:pt idx="2">
                  <c:v>37803</c:v>
                </c:pt>
                <c:pt idx="3">
                  <c:v>37834</c:v>
                </c:pt>
                <c:pt idx="4">
                  <c:v>37865</c:v>
                </c:pt>
                <c:pt idx="5">
                  <c:v>37895</c:v>
                </c:pt>
                <c:pt idx="6">
                  <c:v>37926</c:v>
                </c:pt>
                <c:pt idx="7">
                  <c:v>37956</c:v>
                </c:pt>
                <c:pt idx="8">
                  <c:v>37987</c:v>
                </c:pt>
                <c:pt idx="9">
                  <c:v>38018</c:v>
                </c:pt>
                <c:pt idx="10">
                  <c:v>38047</c:v>
                </c:pt>
                <c:pt idx="11">
                  <c:v>38078</c:v>
                </c:pt>
                <c:pt idx="12">
                  <c:v>38108</c:v>
                </c:pt>
                <c:pt idx="13">
                  <c:v>38139</c:v>
                </c:pt>
                <c:pt idx="14">
                  <c:v>38169</c:v>
                </c:pt>
                <c:pt idx="15">
                  <c:v>38200</c:v>
                </c:pt>
                <c:pt idx="16">
                  <c:v>38231</c:v>
                </c:pt>
                <c:pt idx="17">
                  <c:v>38261</c:v>
                </c:pt>
                <c:pt idx="18">
                  <c:v>38292</c:v>
                </c:pt>
                <c:pt idx="19">
                  <c:v>38322</c:v>
                </c:pt>
                <c:pt idx="20">
                  <c:v>38353</c:v>
                </c:pt>
                <c:pt idx="21">
                  <c:v>38384</c:v>
                </c:pt>
                <c:pt idx="22">
                  <c:v>38412</c:v>
                </c:pt>
                <c:pt idx="23">
                  <c:v>38443</c:v>
                </c:pt>
                <c:pt idx="24">
                  <c:v>38473</c:v>
                </c:pt>
                <c:pt idx="25">
                  <c:v>38504</c:v>
                </c:pt>
                <c:pt idx="26">
                  <c:v>38534</c:v>
                </c:pt>
                <c:pt idx="27">
                  <c:v>38565</c:v>
                </c:pt>
                <c:pt idx="28">
                  <c:v>38596</c:v>
                </c:pt>
                <c:pt idx="29">
                  <c:v>38626</c:v>
                </c:pt>
                <c:pt idx="30">
                  <c:v>38657</c:v>
                </c:pt>
                <c:pt idx="31">
                  <c:v>38687</c:v>
                </c:pt>
                <c:pt idx="32">
                  <c:v>38718</c:v>
                </c:pt>
                <c:pt idx="33">
                  <c:v>38749</c:v>
                </c:pt>
                <c:pt idx="34">
                  <c:v>38777</c:v>
                </c:pt>
                <c:pt idx="35">
                  <c:v>38808</c:v>
                </c:pt>
                <c:pt idx="36">
                  <c:v>38838</c:v>
                </c:pt>
                <c:pt idx="37">
                  <c:v>38869</c:v>
                </c:pt>
                <c:pt idx="38">
                  <c:v>38899</c:v>
                </c:pt>
                <c:pt idx="39">
                  <c:v>38930</c:v>
                </c:pt>
                <c:pt idx="40">
                  <c:v>38961</c:v>
                </c:pt>
                <c:pt idx="41">
                  <c:v>38991</c:v>
                </c:pt>
                <c:pt idx="42">
                  <c:v>39022</c:v>
                </c:pt>
                <c:pt idx="43">
                  <c:v>39052</c:v>
                </c:pt>
                <c:pt idx="44">
                  <c:v>39083</c:v>
                </c:pt>
                <c:pt idx="45">
                  <c:v>39114</c:v>
                </c:pt>
                <c:pt idx="46">
                  <c:v>39142</c:v>
                </c:pt>
                <c:pt idx="47">
                  <c:v>39173</c:v>
                </c:pt>
                <c:pt idx="48">
                  <c:v>39203</c:v>
                </c:pt>
                <c:pt idx="49">
                  <c:v>39234</c:v>
                </c:pt>
                <c:pt idx="50">
                  <c:v>39264</c:v>
                </c:pt>
                <c:pt idx="51">
                  <c:v>39295</c:v>
                </c:pt>
                <c:pt idx="52">
                  <c:v>39326</c:v>
                </c:pt>
                <c:pt idx="53">
                  <c:v>39356</c:v>
                </c:pt>
                <c:pt idx="54">
                  <c:v>39387</c:v>
                </c:pt>
                <c:pt idx="55">
                  <c:v>39417</c:v>
                </c:pt>
                <c:pt idx="56">
                  <c:v>39448</c:v>
                </c:pt>
                <c:pt idx="57">
                  <c:v>39479</c:v>
                </c:pt>
                <c:pt idx="58">
                  <c:v>39508</c:v>
                </c:pt>
                <c:pt idx="59">
                  <c:v>39539</c:v>
                </c:pt>
                <c:pt idx="60">
                  <c:v>39569</c:v>
                </c:pt>
                <c:pt idx="61">
                  <c:v>39600</c:v>
                </c:pt>
                <c:pt idx="62">
                  <c:v>39630</c:v>
                </c:pt>
                <c:pt idx="63">
                  <c:v>39661</c:v>
                </c:pt>
                <c:pt idx="64">
                  <c:v>39692</c:v>
                </c:pt>
                <c:pt idx="65">
                  <c:v>39722</c:v>
                </c:pt>
                <c:pt idx="66">
                  <c:v>39753</c:v>
                </c:pt>
                <c:pt idx="67">
                  <c:v>39783</c:v>
                </c:pt>
                <c:pt idx="68">
                  <c:v>39814</c:v>
                </c:pt>
                <c:pt idx="69">
                  <c:v>39845</c:v>
                </c:pt>
                <c:pt idx="70">
                  <c:v>39873</c:v>
                </c:pt>
                <c:pt idx="71">
                  <c:v>39904</c:v>
                </c:pt>
                <c:pt idx="72">
                  <c:v>39934</c:v>
                </c:pt>
                <c:pt idx="73">
                  <c:v>39965</c:v>
                </c:pt>
                <c:pt idx="74">
                  <c:v>39995</c:v>
                </c:pt>
                <c:pt idx="75">
                  <c:v>40026</c:v>
                </c:pt>
                <c:pt idx="76">
                  <c:v>40057</c:v>
                </c:pt>
                <c:pt idx="77">
                  <c:v>40087</c:v>
                </c:pt>
                <c:pt idx="78">
                  <c:v>40118</c:v>
                </c:pt>
                <c:pt idx="79">
                  <c:v>40148</c:v>
                </c:pt>
                <c:pt idx="80">
                  <c:v>40179</c:v>
                </c:pt>
                <c:pt idx="81">
                  <c:v>40210</c:v>
                </c:pt>
                <c:pt idx="82">
                  <c:v>40238</c:v>
                </c:pt>
                <c:pt idx="83">
                  <c:v>40269</c:v>
                </c:pt>
                <c:pt idx="84">
                  <c:v>40299</c:v>
                </c:pt>
                <c:pt idx="85">
                  <c:v>40330</c:v>
                </c:pt>
                <c:pt idx="86">
                  <c:v>40360</c:v>
                </c:pt>
                <c:pt idx="87">
                  <c:v>40391</c:v>
                </c:pt>
                <c:pt idx="88">
                  <c:v>40422</c:v>
                </c:pt>
              </c:numCache>
            </c:numRef>
          </c:cat>
          <c:val>
            <c:numRef>
              <c:f>'S&amp;P500'!$C$2:$C$90</c:f>
              <c:numCache>
                <c:formatCode>0.00%</c:formatCode>
                <c:ptCount val="89"/>
                <c:pt idx="0">
                  <c:v>5.4833679833679927E-2</c:v>
                </c:pt>
                <c:pt idx="1">
                  <c:v>1.0716925351071493E-2</c:v>
                </c:pt>
                <c:pt idx="2">
                  <c:v>1.7915904936014693E-2</c:v>
                </c:pt>
                <c:pt idx="3">
                  <c:v>2.0713601532567072E-2</c:v>
                </c:pt>
                <c:pt idx="4">
                  <c:v>-1.0909090909090979E-2</c:v>
                </c:pt>
                <c:pt idx="5">
                  <c:v>5.3486717267552164E-2</c:v>
                </c:pt>
                <c:pt idx="6">
                  <c:v>1.0919734323989738E-2</c:v>
                </c:pt>
                <c:pt idx="7">
                  <c:v>5.033407572383064E-2</c:v>
                </c:pt>
                <c:pt idx="8">
                  <c:v>1.9720101781170563E-2</c:v>
                </c:pt>
                <c:pt idx="9">
                  <c:v>1.3620295279683781E-2</c:v>
                </c:pt>
                <c:pt idx="10">
                  <c:v>-1.3232126371935493E-2</c:v>
                </c:pt>
                <c:pt idx="11">
                  <c:v>-1.8918918918918948E-2</c:v>
                </c:pt>
                <c:pt idx="12">
                  <c:v>1.7058698876880607E-2</c:v>
                </c:pt>
                <c:pt idx="13">
                  <c:v>1.8543598291488772E-2</c:v>
                </c:pt>
                <c:pt idx="14">
                  <c:v>-3.2218471923902925E-2</c:v>
                </c:pt>
                <c:pt idx="15">
                  <c:v>2.4307757345169989E-3</c:v>
                </c:pt>
                <c:pt idx="16">
                  <c:v>1.0015814443858684E-2</c:v>
                </c:pt>
                <c:pt idx="17">
                  <c:v>1.2943632567849805E-2</c:v>
                </c:pt>
                <c:pt idx="18">
                  <c:v>4.4517724649628887E-2</c:v>
                </c:pt>
                <c:pt idx="19">
                  <c:v>3.0090765588003165E-2</c:v>
                </c:pt>
                <c:pt idx="20">
                  <c:v>-2.2411646394023599E-2</c:v>
                </c:pt>
                <c:pt idx="21">
                  <c:v>2.0868031742921511E-2</c:v>
                </c:pt>
                <c:pt idx="22">
                  <c:v>-1.8234165067178565E-2</c:v>
                </c:pt>
                <c:pt idx="23">
                  <c:v>-1.8768328445747828E-2</c:v>
                </c:pt>
                <c:pt idx="24">
                  <c:v>3.2177724646343941E-2</c:v>
                </c:pt>
                <c:pt idx="25">
                  <c:v>1.5442524852813388E-3</c:v>
                </c:pt>
                <c:pt idx="26">
                  <c:v>3.8257685265491004E-2</c:v>
                </c:pt>
                <c:pt idx="27">
                  <c:v>-9.3744198997586237E-3</c:v>
                </c:pt>
                <c:pt idx="28">
                  <c:v>8.0577157312844427E-3</c:v>
                </c:pt>
                <c:pt idx="29">
                  <c:v>-2.3701087461659998E-2</c:v>
                </c:pt>
                <c:pt idx="30">
                  <c:v>4.3983244478293937E-2</c:v>
                </c:pt>
                <c:pt idx="31">
                  <c:v>-1.9150100310049156E-3</c:v>
                </c:pt>
                <c:pt idx="32">
                  <c:v>2.4029237094563616E-2</c:v>
                </c:pt>
                <c:pt idx="33">
                  <c:v>5.710206995003464E-3</c:v>
                </c:pt>
                <c:pt idx="34">
                  <c:v>1.650106458481182E-2</c:v>
                </c:pt>
                <c:pt idx="35">
                  <c:v>1.2654913597486495E-2</c:v>
                </c:pt>
                <c:pt idx="36">
                  <c:v>-3.0164612600189655E-2</c:v>
                </c:pt>
                <c:pt idx="37">
                  <c:v>2.6659557451345073E-3</c:v>
                </c:pt>
                <c:pt idx="38">
                  <c:v>4.4314455375342732E-3</c:v>
                </c:pt>
                <c:pt idx="39">
                  <c:v>2.188299655872239E-2</c:v>
                </c:pt>
                <c:pt idx="40">
                  <c:v>2.6940678697867204E-2</c:v>
                </c:pt>
                <c:pt idx="41">
                  <c:v>3.1531152778945692E-2</c:v>
                </c:pt>
                <c:pt idx="42">
                  <c:v>1.9889142484512456E-2</c:v>
                </c:pt>
                <c:pt idx="43">
                  <c:v>1.3347186700767288E-2</c:v>
                </c:pt>
                <c:pt idx="44">
                  <c:v>1.5064279517311929E-2</c:v>
                </c:pt>
                <c:pt idx="45">
                  <c:v>-1.958041958041945E-2</c:v>
                </c:pt>
                <c:pt idx="46">
                  <c:v>1.1570771913139932E-2</c:v>
                </c:pt>
                <c:pt idx="47">
                  <c:v>4.426512065183319E-2</c:v>
                </c:pt>
                <c:pt idx="48">
                  <c:v>3.3911021081851622E-2</c:v>
                </c:pt>
                <c:pt idx="49">
                  <c:v>-1.4585298599521068E-2</c:v>
                </c:pt>
                <c:pt idx="50">
                  <c:v>-3.1296023564064801E-2</c:v>
                </c:pt>
                <c:pt idx="51">
                  <c:v>1.2770809578106945E-2</c:v>
                </c:pt>
                <c:pt idx="52">
                  <c:v>3.8730015762215686E-2</c:v>
                </c:pt>
                <c:pt idx="53">
                  <c:v>1.3584796589349191E-2</c:v>
                </c:pt>
                <c:pt idx="54">
                  <c:v>-3.8711057246738512E-2</c:v>
                </c:pt>
                <c:pt idx="55">
                  <c:v>-1.12726194007714E-2</c:v>
                </c:pt>
                <c:pt idx="56">
                  <c:v>-6.0456045604560416E-2</c:v>
                </c:pt>
                <c:pt idx="57">
                  <c:v>-2.586619830752046E-2</c:v>
                </c:pt>
                <c:pt idx="58">
                  <c:v>-8.932961809539286E-3</c:v>
                </c:pt>
                <c:pt idx="59">
                  <c:v>4.7630860828578481E-2</c:v>
                </c:pt>
                <c:pt idx="60">
                  <c:v>1.5155103007340909E-2</c:v>
                </c:pt>
                <c:pt idx="61">
                  <c:v>-8.3586035300521111E-2</c:v>
                </c:pt>
                <c:pt idx="62">
                  <c:v>-8.9937213643306313E-3</c:v>
                </c:pt>
                <c:pt idx="63">
                  <c:v>1.5496575342465846E-2</c:v>
                </c:pt>
                <c:pt idx="64">
                  <c:v>-9.417418430149227E-2</c:v>
                </c:pt>
                <c:pt idx="65">
                  <c:v>-0.16520848845867464</c:v>
                </c:pt>
                <c:pt idx="66">
                  <c:v>-6.9572973575649399E-2</c:v>
                </c:pt>
                <c:pt idx="67">
                  <c:v>9.7064110245657087E-3</c:v>
                </c:pt>
                <c:pt idx="68">
                  <c:v>-8.2126750534061266E-2</c:v>
                </c:pt>
                <c:pt idx="69">
                  <c:v>-0.10744763382467026</c:v>
                </c:pt>
                <c:pt idx="70">
                  <c:v>8.3441981747066629E-2</c:v>
                </c:pt>
                <c:pt idx="71">
                  <c:v>9.9211124481882518E-2</c:v>
                </c:pt>
                <c:pt idx="72">
                  <c:v>5.8508697238778717E-2</c:v>
                </c:pt>
                <c:pt idx="73">
                  <c:v>-6.8949666743278737E-4</c:v>
                </c:pt>
                <c:pt idx="74">
                  <c:v>7.4632014719411277E-2</c:v>
                </c:pt>
                <c:pt idx="75">
                  <c:v>3.6918138041733606E-2</c:v>
                </c:pt>
                <c:pt idx="76">
                  <c:v>3.5500515995872117E-2</c:v>
                </c:pt>
                <c:pt idx="77">
                  <c:v>-1.9234602352003249E-2</c:v>
                </c:pt>
                <c:pt idx="78">
                  <c:v>6.157910781424647E-2</c:v>
                </c:pt>
                <c:pt idx="79">
                  <c:v>1.9144251938355561E-2</c:v>
                </c:pt>
                <c:pt idx="80">
                  <c:v>-3.6348267117497945E-2</c:v>
                </c:pt>
                <c:pt idx="81">
                  <c:v>3.1189083820662766E-2</c:v>
                </c:pt>
                <c:pt idx="82">
                  <c:v>5.65217391304349E-2</c:v>
                </c:pt>
                <c:pt idx="83">
                  <c:v>1.5476829486491317E-2</c:v>
                </c:pt>
                <c:pt idx="84">
                  <c:v>-7.946436437318305E-2</c:v>
                </c:pt>
                <c:pt idx="85">
                  <c:v>-5.1775289501387656E-2</c:v>
                </c:pt>
                <c:pt idx="86">
                  <c:v>6.8328623334678928E-2</c:v>
                </c:pt>
                <c:pt idx="87">
                  <c:v>-4.4969296173830831E-2</c:v>
                </c:pt>
                <c:pt idx="88">
                  <c:v>2.987436937382526E-2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971264"/>
        <c:axId val="126985344"/>
      </c:lineChart>
      <c:dateAx>
        <c:axId val="126971264"/>
        <c:scaling>
          <c:orientation val="minMax"/>
        </c:scaling>
        <c:delete val="0"/>
        <c:axPos val="b"/>
        <c:numFmt formatCode="[$-409]mmm\-yy;@" sourceLinked="0"/>
        <c:majorTickMark val="out"/>
        <c:minorTickMark val="none"/>
        <c:tickLblPos val="low"/>
        <c:crossAx val="126985344"/>
        <c:crosses val="autoZero"/>
        <c:auto val="1"/>
        <c:lblOffset val="100"/>
        <c:baseTimeUnit val="months"/>
      </c:dateAx>
      <c:valAx>
        <c:axId val="126985344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crossAx val="126971264"/>
        <c:crosses val="autoZero"/>
        <c:crossBetween val="between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1350322350482889"/>
          <c:y val="5.5171697287839022E-2"/>
          <c:w val="0.11577682644038426"/>
          <c:h val="0.16743438320209975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0</xdr:row>
      <xdr:rowOff>0</xdr:rowOff>
    </xdr:from>
    <xdr:to>
      <xdr:col>19</xdr:col>
      <xdr:colOff>542925</xdr:colOff>
      <xdr:row>13</xdr:row>
      <xdr:rowOff>109537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38100</xdr:colOff>
      <xdr:row>24</xdr:row>
      <xdr:rowOff>180975</xdr:rowOff>
    </xdr:from>
    <xdr:to>
      <xdr:col>24</xdr:col>
      <xdr:colOff>342900</xdr:colOff>
      <xdr:row>39</xdr:row>
      <xdr:rowOff>57150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28574</xdr:colOff>
      <xdr:row>42</xdr:row>
      <xdr:rowOff>28575</xdr:rowOff>
    </xdr:from>
    <xdr:to>
      <xdr:col>19</xdr:col>
      <xdr:colOff>180974</xdr:colOff>
      <xdr:row>61</xdr:row>
      <xdr:rowOff>180975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0</xdr:colOff>
      <xdr:row>0</xdr:row>
      <xdr:rowOff>0</xdr:rowOff>
    </xdr:from>
    <xdr:to>
      <xdr:col>34</xdr:col>
      <xdr:colOff>428625</xdr:colOff>
      <xdr:row>13</xdr:row>
      <xdr:rowOff>109537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609599</xdr:colOff>
      <xdr:row>1</xdr:row>
      <xdr:rowOff>9525</xdr:rowOff>
    </xdr:from>
    <xdr:to>
      <xdr:col>21</xdr:col>
      <xdr:colOff>47624</xdr:colOff>
      <xdr:row>15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609599</xdr:colOff>
      <xdr:row>1</xdr:row>
      <xdr:rowOff>28575</xdr:rowOff>
    </xdr:from>
    <xdr:to>
      <xdr:col>18</xdr:col>
      <xdr:colOff>9524</xdr:colOff>
      <xdr:row>15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238125</xdr:colOff>
      <xdr:row>1</xdr:row>
      <xdr:rowOff>57150</xdr:rowOff>
    </xdr:from>
    <xdr:to>
      <xdr:col>24</xdr:col>
      <xdr:colOff>542925</xdr:colOff>
      <xdr:row>15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304800</xdr:colOff>
      <xdr:row>0</xdr:row>
      <xdr:rowOff>152400</xdr:rowOff>
    </xdr:from>
    <xdr:to>
      <xdr:col>17</xdr:col>
      <xdr:colOff>228600</xdr:colOff>
      <xdr:row>15</xdr:row>
      <xdr:rowOff>28575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0"/>
  <sheetViews>
    <sheetView topLeftCell="A50" workbookViewId="0">
      <selection sqref="A1:B90"/>
    </sheetView>
  </sheetViews>
  <sheetFormatPr defaultRowHeight="15" x14ac:dyDescent="0.25"/>
  <cols>
    <col min="1" max="1" width="11.42578125" style="15" customWidth="1"/>
    <col min="2" max="2" width="9.140625" style="15"/>
    <col min="16" max="16" width="7.85546875" customWidth="1"/>
  </cols>
  <sheetData>
    <row r="1" spans="1:18" ht="15.75" thickBot="1" x14ac:dyDescent="0.3">
      <c r="A1" s="11" t="s">
        <v>16</v>
      </c>
      <c r="B1" s="11" t="s">
        <v>17</v>
      </c>
      <c r="C1" t="s">
        <v>31</v>
      </c>
      <c r="D1" t="s">
        <v>32</v>
      </c>
    </row>
    <row r="2" spans="1:18" x14ac:dyDescent="0.25">
      <c r="A2" s="12">
        <v>37742</v>
      </c>
      <c r="B2" s="13">
        <v>0.125</v>
      </c>
      <c r="C2" t="e">
        <f>_xll.WMA(B2:B2,1,12,0)</f>
        <v>#N/A</v>
      </c>
      <c r="D2" t="e">
        <f>_xll.EWMA(B2:B2,1)</f>
        <v>#N/A</v>
      </c>
    </row>
    <row r="3" spans="1:18" x14ac:dyDescent="0.25">
      <c r="A3" s="12">
        <v>37773</v>
      </c>
      <c r="B3" s="13">
        <v>1.7999999999999999E-2</v>
      </c>
      <c r="C3" s="22">
        <f>_xll.WMA($B$2:B3,1,12,0)</f>
        <v>0.125</v>
      </c>
      <c r="D3" s="22">
        <f>_xll.EWMA($B$2:B3,1)</f>
        <v>3.0618621784789739E-2</v>
      </c>
    </row>
    <row r="4" spans="1:18" x14ac:dyDescent="0.25">
      <c r="A4" s="12">
        <v>37803</v>
      </c>
      <c r="B4" s="13">
        <v>7.1999999999999995E-2</v>
      </c>
      <c r="C4" s="22">
        <f>_xll.WMA($B$2:B4,1,12,0)</f>
        <v>7.1499999999999994E-2</v>
      </c>
      <c r="D4" s="22">
        <f>_xll.EWMA($B$2:B4,1)</f>
        <v>3.0011497796677871E-2</v>
      </c>
    </row>
    <row r="5" spans="1:18" x14ac:dyDescent="0.25">
      <c r="A5" s="12">
        <v>37834</v>
      </c>
      <c r="B5" s="13">
        <v>6.3E-2</v>
      </c>
      <c r="C5" s="22">
        <f>_xll.WMA($B$2:B5,1,12,0)</f>
        <v>7.1666666666666656E-2</v>
      </c>
      <c r="D5" s="22">
        <f>_xll.EWMA($B$2:B5,1)</f>
        <v>3.4024823291238425E-2</v>
      </c>
    </row>
    <row r="6" spans="1:18" x14ac:dyDescent="0.25">
      <c r="A6" s="12">
        <v>37865</v>
      </c>
      <c r="B6" s="13">
        <v>-2.7E-2</v>
      </c>
      <c r="C6" s="22">
        <f>_xll.WMA($B$2:B6,1,12,0)</f>
        <v>6.9499999999999992E-2</v>
      </c>
      <c r="D6" s="22">
        <f>_xll.EWMA($B$2:B6,1)</f>
        <v>3.6419325693922464E-2</v>
      </c>
    </row>
    <row r="7" spans="1:18" x14ac:dyDescent="0.25">
      <c r="A7" s="12">
        <v>37895</v>
      </c>
      <c r="B7" s="14">
        <v>-2E-3</v>
      </c>
      <c r="C7" s="22">
        <f>_xll.WMA($B$2:B7,1,12,0)</f>
        <v>5.0199999999999995E-2</v>
      </c>
      <c r="D7" s="22">
        <f>_xll.EWMA($B$2:B7,1)</f>
        <v>3.5923881290306048E-2</v>
      </c>
    </row>
    <row r="8" spans="1:18" x14ac:dyDescent="0.25">
      <c r="A8" s="12">
        <v>37926</v>
      </c>
      <c r="B8" s="14">
        <v>0.04</v>
      </c>
      <c r="C8" s="22">
        <f>_xll.WMA($B$2:B8,1,12,0)</f>
        <v>4.1500000000000002E-2</v>
      </c>
      <c r="D8" s="22">
        <f>_xll.EWMA($B$2:B8,1)</f>
        <v>3.4832940331565476E-2</v>
      </c>
    </row>
    <row r="9" spans="1:18" x14ac:dyDescent="0.25">
      <c r="A9" s="12">
        <v>37956</v>
      </c>
      <c r="B9" s="14">
        <v>2.4E-2</v>
      </c>
      <c r="C9" s="22">
        <f>_xll.WMA($B$2:B9,1,12,0)</f>
        <v>4.1285714285714287E-2</v>
      </c>
      <c r="D9" s="22">
        <f>_xll.EWMA($B$2:B9,1)</f>
        <v>3.5164381243153658E-2</v>
      </c>
    </row>
    <row r="10" spans="1:18" x14ac:dyDescent="0.25">
      <c r="A10" s="12">
        <v>37987</v>
      </c>
      <c r="B10" s="14">
        <v>4.9000000000000002E-2</v>
      </c>
      <c r="C10" s="22">
        <f>_xll.WMA($B$2:B10,1,12,0)</f>
        <v>3.9125E-2</v>
      </c>
      <c r="D10" s="22">
        <f>_xll.EWMA($B$2:B10,1)</f>
        <v>3.4596266933312698E-2</v>
      </c>
    </row>
    <row r="11" spans="1:18" x14ac:dyDescent="0.25">
      <c r="A11" s="12">
        <v>38018</v>
      </c>
      <c r="B11" s="14">
        <v>2.1000000000000001E-2</v>
      </c>
      <c r="C11" s="22">
        <f>_xll.WMA($B$2:B11,1,12,0)</f>
        <v>4.0222222222222222E-2</v>
      </c>
      <c r="D11" s="22">
        <f>_xll.EWMA($B$2:B11,1)</f>
        <v>3.5625097678150495E-2</v>
      </c>
    </row>
    <row r="12" spans="1:18" x14ac:dyDescent="0.25">
      <c r="A12" s="12">
        <v>38047</v>
      </c>
      <c r="B12" s="14">
        <v>-5.0000000000000001E-3</v>
      </c>
      <c r="C12" s="22">
        <f>_xll.WMA($B$2:B12,1,12,0)</f>
        <v>3.8300000000000001E-2</v>
      </c>
      <c r="D12" s="22">
        <f>_xll.EWMA($B$2:B12,1)</f>
        <v>3.4920749268924606E-2</v>
      </c>
    </row>
    <row r="13" spans="1:18" x14ac:dyDescent="0.25">
      <c r="A13" s="12">
        <v>38078</v>
      </c>
      <c r="B13" s="14">
        <v>-7.8E-2</v>
      </c>
      <c r="C13" s="22">
        <f>_xll.WMA($B$2:B13,1,12,0)</f>
        <v>3.436363636363636E-2</v>
      </c>
      <c r="D13" s="22">
        <f>_xll.EWMA($B$2:B13,1)</f>
        <v>3.3879067368109653E-2</v>
      </c>
    </row>
    <row r="14" spans="1:18" x14ac:dyDescent="0.25">
      <c r="A14" s="12">
        <v>38108</v>
      </c>
      <c r="B14" s="14">
        <v>7.0000000000000001E-3</v>
      </c>
      <c r="C14" s="22">
        <f>_xll.WMA($B$2:B14,1,12,0)</f>
        <v>2.5000000000000001E-2</v>
      </c>
      <c r="D14" s="22">
        <f>_xll.EWMA($B$2:B14,1)</f>
        <v>3.7999522804752925E-2</v>
      </c>
    </row>
    <row r="15" spans="1:18" ht="15.75" thickBot="1" x14ac:dyDescent="0.3">
      <c r="A15" s="12">
        <v>38139</v>
      </c>
      <c r="B15" s="14">
        <v>3.5999999999999997E-2</v>
      </c>
      <c r="C15" s="22">
        <f>_xll.WMA($B$2:B15,1,12,0)</f>
        <v>1.5166666666666667E-2</v>
      </c>
      <c r="D15" s="22">
        <f>_xll.EWMA($B$2:B15,1)</f>
        <v>3.6881782893260481E-2</v>
      </c>
    </row>
    <row r="16" spans="1:18" ht="15.75" thickBot="1" x14ac:dyDescent="0.3">
      <c r="A16" s="12">
        <v>38169</v>
      </c>
      <c r="B16" s="14">
        <v>-8.7999999999999995E-2</v>
      </c>
      <c r="C16" s="22">
        <f>_xll.WMA($B$2:B16,1,12,0)</f>
        <v>1.666666666666667E-2</v>
      </c>
      <c r="D16" s="22">
        <f>_xll.EWMA($B$2:B16,1)</f>
        <v>3.6829471280789054E-2</v>
      </c>
      <c r="G16" s="2" t="s">
        <v>0</v>
      </c>
      <c r="H16" s="3"/>
      <c r="I16" s="3"/>
      <c r="K16" s="2" t="s">
        <v>10</v>
      </c>
      <c r="L16" s="3"/>
      <c r="M16" s="8"/>
      <c r="N16" s="7">
        <f>0.05</f>
        <v>0.05</v>
      </c>
      <c r="P16" s="9" t="s">
        <v>12</v>
      </c>
      <c r="Q16" s="9" t="s">
        <v>20</v>
      </c>
      <c r="R16" s="9" t="s">
        <v>19</v>
      </c>
    </row>
    <row r="17" spans="1:18" x14ac:dyDescent="0.25">
      <c r="A17" s="12">
        <v>38200</v>
      </c>
      <c r="B17" s="14">
        <v>5.3999999999999999E-2</v>
      </c>
      <c r="C17" s="22">
        <f>_xll.WMA($B$2:B17,1,12,0)</f>
        <v>3.333333333333334E-3</v>
      </c>
      <c r="D17" s="22">
        <f>_xll.EWMA($B$2:B17,1)</f>
        <v>4.1709295816797456E-2</v>
      </c>
      <c r="K17" s="17" t="s">
        <v>11</v>
      </c>
      <c r="L17" s="17" t="s">
        <v>18</v>
      </c>
      <c r="M17" s="17" t="s">
        <v>19</v>
      </c>
      <c r="P17" s="4" t="s">
        <v>13</v>
      </c>
      <c r="Q17" s="5">
        <f>_xll.WNTest(Data!$B$2:$B$90, 1)</f>
        <v>0.55852872816053956</v>
      </c>
      <c r="R17" s="10" t="b">
        <f>IF($Q17 &gt; $N$16, TRUE, FALSE)</f>
        <v>1</v>
      </c>
    </row>
    <row r="18" spans="1:18" x14ac:dyDescent="0.25">
      <c r="A18" s="12">
        <v>38231</v>
      </c>
      <c r="B18" s="14">
        <v>1.2E-2</v>
      </c>
      <c r="C18" s="22">
        <f>_xll.WMA($B$2:B18,1,12,0)</f>
        <v>2.5833333333333342E-3</v>
      </c>
      <c r="D18" s="22">
        <f>_xll.EWMA($B$2:B18,1)</f>
        <v>4.2546979165166719E-2</v>
      </c>
      <c r="H18" s="4" t="s">
        <v>1</v>
      </c>
      <c r="I18" s="5">
        <f>AVERAGE(_xll.RMNA(Data!$B$2:$B$90))</f>
        <v>1.1808988764044943E-2</v>
      </c>
      <c r="K18" s="10">
        <v>0</v>
      </c>
      <c r="L18" s="5">
        <f>_xll.TEST_MEAN(Data!$B$2:$B$90,$K18)</f>
        <v>2.2584325957684746E-2</v>
      </c>
      <c r="M18" s="10" t="b">
        <f>IF($L18 &gt; $N$16/2, FALSE, TRUE)</f>
        <v>1</v>
      </c>
      <c r="P18" s="4" t="s">
        <v>14</v>
      </c>
      <c r="Q18" s="5">
        <f>_xll.NormalityTest(Data!$B$2:$B$90, 1)</f>
        <v>2.4151035511288367E-2</v>
      </c>
      <c r="R18" s="10" t="b">
        <f>IF($Q18 &gt; $N$16, TRUE, FALSE)</f>
        <v>0</v>
      </c>
    </row>
    <row r="19" spans="1:18" x14ac:dyDescent="0.25">
      <c r="A19" s="12">
        <v>38261</v>
      </c>
      <c r="B19" s="14">
        <v>2E-3</v>
      </c>
      <c r="C19" s="22">
        <f>_xll.WMA($B$2:B19,1,12,0)</f>
        <v>5.8333333333333345E-3</v>
      </c>
      <c r="D19" s="22">
        <f>_xll.EWMA($B$2:B19,1)</f>
        <v>4.1355419353650169E-2</v>
      </c>
      <c r="H19" s="4" t="s">
        <v>2</v>
      </c>
      <c r="I19" s="5">
        <f>STDEV(_xll.RMNA(Data!$B$2:$B$90))</f>
        <v>5.4825524166232514E-2</v>
      </c>
      <c r="K19" s="10"/>
      <c r="L19" s="5"/>
      <c r="M19" s="10"/>
      <c r="P19" s="4" t="s">
        <v>15</v>
      </c>
      <c r="Q19" s="5">
        <f>_xll.ARCHTest(Data!$B$2:$B$90,1)</f>
        <v>9.063771601936417E-2</v>
      </c>
      <c r="R19" s="10" t="b">
        <f>IF($Q19 &lt; $N$16, TRUE, FALSE)</f>
        <v>0</v>
      </c>
    </row>
    <row r="20" spans="1:18" x14ac:dyDescent="0.25">
      <c r="A20" s="12">
        <v>38292</v>
      </c>
      <c r="B20" s="14">
        <v>0.108</v>
      </c>
      <c r="C20" s="22">
        <f>_xll.WMA($B$2:B20,1,12,0)</f>
        <v>6.1666666666666684E-3</v>
      </c>
      <c r="D20" s="22">
        <f>_xll.EWMA($B$2:B20,1)</f>
        <v>4.0098559417032519E-2</v>
      </c>
      <c r="H20" s="4" t="s">
        <v>3</v>
      </c>
      <c r="I20" s="6">
        <f>SKEW(_xll.RMNA(Data!$B$2:$B$90))</f>
        <v>0.33993945972027922</v>
      </c>
      <c r="K20" s="10">
        <v>0</v>
      </c>
      <c r="L20" s="5">
        <f>_xll.TEST_SKEW(Data!$B$2:$B$90)</f>
        <v>9.9034065592520898E-2</v>
      </c>
      <c r="M20" s="10" t="b">
        <f>IF($L20 &gt; $N$16/2, FALSE, TRUE)</f>
        <v>0</v>
      </c>
    </row>
    <row r="21" spans="1:18" x14ac:dyDescent="0.25">
      <c r="A21" s="12">
        <v>38322</v>
      </c>
      <c r="B21" s="14">
        <v>0.05</v>
      </c>
      <c r="C21" s="22">
        <f>_xll.WMA($B$2:B21,1,12,0)</f>
        <v>1.1833333333333331E-2</v>
      </c>
      <c r="D21" s="22">
        <f>_xll.EWMA($B$2:B21,1)</f>
        <v>4.7024044905580063E-2</v>
      </c>
      <c r="H21" s="4" t="s">
        <v>4</v>
      </c>
      <c r="I21" s="6">
        <f>KURT(_xll.RMNA(Data!$B$2:$B$90))</f>
        <v>1.3932908207902606</v>
      </c>
      <c r="K21" s="10">
        <v>0</v>
      </c>
      <c r="L21" s="5">
        <f>_xll.TEST_XKURT(Data!$B$2:$B$90)</f>
        <v>8.057447603990445E-3</v>
      </c>
      <c r="M21" s="10" t="b">
        <f>IF($L21 &gt; $N$16/2, FALSE, TRUE)</f>
        <v>1</v>
      </c>
    </row>
    <row r="22" spans="1:18" x14ac:dyDescent="0.25">
      <c r="A22" s="12">
        <v>38353</v>
      </c>
      <c r="B22" s="14">
        <v>-4.8000000000000001E-2</v>
      </c>
      <c r="C22" s="22">
        <f>_xll.WMA($B$2:B22,1,12,0)</f>
        <v>1.3999999999999999E-2</v>
      </c>
      <c r="D22" s="22">
        <f>_xll.EWMA($B$2:B22,1)</f>
        <v>4.7207892892238791E-2</v>
      </c>
      <c r="H22" s="4"/>
      <c r="I22" s="5"/>
    </row>
    <row r="23" spans="1:18" x14ac:dyDescent="0.25">
      <c r="A23" s="12">
        <v>38384</v>
      </c>
      <c r="B23" s="14">
        <v>1.0999999999999999E-2</v>
      </c>
      <c r="C23" s="22">
        <f>_xll.WMA($B$2:B23,1,12,0)</f>
        <v>5.9166666666666656E-3</v>
      </c>
      <c r="D23" s="22">
        <f>_xll.EWMA($B$2:B23,1)</f>
        <v>4.7255793742625722E-2</v>
      </c>
      <c r="H23" s="4" t="s">
        <v>5</v>
      </c>
      <c r="I23" s="5">
        <f>MEDIAN(_xll.RMNA(Data!$B$2:$B$90))</f>
        <v>1.2E-2</v>
      </c>
    </row>
    <row r="24" spans="1:18" x14ac:dyDescent="0.25">
      <c r="A24" s="12">
        <v>38412</v>
      </c>
      <c r="B24" s="14">
        <v>-2.8000000000000001E-2</v>
      </c>
      <c r="C24" s="22">
        <f>_xll.WMA($B$2:B24,1,12,0)</f>
        <v>5.0833333333333321E-3</v>
      </c>
      <c r="D24" s="22">
        <f>_xll.EWMA($B$2:B24,1)</f>
        <v>4.5895353138535155E-2</v>
      </c>
      <c r="H24" s="4" t="s">
        <v>6</v>
      </c>
      <c r="I24" s="5">
        <f>MIN(_xll.RMNA(Data!$B$2:$B$90))</f>
        <v>-0.111</v>
      </c>
    </row>
    <row r="25" spans="1:18" x14ac:dyDescent="0.25">
      <c r="A25" s="12">
        <v>38443</v>
      </c>
      <c r="B25" s="14">
        <v>-1.9E-2</v>
      </c>
      <c r="C25" s="22">
        <f>_xll.WMA($B$2:B25,1,12,0)</f>
        <v>3.1666666666666666E-3</v>
      </c>
      <c r="D25" s="22">
        <f>_xll.EWMA($B$2:B25,1)</f>
        <v>4.5022665773232461E-2</v>
      </c>
      <c r="H25" s="4" t="s">
        <v>7</v>
      </c>
      <c r="I25" s="5">
        <f>MAX(_xll.RMNA(Data!$B$2:$B$90))</f>
        <v>0.21299999999999999</v>
      </c>
    </row>
    <row r="26" spans="1:18" x14ac:dyDescent="0.25">
      <c r="A26" s="12">
        <v>38473</v>
      </c>
      <c r="B26" s="14">
        <v>4.2999999999999997E-2</v>
      </c>
      <c r="C26" s="22">
        <f>_xll.WMA($B$2:B26,1,12,0)</f>
        <v>8.0833333333333347E-3</v>
      </c>
      <c r="D26" s="22">
        <f>_xll.EWMA($B$2:B26,1)</f>
        <v>4.3898496640870352E-2</v>
      </c>
      <c r="H26" s="4" t="s">
        <v>8</v>
      </c>
      <c r="I26" s="5">
        <f>QUARTILE(_xll.RMNA(Data!$B$2:$B$90),1)</f>
        <v>-1.9E-2</v>
      </c>
    </row>
    <row r="27" spans="1:18" x14ac:dyDescent="0.25">
      <c r="A27" s="12">
        <v>38504</v>
      </c>
      <c r="B27" s="14">
        <v>4.8000000000000001E-2</v>
      </c>
      <c r="C27" s="22">
        <f>_xll.WMA($B$2:B27,1,12,0)</f>
        <v>1.1083333333333332E-2</v>
      </c>
      <c r="D27" s="22">
        <f>_xll.EWMA($B$2:B27,1)</f>
        <v>4.3845106076833652E-2</v>
      </c>
      <c r="H27" s="4" t="s">
        <v>9</v>
      </c>
      <c r="I27" s="5">
        <f>QUARTILE(_xll.RMNA(Data!$B$2:$B$90),3)</f>
        <v>4.4999999999999998E-2</v>
      </c>
    </row>
    <row r="28" spans="1:18" x14ac:dyDescent="0.25">
      <c r="A28" s="12">
        <v>38534</v>
      </c>
      <c r="B28" s="14">
        <v>8.5000000000000006E-2</v>
      </c>
      <c r="C28" s="22">
        <f>_xll.WMA($B$2:B28,1,12,0)</f>
        <v>1.2083333333333333E-2</v>
      </c>
      <c r="D28" s="22">
        <f>_xll.EWMA($B$2:B28,1)</f>
        <v>4.4105438749381776E-2</v>
      </c>
    </row>
    <row r="29" spans="1:18" x14ac:dyDescent="0.25">
      <c r="A29" s="12">
        <v>38565</v>
      </c>
      <c r="B29" s="14">
        <v>-2.7E-2</v>
      </c>
      <c r="C29" s="22">
        <f>_xll.WMA($B$2:B29,1,12,0)</f>
        <v>2.6499999999999999E-2</v>
      </c>
      <c r="D29" s="22">
        <f>_xll.EWMA($B$2:B29,1)</f>
        <v>4.7561248339787504E-2</v>
      </c>
    </row>
    <row r="30" spans="1:18" x14ac:dyDescent="0.25">
      <c r="A30" s="12">
        <v>38596</v>
      </c>
      <c r="B30" s="14">
        <v>-0.04</v>
      </c>
      <c r="C30" s="22">
        <f>_xll.WMA($B$2:B30,1,12,0)</f>
        <v>1.975E-2</v>
      </c>
      <c r="D30" s="22">
        <f>_xll.EWMA($B$2:B30,1)</f>
        <v>4.6584203363593153E-2</v>
      </c>
      <c r="L30" s="15">
        <v>0</v>
      </c>
      <c r="M30" s="15">
        <v>1</v>
      </c>
      <c r="N30" s="15">
        <v>2</v>
      </c>
    </row>
    <row r="31" spans="1:18" ht="15.75" thickBot="1" x14ac:dyDescent="0.3">
      <c r="A31" s="12">
        <v>38626</v>
      </c>
      <c r="B31" s="14">
        <v>-0.05</v>
      </c>
      <c r="C31" s="22">
        <f>_xll.WMA($B$2:B31,1,12,0)</f>
        <v>1.5416666666666665E-2</v>
      </c>
      <c r="D31" s="22">
        <f>_xll.EWMA($B$2:B31,1)</f>
        <v>4.6215611245977992E-2</v>
      </c>
      <c r="G31" s="11" t="s">
        <v>21</v>
      </c>
      <c r="H31" s="11"/>
      <c r="I31" s="11" t="s">
        <v>22</v>
      </c>
      <c r="K31" s="11" t="s">
        <v>25</v>
      </c>
      <c r="L31" s="21" t="s">
        <v>26</v>
      </c>
      <c r="M31" s="21" t="s">
        <v>27</v>
      </c>
      <c r="N31" s="21" t="s">
        <v>28</v>
      </c>
      <c r="O31" s="21" t="s">
        <v>29</v>
      </c>
      <c r="P31" s="21" t="s">
        <v>30</v>
      </c>
    </row>
    <row r="32" spans="1:18" x14ac:dyDescent="0.25">
      <c r="A32" s="12">
        <v>38657</v>
      </c>
      <c r="B32" s="14">
        <v>3.5000000000000003E-2</v>
      </c>
      <c r="C32" s="22">
        <f>_xll.WMA($B$2:B32,1,12,0)</f>
        <v>1.1083333333333337E-2</v>
      </c>
      <c r="D32" s="22">
        <f>_xll.EWMA($B$2:B32,1)</f>
        <v>4.6451369834150262E-2</v>
      </c>
      <c r="G32">
        <v>0</v>
      </c>
      <c r="H32" s="15">
        <v>0</v>
      </c>
      <c r="I32" s="15">
        <f>_xll.HISTBINS($B$2:$B$90,$H32)</f>
        <v>7</v>
      </c>
      <c r="K32" s="15">
        <v>1</v>
      </c>
      <c r="L32" s="20">
        <f>_xll.HISTBIN($B$2:$B$90,$I$34,$K32,L$30)</f>
        <v>-0.111</v>
      </c>
      <c r="M32" s="20">
        <f>_xll.HISTBIN($B$2:$B$90,$I$34,$K32,M$30)</f>
        <v>-7.0500000000000007E-2</v>
      </c>
      <c r="N32" s="20">
        <f>_xll.HISTBIN($B$2:$B$90,$I$34,$K32,N$30)</f>
        <v>-9.0749999999999997E-2</v>
      </c>
      <c r="O32" s="14">
        <f>_xll.NxHistogram($B$2:$B$90,$I$34,$K32,0)</f>
        <v>7.8651685393258425E-2</v>
      </c>
      <c r="P32" s="13">
        <f>_xlfn.NORM.DIST($M32,$I$18,$I$19,TRUE)-_xlfn.NORM.DIST($L32,$I$18,$I$19,TRUE)</f>
        <v>5.409476681534818E-2</v>
      </c>
    </row>
    <row r="33" spans="1:16" x14ac:dyDescent="0.25">
      <c r="A33" s="12">
        <v>38687</v>
      </c>
      <c r="B33" s="14">
        <v>-2.4E-2</v>
      </c>
      <c r="C33" s="22">
        <f>_xll.WMA($B$2:B33,1,12,0)</f>
        <v>4.9999999999999992E-3</v>
      </c>
      <c r="D33" s="22">
        <f>_xll.EWMA($B$2:B33,1)</f>
        <v>4.5845021255321333E-2</v>
      </c>
      <c r="G33" s="16" t="s">
        <v>24</v>
      </c>
      <c r="H33" s="15">
        <v>1</v>
      </c>
      <c r="I33" s="15">
        <f>_xll.HISTBINS($B$2:$B$90,$H33)</f>
        <v>9</v>
      </c>
      <c r="K33" s="15">
        <v>2</v>
      </c>
      <c r="L33" s="20">
        <f>_xll.HISTBIN($B$2:$B$90,$I$34,$K33,L$30)</f>
        <v>-7.0500000000000007E-2</v>
      </c>
      <c r="M33" s="20">
        <f>_xll.HISTBIN($B$2:$B$90,$I$34,$K33,M$30)</f>
        <v>-3.0000000000000006E-2</v>
      </c>
      <c r="N33" s="20">
        <f>_xll.HISTBIN($B$2:$B$90,$I$34,$K33,N$30)</f>
        <v>-5.0250000000000003E-2</v>
      </c>
      <c r="O33" s="14">
        <f>_xll.NxHistogram($B$2:$B$90,$I$34,$K33,0)</f>
        <v>0.11235955056179775</v>
      </c>
      <c r="P33" s="13">
        <f t="shared" ref="P33:P39" si="0">_xlfn.NORM.DIST($M33,$I$18,$I$19,TRUE)-_xlfn.NORM.DIST($L33,$I$18,$I$19,TRUE)</f>
        <v>0.15621585531067231</v>
      </c>
    </row>
    <row r="34" spans="1:16" x14ac:dyDescent="0.25">
      <c r="A34" s="12">
        <v>38718</v>
      </c>
      <c r="B34" s="14">
        <v>4.4999999999999998E-2</v>
      </c>
      <c r="C34" s="22">
        <f>_xll.WMA($B$2:B34,1,12,0)</f>
        <v>-1.1666666666666661E-3</v>
      </c>
      <c r="D34" s="22">
        <f>_xll.EWMA($B$2:B34,1)</f>
        <v>4.4835477196822751E-2</v>
      </c>
      <c r="G34" s="16" t="s">
        <v>23</v>
      </c>
      <c r="H34" s="18">
        <v>2</v>
      </c>
      <c r="I34" s="18">
        <v>8</v>
      </c>
      <c r="K34" s="15">
        <v>3</v>
      </c>
      <c r="L34" s="20">
        <f>_xll.HISTBIN($B$2:$B$90,$I$34,$K34,L$30)</f>
        <v>-3.0000000000000006E-2</v>
      </c>
      <c r="M34" s="20">
        <f>_xll.HISTBIN($B$2:$B$90,$I$34,$K34,M$30)</f>
        <v>1.0499999999999995E-2</v>
      </c>
      <c r="N34" s="20">
        <f>_xll.HISTBIN($B$2:$B$90,$I$34,$K34,N$30)</f>
        <v>-9.7500000000000052E-3</v>
      </c>
      <c r="O34" s="14">
        <f>_xll.NxHistogram($B$2:$B$90,$I$34,$K34,0)</f>
        <v>0.2584269662921348</v>
      </c>
      <c r="P34" s="13">
        <f t="shared" si="0"/>
        <v>0.26761975085584544</v>
      </c>
    </row>
    <row r="35" spans="1:16" x14ac:dyDescent="0.25">
      <c r="A35" s="12">
        <v>38749</v>
      </c>
      <c r="B35" s="14">
        <v>-1.6E-2</v>
      </c>
      <c r="C35" s="22">
        <f>_xll.WMA($B$2:B35,1,12,0)</f>
        <v>6.5833333333333334E-3</v>
      </c>
      <c r="D35" s="22">
        <f>_xll.EWMA($B$2:B35,1)</f>
        <v>4.4845365585964442E-2</v>
      </c>
      <c r="G35">
        <v>3</v>
      </c>
      <c r="H35" s="15">
        <v>3</v>
      </c>
      <c r="I35" s="15">
        <f>_xll.HISTBINS($B$2:$B$90,$H35)</f>
        <v>12</v>
      </c>
      <c r="K35" s="15">
        <v>4</v>
      </c>
      <c r="L35" s="20">
        <f>_xll.HISTBIN($B$2:$B$90,$I$34,$K35,L$30)</f>
        <v>1.0499999999999995E-2</v>
      </c>
      <c r="M35" s="20">
        <f>_xll.HISTBIN($B$2:$B$90,$I$34,$K35,M$30)</f>
        <v>5.0999999999999997E-2</v>
      </c>
      <c r="N35" s="20">
        <f>_xll.HISTBIN($B$2:$B$90,$I$34,$K35,N$30)</f>
        <v>3.0749999999999996E-2</v>
      </c>
      <c r="O35" s="14">
        <f>_xll.NxHistogram($B$2:$B$90,$I$34,$K35,0)</f>
        <v>0.38202247191011263</v>
      </c>
      <c r="P35" s="13">
        <f t="shared" si="0"/>
        <v>0.27216746919868806</v>
      </c>
    </row>
    <row r="36" spans="1:16" x14ac:dyDescent="0.25">
      <c r="A36" s="12">
        <v>38777</v>
      </c>
      <c r="B36" s="14">
        <v>2.7E-2</v>
      </c>
      <c r="C36" s="22">
        <f>_xll.WMA($B$2:B36,1,12,0)</f>
        <v>4.333333333333334E-3</v>
      </c>
      <c r="D36" s="22">
        <f>_xll.EWMA($B$2:B36,1)</f>
        <v>4.3655473948480683E-2</v>
      </c>
      <c r="K36" s="15">
        <v>5</v>
      </c>
      <c r="L36" s="20">
        <f>_xll.HISTBIN($B$2:$B$90,$I$34,$K36,L$30)</f>
        <v>5.0999999999999997E-2</v>
      </c>
      <c r="M36" s="20">
        <f>_xll.HISTBIN($B$2:$B$90,$I$34,$K36,M$30)</f>
        <v>9.1499999999999998E-2</v>
      </c>
      <c r="N36" s="20">
        <f>_xll.HISTBIN($B$2:$B$90,$I$34,$K36,N$30)</f>
        <v>7.1249999999999994E-2</v>
      </c>
      <c r="O36" s="14">
        <f>_xll.NxHistogram($B$2:$B$90,$I$34,$K36,0)</f>
        <v>0.11235955056179775</v>
      </c>
      <c r="P36" s="13">
        <f t="shared" si="0"/>
        <v>0.16431944023511658</v>
      </c>
    </row>
    <row r="37" spans="1:16" x14ac:dyDescent="0.25">
      <c r="A37" s="12">
        <v>38808</v>
      </c>
      <c r="B37" s="14">
        <v>1.4999999999999999E-2</v>
      </c>
      <c r="C37" s="22">
        <f>_xll.WMA($B$2:B37,1,12,0)</f>
        <v>8.9166666666666665E-3</v>
      </c>
      <c r="D37" s="22">
        <f>_xll.EWMA($B$2:B37,1)</f>
        <v>4.2839145431795053E-2</v>
      </c>
      <c r="K37" s="15">
        <v>6</v>
      </c>
      <c r="L37" s="20">
        <f>_xll.HISTBIN($B$2:$B$90,$I$34,$K37,L$30)</f>
        <v>9.1499999999999998E-2</v>
      </c>
      <c r="M37" s="20">
        <f>_xll.HISTBIN($B$2:$B$90,$I$34,$K37,M$30)</f>
        <v>0.13200000000000001</v>
      </c>
      <c r="N37" s="20">
        <f>_xll.HISTBIN($B$2:$B$90,$I$34,$K37,N$30)</f>
        <v>0.11175</v>
      </c>
      <c r="O37" s="14">
        <f>_xll.NxHistogram($B$2:$B$90,$I$34,$K37,0)</f>
        <v>4.49438202247191E-2</v>
      </c>
      <c r="P37" s="13">
        <f t="shared" si="0"/>
        <v>5.8856255770820098E-2</v>
      </c>
    </row>
    <row r="38" spans="1:16" x14ac:dyDescent="0.25">
      <c r="A38" s="12">
        <v>38838</v>
      </c>
      <c r="B38" s="14">
        <v>-6.2E-2</v>
      </c>
      <c r="C38" s="22">
        <f>_xll.WMA($B$2:B38,1,12,0)</f>
        <v>1.1749999999999998E-2</v>
      </c>
      <c r="D38" s="22">
        <f>_xll.EWMA($B$2:B38,1)</f>
        <v>4.1696292862158597E-2</v>
      </c>
      <c r="K38" s="15">
        <v>7</v>
      </c>
      <c r="L38" s="20">
        <f>_xll.HISTBIN($B$2:$B$90,$I$34,$K38,L$30)</f>
        <v>0.13200000000000001</v>
      </c>
      <c r="M38" s="20">
        <f>_xll.HISTBIN($B$2:$B$90,$I$34,$K38,M$30)</f>
        <v>0.17249999999999999</v>
      </c>
      <c r="N38" s="20">
        <f>_xll.HISTBIN($B$2:$B$90,$I$34,$K38,N$30)</f>
        <v>0.15225</v>
      </c>
      <c r="O38" s="14">
        <f>_xll.NxHistogram($B$2:$B$90,$I$34,$K38,0)</f>
        <v>0</v>
      </c>
      <c r="P38" s="13">
        <f t="shared" si="0"/>
        <v>1.249126879870277E-2</v>
      </c>
    </row>
    <row r="39" spans="1:16" x14ac:dyDescent="0.25">
      <c r="A39" s="12">
        <v>38869</v>
      </c>
      <c r="B39" s="14">
        <v>1.2E-2</v>
      </c>
      <c r="C39" s="22">
        <f>_xll.WMA($B$2:B39,1,12,0)</f>
        <v>2.9999999999999992E-3</v>
      </c>
      <c r="D39" s="22">
        <f>_xll.EWMA($B$2:B39,1)</f>
        <v>4.3184557287762999E-2</v>
      </c>
      <c r="K39" s="15">
        <v>8</v>
      </c>
      <c r="L39" s="20">
        <f>_xll.HISTBIN($B$2:$B$90,$I$34,$K39,L$30)</f>
        <v>0.17249999999999999</v>
      </c>
      <c r="M39" s="20">
        <f>_xll.HISTBIN($B$2:$B$90,$I$34,$K39,M$30)</f>
        <v>0.21299999999999999</v>
      </c>
      <c r="N39" s="20">
        <f>_xll.HISTBIN($B$2:$B$90,$I$34,$K39,N$30)</f>
        <v>0.19274999999999998</v>
      </c>
      <c r="O39" s="14">
        <f>_xll.NxHistogram($B$2:$B$90,$I$34,$K39,0)</f>
        <v>1.1235955056179775E-2</v>
      </c>
      <c r="P39" s="13">
        <f t="shared" si="0"/>
        <v>1.5681849972621897E-3</v>
      </c>
    </row>
    <row r="40" spans="1:16" x14ac:dyDescent="0.25">
      <c r="A40" s="12">
        <v>38899</v>
      </c>
      <c r="B40" s="14">
        <v>-1.4999999999999999E-2</v>
      </c>
      <c r="C40" s="22">
        <f>_xll.WMA($B$2:B40,1,12,0)</f>
        <v>8.6736173798840355E-19</v>
      </c>
      <c r="D40" s="22">
        <f>_xll.EWMA($B$2:B40,1)</f>
        <v>4.1972033889861461E-2</v>
      </c>
    </row>
    <row r="41" spans="1:16" x14ac:dyDescent="0.25">
      <c r="A41" s="12">
        <v>38930</v>
      </c>
      <c r="B41" s="14">
        <v>2.7E-2</v>
      </c>
      <c r="C41" s="22">
        <f>_xll.WMA($B$2:B41,1,12,0)</f>
        <v>-8.3333333333333332E-3</v>
      </c>
      <c r="D41" s="22">
        <f>_xll.EWMA($B$2:B41,1)</f>
        <v>4.0858934532370987E-2</v>
      </c>
    </row>
    <row r="42" spans="1:16" x14ac:dyDescent="0.25">
      <c r="A42" s="12">
        <v>38961</v>
      </c>
      <c r="B42" s="14">
        <v>0.01</v>
      </c>
      <c r="C42" s="22">
        <f>_xll.WMA($B$2:B42,1,12,0)</f>
        <v>-3.8333333333333331E-3</v>
      </c>
      <c r="D42" s="22">
        <f>_xll.EWMA($B$2:B42,1)</f>
        <v>4.0162487214480923E-2</v>
      </c>
    </row>
    <row r="43" spans="1:16" x14ac:dyDescent="0.25">
      <c r="A43" s="12">
        <v>38991</v>
      </c>
      <c r="B43" s="14">
        <v>1.7000000000000001E-2</v>
      </c>
      <c r="C43" s="22">
        <f>_xll.WMA($B$2:B43,1,12,0)</f>
        <v>3.3333333333333283E-4</v>
      </c>
      <c r="D43" s="22">
        <f>_xll.EWMA($B$2:B43,1)</f>
        <v>3.901594361921986E-2</v>
      </c>
      <c r="G43" t="s">
        <v>36</v>
      </c>
      <c r="H43" t="s">
        <v>37</v>
      </c>
      <c r="I43" t="s">
        <v>30</v>
      </c>
    </row>
    <row r="44" spans="1:16" x14ac:dyDescent="0.25">
      <c r="A44" s="12">
        <v>39022</v>
      </c>
      <c r="B44" s="14">
        <v>0.06</v>
      </c>
      <c r="C44" s="22">
        <f>_xll.WMA($B$2:B44,1,12,0)</f>
        <v>5.9166666666666656E-3</v>
      </c>
      <c r="D44" s="22">
        <f>_xll.EWMA($B$2:B44,1)</f>
        <v>3.8055869785202048E-2</v>
      </c>
      <c r="G44" s="27">
        <v>0.01</v>
      </c>
      <c r="H44" s="28">
        <f>(_xll.EDF($B$2:$B$90,$G44,2)-$I$18)/$I$19</f>
        <v>-2.2399966189412921</v>
      </c>
      <c r="I44" s="28">
        <f>_xlfn.NORM.INV(G44,0,1)</f>
        <v>-2.3263478740408408</v>
      </c>
    </row>
    <row r="45" spans="1:16" x14ac:dyDescent="0.25">
      <c r="A45" s="12">
        <v>39052</v>
      </c>
      <c r="B45" s="14">
        <v>-2E-3</v>
      </c>
      <c r="C45" s="22">
        <f>_xll.WMA($B$2:B45,1,12,0)</f>
        <v>7.9999999999999984E-3</v>
      </c>
      <c r="D45" s="22">
        <f>_xll.EWMA($B$2:B45,1)</f>
        <v>3.971591962427358E-2</v>
      </c>
      <c r="G45" s="27">
        <v>0.1</v>
      </c>
      <c r="H45" s="28">
        <f>(_xll.EDF($B$2:$B$90,$G45,2)-$I$18)/$I$19</f>
        <v>-1.3462523137992084</v>
      </c>
      <c r="I45" s="28">
        <f t="shared" ref="I45:I63" si="1">_xlfn.NORM.INV(G45,0,1)</f>
        <v>-1.2815515655446006</v>
      </c>
    </row>
    <row r="46" spans="1:16" x14ac:dyDescent="0.25">
      <c r="A46" s="12">
        <v>39083</v>
      </c>
      <c r="B46" s="14">
        <v>2.5000000000000001E-2</v>
      </c>
      <c r="C46" s="22">
        <f>_xll.WMA($B$2:B46,1,12,0)</f>
        <v>9.8333333333333311E-3</v>
      </c>
      <c r="D46" s="22">
        <f>_xll.EWMA($B$2:B46,1)</f>
        <v>3.850912898658776E-2</v>
      </c>
      <c r="G46" s="27">
        <v>0.15</v>
      </c>
      <c r="H46" s="28">
        <f>(_xll.EDF($B$2:$B$90,$G46,2)-$I$18)/$I$19</f>
        <v>-1.0908967980443274</v>
      </c>
      <c r="I46" s="28">
        <f t="shared" si="1"/>
        <v>-1.0364333894937898</v>
      </c>
    </row>
    <row r="47" spans="1:16" x14ac:dyDescent="0.25">
      <c r="A47" s="12">
        <v>39114</v>
      </c>
      <c r="B47" s="14">
        <v>-0.01</v>
      </c>
      <c r="C47" s="22">
        <f>_xll.WMA($B$2:B47,1,12,0)</f>
        <v>8.1666666666666658E-3</v>
      </c>
      <c r="D47" s="22">
        <f>_xll.EWMA($B$2:B47,1)</f>
        <v>3.78348494696003E-2</v>
      </c>
      <c r="G47" s="27">
        <v>0.2</v>
      </c>
      <c r="H47" s="28">
        <f>(_xll.EDF($B$2:$B$90,$G47,2)-$I$18)/$I$19</f>
        <v>-0.72610320410878304</v>
      </c>
      <c r="I47" s="28">
        <f t="shared" si="1"/>
        <v>-0.84162123357291452</v>
      </c>
    </row>
    <row r="48" spans="1:16" x14ac:dyDescent="0.25">
      <c r="A48" s="12">
        <v>39142</v>
      </c>
      <c r="B48" s="14">
        <v>-8.0000000000000002E-3</v>
      </c>
      <c r="C48" s="22">
        <f>_xll.WMA($B$2:B48,1,12,0)</f>
        <v>8.6666666666666663E-3</v>
      </c>
      <c r="D48" s="22">
        <f>_xll.EWMA($B$2:B48,1)</f>
        <v>3.6763940000006462E-2</v>
      </c>
      <c r="G48" s="27">
        <v>0.25</v>
      </c>
      <c r="H48" s="28">
        <f>(_xll.EDF($B$2:$B$90,$G48,2)-$I$18)/$I$19</f>
        <v>-0.56194608683778802</v>
      </c>
      <c r="I48" s="28">
        <f t="shared" si="1"/>
        <v>-0.67448975019608193</v>
      </c>
    </row>
    <row r="49" spans="1:9" x14ac:dyDescent="0.25">
      <c r="A49" s="12">
        <v>39173</v>
      </c>
      <c r="B49" s="14">
        <v>4.8000000000000001E-2</v>
      </c>
      <c r="C49" s="22">
        <f>_xll.WMA($B$2:B49,1,12,0)</f>
        <v>5.7499999999999973E-3</v>
      </c>
      <c r="D49" s="22">
        <f>_xll.EWMA($B$2:B49,1)</f>
        <v>3.5697787708268848E-2</v>
      </c>
      <c r="G49" s="27">
        <v>0.3</v>
      </c>
      <c r="H49" s="28">
        <f>(_xll.EDF($B$2:$B$90,$G49,2)-$I$18)/$I$19</f>
        <v>-0.39778896956679305</v>
      </c>
      <c r="I49" s="28">
        <f t="shared" si="1"/>
        <v>-0.52440051270804089</v>
      </c>
    </row>
    <row r="50" spans="1:9" x14ac:dyDescent="0.25">
      <c r="A50" s="12">
        <v>39203</v>
      </c>
      <c r="B50" s="14">
        <v>6.0999999999999999E-2</v>
      </c>
      <c r="C50" s="22">
        <f>_xll.WMA($B$2:B50,1,12,0)</f>
        <v>8.4999999999999971E-3</v>
      </c>
      <c r="D50" s="22">
        <f>_xll.EWMA($B$2:B50,1)</f>
        <v>3.6552867526758459E-2</v>
      </c>
      <c r="G50" s="27">
        <v>0.35</v>
      </c>
      <c r="H50" s="28">
        <f>(_xll.EDF($B$2:$B$90,$G50,2)-$I$18)/$I$19</f>
        <v>-0.25187153199257528</v>
      </c>
      <c r="I50" s="28">
        <f t="shared" si="1"/>
        <v>-0.38532046640756784</v>
      </c>
    </row>
    <row r="51" spans="1:9" x14ac:dyDescent="0.25">
      <c r="A51" s="12">
        <v>39234</v>
      </c>
      <c r="B51" s="14">
        <v>-3.4000000000000002E-2</v>
      </c>
      <c r="C51" s="22">
        <f>_xll.WMA($B$2:B51,1,12,0)</f>
        <v>1.8749999999999999E-2</v>
      </c>
      <c r="D51" s="22">
        <f>_xll.EWMA($B$2:B51,1)</f>
        <v>3.8460439375584722E-2</v>
      </c>
      <c r="G51" s="27">
        <v>0.4</v>
      </c>
      <c r="H51" s="28">
        <f>(_xll.EDF($B$2:$B$90,$G51,2)-$I$18)/$I$19</f>
        <v>-0.14243345381191197</v>
      </c>
      <c r="I51" s="28">
        <f t="shared" si="1"/>
        <v>-0.25334710313579978</v>
      </c>
    </row>
    <row r="52" spans="1:9" x14ac:dyDescent="0.25">
      <c r="A52" s="12">
        <v>39264</v>
      </c>
      <c r="B52" s="14">
        <v>-1.9E-2</v>
      </c>
      <c r="C52" s="22">
        <f>_xll.WMA($B$2:B52,1,12,0)</f>
        <v>1.4916666666666665E-2</v>
      </c>
      <c r="D52" s="22">
        <f>_xll.EWMA($B$2:B52,1)</f>
        <v>3.8207500221098555E-2</v>
      </c>
      <c r="G52" s="27">
        <v>0.45</v>
      </c>
      <c r="H52" s="28">
        <f>(_xll.EDF($B$2:$B$90,$G52,2)-$I$18)/$I$19</f>
        <v>-1.4755695934471456E-2</v>
      </c>
      <c r="I52" s="28">
        <f t="shared" si="1"/>
        <v>-0.12566134685507402</v>
      </c>
    </row>
    <row r="53" spans="1:9" x14ac:dyDescent="0.25">
      <c r="A53" s="12">
        <v>39295</v>
      </c>
      <c r="B53" s="14">
        <v>1.7000000000000001E-2</v>
      </c>
      <c r="C53" s="22">
        <f>_xll.WMA($B$2:B53,1,12,0)</f>
        <v>1.458333333333333E-2</v>
      </c>
      <c r="D53" s="22">
        <f>_xll.EWMA($B$2:B53,1)</f>
        <v>3.7334759792404339E-2</v>
      </c>
      <c r="G53" s="27">
        <v>0.5</v>
      </c>
      <c r="H53" s="28">
        <f>(_xll.EDF($B$2:$B$90,$G53,2)-$I$18)/$I$19</f>
        <v>3.4839837623057797E-3</v>
      </c>
      <c r="I53" s="28">
        <f t="shared" si="1"/>
        <v>0</v>
      </c>
    </row>
    <row r="54" spans="1:9" x14ac:dyDescent="0.25">
      <c r="A54" s="12">
        <v>39326</v>
      </c>
      <c r="B54" s="14">
        <v>3.0000000000000001E-3</v>
      </c>
      <c r="C54" s="22">
        <f>_xll.WMA($B$2:B54,1,12,0)</f>
        <v>1.3749999999999998E-2</v>
      </c>
      <c r="D54" s="22">
        <f>_xll.EWMA($B$2:B54,1)</f>
        <v>3.6436125362490718E-2</v>
      </c>
      <c r="G54" s="27">
        <v>0.55000000000000004</v>
      </c>
      <c r="H54" s="28">
        <f>(_xll.EDF($B$2:$B$90,$G54,2)-$I$18)/$I$19</f>
        <v>9.4682382246191896E-2</v>
      </c>
      <c r="I54" s="28">
        <f t="shared" si="1"/>
        <v>0.12566134685507416</v>
      </c>
    </row>
    <row r="55" spans="1:9" x14ac:dyDescent="0.25">
      <c r="A55" s="12">
        <v>39356</v>
      </c>
      <c r="B55" s="14">
        <v>0.03</v>
      </c>
      <c r="C55" s="22">
        <f>_xll.WMA($B$2:B55,1,12,0)</f>
        <v>1.3166666666666667E-2</v>
      </c>
      <c r="D55" s="22">
        <f>_xll.EWMA($B$2:B55,1)</f>
        <v>3.5333776440472239E-2</v>
      </c>
      <c r="G55" s="27">
        <v>0.6</v>
      </c>
      <c r="H55" s="28">
        <f>(_xll.EDF($B$2:$B$90,$G55,2)-$I$18)/$I$19</f>
        <v>0.22236014012363242</v>
      </c>
      <c r="I55" s="28">
        <f t="shared" si="1"/>
        <v>0.25334710313579978</v>
      </c>
    </row>
    <row r="56" spans="1:9" x14ac:dyDescent="0.25">
      <c r="A56" s="12">
        <v>39387</v>
      </c>
      <c r="B56" s="14">
        <v>-8.7999999999999995E-2</v>
      </c>
      <c r="C56" s="22">
        <f>_xll.WMA($B$2:B56,1,12,0)</f>
        <v>1.4249999999999999E-2</v>
      </c>
      <c r="D56" s="22">
        <f>_xll.EWMA($B$2:B56,1)</f>
        <v>3.5036655264059594E-2</v>
      </c>
      <c r="G56" s="27">
        <v>0.65</v>
      </c>
      <c r="H56" s="28">
        <f>(_xll.EDF($B$2:$B$90,$G56,2)-$I$18)/$I$19</f>
        <v>0.33179821830429568</v>
      </c>
      <c r="I56" s="28">
        <f t="shared" si="1"/>
        <v>0.38532046640756784</v>
      </c>
    </row>
    <row r="57" spans="1:9" x14ac:dyDescent="0.25">
      <c r="A57" s="12">
        <v>39417</v>
      </c>
      <c r="B57" s="14">
        <v>-8.0000000000000002E-3</v>
      </c>
      <c r="C57" s="22">
        <f>_xll.WMA($B$2:B57,1,12,0)</f>
        <v>1.9166666666666672E-3</v>
      </c>
      <c r="D57" s="22">
        <f>_xll.EWMA($B$2:B57,1)</f>
        <v>4.0231246306409674E-2</v>
      </c>
      <c r="G57" s="27">
        <v>0.7</v>
      </c>
      <c r="H57" s="28">
        <f>(_xll.EDF($B$2:$B$90,$G57,2)-$I$18)/$I$19</f>
        <v>0.5141950152720679</v>
      </c>
      <c r="I57" s="28">
        <f t="shared" si="1"/>
        <v>0.52440051270804078</v>
      </c>
    </row>
    <row r="58" spans="1:9" x14ac:dyDescent="0.25">
      <c r="A58" s="12">
        <v>39448</v>
      </c>
      <c r="B58" s="14">
        <v>-0.04</v>
      </c>
      <c r="C58" s="22">
        <f>_xll.WMA($B$2:B58,1,12,0)</f>
        <v>1.4166666666666681E-3</v>
      </c>
      <c r="D58" s="22">
        <f>_xll.EWMA($B$2:B58,1)</f>
        <v>3.9054833101742757E-2</v>
      </c>
      <c r="G58" s="27">
        <v>0.75</v>
      </c>
      <c r="H58" s="28">
        <f>(_xll.EDF($B$2:$B$90,$G58,2)-$I$18)/$I$19</f>
        <v>0.60539341375595401</v>
      </c>
      <c r="I58" s="28">
        <f t="shared" si="1"/>
        <v>0.67448975019608193</v>
      </c>
    </row>
    <row r="59" spans="1:9" x14ac:dyDescent="0.25">
      <c r="A59" s="12">
        <v>39479</v>
      </c>
      <c r="B59" s="14">
        <v>1.0999999999999999E-2</v>
      </c>
      <c r="C59" s="22">
        <f>_xll.WMA($B$2:B59,1,12,0)</f>
        <v>-4.0000000000000001E-3</v>
      </c>
      <c r="D59" s="22">
        <f>_xll.EWMA($B$2:B59,1)</f>
        <v>3.9112187221998759E-2</v>
      </c>
      <c r="G59" s="27">
        <v>0.8</v>
      </c>
      <c r="H59" s="28">
        <f>(_xll.EDF($B$2:$B$90,$G59,2)-$I$18)/$I$19</f>
        <v>0.66011245284628572</v>
      </c>
      <c r="I59" s="28">
        <f t="shared" si="1"/>
        <v>0.84162123357291474</v>
      </c>
    </row>
    <row r="60" spans="1:9" x14ac:dyDescent="0.25">
      <c r="A60" s="12">
        <v>39508</v>
      </c>
      <c r="B60" s="14">
        <v>1.2E-2</v>
      </c>
      <c r="C60" s="22">
        <f>_xll.WMA($B$2:B60,1,12,0)</f>
        <v>-2.2499999999999994E-3</v>
      </c>
      <c r="D60" s="22">
        <f>_xll.EWMA($B$2:B60,1)</f>
        <v>3.8016278065209935E-2</v>
      </c>
      <c r="G60" s="27">
        <v>0.85</v>
      </c>
      <c r="H60" s="28">
        <f>(_xll.EDF($B$2:$B$90,$G60,2)-$I$18)/$I$19</f>
        <v>0.87898860920761224</v>
      </c>
      <c r="I60" s="28">
        <f t="shared" si="1"/>
        <v>1.0364333894937898</v>
      </c>
    </row>
    <row r="61" spans="1:9" x14ac:dyDescent="0.25">
      <c r="A61" s="12">
        <v>39539</v>
      </c>
      <c r="B61" s="14">
        <v>-0.01</v>
      </c>
      <c r="C61" s="22">
        <f>_xll.WMA($B$2:B61,1,12,0)</f>
        <v>-5.8333333333333349E-4</v>
      </c>
      <c r="D61" s="22">
        <f>_xll.EWMA($B$2:B61,1)</f>
        <v>3.6975169425649428E-2</v>
      </c>
      <c r="G61" s="27">
        <v>0.9</v>
      </c>
      <c r="H61" s="28">
        <f>(_xll.EDF($B$2:$B$90,$G61,2)-$I$18)/$I$19</f>
        <v>1.0978647655689389</v>
      </c>
      <c r="I61" s="28">
        <f t="shared" si="1"/>
        <v>1.2815515655446006</v>
      </c>
    </row>
    <row r="62" spans="1:9" x14ac:dyDescent="0.25">
      <c r="A62" s="12">
        <v>39569</v>
      </c>
      <c r="B62" s="14">
        <v>3.6999999999999998E-2</v>
      </c>
      <c r="C62" s="22">
        <f>_xll.WMA($B$2:B62,1,12,0)</f>
        <v>-5.416666666666666E-3</v>
      </c>
      <c r="D62" s="22">
        <f>_xll.EWMA($B$2:B62,1)</f>
        <v>3.5932344271034575E-2</v>
      </c>
      <c r="G62" s="27">
        <v>0.95</v>
      </c>
      <c r="H62" s="28">
        <f>(_xll.EDF($B$2:$B$90,$G62,2)-$I$18)/$I$19</f>
        <v>1.7544932346529187</v>
      </c>
      <c r="I62" s="28">
        <f t="shared" si="1"/>
        <v>1.6448536269514715</v>
      </c>
    </row>
    <row r="63" spans="1:9" x14ac:dyDescent="0.25">
      <c r="A63" s="12">
        <v>39600</v>
      </c>
      <c r="B63" s="14">
        <v>-0.111</v>
      </c>
      <c r="C63" s="22">
        <f>_xll.WMA($B$2:B63,1,12,0)</f>
        <v>-7.4166666666666643E-3</v>
      </c>
      <c r="D63" s="22">
        <f>_xll.EWMA($B$2:B63,1)</f>
        <v>3.5997296605765026E-2</v>
      </c>
      <c r="G63" s="27">
        <v>0.99</v>
      </c>
      <c r="H63" s="28">
        <f>(_xll.EDF($B$2:$B$90,$G63,2)-$I$18)/$I$19</f>
        <v>3.669659602814527</v>
      </c>
      <c r="I63" s="28">
        <f t="shared" si="1"/>
        <v>2.3263478740408408</v>
      </c>
    </row>
    <row r="64" spans="1:9" x14ac:dyDescent="0.25">
      <c r="A64" s="12">
        <v>39630</v>
      </c>
      <c r="B64" s="14">
        <v>4.0000000000000001E-3</v>
      </c>
      <c r="C64" s="22">
        <f>_xll.WMA($B$2:B64,1,12,0)</f>
        <v>-1.3833333333333333E-2</v>
      </c>
      <c r="D64" s="22">
        <f>_xll.EWMA($B$2:B64,1)</f>
        <v>4.4241575934272699E-2</v>
      </c>
    </row>
    <row r="65" spans="1:4" x14ac:dyDescent="0.25">
      <c r="A65" s="12">
        <v>39661</v>
      </c>
      <c r="B65" s="14">
        <v>4.2999999999999997E-2</v>
      </c>
      <c r="C65" s="22">
        <f>_xll.WMA($B$2:B65,1,12,0)</f>
        <v>-1.1916666666666666E-2</v>
      </c>
      <c r="D65" s="22">
        <f>_xll.EWMA($B$2:B65,1)</f>
        <v>4.2904988272683818E-2</v>
      </c>
    </row>
    <row r="66" spans="1:4" x14ac:dyDescent="0.25">
      <c r="A66" s="12">
        <v>39692</v>
      </c>
      <c r="B66" s="14">
        <v>-5.5E-2</v>
      </c>
      <c r="C66" s="22">
        <f>_xll.WMA($B$2:B66,1,12,0)</f>
        <v>-9.75E-3</v>
      </c>
      <c r="D66" s="22">
        <f>_xll.EWMA($B$2:B66,1)</f>
        <v>4.2910694908826492E-2</v>
      </c>
    </row>
    <row r="67" spans="1:4" x14ac:dyDescent="0.25">
      <c r="A67" s="12">
        <v>39722</v>
      </c>
      <c r="B67" s="14">
        <v>-2.1000000000000001E-2</v>
      </c>
      <c r="C67" s="22">
        <f>_xll.WMA($B$2:B67,1,12,0)</f>
        <v>-1.4583333333333334E-2</v>
      </c>
      <c r="D67" s="22">
        <f>_xll.EWMA($B$2:B67,1)</f>
        <v>4.3730402162624631E-2</v>
      </c>
    </row>
    <row r="68" spans="1:4" x14ac:dyDescent="0.25">
      <c r="A68" s="12">
        <v>39753</v>
      </c>
      <c r="B68" s="14">
        <v>0.114</v>
      </c>
      <c r="C68" s="22">
        <f>_xll.WMA($B$2:B68,1,12,0)</f>
        <v>-1.883333333333333E-2</v>
      </c>
      <c r="D68" s="22">
        <f>_xll.EWMA($B$2:B68,1)</f>
        <v>4.2709099603089169E-2</v>
      </c>
    </row>
    <row r="69" spans="1:4" x14ac:dyDescent="0.25">
      <c r="A69" s="12">
        <v>39783</v>
      </c>
      <c r="B69" s="14">
        <v>4.5999999999999999E-2</v>
      </c>
      <c r="C69" s="22">
        <f>_xll.WMA($B$2:B69,1,12,0)</f>
        <v>-2.0000000000000018E-3</v>
      </c>
      <c r="D69" s="22">
        <f>_xll.EWMA($B$2:B69,1)</f>
        <v>4.9943799991312203E-2</v>
      </c>
    </row>
    <row r="70" spans="1:4" x14ac:dyDescent="0.25">
      <c r="A70" s="12">
        <v>39814</v>
      </c>
      <c r="B70" s="14">
        <v>-8.8999999999999996E-2</v>
      </c>
      <c r="C70" s="22">
        <f>_xll.WMA($B$2:B70,1,12,0)</f>
        <v>2.4999999999999992E-3</v>
      </c>
      <c r="D70" s="22">
        <f>_xll.EWMA($B$2:B70,1)</f>
        <v>4.9715995093308402E-2</v>
      </c>
    </row>
    <row r="71" spans="1:4" x14ac:dyDescent="0.25">
      <c r="A71" s="12">
        <v>39845</v>
      </c>
      <c r="B71" s="14">
        <v>-5.6000000000000001E-2</v>
      </c>
      <c r="C71" s="22">
        <f>_xll.WMA($B$2:B71,1,12,0)</f>
        <v>-1.583333333333335E-3</v>
      </c>
      <c r="D71" s="22">
        <f>_xll.EWMA($B$2:B71,1)</f>
        <v>5.2902167800864201E-2</v>
      </c>
    </row>
    <row r="72" spans="1:4" x14ac:dyDescent="0.25">
      <c r="A72" s="12">
        <v>39873</v>
      </c>
      <c r="B72" s="14">
        <v>0.08</v>
      </c>
      <c r="C72" s="22">
        <f>_xll.WMA($B$2:B72,1,12,0)</f>
        <v>-7.1666666666666675E-3</v>
      </c>
      <c r="D72" s="22">
        <f>_xll.EWMA($B$2:B72,1)</f>
        <v>5.3093135116971057E-2</v>
      </c>
    </row>
    <row r="73" spans="1:4" x14ac:dyDescent="0.25">
      <c r="A73" s="12">
        <v>39904</v>
      </c>
      <c r="B73" s="14">
        <v>0.21299999999999999</v>
      </c>
      <c r="C73" s="22">
        <f>_xll.WMA($B$2:B73,1,12,0)</f>
        <v>-1.4999999999999996E-3</v>
      </c>
      <c r="D73" s="22">
        <f>_xll.EWMA($B$2:B73,1)</f>
        <v>5.5079471100910264E-2</v>
      </c>
    </row>
    <row r="74" spans="1:4" x14ac:dyDescent="0.25">
      <c r="A74" s="12">
        <v>39934</v>
      </c>
      <c r="B74" s="14">
        <v>4.1000000000000002E-2</v>
      </c>
      <c r="C74" s="22">
        <f>_xll.WMA($B$2:B74,1,12,0)</f>
        <v>1.7083333333333332E-2</v>
      </c>
      <c r="D74" s="22">
        <f>_xll.EWMA($B$2:B74,1)</f>
        <v>7.4658309976523382E-2</v>
      </c>
    </row>
    <row r="75" spans="1:4" x14ac:dyDescent="0.25">
      <c r="A75" s="12">
        <v>39965</v>
      </c>
      <c r="B75" s="14">
        <v>1.4999999999999999E-2</v>
      </c>
      <c r="C75" s="22">
        <f>_xll.WMA($B$2:B75,1,12,0)</f>
        <v>1.7416666666666664E-2</v>
      </c>
      <c r="D75" s="22">
        <f>_xll.EWMA($B$2:B75,1)</f>
        <v>7.3077297799231819E-2</v>
      </c>
    </row>
    <row r="76" spans="1:4" x14ac:dyDescent="0.25">
      <c r="A76" s="12">
        <v>39995</v>
      </c>
      <c r="B76" s="14">
        <v>0.128</v>
      </c>
      <c r="C76" s="22">
        <f>_xll.WMA($B$2:B76,1,12,0)</f>
        <v>2.7916666666666666E-2</v>
      </c>
      <c r="D76" s="22">
        <f>_xll.EWMA($B$2:B76,1)</f>
        <v>7.0946275211735771E-2</v>
      </c>
    </row>
    <row r="77" spans="1:4" x14ac:dyDescent="0.25">
      <c r="A77" s="12">
        <v>40026</v>
      </c>
      <c r="B77" s="14">
        <v>4.4999999999999998E-2</v>
      </c>
      <c r="C77" s="22">
        <f>_xll.WMA($B$2:B77,1,12,0)</f>
        <v>3.8249999999999999E-2</v>
      </c>
      <c r="D77" s="22">
        <f>_xll.EWMA($B$2:B77,1)</f>
        <v>7.5593726779635578E-2</v>
      </c>
    </row>
    <row r="78" spans="1:4" x14ac:dyDescent="0.25">
      <c r="A78" s="12">
        <v>40057</v>
      </c>
      <c r="B78" s="14">
        <v>8.1000000000000003E-2</v>
      </c>
      <c r="C78" s="22">
        <f>_xll.WMA($B$2:B78,1,12,0)</f>
        <v>3.8416666666666668E-2</v>
      </c>
      <c r="D78" s="22">
        <f>_xll.EWMA($B$2:B78,1)</f>
        <v>7.4115091828372864E-2</v>
      </c>
    </row>
    <row r="79" spans="1:4" x14ac:dyDescent="0.25">
      <c r="A79" s="12">
        <v>40087</v>
      </c>
      <c r="B79" s="14">
        <v>-6.5000000000000002E-2</v>
      </c>
      <c r="C79" s="22">
        <f>_xll.WMA($B$2:B79,1,12,0)</f>
        <v>4.9749999999999996E-2</v>
      </c>
      <c r="D79" s="22">
        <f>_xll.EWMA($B$2:B79,1)</f>
        <v>7.4546120130590657E-2</v>
      </c>
    </row>
    <row r="80" spans="1:4" x14ac:dyDescent="0.25">
      <c r="A80" s="12">
        <v>40118</v>
      </c>
      <c r="B80" s="14">
        <v>1.9E-2</v>
      </c>
      <c r="C80" s="22">
        <f>_xll.WMA($B$2:B80,1,12,0)</f>
        <v>4.608333333333333E-2</v>
      </c>
      <c r="D80" s="22">
        <f>_xll.EWMA($B$2:B80,1)</f>
        <v>7.4008084591705159E-2</v>
      </c>
    </row>
    <row r="81" spans="1:4" x14ac:dyDescent="0.25">
      <c r="A81" s="12">
        <v>40148</v>
      </c>
      <c r="B81" s="14">
        <v>3.2000000000000001E-2</v>
      </c>
      <c r="C81" s="22">
        <f>_xll.WMA($B$2:B81,1,12,0)</f>
        <v>3.8166666666666668E-2</v>
      </c>
      <c r="D81" s="22">
        <f>_xll.EWMA($B$2:B81,1)</f>
        <v>7.1904275184699606E-2</v>
      </c>
    </row>
    <row r="82" spans="1:4" x14ac:dyDescent="0.25">
      <c r="A82" s="12">
        <v>40179</v>
      </c>
      <c r="B82" s="14">
        <v>-5.0999999999999997E-2</v>
      </c>
      <c r="C82" s="22">
        <f>_xll.WMA($B$2:B82,1,12,0)</f>
        <v>3.6999999999999991E-2</v>
      </c>
      <c r="D82" s="22">
        <f>_xll.EWMA($B$2:B82,1)</f>
        <v>7.0153056258774549E-2</v>
      </c>
    </row>
    <row r="83" spans="1:4" x14ac:dyDescent="0.25">
      <c r="A83" s="12">
        <v>40210</v>
      </c>
      <c r="B83" s="14">
        <v>2.1000000000000001E-2</v>
      </c>
      <c r="C83" s="22">
        <f>_xll.WMA($B$2:B83,1,12,0)</f>
        <v>4.0166666666666663E-2</v>
      </c>
      <c r="D83" s="22">
        <f>_xll.EWMA($B$2:B83,1)</f>
        <v>6.9153627701661322E-2</v>
      </c>
    </row>
    <row r="84" spans="1:4" x14ac:dyDescent="0.25">
      <c r="A84" s="12">
        <v>40238</v>
      </c>
      <c r="B84" s="14">
        <v>7.0999999999999994E-2</v>
      </c>
      <c r="C84" s="22">
        <f>_xll.WMA($B$2:B84,1,12,0)</f>
        <v>4.6583333333333331E-2</v>
      </c>
      <c r="D84" s="22">
        <f>_xll.EWMA($B$2:B84,1)</f>
        <v>6.7243964568145298E-2</v>
      </c>
    </row>
    <row r="85" spans="1:4" x14ac:dyDescent="0.25">
      <c r="A85" s="12">
        <v>40269</v>
      </c>
      <c r="B85" s="14">
        <v>0.06</v>
      </c>
      <c r="C85" s="22">
        <f>_xll.WMA($B$2:B85,1,12,0)</f>
        <v>4.583333333333333E-2</v>
      </c>
      <c r="D85" s="22">
        <f>_xll.EWMA($B$2:B85,1)</f>
        <v>6.7475223042176458E-2</v>
      </c>
    </row>
    <row r="86" spans="1:4" x14ac:dyDescent="0.25">
      <c r="A86" s="12">
        <v>40299</v>
      </c>
      <c r="B86" s="14">
        <v>-9.7000000000000003E-2</v>
      </c>
      <c r="C86" s="22">
        <f>_xll.WMA($B$2:B86,1,12,0)</f>
        <v>3.3083333333333333E-2</v>
      </c>
      <c r="D86" s="22">
        <f>_xll.EWMA($B$2:B86,1)</f>
        <v>6.7050215369646449E-2</v>
      </c>
    </row>
    <row r="87" spans="1:4" x14ac:dyDescent="0.25">
      <c r="A87" s="12">
        <v>40330</v>
      </c>
      <c r="B87" s="14">
        <v>7.0000000000000001E-3</v>
      </c>
      <c r="C87" s="22">
        <f>_xll.WMA($B$2:B87,1,12,0)</f>
        <v>2.1583333333333329E-2</v>
      </c>
      <c r="D87" s="22">
        <f>_xll.EWMA($B$2:B87,1)</f>
        <v>6.9213636649500046E-2</v>
      </c>
    </row>
    <row r="88" spans="1:4" x14ac:dyDescent="0.25">
      <c r="A88" s="12">
        <v>40360</v>
      </c>
      <c r="B88" s="14">
        <v>8.0000000000000002E-3</v>
      </c>
      <c r="C88" s="22">
        <f>_xll.WMA($B$2:B88,1,12,0)</f>
        <v>2.0916666666666667E-2</v>
      </c>
      <c r="D88" s="22">
        <f>_xll.EWMA($B$2:B88,1)</f>
        <v>6.7127012806723896E-2</v>
      </c>
    </row>
    <row r="89" spans="1:4" x14ac:dyDescent="0.25">
      <c r="A89" s="12">
        <v>40391</v>
      </c>
      <c r="B89" s="14">
        <v>-8.8999999999999996E-2</v>
      </c>
      <c r="C89" s="22">
        <f>_xll.WMA($B$2:B89,1,12,0)</f>
        <v>1.0916666666666661E-2</v>
      </c>
      <c r="D89" s="22">
        <f>_xll.EWMA($B$2:B89,1)</f>
        <v>6.5111548111320694E-2</v>
      </c>
    </row>
    <row r="90" spans="1:4" x14ac:dyDescent="0.25">
      <c r="A90" s="12">
        <v>40422</v>
      </c>
      <c r="B90" s="14">
        <v>4.4999999999999998E-2</v>
      </c>
      <c r="C90" s="22">
        <f>_xll.WMA($B$2:B90,1,12,0)</f>
        <v>-2.5000000000000196E-4</v>
      </c>
      <c r="D90" s="22">
        <f>_xll.EWMA($B$2:B90,1)</f>
        <v>6.6786247653283073E-2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0"/>
  <sheetViews>
    <sheetView workbookViewId="0">
      <selection activeCell="J22" sqref="J22"/>
    </sheetView>
  </sheetViews>
  <sheetFormatPr defaultRowHeight="15" x14ac:dyDescent="0.25"/>
  <cols>
    <col min="1" max="1" width="11.42578125" style="15" customWidth="1"/>
    <col min="2" max="2" width="11.5703125" style="15" customWidth="1"/>
    <col min="3" max="3" width="10.7109375" style="15" customWidth="1"/>
    <col min="4" max="4" width="11" style="15" customWidth="1"/>
  </cols>
  <sheetData>
    <row r="1" spans="1:4" ht="15.75" thickBot="1" x14ac:dyDescent="0.3">
      <c r="A1" s="11" t="s">
        <v>16</v>
      </c>
      <c r="B1" s="11" t="s">
        <v>17</v>
      </c>
      <c r="C1" s="11" t="s">
        <v>34</v>
      </c>
      <c r="D1" s="11" t="s">
        <v>35</v>
      </c>
    </row>
    <row r="2" spans="1:4" x14ac:dyDescent="0.25">
      <c r="A2" s="12">
        <v>37742</v>
      </c>
      <c r="B2" s="13">
        <v>0.125</v>
      </c>
      <c r="C2" s="25">
        <f>$J$29-1.5*$J$32</f>
        <v>-0.115</v>
      </c>
      <c r="D2" s="25">
        <f>$J$30+1.5*$J$32</f>
        <v>0.14100000000000001</v>
      </c>
    </row>
    <row r="3" spans="1:4" x14ac:dyDescent="0.25">
      <c r="A3" s="12">
        <v>37773</v>
      </c>
      <c r="B3" s="13">
        <v>1.7999999999999999E-2</v>
      </c>
      <c r="C3" s="25">
        <f t="shared" ref="C3:C66" si="0">$J$29-1.5*$J$32</f>
        <v>-0.115</v>
      </c>
      <c r="D3" s="25">
        <f t="shared" ref="D3:D66" si="1">$J$30+1.5*$J$32</f>
        <v>0.14100000000000001</v>
      </c>
    </row>
    <row r="4" spans="1:4" x14ac:dyDescent="0.25">
      <c r="A4" s="12">
        <v>37803</v>
      </c>
      <c r="B4" s="13">
        <v>7.1999999999999995E-2</v>
      </c>
      <c r="C4" s="25">
        <f t="shared" si="0"/>
        <v>-0.115</v>
      </c>
      <c r="D4" s="25">
        <f t="shared" si="1"/>
        <v>0.14100000000000001</v>
      </c>
    </row>
    <row r="5" spans="1:4" x14ac:dyDescent="0.25">
      <c r="A5" s="12">
        <v>37834</v>
      </c>
      <c r="B5" s="13">
        <v>6.3E-2</v>
      </c>
      <c r="C5" s="25">
        <f t="shared" si="0"/>
        <v>-0.115</v>
      </c>
      <c r="D5" s="25">
        <f t="shared" si="1"/>
        <v>0.14100000000000001</v>
      </c>
    </row>
    <row r="6" spans="1:4" x14ac:dyDescent="0.25">
      <c r="A6" s="12">
        <v>37865</v>
      </c>
      <c r="B6" s="13">
        <v>-2.7E-2</v>
      </c>
      <c r="C6" s="25">
        <f t="shared" si="0"/>
        <v>-0.115</v>
      </c>
      <c r="D6" s="25">
        <f t="shared" si="1"/>
        <v>0.14100000000000001</v>
      </c>
    </row>
    <row r="7" spans="1:4" x14ac:dyDescent="0.25">
      <c r="A7" s="12">
        <v>37895</v>
      </c>
      <c r="B7" s="14">
        <v>-2E-3</v>
      </c>
      <c r="C7" s="25">
        <f t="shared" si="0"/>
        <v>-0.115</v>
      </c>
      <c r="D7" s="25">
        <f t="shared" si="1"/>
        <v>0.14100000000000001</v>
      </c>
    </row>
    <row r="8" spans="1:4" x14ac:dyDescent="0.25">
      <c r="A8" s="12">
        <v>37926</v>
      </c>
      <c r="B8" s="14">
        <v>0.04</v>
      </c>
      <c r="C8" s="25">
        <f t="shared" si="0"/>
        <v>-0.115</v>
      </c>
      <c r="D8" s="25">
        <f t="shared" si="1"/>
        <v>0.14100000000000001</v>
      </c>
    </row>
    <row r="9" spans="1:4" x14ac:dyDescent="0.25">
      <c r="A9" s="12">
        <v>37956</v>
      </c>
      <c r="B9" s="14">
        <v>2.4E-2</v>
      </c>
      <c r="C9" s="25">
        <f t="shared" si="0"/>
        <v>-0.115</v>
      </c>
      <c r="D9" s="25">
        <f t="shared" si="1"/>
        <v>0.14100000000000001</v>
      </c>
    </row>
    <row r="10" spans="1:4" x14ac:dyDescent="0.25">
      <c r="A10" s="12">
        <v>37987</v>
      </c>
      <c r="B10" s="14">
        <v>4.9000000000000002E-2</v>
      </c>
      <c r="C10" s="25">
        <f t="shared" si="0"/>
        <v>-0.115</v>
      </c>
      <c r="D10" s="25">
        <f t="shared" si="1"/>
        <v>0.14100000000000001</v>
      </c>
    </row>
    <row r="11" spans="1:4" x14ac:dyDescent="0.25">
      <c r="A11" s="12">
        <v>38018</v>
      </c>
      <c r="B11" s="14">
        <v>2.1000000000000001E-2</v>
      </c>
      <c r="C11" s="25">
        <f t="shared" si="0"/>
        <v>-0.115</v>
      </c>
      <c r="D11" s="25">
        <f t="shared" si="1"/>
        <v>0.14100000000000001</v>
      </c>
    </row>
    <row r="12" spans="1:4" x14ac:dyDescent="0.25">
      <c r="A12" s="12">
        <v>38047</v>
      </c>
      <c r="B12" s="14">
        <v>-5.0000000000000001E-3</v>
      </c>
      <c r="C12" s="25">
        <f t="shared" si="0"/>
        <v>-0.115</v>
      </c>
      <c r="D12" s="25">
        <f t="shared" si="1"/>
        <v>0.14100000000000001</v>
      </c>
    </row>
    <row r="13" spans="1:4" x14ac:dyDescent="0.25">
      <c r="A13" s="12">
        <v>38078</v>
      </c>
      <c r="B13" s="14">
        <v>-7.8E-2</v>
      </c>
      <c r="C13" s="25">
        <f t="shared" si="0"/>
        <v>-0.115</v>
      </c>
      <c r="D13" s="25">
        <f t="shared" si="1"/>
        <v>0.14100000000000001</v>
      </c>
    </row>
    <row r="14" spans="1:4" x14ac:dyDescent="0.25">
      <c r="A14" s="12">
        <v>38108</v>
      </c>
      <c r="B14" s="14">
        <v>7.0000000000000001E-3</v>
      </c>
      <c r="C14" s="25">
        <f t="shared" si="0"/>
        <v>-0.115</v>
      </c>
      <c r="D14" s="25">
        <f t="shared" si="1"/>
        <v>0.14100000000000001</v>
      </c>
    </row>
    <row r="15" spans="1:4" x14ac:dyDescent="0.25">
      <c r="A15" s="12">
        <v>38139</v>
      </c>
      <c r="B15" s="14">
        <v>3.5999999999999997E-2</v>
      </c>
      <c r="C15" s="25">
        <f t="shared" si="0"/>
        <v>-0.115</v>
      </c>
      <c r="D15" s="25">
        <f t="shared" si="1"/>
        <v>0.14100000000000001</v>
      </c>
    </row>
    <row r="16" spans="1:4" x14ac:dyDescent="0.25">
      <c r="A16" s="12">
        <v>38169</v>
      </c>
      <c r="B16" s="14">
        <v>-8.7999999999999995E-2</v>
      </c>
      <c r="C16" s="25">
        <f t="shared" si="0"/>
        <v>-0.115</v>
      </c>
      <c r="D16" s="25">
        <f t="shared" si="1"/>
        <v>0.14100000000000001</v>
      </c>
    </row>
    <row r="17" spans="1:19" x14ac:dyDescent="0.25">
      <c r="A17" s="12">
        <v>38200</v>
      </c>
      <c r="B17" s="14">
        <v>5.3999999999999999E-2</v>
      </c>
      <c r="C17" s="25">
        <f t="shared" si="0"/>
        <v>-0.115</v>
      </c>
      <c r="D17" s="25">
        <f t="shared" si="1"/>
        <v>0.14100000000000001</v>
      </c>
    </row>
    <row r="18" spans="1:19" ht="15.75" thickBot="1" x14ac:dyDescent="0.3">
      <c r="A18" s="12">
        <v>38231</v>
      </c>
      <c r="B18" s="14">
        <v>1.2E-2</v>
      </c>
      <c r="C18" s="25">
        <f t="shared" si="0"/>
        <v>-0.115</v>
      </c>
      <c r="D18" s="25">
        <f t="shared" si="1"/>
        <v>0.14100000000000001</v>
      </c>
    </row>
    <row r="19" spans="1:19" ht="15.75" thickBot="1" x14ac:dyDescent="0.3">
      <c r="A19" s="12">
        <v>38261</v>
      </c>
      <c r="B19" s="14">
        <v>2E-3</v>
      </c>
      <c r="C19" s="25">
        <f t="shared" si="0"/>
        <v>-0.115</v>
      </c>
      <c r="D19" s="25">
        <f t="shared" si="1"/>
        <v>0.14100000000000001</v>
      </c>
      <c r="H19" s="2" t="s">
        <v>0</v>
      </c>
      <c r="I19" s="3"/>
      <c r="J19" s="3"/>
      <c r="L19" s="2" t="s">
        <v>10</v>
      </c>
      <c r="M19" s="3"/>
      <c r="N19" s="8"/>
      <c r="O19" s="7">
        <f>0.05</f>
        <v>0.05</v>
      </c>
      <c r="Q19" s="9" t="s">
        <v>12</v>
      </c>
      <c r="R19" s="9" t="s">
        <v>20</v>
      </c>
      <c r="S19" s="9" t="s">
        <v>19</v>
      </c>
    </row>
    <row r="20" spans="1:19" x14ac:dyDescent="0.25">
      <c r="A20" s="12">
        <v>38292</v>
      </c>
      <c r="B20" s="14">
        <v>0.108</v>
      </c>
      <c r="C20" s="25">
        <f t="shared" si="0"/>
        <v>-0.115</v>
      </c>
      <c r="D20" s="25">
        <f t="shared" si="1"/>
        <v>0.14100000000000001</v>
      </c>
      <c r="L20" s="17" t="s">
        <v>11</v>
      </c>
      <c r="M20" s="17" t="s">
        <v>18</v>
      </c>
      <c r="N20" s="17" t="s">
        <v>19</v>
      </c>
      <c r="Q20" s="4" t="s">
        <v>13</v>
      </c>
      <c r="R20" s="5">
        <f>_xll.WNTest(Outliers!$B$2:$B$90, 1)</f>
        <v>0.55852872816053956</v>
      </c>
      <c r="S20" s="10" t="b">
        <f>IF($R20 &gt; $O$19, TRUE, FALSE)</f>
        <v>1</v>
      </c>
    </row>
    <row r="21" spans="1:19" x14ac:dyDescent="0.25">
      <c r="A21" s="12">
        <v>38322</v>
      </c>
      <c r="B21" s="14">
        <v>0.05</v>
      </c>
      <c r="C21" s="25">
        <f t="shared" si="0"/>
        <v>-0.115</v>
      </c>
      <c r="D21" s="25">
        <f t="shared" si="1"/>
        <v>0.14100000000000001</v>
      </c>
      <c r="I21" s="4" t="s">
        <v>1</v>
      </c>
      <c r="J21" s="5">
        <f>AVERAGE(_xll.RMNA(Outliers!$B$2:$B$90))</f>
        <v>1.1808988764044943E-2</v>
      </c>
      <c r="L21" s="10">
        <v>0</v>
      </c>
      <c r="M21" s="5">
        <f>_xll.TEST_MEAN(Outliers!$B$2:$B$90,$L21)</f>
        <v>2.2584325957684746E-2</v>
      </c>
      <c r="N21" s="10" t="b">
        <f>IF($M21 &gt; $O$19/2, FALSE, TRUE)</f>
        <v>1</v>
      </c>
      <c r="Q21" s="4" t="s">
        <v>14</v>
      </c>
      <c r="R21" s="5">
        <f>_xll.NormalityTest(Outliers!$B$2:$B$90, 1)</f>
        <v>2.4151035511288367E-2</v>
      </c>
      <c r="S21" s="10" t="b">
        <f>IF($R21 &gt; $O$19, TRUE, FALSE)</f>
        <v>0</v>
      </c>
    </row>
    <row r="22" spans="1:19" x14ac:dyDescent="0.25">
      <c r="A22" s="12">
        <v>38353</v>
      </c>
      <c r="B22" s="14">
        <v>-4.8000000000000001E-2</v>
      </c>
      <c r="C22" s="25">
        <f t="shared" si="0"/>
        <v>-0.115</v>
      </c>
      <c r="D22" s="25">
        <f t="shared" si="1"/>
        <v>0.14100000000000001</v>
      </c>
      <c r="I22" s="4" t="s">
        <v>2</v>
      </c>
      <c r="J22" s="5">
        <f>STDEV(_xll.RMNA(Outliers!$B$2:$B$90))</f>
        <v>5.4825524166232514E-2</v>
      </c>
      <c r="L22" s="10"/>
      <c r="M22" s="5"/>
      <c r="N22" s="10"/>
      <c r="Q22" s="4" t="s">
        <v>15</v>
      </c>
      <c r="R22" s="5">
        <f>_xll.ARCHTest(Outliers!$B$2:$B$90,1)</f>
        <v>9.063771601936417E-2</v>
      </c>
      <c r="S22" s="10" t="b">
        <f>IF($R22 &lt; $O$19, TRUE, FALSE)</f>
        <v>0</v>
      </c>
    </row>
    <row r="23" spans="1:19" x14ac:dyDescent="0.25">
      <c r="A23" s="12">
        <v>38384</v>
      </c>
      <c r="B23" s="14">
        <v>1.0999999999999999E-2</v>
      </c>
      <c r="C23" s="25">
        <f t="shared" si="0"/>
        <v>-0.115</v>
      </c>
      <c r="D23" s="25">
        <f t="shared" si="1"/>
        <v>0.14100000000000001</v>
      </c>
      <c r="I23" s="4" t="s">
        <v>3</v>
      </c>
      <c r="J23" s="6">
        <f>SKEW(_xll.RMNA(Outliers!$B$2:$B$90))</f>
        <v>0.33993945972027922</v>
      </c>
      <c r="L23" s="10">
        <v>0</v>
      </c>
      <c r="M23" s="5">
        <f>_xll.TEST_SKEW(Outliers!$B$2:$B$90)</f>
        <v>9.9034065592520898E-2</v>
      </c>
      <c r="N23" s="10" t="b">
        <f>IF($M23 &gt; $O$19/2, FALSE, TRUE)</f>
        <v>0</v>
      </c>
    </row>
    <row r="24" spans="1:19" x14ac:dyDescent="0.25">
      <c r="A24" s="12">
        <v>38412</v>
      </c>
      <c r="B24" s="14">
        <v>-2.8000000000000001E-2</v>
      </c>
      <c r="C24" s="25">
        <f t="shared" si="0"/>
        <v>-0.115</v>
      </c>
      <c r="D24" s="25">
        <f t="shared" si="1"/>
        <v>0.14100000000000001</v>
      </c>
      <c r="I24" s="4" t="s">
        <v>4</v>
      </c>
      <c r="J24" s="6">
        <f>KURT(_xll.RMNA(Outliers!$B$2:$B$90))</f>
        <v>1.3932908207902606</v>
      </c>
      <c r="L24" s="10">
        <v>0</v>
      </c>
      <c r="M24" s="5">
        <f>_xll.TEST_XKURT(Outliers!$B$2:$B$90)</f>
        <v>8.057447603990445E-3</v>
      </c>
      <c r="N24" s="10" t="b">
        <f>IF($M24 &gt; $O$19/2, FALSE, TRUE)</f>
        <v>1</v>
      </c>
    </row>
    <row r="25" spans="1:19" x14ac:dyDescent="0.25">
      <c r="A25" s="12">
        <v>38443</v>
      </c>
      <c r="B25" s="14">
        <v>-1.9E-2</v>
      </c>
      <c r="C25" s="25">
        <f t="shared" si="0"/>
        <v>-0.115</v>
      </c>
      <c r="D25" s="25">
        <f t="shared" si="1"/>
        <v>0.14100000000000001</v>
      </c>
      <c r="I25" s="4"/>
      <c r="J25" s="5"/>
    </row>
    <row r="26" spans="1:19" x14ac:dyDescent="0.25">
      <c r="A26" s="12">
        <v>38473</v>
      </c>
      <c r="B26" s="14">
        <v>4.2999999999999997E-2</v>
      </c>
      <c r="C26" s="25">
        <f t="shared" si="0"/>
        <v>-0.115</v>
      </c>
      <c r="D26" s="25">
        <f t="shared" si="1"/>
        <v>0.14100000000000001</v>
      </c>
      <c r="I26" s="4" t="s">
        <v>5</v>
      </c>
      <c r="J26" s="5">
        <f>MEDIAN(_xll.RMNA(Outliers!$B$2:$B$90))</f>
        <v>1.2E-2</v>
      </c>
    </row>
    <row r="27" spans="1:19" x14ac:dyDescent="0.25">
      <c r="A27" s="12">
        <v>38504</v>
      </c>
      <c r="B27" s="14">
        <v>4.8000000000000001E-2</v>
      </c>
      <c r="C27" s="25">
        <f t="shared" si="0"/>
        <v>-0.115</v>
      </c>
      <c r="D27" s="25">
        <f t="shared" si="1"/>
        <v>0.14100000000000001</v>
      </c>
      <c r="I27" s="4" t="s">
        <v>6</v>
      </c>
      <c r="J27" s="5">
        <f>MIN(_xll.RMNA(Outliers!$B$2:$B$90))</f>
        <v>-0.111</v>
      </c>
    </row>
    <row r="28" spans="1:19" x14ac:dyDescent="0.25">
      <c r="A28" s="12">
        <v>38534</v>
      </c>
      <c r="B28" s="14">
        <v>8.5000000000000006E-2</v>
      </c>
      <c r="C28" s="25">
        <f t="shared" si="0"/>
        <v>-0.115</v>
      </c>
      <c r="D28" s="25">
        <f t="shared" si="1"/>
        <v>0.14100000000000001</v>
      </c>
      <c r="I28" s="4" t="s">
        <v>7</v>
      </c>
      <c r="J28" s="5">
        <f>MAX(_xll.RMNA(Outliers!$B$2:$B$90))</f>
        <v>0.21299999999999999</v>
      </c>
    </row>
    <row r="29" spans="1:19" x14ac:dyDescent="0.25">
      <c r="A29" s="12">
        <v>38565</v>
      </c>
      <c r="B29" s="14">
        <v>-2.7E-2</v>
      </c>
      <c r="C29" s="25">
        <f t="shared" si="0"/>
        <v>-0.115</v>
      </c>
      <c r="D29" s="25">
        <f t="shared" si="1"/>
        <v>0.14100000000000001</v>
      </c>
      <c r="I29" s="4" t="s">
        <v>8</v>
      </c>
      <c r="J29" s="5">
        <f>QUARTILE(_xll.RMNA(Outliers!$B$2:$B$90),1)</f>
        <v>-1.9E-2</v>
      </c>
    </row>
    <row r="30" spans="1:19" x14ac:dyDescent="0.25">
      <c r="A30" s="12">
        <v>38596</v>
      </c>
      <c r="B30" s="14">
        <v>-0.04</v>
      </c>
      <c r="C30" s="25">
        <f t="shared" si="0"/>
        <v>-0.115</v>
      </c>
      <c r="D30" s="25">
        <f t="shared" si="1"/>
        <v>0.14100000000000001</v>
      </c>
      <c r="I30" s="4" t="s">
        <v>9</v>
      </c>
      <c r="J30" s="5">
        <f>QUARTILE(_xll.RMNA(Outliers!$B$2:$B$90),3)</f>
        <v>4.4999999999999998E-2</v>
      </c>
    </row>
    <row r="31" spans="1:19" x14ac:dyDescent="0.25">
      <c r="A31" s="12">
        <v>38626</v>
      </c>
      <c r="B31" s="14">
        <v>-0.05</v>
      </c>
      <c r="C31" s="25">
        <f t="shared" si="0"/>
        <v>-0.115</v>
      </c>
      <c r="D31" s="25">
        <f t="shared" si="1"/>
        <v>0.14100000000000001</v>
      </c>
    </row>
    <row r="32" spans="1:19" x14ac:dyDescent="0.25">
      <c r="A32" s="12">
        <v>38657</v>
      </c>
      <c r="B32" s="14">
        <v>3.5000000000000003E-2</v>
      </c>
      <c r="C32" s="25">
        <f t="shared" si="0"/>
        <v>-0.115</v>
      </c>
      <c r="D32" s="25">
        <f t="shared" si="1"/>
        <v>0.14100000000000001</v>
      </c>
      <c r="I32" s="4" t="s">
        <v>33</v>
      </c>
      <c r="J32" s="13">
        <f>_xll.IQR($B$2:$B$90)</f>
        <v>6.4000000000000001E-2</v>
      </c>
    </row>
    <row r="33" spans="1:4" x14ac:dyDescent="0.25">
      <c r="A33" s="12">
        <v>38687</v>
      </c>
      <c r="B33" s="14">
        <v>-2.4E-2</v>
      </c>
      <c r="C33" s="25">
        <f t="shared" si="0"/>
        <v>-0.115</v>
      </c>
      <c r="D33" s="25">
        <f t="shared" si="1"/>
        <v>0.14100000000000001</v>
      </c>
    </row>
    <row r="34" spans="1:4" x14ac:dyDescent="0.25">
      <c r="A34" s="12">
        <v>38718</v>
      </c>
      <c r="B34" s="14">
        <v>4.4999999999999998E-2</v>
      </c>
      <c r="C34" s="25">
        <f t="shared" si="0"/>
        <v>-0.115</v>
      </c>
      <c r="D34" s="25">
        <f t="shared" si="1"/>
        <v>0.14100000000000001</v>
      </c>
    </row>
    <row r="35" spans="1:4" x14ac:dyDescent="0.25">
      <c r="A35" s="12">
        <v>38749</v>
      </c>
      <c r="B35" s="14">
        <v>-1.6E-2</v>
      </c>
      <c r="C35" s="25">
        <f t="shared" si="0"/>
        <v>-0.115</v>
      </c>
      <c r="D35" s="25">
        <f t="shared" si="1"/>
        <v>0.14100000000000001</v>
      </c>
    </row>
    <row r="36" spans="1:4" x14ac:dyDescent="0.25">
      <c r="A36" s="12">
        <v>38777</v>
      </c>
      <c r="B36" s="14">
        <v>2.7E-2</v>
      </c>
      <c r="C36" s="25">
        <f t="shared" si="0"/>
        <v>-0.115</v>
      </c>
      <c r="D36" s="25">
        <f t="shared" si="1"/>
        <v>0.14100000000000001</v>
      </c>
    </row>
    <row r="37" spans="1:4" x14ac:dyDescent="0.25">
      <c r="A37" s="12">
        <v>38808</v>
      </c>
      <c r="B37" s="14">
        <v>1.4999999999999999E-2</v>
      </c>
      <c r="C37" s="25">
        <f t="shared" si="0"/>
        <v>-0.115</v>
      </c>
      <c r="D37" s="25">
        <f t="shared" si="1"/>
        <v>0.14100000000000001</v>
      </c>
    </row>
    <row r="38" spans="1:4" x14ac:dyDescent="0.25">
      <c r="A38" s="12">
        <v>38838</v>
      </c>
      <c r="B38" s="14">
        <v>-6.2E-2</v>
      </c>
      <c r="C38" s="25">
        <f t="shared" si="0"/>
        <v>-0.115</v>
      </c>
      <c r="D38" s="25">
        <f t="shared" si="1"/>
        <v>0.14100000000000001</v>
      </c>
    </row>
    <row r="39" spans="1:4" x14ac:dyDescent="0.25">
      <c r="A39" s="12">
        <v>38869</v>
      </c>
      <c r="B39" s="14">
        <v>1.2E-2</v>
      </c>
      <c r="C39" s="25">
        <f t="shared" si="0"/>
        <v>-0.115</v>
      </c>
      <c r="D39" s="25">
        <f t="shared" si="1"/>
        <v>0.14100000000000001</v>
      </c>
    </row>
    <row r="40" spans="1:4" x14ac:dyDescent="0.25">
      <c r="A40" s="12">
        <v>38899</v>
      </c>
      <c r="B40" s="14">
        <v>-1.4999999999999999E-2</v>
      </c>
      <c r="C40" s="25">
        <f t="shared" si="0"/>
        <v>-0.115</v>
      </c>
      <c r="D40" s="25">
        <f t="shared" si="1"/>
        <v>0.14100000000000001</v>
      </c>
    </row>
    <row r="41" spans="1:4" x14ac:dyDescent="0.25">
      <c r="A41" s="12">
        <v>38930</v>
      </c>
      <c r="B41" s="14">
        <v>2.7E-2</v>
      </c>
      <c r="C41" s="25">
        <f t="shared" si="0"/>
        <v>-0.115</v>
      </c>
      <c r="D41" s="25">
        <f t="shared" si="1"/>
        <v>0.14100000000000001</v>
      </c>
    </row>
    <row r="42" spans="1:4" x14ac:dyDescent="0.25">
      <c r="A42" s="12">
        <v>38961</v>
      </c>
      <c r="B42" s="14">
        <v>0.01</v>
      </c>
      <c r="C42" s="25">
        <f t="shared" si="0"/>
        <v>-0.115</v>
      </c>
      <c r="D42" s="25">
        <f t="shared" si="1"/>
        <v>0.14100000000000001</v>
      </c>
    </row>
    <row r="43" spans="1:4" x14ac:dyDescent="0.25">
      <c r="A43" s="12">
        <v>38991</v>
      </c>
      <c r="B43" s="14">
        <v>1.7000000000000001E-2</v>
      </c>
      <c r="C43" s="25">
        <f t="shared" si="0"/>
        <v>-0.115</v>
      </c>
      <c r="D43" s="25">
        <f t="shared" si="1"/>
        <v>0.14100000000000001</v>
      </c>
    </row>
    <row r="44" spans="1:4" x14ac:dyDescent="0.25">
      <c r="A44" s="12">
        <v>39022</v>
      </c>
      <c r="B44" s="14">
        <v>0.06</v>
      </c>
      <c r="C44" s="25">
        <f t="shared" si="0"/>
        <v>-0.115</v>
      </c>
      <c r="D44" s="25">
        <f t="shared" si="1"/>
        <v>0.14100000000000001</v>
      </c>
    </row>
    <row r="45" spans="1:4" x14ac:dyDescent="0.25">
      <c r="A45" s="12">
        <v>39052</v>
      </c>
      <c r="B45" s="14">
        <v>-2E-3</v>
      </c>
      <c r="C45" s="25">
        <f t="shared" si="0"/>
        <v>-0.115</v>
      </c>
      <c r="D45" s="25">
        <f t="shared" si="1"/>
        <v>0.14100000000000001</v>
      </c>
    </row>
    <row r="46" spans="1:4" x14ac:dyDescent="0.25">
      <c r="A46" s="12">
        <v>39083</v>
      </c>
      <c r="B46" s="14">
        <v>2.5000000000000001E-2</v>
      </c>
      <c r="C46" s="25">
        <f t="shared" si="0"/>
        <v>-0.115</v>
      </c>
      <c r="D46" s="25">
        <f t="shared" si="1"/>
        <v>0.14100000000000001</v>
      </c>
    </row>
    <row r="47" spans="1:4" x14ac:dyDescent="0.25">
      <c r="A47" s="12">
        <v>39114</v>
      </c>
      <c r="B47" s="14">
        <v>-0.01</v>
      </c>
      <c r="C47" s="25">
        <f t="shared" si="0"/>
        <v>-0.115</v>
      </c>
      <c r="D47" s="25">
        <f t="shared" si="1"/>
        <v>0.14100000000000001</v>
      </c>
    </row>
    <row r="48" spans="1:4" x14ac:dyDescent="0.25">
      <c r="A48" s="12">
        <v>39142</v>
      </c>
      <c r="B48" s="14">
        <v>-8.0000000000000002E-3</v>
      </c>
      <c r="C48" s="25">
        <f t="shared" si="0"/>
        <v>-0.115</v>
      </c>
      <c r="D48" s="25">
        <f t="shared" si="1"/>
        <v>0.14100000000000001</v>
      </c>
    </row>
    <row r="49" spans="1:4" x14ac:dyDescent="0.25">
      <c r="A49" s="12">
        <v>39173</v>
      </c>
      <c r="B49" s="14">
        <v>4.8000000000000001E-2</v>
      </c>
      <c r="C49" s="25">
        <f t="shared" si="0"/>
        <v>-0.115</v>
      </c>
      <c r="D49" s="25">
        <f t="shared" si="1"/>
        <v>0.14100000000000001</v>
      </c>
    </row>
    <row r="50" spans="1:4" x14ac:dyDescent="0.25">
      <c r="A50" s="12">
        <v>39203</v>
      </c>
      <c r="B50" s="14">
        <v>6.0999999999999999E-2</v>
      </c>
      <c r="C50" s="25">
        <f t="shared" si="0"/>
        <v>-0.115</v>
      </c>
      <c r="D50" s="25">
        <f t="shared" si="1"/>
        <v>0.14100000000000001</v>
      </c>
    </row>
    <row r="51" spans="1:4" x14ac:dyDescent="0.25">
      <c r="A51" s="12">
        <v>39234</v>
      </c>
      <c r="B51" s="14">
        <v>-3.4000000000000002E-2</v>
      </c>
      <c r="C51" s="25">
        <f t="shared" si="0"/>
        <v>-0.115</v>
      </c>
      <c r="D51" s="25">
        <f t="shared" si="1"/>
        <v>0.14100000000000001</v>
      </c>
    </row>
    <row r="52" spans="1:4" x14ac:dyDescent="0.25">
      <c r="A52" s="12">
        <v>39264</v>
      </c>
      <c r="B52" s="14">
        <v>-1.9E-2</v>
      </c>
      <c r="C52" s="25">
        <f t="shared" si="0"/>
        <v>-0.115</v>
      </c>
      <c r="D52" s="25">
        <f t="shared" si="1"/>
        <v>0.14100000000000001</v>
      </c>
    </row>
    <row r="53" spans="1:4" x14ac:dyDescent="0.25">
      <c r="A53" s="12">
        <v>39295</v>
      </c>
      <c r="B53" s="14">
        <v>1.7000000000000001E-2</v>
      </c>
      <c r="C53" s="25">
        <f t="shared" si="0"/>
        <v>-0.115</v>
      </c>
      <c r="D53" s="25">
        <f t="shared" si="1"/>
        <v>0.14100000000000001</v>
      </c>
    </row>
    <row r="54" spans="1:4" x14ac:dyDescent="0.25">
      <c r="A54" s="12">
        <v>39326</v>
      </c>
      <c r="B54" s="14">
        <v>3.0000000000000001E-3</v>
      </c>
      <c r="C54" s="25">
        <f t="shared" si="0"/>
        <v>-0.115</v>
      </c>
      <c r="D54" s="25">
        <f t="shared" si="1"/>
        <v>0.14100000000000001</v>
      </c>
    </row>
    <row r="55" spans="1:4" x14ac:dyDescent="0.25">
      <c r="A55" s="12">
        <v>39356</v>
      </c>
      <c r="B55" s="14">
        <v>0.03</v>
      </c>
      <c r="C55" s="25">
        <f t="shared" si="0"/>
        <v>-0.115</v>
      </c>
      <c r="D55" s="25">
        <f t="shared" si="1"/>
        <v>0.14100000000000001</v>
      </c>
    </row>
    <row r="56" spans="1:4" x14ac:dyDescent="0.25">
      <c r="A56" s="12">
        <v>39387</v>
      </c>
      <c r="B56" s="14">
        <v>-8.7999999999999995E-2</v>
      </c>
      <c r="C56" s="25">
        <f t="shared" si="0"/>
        <v>-0.115</v>
      </c>
      <c r="D56" s="25">
        <f t="shared" si="1"/>
        <v>0.14100000000000001</v>
      </c>
    </row>
    <row r="57" spans="1:4" x14ac:dyDescent="0.25">
      <c r="A57" s="12">
        <v>39417</v>
      </c>
      <c r="B57" s="14">
        <v>-8.0000000000000002E-3</v>
      </c>
      <c r="C57" s="25">
        <f t="shared" si="0"/>
        <v>-0.115</v>
      </c>
      <c r="D57" s="25">
        <f t="shared" si="1"/>
        <v>0.14100000000000001</v>
      </c>
    </row>
    <row r="58" spans="1:4" x14ac:dyDescent="0.25">
      <c r="A58" s="12">
        <v>39448</v>
      </c>
      <c r="B58" s="14">
        <v>-0.04</v>
      </c>
      <c r="C58" s="25">
        <f t="shared" si="0"/>
        <v>-0.115</v>
      </c>
      <c r="D58" s="25">
        <f t="shared" si="1"/>
        <v>0.14100000000000001</v>
      </c>
    </row>
    <row r="59" spans="1:4" x14ac:dyDescent="0.25">
      <c r="A59" s="12">
        <v>39479</v>
      </c>
      <c r="B59" s="14">
        <v>1.0999999999999999E-2</v>
      </c>
      <c r="C59" s="25">
        <f t="shared" si="0"/>
        <v>-0.115</v>
      </c>
      <c r="D59" s="25">
        <f t="shared" si="1"/>
        <v>0.14100000000000001</v>
      </c>
    </row>
    <row r="60" spans="1:4" x14ac:dyDescent="0.25">
      <c r="A60" s="12">
        <v>39508</v>
      </c>
      <c r="B60" s="14">
        <v>1.2E-2</v>
      </c>
      <c r="C60" s="25">
        <f t="shared" si="0"/>
        <v>-0.115</v>
      </c>
      <c r="D60" s="25">
        <f t="shared" si="1"/>
        <v>0.14100000000000001</v>
      </c>
    </row>
    <row r="61" spans="1:4" x14ac:dyDescent="0.25">
      <c r="A61" s="12">
        <v>39539</v>
      </c>
      <c r="B61" s="14">
        <v>-0.01</v>
      </c>
      <c r="C61" s="25">
        <f t="shared" si="0"/>
        <v>-0.115</v>
      </c>
      <c r="D61" s="25">
        <f t="shared" si="1"/>
        <v>0.14100000000000001</v>
      </c>
    </row>
    <row r="62" spans="1:4" x14ac:dyDescent="0.25">
      <c r="A62" s="12">
        <v>39569</v>
      </c>
      <c r="B62" s="14">
        <v>3.6999999999999998E-2</v>
      </c>
      <c r="C62" s="25">
        <f t="shared" si="0"/>
        <v>-0.115</v>
      </c>
      <c r="D62" s="25">
        <f t="shared" si="1"/>
        <v>0.14100000000000001</v>
      </c>
    </row>
    <row r="63" spans="1:4" x14ac:dyDescent="0.25">
      <c r="A63" s="12">
        <v>39600</v>
      </c>
      <c r="B63" s="14">
        <v>-0.111</v>
      </c>
      <c r="C63" s="25">
        <f t="shared" si="0"/>
        <v>-0.115</v>
      </c>
      <c r="D63" s="25">
        <f t="shared" si="1"/>
        <v>0.14100000000000001</v>
      </c>
    </row>
    <row r="64" spans="1:4" x14ac:dyDescent="0.25">
      <c r="A64" s="12">
        <v>39630</v>
      </c>
      <c r="B64" s="14">
        <v>4.0000000000000001E-3</v>
      </c>
      <c r="C64" s="25">
        <f t="shared" si="0"/>
        <v>-0.115</v>
      </c>
      <c r="D64" s="25">
        <f t="shared" si="1"/>
        <v>0.14100000000000001</v>
      </c>
    </row>
    <row r="65" spans="1:5" x14ac:dyDescent="0.25">
      <c r="A65" s="12">
        <v>39661</v>
      </c>
      <c r="B65" s="14">
        <v>4.2999999999999997E-2</v>
      </c>
      <c r="C65" s="25">
        <f t="shared" si="0"/>
        <v>-0.115</v>
      </c>
      <c r="D65" s="25">
        <f t="shared" si="1"/>
        <v>0.14100000000000001</v>
      </c>
    </row>
    <row r="66" spans="1:5" x14ac:dyDescent="0.25">
      <c r="A66" s="12">
        <v>39692</v>
      </c>
      <c r="B66" s="14">
        <v>-5.5E-2</v>
      </c>
      <c r="C66" s="25">
        <f t="shared" si="0"/>
        <v>-0.115</v>
      </c>
      <c r="D66" s="25">
        <f t="shared" si="1"/>
        <v>0.14100000000000001</v>
      </c>
    </row>
    <row r="67" spans="1:5" x14ac:dyDescent="0.25">
      <c r="A67" s="12">
        <v>39722</v>
      </c>
      <c r="B67" s="14">
        <v>-2.1000000000000001E-2</v>
      </c>
      <c r="C67" s="25">
        <f t="shared" ref="C67:C90" si="2">$J$29-1.5*$J$32</f>
        <v>-0.115</v>
      </c>
      <c r="D67" s="25">
        <f t="shared" ref="D67:D90" si="3">$J$30+1.5*$J$32</f>
        <v>0.14100000000000001</v>
      </c>
    </row>
    <row r="68" spans="1:5" x14ac:dyDescent="0.25">
      <c r="A68" s="12">
        <v>39753</v>
      </c>
      <c r="B68" s="14">
        <v>0.114</v>
      </c>
      <c r="C68" s="25">
        <f t="shared" si="2"/>
        <v>-0.115</v>
      </c>
      <c r="D68" s="25">
        <f t="shared" si="3"/>
        <v>0.14100000000000001</v>
      </c>
    </row>
    <row r="69" spans="1:5" x14ac:dyDescent="0.25">
      <c r="A69" s="12">
        <v>39783</v>
      </c>
      <c r="B69" s="14">
        <v>4.5999999999999999E-2</v>
      </c>
      <c r="C69" s="25">
        <f t="shared" si="2"/>
        <v>-0.115</v>
      </c>
      <c r="D69" s="25">
        <f t="shared" si="3"/>
        <v>0.14100000000000001</v>
      </c>
    </row>
    <row r="70" spans="1:5" x14ac:dyDescent="0.25">
      <c r="A70" s="12">
        <v>39814</v>
      </c>
      <c r="B70" s="14">
        <v>-8.8999999999999996E-2</v>
      </c>
      <c r="C70" s="25">
        <f t="shared" si="2"/>
        <v>-0.115</v>
      </c>
      <c r="D70" s="25">
        <f t="shared" si="3"/>
        <v>0.14100000000000001</v>
      </c>
    </row>
    <row r="71" spans="1:5" x14ac:dyDescent="0.25">
      <c r="A71" s="12">
        <v>39845</v>
      </c>
      <c r="B71" s="14">
        <v>-5.6000000000000001E-2</v>
      </c>
      <c r="C71" s="25">
        <f t="shared" si="2"/>
        <v>-0.115</v>
      </c>
      <c r="D71" s="25">
        <f t="shared" si="3"/>
        <v>0.14100000000000001</v>
      </c>
    </row>
    <row r="72" spans="1:5" x14ac:dyDescent="0.25">
      <c r="A72" s="12">
        <v>39873</v>
      </c>
      <c r="B72" s="14">
        <v>0.08</v>
      </c>
      <c r="C72" s="25">
        <f t="shared" si="2"/>
        <v>-0.115</v>
      </c>
      <c r="D72" s="25">
        <f t="shared" si="3"/>
        <v>0.14100000000000001</v>
      </c>
    </row>
    <row r="73" spans="1:5" x14ac:dyDescent="0.25">
      <c r="A73" s="23">
        <v>39904</v>
      </c>
      <c r="B73" s="24">
        <v>0.21299999999999999</v>
      </c>
      <c r="C73" s="26">
        <f t="shared" si="2"/>
        <v>-0.115</v>
      </c>
      <c r="D73" s="26">
        <f t="shared" si="3"/>
        <v>0.14100000000000001</v>
      </c>
      <c r="E73" s="1">
        <v>0.21299999999999999</v>
      </c>
    </row>
    <row r="74" spans="1:5" x14ac:dyDescent="0.25">
      <c r="A74" s="12">
        <v>39934</v>
      </c>
      <c r="B74" s="14">
        <v>4.1000000000000002E-2</v>
      </c>
      <c r="C74" s="25">
        <f t="shared" si="2"/>
        <v>-0.115</v>
      </c>
      <c r="D74" s="25">
        <f t="shared" si="3"/>
        <v>0.14100000000000001</v>
      </c>
    </row>
    <row r="75" spans="1:5" x14ac:dyDescent="0.25">
      <c r="A75" s="12">
        <v>39965</v>
      </c>
      <c r="B75" s="14">
        <v>1.4999999999999999E-2</v>
      </c>
      <c r="C75" s="25">
        <f t="shared" si="2"/>
        <v>-0.115</v>
      </c>
      <c r="D75" s="25">
        <f t="shared" si="3"/>
        <v>0.14100000000000001</v>
      </c>
    </row>
    <row r="76" spans="1:5" x14ac:dyDescent="0.25">
      <c r="A76" s="12">
        <v>39995</v>
      </c>
      <c r="B76" s="14">
        <v>0.128</v>
      </c>
      <c r="C76" s="25">
        <f t="shared" si="2"/>
        <v>-0.115</v>
      </c>
      <c r="D76" s="25">
        <f t="shared" si="3"/>
        <v>0.14100000000000001</v>
      </c>
    </row>
    <row r="77" spans="1:5" x14ac:dyDescent="0.25">
      <c r="A77" s="12">
        <v>40026</v>
      </c>
      <c r="B77" s="14">
        <v>4.4999999999999998E-2</v>
      </c>
      <c r="C77" s="25">
        <f t="shared" si="2"/>
        <v>-0.115</v>
      </c>
      <c r="D77" s="25">
        <f t="shared" si="3"/>
        <v>0.14100000000000001</v>
      </c>
    </row>
    <row r="78" spans="1:5" x14ac:dyDescent="0.25">
      <c r="A78" s="12">
        <v>40057</v>
      </c>
      <c r="B78" s="14">
        <v>8.1000000000000003E-2</v>
      </c>
      <c r="C78" s="25">
        <f t="shared" si="2"/>
        <v>-0.115</v>
      </c>
      <c r="D78" s="25">
        <f t="shared" si="3"/>
        <v>0.14100000000000001</v>
      </c>
    </row>
    <row r="79" spans="1:5" x14ac:dyDescent="0.25">
      <c r="A79" s="12">
        <v>40087</v>
      </c>
      <c r="B79" s="14">
        <v>-6.5000000000000002E-2</v>
      </c>
      <c r="C79" s="25">
        <f t="shared" si="2"/>
        <v>-0.115</v>
      </c>
      <c r="D79" s="25">
        <f t="shared" si="3"/>
        <v>0.14100000000000001</v>
      </c>
    </row>
    <row r="80" spans="1:5" x14ac:dyDescent="0.25">
      <c r="A80" s="12">
        <v>40118</v>
      </c>
      <c r="B80" s="14">
        <v>1.9E-2</v>
      </c>
      <c r="C80" s="25">
        <f t="shared" si="2"/>
        <v>-0.115</v>
      </c>
      <c r="D80" s="25">
        <f t="shared" si="3"/>
        <v>0.14100000000000001</v>
      </c>
    </row>
    <row r="81" spans="1:4" x14ac:dyDescent="0.25">
      <c r="A81" s="12">
        <v>40148</v>
      </c>
      <c r="B81" s="14">
        <v>3.2000000000000001E-2</v>
      </c>
      <c r="C81" s="25">
        <f t="shared" si="2"/>
        <v>-0.115</v>
      </c>
      <c r="D81" s="25">
        <f t="shared" si="3"/>
        <v>0.14100000000000001</v>
      </c>
    </row>
    <row r="82" spans="1:4" x14ac:dyDescent="0.25">
      <c r="A82" s="12">
        <v>40179</v>
      </c>
      <c r="B82" s="14">
        <v>-5.0999999999999997E-2</v>
      </c>
      <c r="C82" s="25">
        <f t="shared" si="2"/>
        <v>-0.115</v>
      </c>
      <c r="D82" s="25">
        <f t="shared" si="3"/>
        <v>0.14100000000000001</v>
      </c>
    </row>
    <row r="83" spans="1:4" x14ac:dyDescent="0.25">
      <c r="A83" s="12">
        <v>40210</v>
      </c>
      <c r="B83" s="14">
        <v>2.1000000000000001E-2</v>
      </c>
      <c r="C83" s="25">
        <f t="shared" si="2"/>
        <v>-0.115</v>
      </c>
      <c r="D83" s="25">
        <f t="shared" si="3"/>
        <v>0.14100000000000001</v>
      </c>
    </row>
    <row r="84" spans="1:4" x14ac:dyDescent="0.25">
      <c r="A84" s="12">
        <v>40238</v>
      </c>
      <c r="B84" s="14">
        <v>7.0999999999999994E-2</v>
      </c>
      <c r="C84" s="25">
        <f t="shared" si="2"/>
        <v>-0.115</v>
      </c>
      <c r="D84" s="25">
        <f t="shared" si="3"/>
        <v>0.14100000000000001</v>
      </c>
    </row>
    <row r="85" spans="1:4" x14ac:dyDescent="0.25">
      <c r="A85" s="12">
        <v>40269</v>
      </c>
      <c r="B85" s="14">
        <v>0.06</v>
      </c>
      <c r="C85" s="25">
        <f t="shared" si="2"/>
        <v>-0.115</v>
      </c>
      <c r="D85" s="25">
        <f t="shared" si="3"/>
        <v>0.14100000000000001</v>
      </c>
    </row>
    <row r="86" spans="1:4" x14ac:dyDescent="0.25">
      <c r="A86" s="12">
        <v>40299</v>
      </c>
      <c r="B86" s="14">
        <v>-9.7000000000000003E-2</v>
      </c>
      <c r="C86" s="25">
        <f t="shared" si="2"/>
        <v>-0.115</v>
      </c>
      <c r="D86" s="25">
        <f t="shared" si="3"/>
        <v>0.14100000000000001</v>
      </c>
    </row>
    <row r="87" spans="1:4" x14ac:dyDescent="0.25">
      <c r="A87" s="12">
        <v>40330</v>
      </c>
      <c r="B87" s="14">
        <v>7.0000000000000001E-3</v>
      </c>
      <c r="C87" s="25">
        <f t="shared" si="2"/>
        <v>-0.115</v>
      </c>
      <c r="D87" s="25">
        <f t="shared" si="3"/>
        <v>0.14100000000000001</v>
      </c>
    </row>
    <row r="88" spans="1:4" x14ac:dyDescent="0.25">
      <c r="A88" s="12">
        <v>40360</v>
      </c>
      <c r="B88" s="14">
        <v>8.0000000000000002E-3</v>
      </c>
      <c r="C88" s="25">
        <f t="shared" si="2"/>
        <v>-0.115</v>
      </c>
      <c r="D88" s="25">
        <f t="shared" si="3"/>
        <v>0.14100000000000001</v>
      </c>
    </row>
    <row r="89" spans="1:4" x14ac:dyDescent="0.25">
      <c r="A89" s="12">
        <v>40391</v>
      </c>
      <c r="B89" s="14">
        <v>-8.8999999999999996E-2</v>
      </c>
      <c r="C89" s="25">
        <f t="shared" si="2"/>
        <v>-0.115</v>
      </c>
      <c r="D89" s="25">
        <f t="shared" si="3"/>
        <v>0.14100000000000001</v>
      </c>
    </row>
    <row r="90" spans="1:4" x14ac:dyDescent="0.25">
      <c r="A90" s="12">
        <v>40422</v>
      </c>
      <c r="B90" s="14">
        <v>4.4999999999999998E-2</v>
      </c>
      <c r="C90" s="25">
        <f t="shared" si="2"/>
        <v>-0.115</v>
      </c>
      <c r="D90" s="25">
        <f t="shared" si="3"/>
        <v>0.14100000000000001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2"/>
  <sheetViews>
    <sheetView workbookViewId="0">
      <selection activeCell="F18" sqref="F18"/>
    </sheetView>
  </sheetViews>
  <sheetFormatPr defaultRowHeight="15" x14ac:dyDescent="0.25"/>
  <cols>
    <col min="1" max="1" width="12.42578125" style="15" customWidth="1"/>
    <col min="2" max="2" width="9.5703125" style="15" customWidth="1"/>
  </cols>
  <sheetData>
    <row r="1" spans="1:3" x14ac:dyDescent="0.25">
      <c r="B1" s="15" t="s">
        <v>38</v>
      </c>
      <c r="C1" s="19">
        <v>0.21732394731108068</v>
      </c>
    </row>
    <row r="2" spans="1:3" x14ac:dyDescent="0.25">
      <c r="B2" s="15" t="s">
        <v>39</v>
      </c>
      <c r="C2" s="29">
        <f>_xll.RMSE($B$5:$B$74,$C$5:$C$74,1)</f>
        <v>5.3495598282109688E-2</v>
      </c>
    </row>
    <row r="3" spans="1:3" ht="15.75" thickBot="1" x14ac:dyDescent="0.3">
      <c r="A3" s="11" t="s">
        <v>16</v>
      </c>
      <c r="B3" s="11" t="s">
        <v>17</v>
      </c>
    </row>
    <row r="4" spans="1:3" x14ac:dyDescent="0.25">
      <c r="A4" s="12">
        <v>37742</v>
      </c>
      <c r="B4" s="13">
        <v>0.125</v>
      </c>
      <c r="C4" t="e">
        <f>_xll.SESMTH(B4:B4,1,$C$1,0)</f>
        <v>#N/A</v>
      </c>
    </row>
    <row r="5" spans="1:3" x14ac:dyDescent="0.25">
      <c r="A5" s="12">
        <v>37773</v>
      </c>
      <c r="B5" s="13">
        <v>1.7999999999999999E-2</v>
      </c>
      <c r="C5" s="22">
        <f>_xll.SESMTH($B$4:B5,1,$C$1,0)</f>
        <v>0.125</v>
      </c>
    </row>
    <row r="6" spans="1:3" x14ac:dyDescent="0.25">
      <c r="A6" s="12">
        <v>37803</v>
      </c>
      <c r="B6" s="13">
        <v>7.1999999999999995E-2</v>
      </c>
      <c r="C6" s="22">
        <f>_xll.SESMTH($B$4:B6,1,$C$1,0)</f>
        <v>0.10174633763771437</v>
      </c>
    </row>
    <row r="7" spans="1:3" x14ac:dyDescent="0.25">
      <c r="A7" s="12">
        <v>37834</v>
      </c>
      <c r="B7" s="13">
        <v>6.3E-2</v>
      </c>
      <c r="C7" s="22">
        <f>_xll.SESMTH($B$4:B7,1,$C$1,0)</f>
        <v>9.528174612423812E-2</v>
      </c>
    </row>
    <row r="8" spans="1:3" x14ac:dyDescent="0.25">
      <c r="A8" s="12">
        <v>37865</v>
      </c>
      <c r="B8" s="13">
        <v>-2.7E-2</v>
      </c>
      <c r="C8" s="22">
        <f>_xll.SESMTH($B$4:B8,1,$C$1,0)</f>
        <v>8.826614963042452E-2</v>
      </c>
    </row>
    <row r="9" spans="1:3" x14ac:dyDescent="0.25">
      <c r="A9" s="12">
        <v>37895</v>
      </c>
      <c r="B9" s="14">
        <v>-2E-3</v>
      </c>
      <c r="C9" s="22">
        <f>_xll.SESMTH($B$4:B9,1,$C$1,0)</f>
        <v>6.3216055001391006E-2</v>
      </c>
    </row>
    <row r="10" spans="1:3" x14ac:dyDescent="0.25">
      <c r="A10" s="12">
        <v>37926</v>
      </c>
      <c r="B10" s="14">
        <v>0.04</v>
      </c>
      <c r="C10" s="22">
        <f>_xll.SESMTH($B$4:B10,1,$C$1,0)</f>
        <v>4.9043044500432169E-2</v>
      </c>
    </row>
    <row r="11" spans="1:3" x14ac:dyDescent="0.25">
      <c r="A11" s="12">
        <v>37956</v>
      </c>
      <c r="B11" s="14">
        <v>2.4E-2</v>
      </c>
      <c r="C11" s="22">
        <f>_xll.SESMTH($B$4:B11,1,$C$1,0)</f>
        <v>4.7077774373888492E-2</v>
      </c>
    </row>
    <row r="12" spans="1:3" x14ac:dyDescent="0.25">
      <c r="A12" s="12">
        <v>37987</v>
      </c>
      <c r="B12" s="14">
        <v>4.9000000000000002E-2</v>
      </c>
      <c r="C12" s="22">
        <f>_xll.SESMTH($B$4:B12,1,$C$1,0)</f>
        <v>4.2062421351800543E-2</v>
      </c>
    </row>
    <row r="13" spans="1:3" x14ac:dyDescent="0.25">
      <c r="A13" s="12">
        <v>38018</v>
      </c>
      <c r="B13" s="14">
        <v>2.1000000000000001E-2</v>
      </c>
      <c r="C13" s="22">
        <f>_xll.SESMTH($B$4:B13,1,$C$1,0)</f>
        <v>4.3570123328408317E-2</v>
      </c>
    </row>
    <row r="14" spans="1:3" x14ac:dyDescent="0.25">
      <c r="A14" s="12">
        <v>38047</v>
      </c>
      <c r="B14" s="14">
        <v>-5.0000000000000001E-3</v>
      </c>
      <c r="C14" s="22">
        <f>_xll.SESMTH($B$4:B14,1,$C$1,0)</f>
        <v>3.8665095035380723E-2</v>
      </c>
    </row>
    <row r="15" spans="1:3" x14ac:dyDescent="0.25">
      <c r="A15" s="12">
        <v>38078</v>
      </c>
      <c r="B15" s="14">
        <v>-7.8E-2</v>
      </c>
      <c r="C15" s="22">
        <f>_xll.SESMTH($B$4:B15,1,$C$1,0)</f>
        <v>2.9175624222578314E-2</v>
      </c>
    </row>
    <row r="16" spans="1:3" x14ac:dyDescent="0.25">
      <c r="A16" s="12">
        <v>38108</v>
      </c>
      <c r="B16" s="14">
        <v>7.0000000000000001E-3</v>
      </c>
      <c r="C16" s="22">
        <f>_xll.SESMTH($B$4:B16,1,$C$1,0)</f>
        <v>5.883794510998526E-3</v>
      </c>
    </row>
    <row r="17" spans="1:3" x14ac:dyDescent="0.25">
      <c r="A17" s="12">
        <v>38139</v>
      </c>
      <c r="B17" s="14">
        <v>3.5999999999999997E-2</v>
      </c>
      <c r="C17" s="22">
        <f>_xll.SESMTH($B$4:B17,1,$C$1,0)</f>
        <v>6.1263726938786218E-3</v>
      </c>
    </row>
    <row r="18" spans="1:3" x14ac:dyDescent="0.25">
      <c r="A18" s="12">
        <v>38169</v>
      </c>
      <c r="B18" s="14">
        <v>-8.7999999999999995E-2</v>
      </c>
      <c r="C18" s="22">
        <f>_xll.SESMTH($B$4:B18,1,$C$1,0)</f>
        <v>1.2618627300545006E-2</v>
      </c>
    </row>
    <row r="19" spans="1:3" x14ac:dyDescent="0.25">
      <c r="A19" s="12">
        <v>38200</v>
      </c>
      <c r="B19" s="14">
        <v>5.3999999999999999E-2</v>
      </c>
      <c r="C19" s="22">
        <f>_xll.SESMTH($B$4:B19,1,$C$1,0)</f>
        <v>-9.2482099574318997E-3</v>
      </c>
    </row>
    <row r="20" spans="1:3" x14ac:dyDescent="0.25">
      <c r="A20" s="12">
        <v>38231</v>
      </c>
      <c r="B20" s="14">
        <v>1.2E-2</v>
      </c>
      <c r="C20" s="22">
        <f>_xll.SESMTH($B$4:B20,1,$C$1,0)</f>
        <v>4.4971406908771976E-3</v>
      </c>
    </row>
    <row r="21" spans="1:3" x14ac:dyDescent="0.25">
      <c r="A21" s="12">
        <v>38261</v>
      </c>
      <c r="B21" s="14">
        <v>2E-3</v>
      </c>
      <c r="C21" s="22">
        <f>_xll.SESMTH($B$4:B21,1,$C$1,0)</f>
        <v>6.1276916920554531E-3</v>
      </c>
    </row>
    <row r="22" spans="1:3" x14ac:dyDescent="0.25">
      <c r="A22" s="12">
        <v>38292</v>
      </c>
      <c r="B22" s="14">
        <v>0.108</v>
      </c>
      <c r="C22" s="22">
        <f>_xll.SESMTH($B$4:B22,1,$C$1,0)</f>
        <v>5.2306454402548091E-3</v>
      </c>
    </row>
    <row r="23" spans="1:3" x14ac:dyDescent="0.25">
      <c r="A23" s="12">
        <v>38322</v>
      </c>
      <c r="B23" s="14">
        <v>0.05</v>
      </c>
      <c r="C23" s="22">
        <f>_xll.SESMTH($B$4:B23,1,$C$1,0)</f>
        <v>2.756488723579064E-2</v>
      </c>
    </row>
    <row r="24" spans="1:3" x14ac:dyDescent="0.25">
      <c r="A24" s="12">
        <v>38353</v>
      </c>
      <c r="B24" s="14">
        <v>-4.8000000000000001E-2</v>
      </c>
      <c r="C24" s="22">
        <f>_xll.SESMTH($B$4:B24,1,$C$1,0)</f>
        <v>3.2440574500077833E-2</v>
      </c>
    </row>
    <row r="25" spans="1:3" x14ac:dyDescent="0.25">
      <c r="A25" s="12">
        <v>38384</v>
      </c>
      <c r="B25" s="14">
        <v>1.0999999999999999E-2</v>
      </c>
      <c r="C25" s="22">
        <f>_xll.SESMTH($B$4:B25,1,$C$1,0)</f>
        <v>1.4958911325749858E-2</v>
      </c>
    </row>
    <row r="26" spans="1:3" x14ac:dyDescent="0.25">
      <c r="A26" s="12">
        <v>38412</v>
      </c>
      <c r="B26" s="14">
        <v>-2.8000000000000001E-2</v>
      </c>
      <c r="C26" s="22">
        <f>_xll.SESMTH($B$4:B26,1,$C$1,0)</f>
        <v>1.4098545089383355E-2</v>
      </c>
    </row>
    <row r="27" spans="1:3" x14ac:dyDescent="0.25">
      <c r="A27" s="12">
        <v>38443</v>
      </c>
      <c r="B27" s="14">
        <v>-1.9E-2</v>
      </c>
      <c r="C27" s="22">
        <f>_xll.SESMTH($B$4:B27,1,$C$1,0)</f>
        <v>4.9495230945050539E-3</v>
      </c>
    </row>
    <row r="28" spans="1:3" x14ac:dyDescent="0.25">
      <c r="A28" s="12">
        <v>38473</v>
      </c>
      <c r="B28" s="14">
        <v>4.2999999999999997E-2</v>
      </c>
      <c r="C28" s="22">
        <f>_xll.SESMTH($B$4:B28,1,$C$1,0)</f>
        <v>-2.5528180061067194E-4</v>
      </c>
    </row>
    <row r="29" spans="1:3" x14ac:dyDescent="0.25">
      <c r="A29" s="12">
        <v>38504</v>
      </c>
      <c r="B29" s="14">
        <v>4.8000000000000001E-2</v>
      </c>
      <c r="C29" s="22">
        <f>_xll.SESMTH($B$4:B29,1,$C$1,0)</f>
        <v>9.1451267823511873E-3</v>
      </c>
    </row>
    <row r="30" spans="1:3" x14ac:dyDescent="0.25">
      <c r="A30" s="12">
        <v>38534</v>
      </c>
      <c r="B30" s="14">
        <v>8.5000000000000006E-2</v>
      </c>
      <c r="C30" s="22">
        <f>_xll.SESMTH($B$4:B30,1,$C$1,0)</f>
        <v>1.7589221202282221E-2</v>
      </c>
    </row>
    <row r="31" spans="1:3" x14ac:dyDescent="0.25">
      <c r="A31" s="12">
        <v>38565</v>
      </c>
      <c r="B31" s="14">
        <v>-2.7E-2</v>
      </c>
      <c r="C31" s="22">
        <f>_xll.SESMTH($B$4:B31,1,$C$1,0)</f>
        <v>3.2239197741916359E-2</v>
      </c>
    </row>
    <row r="32" spans="1:3" x14ac:dyDescent="0.25">
      <c r="A32" s="12">
        <v>38596</v>
      </c>
      <c r="B32" s="14">
        <v>-0.04</v>
      </c>
      <c r="C32" s="22">
        <f>_xll.SESMTH($B$4:B32,1,$C$1,0)</f>
        <v>1.9365101453101441E-2</v>
      </c>
    </row>
    <row r="33" spans="1:3" x14ac:dyDescent="0.25">
      <c r="A33" s="12">
        <v>38626</v>
      </c>
      <c r="B33" s="14">
        <v>-0.05</v>
      </c>
      <c r="C33" s="22">
        <f>_xll.SESMTH($B$4:B33,1,$C$1,0)</f>
        <v>6.4636432727906649E-3</v>
      </c>
    </row>
    <row r="34" spans="1:3" x14ac:dyDescent="0.25">
      <c r="A34" s="12">
        <v>38657</v>
      </c>
      <c r="B34" s="14">
        <v>3.5000000000000003E-2</v>
      </c>
      <c r="C34" s="22">
        <f>_xll.SESMTH($B$4:B34,1,$C$1,0)</f>
        <v>-5.8072585628169485E-3</v>
      </c>
    </row>
    <row r="35" spans="1:3" x14ac:dyDescent="0.25">
      <c r="A35" s="12">
        <v>38687</v>
      </c>
      <c r="B35" s="14">
        <v>-2.4E-2</v>
      </c>
      <c r="C35" s="22">
        <f>_xll.SESMTH($B$4:B35,1,$C$1,0)</f>
        <v>3.0611359469983283E-3</v>
      </c>
    </row>
    <row r="36" spans="1:3" x14ac:dyDescent="0.25">
      <c r="A36" s="12">
        <v>38718</v>
      </c>
      <c r="B36" s="14">
        <v>4.4999999999999998E-2</v>
      </c>
      <c r="C36" s="22">
        <f>_xll.SESMTH($B$4:B36,1,$C$1,0)</f>
        <v>-2.8198969357251281E-3</v>
      </c>
    </row>
    <row r="37" spans="1:3" x14ac:dyDescent="0.25">
      <c r="A37" s="12">
        <v>38749</v>
      </c>
      <c r="B37" s="14">
        <v>-1.6E-2</v>
      </c>
      <c r="C37" s="22">
        <f>_xll.SESMTH($B$4:B37,1,$C$1,0)</f>
        <v>7.5725118263557075E-3</v>
      </c>
    </row>
    <row r="38" spans="1:3" x14ac:dyDescent="0.25">
      <c r="A38" s="12">
        <v>38777</v>
      </c>
      <c r="B38" s="14">
        <v>2.7E-2</v>
      </c>
      <c r="C38" s="22">
        <f>_xll.SESMTH($B$4:B38,1,$C$1,0)</f>
        <v>2.4496405082149535E-3</v>
      </c>
    </row>
    <row r="39" spans="1:3" x14ac:dyDescent="0.25">
      <c r="A39" s="12">
        <v>38808</v>
      </c>
      <c r="B39" s="14">
        <v>1.4999999999999999E-2</v>
      </c>
      <c r="C39" s="22">
        <f>_xll.SESMTH($B$4:B39,1,$C$1,0)</f>
        <v>7.7850215408757362E-3</v>
      </c>
    </row>
    <row r="40" spans="1:3" x14ac:dyDescent="0.25">
      <c r="A40" s="12">
        <v>38838</v>
      </c>
      <c r="B40" s="14">
        <v>-6.2E-2</v>
      </c>
      <c r="C40" s="22">
        <f>_xll.SESMTH($B$4:B40,1,$C$1,0)</f>
        <v>9.3530091393770401E-3</v>
      </c>
    </row>
    <row r="41" spans="1:3" x14ac:dyDescent="0.25">
      <c r="A41" s="12">
        <v>38869</v>
      </c>
      <c r="B41" s="14">
        <v>1.2E-2</v>
      </c>
      <c r="C41" s="22">
        <f>_xll.SESMTH($B$4:B41,1,$C$1,0)</f>
        <v>-6.1537084593159923E-3</v>
      </c>
    </row>
    <row r="42" spans="1:3" x14ac:dyDescent="0.25">
      <c r="A42" s="12">
        <v>38899</v>
      </c>
      <c r="B42" s="14">
        <v>-1.4999999999999999E-2</v>
      </c>
      <c r="C42" s="22">
        <f>_xll.SESMTH($B$4:B42,1,$C$1,0)</f>
        <v>-2.208472878602884E-3</v>
      </c>
    </row>
    <row r="43" spans="1:3" x14ac:dyDescent="0.25">
      <c r="A43" s="12">
        <v>38930</v>
      </c>
      <c r="B43" s="14">
        <v>2.7E-2</v>
      </c>
      <c r="C43" s="22">
        <f>_xll.SESMTH($B$4:B43,1,$C$1,0)</f>
        <v>-4.9883780447616509E-3</v>
      </c>
    </row>
    <row r="44" spans="1:3" x14ac:dyDescent="0.25">
      <c r="A44" s="12">
        <v>38961</v>
      </c>
      <c r="B44" s="14">
        <v>0.01</v>
      </c>
      <c r="C44" s="22">
        <f>_xll.SESMTH($B$4:B44,1,$C$1,0)</f>
        <v>1.9634625400050594E-3</v>
      </c>
    </row>
    <row r="45" spans="1:3" x14ac:dyDescent="0.25">
      <c r="A45" s="12">
        <v>38991</v>
      </c>
      <c r="B45" s="14">
        <v>1.7000000000000001E-2</v>
      </c>
      <c r="C45" s="22">
        <f>_xll.SESMTH($B$4:B45,1,$C$1,0)</f>
        <v>3.7099945835245263E-3</v>
      </c>
    </row>
    <row r="46" spans="1:3" x14ac:dyDescent="0.25">
      <c r="A46" s="12">
        <v>39022</v>
      </c>
      <c r="B46" s="14">
        <v>0.06</v>
      </c>
      <c r="C46" s="22">
        <f>_xll.SESMTH($B$4:B46,1,$C$1,0)</f>
        <v>6.5982310204186195E-3</v>
      </c>
    </row>
    <row r="47" spans="1:3" x14ac:dyDescent="0.25">
      <c r="A47" s="12">
        <v>39052</v>
      </c>
      <c r="B47" s="14">
        <v>-2E-3</v>
      </c>
      <c r="C47" s="22">
        <f>_xll.SESMTH($B$4:B47,1,$C$1,0)</f>
        <v>1.8203714248455665E-2</v>
      </c>
    </row>
    <row r="48" spans="1:3" x14ac:dyDescent="0.25">
      <c r="A48" s="12">
        <v>39083</v>
      </c>
      <c r="B48" s="14">
        <v>2.5000000000000001E-2</v>
      </c>
      <c r="C48" s="22">
        <f>_xll.SESMTH($B$4:B48,1,$C$1,0)</f>
        <v>1.3812963317636158E-2</v>
      </c>
    </row>
    <row r="49" spans="1:3" x14ac:dyDescent="0.25">
      <c r="A49" s="12">
        <v>39114</v>
      </c>
      <c r="B49" s="14">
        <v>-0.01</v>
      </c>
      <c r="C49" s="22">
        <f>_xll.SESMTH($B$4:B49,1,$C$1,0)</f>
        <v>1.6244174288161325E-2</v>
      </c>
    </row>
    <row r="50" spans="1:3" x14ac:dyDescent="0.25">
      <c r="A50" s="12">
        <v>39142</v>
      </c>
      <c r="B50" s="14">
        <v>-8.0000000000000002E-3</v>
      </c>
      <c r="C50" s="22">
        <f>_xll.SESMTH($B$4:B50,1,$C$1,0)</f>
        <v>1.0540686737938135E-2</v>
      </c>
    </row>
    <row r="51" spans="1:3" x14ac:dyDescent="0.25">
      <c r="A51" s="12">
        <v>39173</v>
      </c>
      <c r="B51" s="14">
        <v>4.8000000000000001E-2</v>
      </c>
      <c r="C51" s="22">
        <f>_xll.SESMTH($B$4:B51,1,$C$1,0)</f>
        <v>6.511351510191216E-3</v>
      </c>
    </row>
    <row r="52" spans="1:3" x14ac:dyDescent="0.25">
      <c r="A52" s="12">
        <v>39203</v>
      </c>
      <c r="B52" s="14">
        <v>6.0999999999999999E-2</v>
      </c>
      <c r="C52" s="22">
        <f>_xll.SESMTH($B$4:B52,1,$C$1,0)</f>
        <v>1.5527828368598368E-2</v>
      </c>
    </row>
    <row r="53" spans="1:3" x14ac:dyDescent="0.25">
      <c r="A53" s="12">
        <v>39234</v>
      </c>
      <c r="B53" s="14">
        <v>-3.4000000000000002E-2</v>
      </c>
      <c r="C53" s="22">
        <f>_xll.SESMTH($B$4:B53,1,$C$1,0)</f>
        <v>2.5410020200341513E-2</v>
      </c>
    </row>
    <row r="54" spans="1:3" x14ac:dyDescent="0.25">
      <c r="A54" s="12">
        <v>39264</v>
      </c>
      <c r="B54" s="14">
        <v>-1.9E-2</v>
      </c>
      <c r="C54" s="22">
        <f>_xll.SESMTH($B$4:B54,1,$C$1,0)</f>
        <v>1.2498800100572255E-2</v>
      </c>
    </row>
    <row r="55" spans="1:3" x14ac:dyDescent="0.25">
      <c r="A55" s="12">
        <v>39295</v>
      </c>
      <c r="B55" s="14">
        <v>1.7000000000000001E-2</v>
      </c>
      <c r="C55" s="22">
        <f>_xll.SESMTH($B$4:B55,1,$C$1,0)</f>
        <v>5.6533565271532282E-3</v>
      </c>
    </row>
    <row r="56" spans="1:3" x14ac:dyDescent="0.25">
      <c r="A56" s="12">
        <v>39326</v>
      </c>
      <c r="B56" s="14">
        <v>3.0000000000000001E-3</v>
      </c>
      <c r="C56" s="22">
        <f>_xll.SESMTH($B$4:B56,1,$C$1,0)</f>
        <v>8.1192538754037979E-3</v>
      </c>
    </row>
    <row r="57" spans="1:3" x14ac:dyDescent="0.25">
      <c r="A57" s="12">
        <v>39356</v>
      </c>
      <c r="B57" s="14">
        <v>0.03</v>
      </c>
      <c r="C57" s="22">
        <f>_xll.SESMTH($B$4:B57,1,$C$1,0)</f>
        <v>7.0067174159134981E-3</v>
      </c>
    </row>
    <row r="58" spans="1:3" x14ac:dyDescent="0.25">
      <c r="A58" s="12">
        <v>39387</v>
      </c>
      <c r="B58" s="14">
        <v>-8.7999999999999995E-2</v>
      </c>
      <c r="C58" s="22">
        <f>_xll.SESMTH($B$4:B58,1,$C$1,0)</f>
        <v>1.2003708348726303E-2</v>
      </c>
    </row>
    <row r="59" spans="1:3" x14ac:dyDescent="0.25">
      <c r="A59" s="12">
        <v>39417</v>
      </c>
      <c r="B59" s="14">
        <v>-8.0000000000000002E-3</v>
      </c>
      <c r="C59" s="22">
        <f>_xll.SESMTH($B$4:B59,1,$C$1,0)</f>
        <v>-9.7294922953649696E-3</v>
      </c>
    </row>
    <row r="60" spans="1:3" x14ac:dyDescent="0.25">
      <c r="A60" s="12">
        <v>39448</v>
      </c>
      <c r="B60" s="14">
        <v>-0.04</v>
      </c>
      <c r="C60" s="22">
        <f>_xll.SESMTH($B$4:B60,1,$C$1,0)</f>
        <v>-9.3536322028921533E-3</v>
      </c>
    </row>
    <row r="61" spans="1:3" x14ac:dyDescent="0.25">
      <c r="A61" s="12">
        <v>39479</v>
      </c>
      <c r="B61" s="14">
        <v>1.0999999999999999E-2</v>
      </c>
      <c r="C61" s="22">
        <f>_xll.SESMTH($B$4:B61,1,$C$1,0)</f>
        <v>-1.601382182330682E-2</v>
      </c>
    </row>
    <row r="62" spans="1:3" x14ac:dyDescent="0.25">
      <c r="A62" s="12">
        <v>39508</v>
      </c>
      <c r="B62" s="14">
        <v>1.2E-2</v>
      </c>
      <c r="C62" s="22">
        <f>_xll.SESMTH($B$4:B62,1,$C$1,0)</f>
        <v>-1.0143071432707568E-2</v>
      </c>
    </row>
    <row r="63" spans="1:3" x14ac:dyDescent="0.25">
      <c r="A63" s="12">
        <v>39539</v>
      </c>
      <c r="B63" s="14">
        <v>-0.01</v>
      </c>
      <c r="C63" s="22">
        <f>_xll.SESMTH($B$4:B63,1,$C$1,0)</f>
        <v>-5.3308517433603327E-3</v>
      </c>
    </row>
    <row r="64" spans="1:3" x14ac:dyDescent="0.25">
      <c r="A64" s="12">
        <v>39569</v>
      </c>
      <c r="B64" s="14">
        <v>3.6999999999999998E-2</v>
      </c>
      <c r="C64" s="22">
        <f>_xll.SESMTH($B$4:B64,1,$C$1,0)</f>
        <v>-6.3455694730739165E-3</v>
      </c>
    </row>
    <row r="65" spans="1:3" x14ac:dyDescent="0.25">
      <c r="A65" s="12">
        <v>39600</v>
      </c>
      <c r="B65" s="14">
        <v>-0.111</v>
      </c>
      <c r="C65" s="22">
        <f>_xll.SESMTH($B$4:B65,1,$C$1,0)</f>
        <v>3.0744607832611862E-3</v>
      </c>
    </row>
    <row r="66" spans="1:3" x14ac:dyDescent="0.25">
      <c r="A66" s="12">
        <v>39630</v>
      </c>
      <c r="B66" s="14">
        <v>4.0000000000000001E-3</v>
      </c>
      <c r="C66" s="22">
        <f>_xll.SESMTH($B$4:B66,1,$C$1,0)</f>
        <v>-2.1716651321540208E-2</v>
      </c>
    </row>
    <row r="67" spans="1:3" x14ac:dyDescent="0.25">
      <c r="A67" s="12">
        <v>39661</v>
      </c>
      <c r="B67" s="14">
        <v>4.2999999999999997E-2</v>
      </c>
      <c r="C67" s="22">
        <f>_xll.SESMTH($B$4:B67,1,$C$1,0)</f>
        <v>-1.6127807144720372E-2</v>
      </c>
    </row>
    <row r="68" spans="1:3" x14ac:dyDescent="0.25">
      <c r="A68" s="12">
        <v>39692</v>
      </c>
      <c r="B68" s="14">
        <v>-5.5E-2</v>
      </c>
      <c r="C68" s="22">
        <f>_xll.SESMTH($B$4:B68,1,$C$1,0)</f>
        <v>-3.2779187001814244E-3</v>
      </c>
    </row>
    <row r="69" spans="1:3" x14ac:dyDescent="0.25">
      <c r="A69" s="12">
        <v>39722</v>
      </c>
      <c r="B69" s="14">
        <v>-2.1000000000000001E-2</v>
      </c>
      <c r="C69" s="22">
        <f>_xll.SESMTH($B$4:B69,1,$C$1,0)</f>
        <v>-1.4518365571402628E-2</v>
      </c>
    </row>
    <row r="70" spans="1:3" x14ac:dyDescent="0.25">
      <c r="A70" s="12">
        <v>39753</v>
      </c>
      <c r="B70" s="14">
        <v>0.114</v>
      </c>
      <c r="C70" s="22">
        <f>_xll.SESMTH($B$4:B70,1,$C$1,0)</f>
        <v>-1.5926979950452811E-2</v>
      </c>
    </row>
    <row r="71" spans="1:3" x14ac:dyDescent="0.25">
      <c r="A71" s="12">
        <v>39783</v>
      </c>
      <c r="B71" s="14">
        <v>4.5999999999999999E-2</v>
      </c>
      <c r="C71" s="22">
        <f>_xll.SESMTH($B$4:B71,1,$C$1,0)</f>
        <v>1.2309264194587232E-2</v>
      </c>
    </row>
    <row r="72" spans="1:3" x14ac:dyDescent="0.25">
      <c r="A72" s="12">
        <v>39814</v>
      </c>
      <c r="B72" s="14">
        <v>-8.8999999999999996E-2</v>
      </c>
      <c r="C72" s="22">
        <f>_xll.SESMTH($B$4:B72,1,$C$1,0)</f>
        <v>1.9631067887634294E-2</v>
      </c>
    </row>
    <row r="73" spans="1:3" x14ac:dyDescent="0.25">
      <c r="A73" s="12">
        <v>39845</v>
      </c>
      <c r="B73" s="14">
        <v>-5.6000000000000001E-2</v>
      </c>
      <c r="C73" s="22">
        <f>_xll.SESMTH($B$4:B73,1,$C$1,0)</f>
        <v>-3.9770645863243664E-3</v>
      </c>
    </row>
    <row r="74" spans="1:3" x14ac:dyDescent="0.25">
      <c r="A74" s="12">
        <v>39873</v>
      </c>
      <c r="B74" s="14">
        <v>0.08</v>
      </c>
      <c r="C74" s="22">
        <f>_xll.SESMTH($B$4:B74,1,$C$1,0)</f>
        <v>-1.5282894261133764E-2</v>
      </c>
    </row>
    <row r="75" spans="1:3" x14ac:dyDescent="0.25">
      <c r="A75" s="12">
        <v>39904</v>
      </c>
      <c r="B75" s="14">
        <v>0.21299999999999999</v>
      </c>
      <c r="C75" s="22">
        <f>_xll.SESMTH($B$4:B75,1,$C$1,0)</f>
        <v>5.4243604309201429E-3</v>
      </c>
    </row>
    <row r="76" spans="1:3" x14ac:dyDescent="0.25">
      <c r="A76" s="12">
        <v>39934</v>
      </c>
      <c r="B76" s="14">
        <v>4.1000000000000002E-2</v>
      </c>
      <c r="C76" s="22">
        <f>_xll.SESMTH($B$4:B76,1,$C$1,0)</f>
        <v>5.0535517787694731E-2</v>
      </c>
    </row>
    <row r="77" spans="1:3" x14ac:dyDescent="0.25">
      <c r="A77" s="12">
        <v>39965</v>
      </c>
      <c r="B77" s="14">
        <v>1.4999999999999999E-2</v>
      </c>
      <c r="C77" s="22">
        <f>_xll.SESMTH($B$4:B77,1,$C$1,0)</f>
        <v>4.8463221422417893E-2</v>
      </c>
    </row>
    <row r="78" spans="1:3" x14ac:dyDescent="0.25">
      <c r="A78" s="12">
        <v>39995</v>
      </c>
      <c r="B78" s="14">
        <v>0.128</v>
      </c>
      <c r="C78" s="22">
        <f>_xll.SESMTH($B$4:B78,1,$C$1,0)</f>
        <v>4.1190862053153324E-2</v>
      </c>
    </row>
    <row r="79" spans="1:3" x14ac:dyDescent="0.25">
      <c r="A79" s="12">
        <v>40026</v>
      </c>
      <c r="B79" s="14">
        <v>4.4999999999999998E-2</v>
      </c>
      <c r="C79" s="22">
        <f>_xll.SESMTH($B$4:B79,1,$C$1,0)</f>
        <v>6.0056566574434173E-2</v>
      </c>
    </row>
    <row r="80" spans="1:3" x14ac:dyDescent="0.25">
      <c r="A80" s="12">
        <v>40057</v>
      </c>
      <c r="B80" s="14">
        <v>8.1000000000000003E-2</v>
      </c>
      <c r="C80" s="22">
        <f>_xll.SESMTH($B$4:B80,1,$C$1,0)</f>
        <v>5.678441409352606E-2</v>
      </c>
    </row>
    <row r="81" spans="1:3" x14ac:dyDescent="0.25">
      <c r="A81" s="12">
        <v>40087</v>
      </c>
      <c r="B81" s="14">
        <v>-6.5000000000000002E-2</v>
      </c>
      <c r="C81" s="22">
        <f>_xll.SESMTH($B$4:B81,1,$C$1,0)</f>
        <v>6.2047040809171547E-2</v>
      </c>
    </row>
    <row r="82" spans="1:3" x14ac:dyDescent="0.25">
      <c r="A82" s="12">
        <v>40118</v>
      </c>
      <c r="B82" s="14">
        <v>1.9E-2</v>
      </c>
      <c r="C82" s="22">
        <f>_xll.SESMTH($B$4:B82,1,$C$1,0)</f>
        <v>3.4436676406330434E-2</v>
      </c>
    </row>
    <row r="83" spans="1:3" x14ac:dyDescent="0.25">
      <c r="A83" s="12">
        <v>40148</v>
      </c>
      <c r="B83" s="14">
        <v>3.2000000000000001E-2</v>
      </c>
      <c r="C83" s="22">
        <f>_xll.SESMTH($B$4:B83,1,$C$1,0)</f>
        <v>3.1081916956342878E-2</v>
      </c>
    </row>
    <row r="84" spans="1:3" x14ac:dyDescent="0.25">
      <c r="A84" s="12">
        <v>40179</v>
      </c>
      <c r="B84" s="14">
        <v>-5.0999999999999997E-2</v>
      </c>
      <c r="C84" s="22">
        <f>_xll.SESMTH($B$4:B84,1,$C$1,0)</f>
        <v>3.1281438387349821E-2</v>
      </c>
    </row>
    <row r="85" spans="1:3" x14ac:dyDescent="0.25">
      <c r="A85" s="12">
        <v>40210</v>
      </c>
      <c r="B85" s="14">
        <v>2.1000000000000001E-2</v>
      </c>
      <c r="C85" s="22">
        <f>_xll.SESMTH($B$4:B85,1,$C$1,0)</f>
        <v>1.3399711406577478E-2</v>
      </c>
    </row>
    <row r="86" spans="1:3" x14ac:dyDescent="0.25">
      <c r="A86" s="12">
        <v>40238</v>
      </c>
      <c r="B86" s="14">
        <v>7.0999999999999994E-2</v>
      </c>
      <c r="C86" s="22">
        <f>_xll.SESMTH($B$4:B86,1,$C$1,0)</f>
        <v>1.5051436124403442E-2</v>
      </c>
    </row>
    <row r="87" spans="1:3" x14ac:dyDescent="0.25">
      <c r="A87" s="12">
        <v>40269</v>
      </c>
      <c r="B87" s="14">
        <v>0.06</v>
      </c>
      <c r="C87" s="22">
        <f>_xll.SESMTH($B$4:B87,1,$C$1,0)</f>
        <v>2.7210398872234219E-2</v>
      </c>
    </row>
    <row r="88" spans="1:3" x14ac:dyDescent="0.25">
      <c r="A88" s="12">
        <v>40299</v>
      </c>
      <c r="B88" s="14">
        <v>-9.7000000000000003E-2</v>
      </c>
      <c r="C88" s="22">
        <f>_xll.SESMTH($B$4:B88,1,$C$1,0)</f>
        <v>3.4336364420076142E-2</v>
      </c>
    </row>
    <row r="89" spans="1:3" x14ac:dyDescent="0.25">
      <c r="A89" s="12">
        <v>40330</v>
      </c>
      <c r="B89" s="14">
        <v>7.0000000000000001E-3</v>
      </c>
      <c r="C89" s="22">
        <f>_xll.SESMTH($B$4:B89,1,$C$1,0)</f>
        <v>5.7938272788186258E-3</v>
      </c>
    </row>
    <row r="90" spans="1:3" x14ac:dyDescent="0.25">
      <c r="A90" s="12">
        <v>40360</v>
      </c>
      <c r="B90" s="14">
        <v>8.0000000000000002E-3</v>
      </c>
      <c r="C90" s="22">
        <f>_xll.SESMTH($B$4:B90,1,$C$1,0)</f>
        <v>6.0559574957247102E-3</v>
      </c>
    </row>
    <row r="91" spans="1:3" x14ac:dyDescent="0.25">
      <c r="A91" s="12">
        <v>40391</v>
      </c>
      <c r="B91" s="14">
        <v>-8.8999999999999996E-2</v>
      </c>
      <c r="C91" s="22">
        <f>_xll.SESMTH($B$4:B91,1,$C$1,0)</f>
        <v>6.4784444864943351E-3</v>
      </c>
    </row>
    <row r="92" spans="1:3" x14ac:dyDescent="0.25">
      <c r="A92" s="12">
        <v>40422</v>
      </c>
      <c r="B92" s="14">
        <v>4.4999999999999998E-2</v>
      </c>
      <c r="C92" s="22">
        <f>_xll.SESMTH($B$4:B92,1,$C$1,0)</f>
        <v>-1.4271307952432498E-2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0"/>
  <sheetViews>
    <sheetView tabSelected="1" workbookViewId="0">
      <selection activeCell="T22" sqref="T22"/>
    </sheetView>
  </sheetViews>
  <sheetFormatPr defaultRowHeight="15" x14ac:dyDescent="0.25"/>
  <cols>
    <col min="1" max="1" width="14.28515625" customWidth="1"/>
    <col min="2" max="2" width="11.140625" style="15" customWidth="1"/>
    <col min="3" max="3" width="9.140625" style="15"/>
  </cols>
  <sheetData>
    <row r="1" spans="1:4" ht="15.75" thickBot="1" x14ac:dyDescent="0.3">
      <c r="A1" s="11" t="s">
        <v>16</v>
      </c>
      <c r="B1" s="11" t="s">
        <v>17</v>
      </c>
      <c r="C1" s="11" t="s">
        <v>40</v>
      </c>
      <c r="D1" s="31" t="s">
        <v>41</v>
      </c>
    </row>
    <row r="2" spans="1:4" x14ac:dyDescent="0.25">
      <c r="A2" s="12">
        <v>37742</v>
      </c>
      <c r="B2" s="13">
        <v>0.125</v>
      </c>
      <c r="C2" s="14">
        <v>5.4833679833679927E-2</v>
      </c>
      <c r="D2" t="e">
        <v>#N/A</v>
      </c>
    </row>
    <row r="3" spans="1:4" x14ac:dyDescent="0.25">
      <c r="A3" s="12">
        <v>37773</v>
      </c>
      <c r="B3" s="13">
        <v>1.7999999999999999E-2</v>
      </c>
      <c r="C3" s="14">
        <v>1.0716925351071493E-2</v>
      </c>
      <c r="D3" s="30">
        <f>_xll.EWXCF($B$2:B3,$C$2:C3,1,,0)</f>
        <v>1.0000000000000002</v>
      </c>
    </row>
    <row r="4" spans="1:4" x14ac:dyDescent="0.25">
      <c r="A4" s="12">
        <v>37803</v>
      </c>
      <c r="B4" s="13">
        <v>7.1999999999999995E-2</v>
      </c>
      <c r="C4" s="14">
        <v>1.7915904936014693E-2</v>
      </c>
      <c r="D4" s="30">
        <f>_xll.EWXCF($B$2:B4,$C$2:C4,1,,0)</f>
        <v>0.99867557442606469</v>
      </c>
    </row>
    <row r="5" spans="1:4" x14ac:dyDescent="0.25">
      <c r="A5" s="12">
        <v>37834</v>
      </c>
      <c r="B5" s="13">
        <v>6.3E-2</v>
      </c>
      <c r="C5" s="14">
        <v>2.0713601532567072E-2</v>
      </c>
      <c r="D5" s="30">
        <f>_xll.EWXCF($B$2:B5,$C$2:C5,1,,0)</f>
        <v>0.97558103648499894</v>
      </c>
    </row>
    <row r="6" spans="1:4" x14ac:dyDescent="0.25">
      <c r="A6" s="12">
        <v>37865</v>
      </c>
      <c r="B6" s="13">
        <v>-2.7E-2</v>
      </c>
      <c r="C6" s="14">
        <v>-1.0909090909090979E-2</v>
      </c>
      <c r="D6" s="30">
        <f>_xll.EWXCF($B$2:B6,$C$2:C6,1,,0)</f>
        <v>0.97687948858867513</v>
      </c>
    </row>
    <row r="7" spans="1:4" x14ac:dyDescent="0.25">
      <c r="A7" s="12">
        <v>37895</v>
      </c>
      <c r="B7" s="14">
        <v>-2E-3</v>
      </c>
      <c r="C7" s="14">
        <v>5.3486717267552164E-2</v>
      </c>
      <c r="D7" s="30">
        <f>_xll.EWXCF($B$2:B7,$C$2:C7,1,,0)</f>
        <v>0.97766723544334155</v>
      </c>
    </row>
    <row r="8" spans="1:4" x14ac:dyDescent="0.25">
      <c r="A8" s="12">
        <v>37926</v>
      </c>
      <c r="B8" s="14">
        <v>0.04</v>
      </c>
      <c r="C8" s="14">
        <v>1.0919734323989738E-2</v>
      </c>
      <c r="D8" s="30">
        <f>_xll.EWXCF($B$2:B8,$C$2:C8,1,,0)</f>
        <v>0.69265711882602443</v>
      </c>
    </row>
    <row r="9" spans="1:4" x14ac:dyDescent="0.25">
      <c r="A9" s="12">
        <v>37956</v>
      </c>
      <c r="B9" s="14">
        <v>2.4E-2</v>
      </c>
      <c r="C9" s="14">
        <v>5.033407572383064E-2</v>
      </c>
      <c r="D9" s="30">
        <f>_xll.EWXCF($B$2:B9,$C$2:C9,1,,0)</f>
        <v>0.69857985655964805</v>
      </c>
    </row>
    <row r="10" spans="1:4" x14ac:dyDescent="0.25">
      <c r="A10" s="12">
        <v>37987</v>
      </c>
      <c r="B10" s="14">
        <v>4.9000000000000002E-2</v>
      </c>
      <c r="C10" s="14">
        <v>1.9720101781170563E-2</v>
      </c>
      <c r="D10" s="30">
        <f>_xll.EWXCF($B$2:B10,$C$2:C10,1,,0)</f>
        <v>0.66331624617125595</v>
      </c>
    </row>
    <row r="11" spans="1:4" x14ac:dyDescent="0.25">
      <c r="A11" s="12">
        <v>38018</v>
      </c>
      <c r="B11" s="14">
        <v>2.1000000000000001E-2</v>
      </c>
      <c r="C11" s="14">
        <v>1.3620295279683781E-2</v>
      </c>
      <c r="D11" s="30">
        <f>_xll.EWXCF($B$2:B11,$C$2:C11,1,,0)</f>
        <v>0.68402842869084191</v>
      </c>
    </row>
    <row r="12" spans="1:4" x14ac:dyDescent="0.25">
      <c r="A12" s="12">
        <v>38047</v>
      </c>
      <c r="B12" s="14">
        <v>-5.0000000000000001E-3</v>
      </c>
      <c r="C12" s="14">
        <v>-1.3232126371935493E-2</v>
      </c>
      <c r="D12" s="30">
        <f>_xll.EWXCF($B$2:B12,$C$2:C12,1,,0)</f>
        <v>0.6913109368312681</v>
      </c>
    </row>
    <row r="13" spans="1:4" x14ac:dyDescent="0.25">
      <c r="A13" s="12">
        <v>38078</v>
      </c>
      <c r="B13" s="14">
        <v>-7.8E-2</v>
      </c>
      <c r="C13" s="14">
        <v>-1.8918918918918948E-2</v>
      </c>
      <c r="D13" s="30">
        <f>_xll.EWXCF($B$2:B13,$C$2:C13,1,,0)</f>
        <v>0.68806923535929443</v>
      </c>
    </row>
    <row r="14" spans="1:4" x14ac:dyDescent="0.25">
      <c r="A14" s="12">
        <v>38108</v>
      </c>
      <c r="B14" s="14">
        <v>7.0000000000000001E-3</v>
      </c>
      <c r="C14" s="14">
        <v>1.7058698876880607E-2</v>
      </c>
      <c r="D14" s="30">
        <f>_xll.EWXCF($B$2:B14,$C$2:C14,1,,0)</f>
        <v>0.69215711531738056</v>
      </c>
    </row>
    <row r="15" spans="1:4" x14ac:dyDescent="0.25">
      <c r="A15" s="12">
        <v>38139</v>
      </c>
      <c r="B15" s="14">
        <v>3.5999999999999997E-2</v>
      </c>
      <c r="C15" s="14">
        <v>1.8543598291488772E-2</v>
      </c>
      <c r="D15" s="30">
        <f>_xll.EWXCF($B$2:B15,$C$2:C15,1,,0)</f>
        <v>0.68638784946423248</v>
      </c>
    </row>
    <row r="16" spans="1:4" x14ac:dyDescent="0.25">
      <c r="A16" s="12">
        <v>38169</v>
      </c>
      <c r="B16" s="14">
        <v>-8.7999999999999995E-2</v>
      </c>
      <c r="C16" s="14">
        <v>-3.2218471923902925E-2</v>
      </c>
      <c r="D16" s="30">
        <f>_xll.EWXCF($B$2:B16,$C$2:C16,1,,0)</f>
        <v>0.70299957257811685</v>
      </c>
    </row>
    <row r="17" spans="1:17" x14ac:dyDescent="0.25">
      <c r="A17" s="12">
        <v>38200</v>
      </c>
      <c r="B17" s="14">
        <v>5.3999999999999999E-2</v>
      </c>
      <c r="C17" s="14">
        <v>2.4307757345169989E-3</v>
      </c>
      <c r="D17" s="30">
        <f>_xll.EWXCF($B$2:B17,$C$2:C17,1,,0)</f>
        <v>0.75048775060813921</v>
      </c>
    </row>
    <row r="18" spans="1:17" ht="15.75" thickBot="1" x14ac:dyDescent="0.3">
      <c r="A18" s="12">
        <v>38231</v>
      </c>
      <c r="B18" s="14">
        <v>1.2E-2</v>
      </c>
      <c r="C18" s="14">
        <v>1.0015814443858684E-2</v>
      </c>
      <c r="D18" s="30">
        <f>_xll.EWXCF($B$2:B18,$C$2:C18,1,,0)</f>
        <v>0.72196254118522585</v>
      </c>
    </row>
    <row r="19" spans="1:17" ht="15.75" thickBot="1" x14ac:dyDescent="0.3">
      <c r="A19" s="12">
        <v>38261</v>
      </c>
      <c r="B19" s="14">
        <v>2E-3</v>
      </c>
      <c r="C19" s="14">
        <v>1.2943632567849805E-2</v>
      </c>
      <c r="D19" s="30">
        <f>_xll.EWXCF($B$2:B19,$C$2:C19,1,,0)</f>
        <v>0.72343593671750883</v>
      </c>
      <c r="F19" s="2" t="s">
        <v>0</v>
      </c>
      <c r="G19" s="3"/>
      <c r="H19" s="3"/>
      <c r="J19" s="2" t="s">
        <v>10</v>
      </c>
      <c r="K19" s="3"/>
      <c r="L19" s="8"/>
      <c r="M19" s="7">
        <f>0.05</f>
        <v>0.05</v>
      </c>
      <c r="O19" s="9" t="s">
        <v>12</v>
      </c>
      <c r="P19" s="9" t="s">
        <v>20</v>
      </c>
      <c r="Q19" s="9" t="s">
        <v>19</v>
      </c>
    </row>
    <row r="20" spans="1:17" x14ac:dyDescent="0.25">
      <c r="A20" s="12">
        <v>38292</v>
      </c>
      <c r="B20" s="14">
        <v>0.108</v>
      </c>
      <c r="C20" s="14">
        <v>4.4517724649628887E-2</v>
      </c>
      <c r="D20" s="30">
        <f>_xll.EWXCF($B$2:B20,$C$2:C20,1,,0)</f>
        <v>0.71602138358220735</v>
      </c>
      <c r="J20" s="17" t="s">
        <v>11</v>
      </c>
      <c r="K20" s="17" t="s">
        <v>18</v>
      </c>
      <c r="L20" s="17" t="s">
        <v>19</v>
      </c>
      <c r="O20" s="4" t="s">
        <v>13</v>
      </c>
      <c r="P20" s="5">
        <f>_xll.WNTest('S&amp;P500'!$C$2:$C$90, 1)</f>
        <v>1.1425751065047961E-3</v>
      </c>
      <c r="Q20" s="10" t="b">
        <f>IF($P20 &gt; $M$19, TRUE, FALSE)</f>
        <v>0</v>
      </c>
    </row>
    <row r="21" spans="1:17" x14ac:dyDescent="0.25">
      <c r="A21" s="12">
        <v>38322</v>
      </c>
      <c r="B21" s="14">
        <v>0.05</v>
      </c>
      <c r="C21" s="14">
        <v>3.0090765588003165E-2</v>
      </c>
      <c r="D21" s="30">
        <f>_xll.EWXCF($B$2:B21,$C$2:C21,1,,0)</f>
        <v>0.79249917253248703</v>
      </c>
      <c r="G21" s="4" t="s">
        <v>1</v>
      </c>
      <c r="H21" s="5">
        <f>AVERAGE(_xll.RMNA('S&amp;P500'!$C$2:$C$90))</f>
        <v>4.3416552589401105E-3</v>
      </c>
      <c r="J21" s="10">
        <v>0</v>
      </c>
      <c r="K21" s="5">
        <f>_xll.TEST_MEAN('S&amp;P500'!$C$2:$C$90,$J21)</f>
        <v>0.17168582045926747</v>
      </c>
      <c r="L21" s="10" t="b">
        <f>IF($K21 &gt; $M$19/2, FALSE, TRUE)</f>
        <v>0</v>
      </c>
      <c r="O21" s="4" t="s">
        <v>14</v>
      </c>
      <c r="P21" s="5">
        <f>_xll.NormalityTest('S&amp;P500'!$C$2:$C$90, 1)</f>
        <v>4.9675820975684563E-8</v>
      </c>
      <c r="Q21" s="10" t="b">
        <f>IF($P21 &gt; $M$19, TRUE, FALSE)</f>
        <v>0</v>
      </c>
    </row>
    <row r="22" spans="1:17" x14ac:dyDescent="0.25">
      <c r="A22" s="12">
        <v>38353</v>
      </c>
      <c r="B22" s="14">
        <v>-4.8000000000000001E-2</v>
      </c>
      <c r="C22" s="14">
        <v>-2.2411646394023599E-2</v>
      </c>
      <c r="D22" s="30">
        <f>_xll.EWXCF($B$2:B22,$C$2:C22,1,,0)</f>
        <v>0.80813112671293974</v>
      </c>
      <c r="G22" s="4" t="s">
        <v>2</v>
      </c>
      <c r="H22" s="5">
        <f>STDEV(_xll.RMNA('S&amp;P500'!$C$2:$C$90))</f>
        <v>4.2994438830607294E-2</v>
      </c>
      <c r="J22" s="10"/>
      <c r="K22" s="5"/>
      <c r="L22" s="10"/>
      <c r="O22" s="4" t="s">
        <v>15</v>
      </c>
      <c r="P22" s="5">
        <f>_xll.ARCHTest('S&amp;P500'!$C$2:$C$90,1)</f>
        <v>3.270013710397898E-7</v>
      </c>
      <c r="Q22" s="10" t="b">
        <f>IF($P22 &lt; $M$19, TRUE, FALSE)</f>
        <v>1</v>
      </c>
    </row>
    <row r="23" spans="1:17" x14ac:dyDescent="0.25">
      <c r="A23" s="12">
        <v>38384</v>
      </c>
      <c r="B23" s="14">
        <v>1.0999999999999999E-2</v>
      </c>
      <c r="C23" s="14">
        <v>2.0868031742921511E-2</v>
      </c>
      <c r="D23" s="30">
        <f>_xll.EWXCF($B$2:B23,$C$2:C23,1,,0)</f>
        <v>0.81968938659310131</v>
      </c>
      <c r="G23" s="4" t="s">
        <v>3</v>
      </c>
      <c r="H23" s="6">
        <f>SKEW(_xll.RMNA('S&amp;P500'!$C$2:$C$90))</f>
        <v>-1.0478692686367783</v>
      </c>
      <c r="J23" s="10">
        <v>0</v>
      </c>
      <c r="K23" s="5">
        <f>_xll.TEST_SKEW('S&amp;P500'!$C$2:$C$90)</f>
        <v>3.6325750514921426E-5</v>
      </c>
      <c r="L23" s="10" t="b">
        <f>IF($K23 &gt; $M$19/2, FALSE, TRUE)</f>
        <v>1</v>
      </c>
    </row>
    <row r="24" spans="1:17" x14ac:dyDescent="0.25">
      <c r="A24" s="12">
        <v>38412</v>
      </c>
      <c r="B24" s="14">
        <v>-2.8000000000000001E-2</v>
      </c>
      <c r="C24" s="14">
        <v>-1.8234165067178565E-2</v>
      </c>
      <c r="D24" s="30">
        <f>_xll.EWXCF($B$2:B24,$C$2:C24,1,,0)</f>
        <v>0.81026705106600116</v>
      </c>
      <c r="G24" s="4" t="s">
        <v>4</v>
      </c>
      <c r="H24" s="6">
        <f>KURT(_xll.RMNA('S&amp;P500'!$C$2:$C$90))</f>
        <v>2.3958949469999893</v>
      </c>
      <c r="J24" s="10">
        <v>0</v>
      </c>
      <c r="K24" s="5">
        <f>_xll.TEST_XKURT('S&amp;P500'!$C$2:$C$90)</f>
        <v>1.1671769061633896E-5</v>
      </c>
      <c r="L24" s="10" t="b">
        <f>IF($K24 &gt; $M$19/2, FALSE, TRUE)</f>
        <v>1</v>
      </c>
    </row>
    <row r="25" spans="1:17" x14ac:dyDescent="0.25">
      <c r="A25" s="12">
        <v>38443</v>
      </c>
      <c r="B25" s="14">
        <v>-1.9E-2</v>
      </c>
      <c r="C25" s="14">
        <v>-1.8768328445747828E-2</v>
      </c>
      <c r="D25" s="30">
        <f>_xll.EWXCF($B$2:B25,$C$2:C25,1,,0)</f>
        <v>0.81509481794476513</v>
      </c>
      <c r="G25" s="4"/>
      <c r="H25" s="5"/>
    </row>
    <row r="26" spans="1:17" x14ac:dyDescent="0.25">
      <c r="A26" s="12">
        <v>38473</v>
      </c>
      <c r="B26" s="14">
        <v>4.2999999999999997E-2</v>
      </c>
      <c r="C26" s="14">
        <v>3.2177724646343941E-2</v>
      </c>
      <c r="D26" s="30">
        <f>_xll.EWXCF($B$2:B26,$C$2:C26,1,,0)</f>
        <v>0.81482898943063864</v>
      </c>
      <c r="G26" s="4" t="s">
        <v>5</v>
      </c>
      <c r="H26" s="5">
        <f>MEDIAN(_xll.RMNA('S&amp;P500'!$C$2:$C$90))</f>
        <v>1.2770809578106945E-2</v>
      </c>
    </row>
    <row r="27" spans="1:17" x14ac:dyDescent="0.25">
      <c r="A27" s="12">
        <v>38504</v>
      </c>
      <c r="B27" s="14">
        <v>4.8000000000000001E-2</v>
      </c>
      <c r="C27" s="14">
        <v>1.5442524852813388E-3</v>
      </c>
      <c r="D27" s="30">
        <f>_xll.EWXCF($B$2:B27,$C$2:C27,1,,0)</f>
        <v>0.82527595789294772</v>
      </c>
      <c r="G27" s="4" t="s">
        <v>6</v>
      </c>
      <c r="H27" s="5">
        <f>MIN(_xll.RMNA('S&amp;P500'!$C$2:$C$90))</f>
        <v>-0.16520848845867464</v>
      </c>
    </row>
    <row r="28" spans="1:17" x14ac:dyDescent="0.25">
      <c r="A28" s="12">
        <v>38534</v>
      </c>
      <c r="B28" s="14">
        <v>8.5000000000000006E-2</v>
      </c>
      <c r="C28" s="14">
        <v>3.8257685265491004E-2</v>
      </c>
      <c r="D28" s="30">
        <f>_xll.EWXCF($B$2:B28,$C$2:C28,1,,0)</f>
        <v>0.79984953033518513</v>
      </c>
      <c r="G28" s="4" t="s">
        <v>7</v>
      </c>
      <c r="H28" s="5">
        <f>MAX(_xll.RMNA('S&amp;P500'!$C$2:$C$90))</f>
        <v>9.9211124481882518E-2</v>
      </c>
    </row>
    <row r="29" spans="1:17" x14ac:dyDescent="0.25">
      <c r="A29" s="12">
        <v>38565</v>
      </c>
      <c r="B29" s="14">
        <v>-2.7E-2</v>
      </c>
      <c r="C29" s="14">
        <v>-9.3744198997586237E-3</v>
      </c>
      <c r="D29" s="30">
        <f>_xll.EWXCF($B$2:B29,$C$2:C29,1,,0)</f>
        <v>0.83421025638921564</v>
      </c>
      <c r="G29" s="4" t="s">
        <v>8</v>
      </c>
      <c r="H29" s="5">
        <f>QUARTILE(_xll.RMNA('S&amp;P500'!$C$2:$C$90),1)</f>
        <v>-1.8234165067178565E-2</v>
      </c>
    </row>
    <row r="30" spans="1:17" x14ac:dyDescent="0.25">
      <c r="A30" s="12">
        <v>38596</v>
      </c>
      <c r="B30" s="14">
        <v>-0.04</v>
      </c>
      <c r="C30" s="14">
        <v>8.0577157312844427E-3</v>
      </c>
      <c r="D30" s="30">
        <f>_xll.EWXCF($B$2:B30,$C$2:C30,1,,0)</f>
        <v>0.83585298738401537</v>
      </c>
      <c r="G30" s="4" t="s">
        <v>9</v>
      </c>
      <c r="H30" s="5">
        <f>QUARTILE(_xll.RMNA('S&amp;P500'!$C$2:$C$90),3)</f>
        <v>3.0090765588003165E-2</v>
      </c>
    </row>
    <row r="31" spans="1:17" x14ac:dyDescent="0.25">
      <c r="A31" s="12">
        <v>38626</v>
      </c>
      <c r="B31" s="14">
        <v>-0.05</v>
      </c>
      <c r="C31" s="14">
        <v>-2.3701087461659998E-2</v>
      </c>
      <c r="D31" s="30">
        <f>_xll.EWXCF($B$2:B31,$C$2:C31,1,,0)</f>
        <v>0.79479228669485602</v>
      </c>
    </row>
    <row r="32" spans="1:17" ht="15.75" thickBot="1" x14ac:dyDescent="0.3">
      <c r="A32" s="12">
        <v>38657</v>
      </c>
      <c r="B32" s="14">
        <v>3.5000000000000003E-2</v>
      </c>
      <c r="C32" s="14">
        <v>4.3983244478293937E-2</v>
      </c>
      <c r="D32" s="30">
        <f>_xll.EWXCF($B$2:B32,$C$2:C32,1,,0)</f>
        <v>0.80886548476614328</v>
      </c>
    </row>
    <row r="33" spans="1:17" ht="15.75" thickBot="1" x14ac:dyDescent="0.3">
      <c r="A33" s="12">
        <v>38687</v>
      </c>
      <c r="B33" s="14">
        <v>-2.4E-2</v>
      </c>
      <c r="C33" s="14">
        <v>-1.9150100310049156E-3</v>
      </c>
      <c r="D33" s="30">
        <f>_xll.EWXCF($B$2:B33,$C$2:C33,1,,0)</f>
        <v>0.79463354643109974</v>
      </c>
      <c r="F33" s="2" t="s">
        <v>0</v>
      </c>
      <c r="G33" s="3"/>
      <c r="H33" s="3"/>
      <c r="J33" s="2" t="s">
        <v>10</v>
      </c>
      <c r="K33" s="3"/>
      <c r="L33" s="8"/>
      <c r="M33" s="7">
        <f>0.05</f>
        <v>0.05</v>
      </c>
      <c r="O33" s="9" t="s">
        <v>12</v>
      </c>
      <c r="P33" s="9" t="s">
        <v>20</v>
      </c>
      <c r="Q33" s="9" t="s">
        <v>19</v>
      </c>
    </row>
    <row r="34" spans="1:17" x14ac:dyDescent="0.25">
      <c r="A34" s="12">
        <v>38718</v>
      </c>
      <c r="B34" s="14">
        <v>4.4999999999999998E-2</v>
      </c>
      <c r="C34" s="14">
        <v>2.4029237094563616E-2</v>
      </c>
      <c r="D34" s="30">
        <f>_xll.EWXCF($B$2:B34,$C$2:C34,1,,0)</f>
        <v>0.79023988360499064</v>
      </c>
      <c r="J34" s="17" t="s">
        <v>11</v>
      </c>
      <c r="K34" s="17" t="s">
        <v>18</v>
      </c>
      <c r="L34" s="17" t="s">
        <v>19</v>
      </c>
      <c r="O34" s="4" t="s">
        <v>13</v>
      </c>
      <c r="P34" s="5">
        <f>_xll.WNTest('S&amp;P500'!$B$2:$B$90, 1)</f>
        <v>0.55852872816053956</v>
      </c>
      <c r="Q34" s="10" t="b">
        <f>IF($P34 &gt; $M$33, TRUE, FALSE)</f>
        <v>1</v>
      </c>
    </row>
    <row r="35" spans="1:17" x14ac:dyDescent="0.25">
      <c r="A35" s="12">
        <v>38749</v>
      </c>
      <c r="B35" s="14">
        <v>-1.6E-2</v>
      </c>
      <c r="C35" s="14">
        <v>5.710206995003464E-3</v>
      </c>
      <c r="D35" s="30">
        <f>_xll.EWXCF($B$2:B35,$C$2:C35,1,,0)</f>
        <v>0.80315879064847817</v>
      </c>
      <c r="G35" s="4" t="s">
        <v>1</v>
      </c>
      <c r="H35" s="5">
        <f>AVERAGE(_xll.RMNA('S&amp;P500'!$B$2:$B$90))</f>
        <v>1.1808988764044943E-2</v>
      </c>
      <c r="J35" s="10">
        <v>0</v>
      </c>
      <c r="K35" s="5">
        <f>_xll.TEST_MEAN('S&amp;P500'!$B$2:$B$90,$J35)</f>
        <v>2.2584325957684746E-2</v>
      </c>
      <c r="L35" s="10" t="b">
        <f>IF($K35 &gt; $M$33/2, FALSE, TRUE)</f>
        <v>1</v>
      </c>
      <c r="O35" s="4" t="s">
        <v>14</v>
      </c>
      <c r="P35" s="5">
        <f>_xll.NormalityTest('S&amp;P500'!$B$2:$B$90, 1)</f>
        <v>2.4151035511288367E-2</v>
      </c>
      <c r="Q35" s="10" t="b">
        <f>IF($P35 &gt; $M$33, TRUE, FALSE)</f>
        <v>0</v>
      </c>
    </row>
    <row r="36" spans="1:17" x14ac:dyDescent="0.25">
      <c r="A36" s="12">
        <v>38777</v>
      </c>
      <c r="B36" s="14">
        <v>2.7E-2</v>
      </c>
      <c r="C36" s="14">
        <v>1.650106458481182E-2</v>
      </c>
      <c r="D36" s="30">
        <f>_xll.EWXCF($B$2:B36,$C$2:C36,1,,0)</f>
        <v>0.79290120858212476</v>
      </c>
      <c r="G36" s="4" t="s">
        <v>2</v>
      </c>
      <c r="H36" s="5">
        <f>STDEV(_xll.RMNA('S&amp;P500'!$B$2:$B$90))</f>
        <v>5.4825524166232514E-2</v>
      </c>
      <c r="J36" s="10"/>
      <c r="K36" s="5"/>
      <c r="L36" s="10"/>
      <c r="O36" s="4" t="s">
        <v>15</v>
      </c>
      <c r="P36" s="5">
        <f>_xll.ARCHTest('S&amp;P500'!$B$2:$B$90,1)</f>
        <v>9.063771601936417E-2</v>
      </c>
      <c r="Q36" s="10" t="b">
        <f>IF($P36 &lt; $M$33, TRUE, FALSE)</f>
        <v>0</v>
      </c>
    </row>
    <row r="37" spans="1:17" x14ac:dyDescent="0.25">
      <c r="A37" s="12">
        <v>38808</v>
      </c>
      <c r="B37" s="14">
        <v>1.4999999999999999E-2</v>
      </c>
      <c r="C37" s="14">
        <v>1.2654913597486495E-2</v>
      </c>
      <c r="D37" s="30">
        <f>_xll.EWXCF($B$2:B37,$C$2:C37,1,,0)</f>
        <v>0.79838719658025348</v>
      </c>
      <c r="G37" s="4" t="s">
        <v>3</v>
      </c>
      <c r="H37" s="6">
        <f>SKEW(_xll.RMNA('S&amp;P500'!$B$2:$B$90))</f>
        <v>0.33993945972027922</v>
      </c>
      <c r="J37" s="10">
        <v>0</v>
      </c>
      <c r="K37" s="5">
        <f>_xll.TEST_SKEW('S&amp;P500'!$B$2:$B$90)</f>
        <v>9.9034065592520898E-2</v>
      </c>
      <c r="L37" s="10" t="b">
        <f>IF($K37 &gt; $M$33/2, FALSE, TRUE)</f>
        <v>0</v>
      </c>
    </row>
    <row r="38" spans="1:17" x14ac:dyDescent="0.25">
      <c r="A38" s="12">
        <v>38838</v>
      </c>
      <c r="B38" s="14">
        <v>-6.2E-2</v>
      </c>
      <c r="C38" s="14">
        <v>-3.0164612600189655E-2</v>
      </c>
      <c r="D38" s="30">
        <f>_xll.EWXCF($B$2:B38,$C$2:C38,1,,0)</f>
        <v>0.79976445734848189</v>
      </c>
      <c r="G38" s="4" t="s">
        <v>4</v>
      </c>
      <c r="H38" s="6">
        <f>KURT(_xll.RMNA('S&amp;P500'!$B$2:$B$90))</f>
        <v>1.3932908207902606</v>
      </c>
      <c r="J38" s="10">
        <v>0</v>
      </c>
      <c r="K38" s="5">
        <f>_xll.TEST_XKURT('S&amp;P500'!$B$2:$B$90)</f>
        <v>8.057447603990445E-3</v>
      </c>
      <c r="L38" s="10" t="b">
        <f>IF($K38 &gt; $M$33/2, FALSE, TRUE)</f>
        <v>1</v>
      </c>
    </row>
    <row r="39" spans="1:17" x14ac:dyDescent="0.25">
      <c r="A39" s="12">
        <v>38869</v>
      </c>
      <c r="B39" s="14">
        <v>1.2E-2</v>
      </c>
      <c r="C39" s="14">
        <v>2.6659557451345073E-3</v>
      </c>
      <c r="D39" s="30">
        <f>_xll.EWXCF($B$2:B39,$C$2:C39,1,,0)</f>
        <v>0.82253872619057544</v>
      </c>
      <c r="G39" s="4"/>
      <c r="H39" s="5"/>
    </row>
    <row r="40" spans="1:17" x14ac:dyDescent="0.25">
      <c r="A40" s="12">
        <v>38899</v>
      </c>
      <c r="B40" s="14">
        <v>-1.4999999999999999E-2</v>
      </c>
      <c r="C40" s="14">
        <v>4.4314455375342732E-3</v>
      </c>
      <c r="D40" s="30">
        <f>_xll.EWXCF($B$2:B40,$C$2:C40,1,,0)</f>
        <v>0.82224253564415395</v>
      </c>
      <c r="G40" s="4" t="s">
        <v>5</v>
      </c>
      <c r="H40" s="5">
        <f>MEDIAN(_xll.RMNA('S&amp;P500'!$B$2:$B$90))</f>
        <v>1.2E-2</v>
      </c>
    </row>
    <row r="41" spans="1:17" x14ac:dyDescent="0.25">
      <c r="A41" s="12">
        <v>38930</v>
      </c>
      <c r="B41" s="14">
        <v>2.7E-2</v>
      </c>
      <c r="C41" s="14">
        <v>2.188299655872239E-2</v>
      </c>
      <c r="D41" s="30">
        <f>_xll.EWXCF($B$2:B41,$C$2:C41,1,,0)</f>
        <v>0.8132521913162406</v>
      </c>
      <c r="G41" s="4" t="s">
        <v>6</v>
      </c>
      <c r="H41" s="5">
        <f>MIN(_xll.RMNA('S&amp;P500'!$B$2:$B$90))</f>
        <v>-0.111</v>
      </c>
    </row>
    <row r="42" spans="1:17" x14ac:dyDescent="0.25">
      <c r="A42" s="12">
        <v>38961</v>
      </c>
      <c r="B42" s="14">
        <v>0.01</v>
      </c>
      <c r="C42" s="14">
        <v>2.6940678697867204E-2</v>
      </c>
      <c r="D42" s="30">
        <f>_xll.EWXCF($B$2:B42,$C$2:C42,1,,0)</f>
        <v>0.81777437706749567</v>
      </c>
      <c r="G42" s="4" t="s">
        <v>7</v>
      </c>
      <c r="H42" s="5">
        <f>MAX(_xll.RMNA('S&amp;P500'!$B$2:$B$90))</f>
        <v>0.21299999999999999</v>
      </c>
    </row>
    <row r="43" spans="1:17" x14ac:dyDescent="0.25">
      <c r="A43" s="12">
        <v>38991</v>
      </c>
      <c r="B43" s="14">
        <v>1.7000000000000001E-2</v>
      </c>
      <c r="C43" s="14">
        <v>3.1531152778945692E-2</v>
      </c>
      <c r="D43" s="30">
        <f>_xll.EWXCF($B$2:B43,$C$2:C43,1,,0)</f>
        <v>0.79653991739763719</v>
      </c>
      <c r="G43" s="4" t="s">
        <v>8</v>
      </c>
      <c r="H43" s="5">
        <f>QUARTILE(_xll.RMNA('S&amp;P500'!$B$2:$B$90),1)</f>
        <v>-1.9E-2</v>
      </c>
    </row>
    <row r="44" spans="1:17" x14ac:dyDescent="0.25">
      <c r="A44" s="12">
        <v>39022</v>
      </c>
      <c r="B44" s="14">
        <v>0.06</v>
      </c>
      <c r="C44" s="14">
        <v>1.9889142484512456E-2</v>
      </c>
      <c r="D44" s="30">
        <f>_xll.EWXCF($B$2:B44,$C$2:C44,1,,0)</f>
        <v>0.78091118994787245</v>
      </c>
      <c r="G44" s="4" t="s">
        <v>9</v>
      </c>
      <c r="H44" s="5">
        <f>QUARTILE(_xll.RMNA('S&amp;P500'!$B$2:$B$90),3)</f>
        <v>4.4999999999999998E-2</v>
      </c>
    </row>
    <row r="45" spans="1:17" x14ac:dyDescent="0.25">
      <c r="A45" s="12">
        <v>39052</v>
      </c>
      <c r="B45" s="14">
        <v>-2E-3</v>
      </c>
      <c r="C45" s="14">
        <v>1.3347186700767288E-2</v>
      </c>
      <c r="D45" s="30">
        <f>_xll.EWXCF($B$2:B45,$C$2:C45,1,,0)</f>
        <v>0.788896317505002</v>
      </c>
    </row>
    <row r="46" spans="1:17" x14ac:dyDescent="0.25">
      <c r="A46" s="12">
        <v>39083</v>
      </c>
      <c r="B46" s="14">
        <v>2.5000000000000001E-2</v>
      </c>
      <c r="C46" s="14">
        <v>1.5064279517311929E-2</v>
      </c>
      <c r="D46" s="30">
        <f>_xll.EWXCF($B$2:B46,$C$2:C46,1,,0)</f>
        <v>0.77802024692331784</v>
      </c>
    </row>
    <row r="47" spans="1:17" x14ac:dyDescent="0.25">
      <c r="A47" s="12">
        <v>39114</v>
      </c>
      <c r="B47" s="14">
        <v>-0.01</v>
      </c>
      <c r="C47" s="14">
        <v>-1.958041958041945E-2</v>
      </c>
      <c r="D47" s="30">
        <f>_xll.EWXCF($B$2:B47,$C$2:C47,1,,0)</f>
        <v>0.78415422826122128</v>
      </c>
    </row>
    <row r="48" spans="1:17" x14ac:dyDescent="0.25">
      <c r="A48" s="12">
        <v>39142</v>
      </c>
      <c r="B48" s="14">
        <v>-8.0000000000000002E-3</v>
      </c>
      <c r="C48" s="14">
        <v>1.1570771913139932E-2</v>
      </c>
      <c r="D48" s="30">
        <f>_xll.EWXCF($B$2:B48,$C$2:C48,1,,0)</f>
        <v>0.7773987511108964</v>
      </c>
    </row>
    <row r="49" spans="1:4" x14ac:dyDescent="0.25">
      <c r="A49" s="12">
        <v>39173</v>
      </c>
      <c r="B49" s="14">
        <v>4.8000000000000001E-2</v>
      </c>
      <c r="C49" s="14">
        <v>4.426512065183319E-2</v>
      </c>
      <c r="D49" s="30">
        <f>_xll.EWXCF($B$2:B49,$C$2:C49,1,,0)</f>
        <v>0.76161899535161426</v>
      </c>
    </row>
    <row r="50" spans="1:4" x14ac:dyDescent="0.25">
      <c r="A50" s="12">
        <v>39203</v>
      </c>
      <c r="B50" s="14">
        <v>6.0999999999999999E-2</v>
      </c>
      <c r="C50" s="14">
        <v>3.3911021081851622E-2</v>
      </c>
      <c r="D50" s="30">
        <f>_xll.EWXCF($B$2:B50,$C$2:C50,1,,0)</f>
        <v>0.78760272459991887</v>
      </c>
    </row>
    <row r="51" spans="1:4" x14ac:dyDescent="0.25">
      <c r="A51" s="12">
        <v>39234</v>
      </c>
      <c r="B51" s="14">
        <v>-3.4000000000000002E-2</v>
      </c>
      <c r="C51" s="14">
        <v>-1.4585298599521068E-2</v>
      </c>
      <c r="D51" s="30">
        <f>_xll.EWXCF($B$2:B51,$C$2:C51,1,,0)</f>
        <v>0.81571714608759183</v>
      </c>
    </row>
    <row r="52" spans="1:4" x14ac:dyDescent="0.25">
      <c r="A52" s="12">
        <v>39264</v>
      </c>
      <c r="B52" s="14">
        <v>-1.9E-2</v>
      </c>
      <c r="C52" s="14">
        <v>-3.1296023564064801E-2</v>
      </c>
      <c r="D52" s="30">
        <f>_xll.EWXCF($B$2:B52,$C$2:C52,1,,0)</f>
        <v>0.82008914899014973</v>
      </c>
    </row>
    <row r="53" spans="1:4" x14ac:dyDescent="0.25">
      <c r="A53" s="12">
        <v>39295</v>
      </c>
      <c r="B53" s="14">
        <v>1.7000000000000001E-2</v>
      </c>
      <c r="C53" s="14">
        <v>1.2770809578106945E-2</v>
      </c>
      <c r="D53" s="30">
        <f>_xll.EWXCF($B$2:B53,$C$2:C53,1,,0)</f>
        <v>0.81065946502808894</v>
      </c>
    </row>
    <row r="54" spans="1:4" x14ac:dyDescent="0.25">
      <c r="A54" s="12">
        <v>39326</v>
      </c>
      <c r="B54" s="14">
        <v>3.0000000000000001E-3</v>
      </c>
      <c r="C54" s="14">
        <v>3.8730015762215686E-2</v>
      </c>
      <c r="D54" s="30">
        <f>_xll.EWXCF($B$2:B54,$C$2:C54,1,,0)</f>
        <v>0.81339827749930083</v>
      </c>
    </row>
    <row r="55" spans="1:4" x14ac:dyDescent="0.25">
      <c r="A55" s="12">
        <v>39356</v>
      </c>
      <c r="B55" s="14">
        <v>0.03</v>
      </c>
      <c r="C55" s="14">
        <v>1.3584796589349191E-2</v>
      </c>
      <c r="D55" s="30">
        <f>_xll.EWXCF($B$2:B55,$C$2:C55,1,,0)</f>
        <v>0.7581597149613819</v>
      </c>
    </row>
    <row r="56" spans="1:4" x14ac:dyDescent="0.25">
      <c r="A56" s="12">
        <v>39387</v>
      </c>
      <c r="B56" s="14">
        <v>-8.7999999999999995E-2</v>
      </c>
      <c r="C56" s="14">
        <v>-3.8711057246738512E-2</v>
      </c>
      <c r="D56" s="30">
        <f>_xll.EWXCF($B$2:B56,$C$2:C56,1,,0)</f>
        <v>0.76318764889876711</v>
      </c>
    </row>
    <row r="57" spans="1:4" x14ac:dyDescent="0.25">
      <c r="A57" s="12">
        <v>39417</v>
      </c>
      <c r="B57" s="14">
        <v>-8.0000000000000002E-3</v>
      </c>
      <c r="C57" s="14">
        <v>-1.12726194007714E-2</v>
      </c>
      <c r="D57" s="30">
        <f>_xll.EWXCF($B$2:B57,$C$2:C57,1,,0)</f>
        <v>0.79877107411640147</v>
      </c>
    </row>
    <row r="58" spans="1:4" x14ac:dyDescent="0.25">
      <c r="A58" s="12">
        <v>39448</v>
      </c>
      <c r="B58" s="14">
        <v>-0.04</v>
      </c>
      <c r="C58" s="14">
        <v>-6.0456045604560416E-2</v>
      </c>
      <c r="D58" s="30">
        <f>_xll.EWXCF($B$2:B58,$C$2:C58,1,,0)</f>
        <v>0.79834787508564187</v>
      </c>
    </row>
    <row r="59" spans="1:4" x14ac:dyDescent="0.25">
      <c r="A59" s="12">
        <v>39479</v>
      </c>
      <c r="B59" s="14">
        <v>1.0999999999999999E-2</v>
      </c>
      <c r="C59" s="14">
        <v>-2.586619830752046E-2</v>
      </c>
      <c r="D59" s="30">
        <f>_xll.EWXCF($B$2:B59,$C$2:C59,1,,0)</f>
        <v>0.78861257086715431</v>
      </c>
    </row>
    <row r="60" spans="1:4" x14ac:dyDescent="0.25">
      <c r="A60" s="12">
        <v>39508</v>
      </c>
      <c r="B60" s="14">
        <v>1.2E-2</v>
      </c>
      <c r="C60" s="14">
        <v>-8.932961809539286E-3</v>
      </c>
      <c r="D60" s="30">
        <f>_xll.EWXCF($B$2:B60,$C$2:C60,1,,0)</f>
        <v>0.75001068253741932</v>
      </c>
    </row>
    <row r="61" spans="1:4" x14ac:dyDescent="0.25">
      <c r="A61" s="12">
        <v>39539</v>
      </c>
      <c r="B61" s="14">
        <v>-0.01</v>
      </c>
      <c r="C61" s="14">
        <v>4.7630860828578481E-2</v>
      </c>
      <c r="D61" s="30">
        <f>_xll.EWXCF($B$2:B61,$C$2:C61,1,,0)</f>
        <v>0.73879890279888916</v>
      </c>
    </row>
    <row r="62" spans="1:4" x14ac:dyDescent="0.25">
      <c r="A62" s="12">
        <v>39569</v>
      </c>
      <c r="B62" s="14">
        <v>3.6999999999999998E-2</v>
      </c>
      <c r="C62" s="14">
        <v>1.5155103007340909E-2</v>
      </c>
      <c r="D62" s="30">
        <f>_xll.EWXCF($B$2:B62,$C$2:C62,1,,0)</f>
        <v>0.64624216078911301</v>
      </c>
    </row>
    <row r="63" spans="1:4" x14ac:dyDescent="0.25">
      <c r="A63" s="12">
        <v>39600</v>
      </c>
      <c r="B63" s="14">
        <v>-0.111</v>
      </c>
      <c r="C63" s="14">
        <v>-8.3586035300521111E-2</v>
      </c>
      <c r="D63" s="30">
        <f>_xll.EWXCF($B$2:B63,$C$2:C63,1,,0)</f>
        <v>0.65315414343924416</v>
      </c>
    </row>
    <row r="64" spans="1:4" x14ac:dyDescent="0.25">
      <c r="A64" s="12">
        <v>39630</v>
      </c>
      <c r="B64" s="14">
        <v>4.0000000000000001E-3</v>
      </c>
      <c r="C64" s="14">
        <v>-8.9937213643306313E-3</v>
      </c>
      <c r="D64" s="30">
        <f>_xll.EWXCF($B$2:B64,$C$2:C64,1,,0)</f>
        <v>0.7809210931037206</v>
      </c>
    </row>
    <row r="65" spans="1:4" x14ac:dyDescent="0.25">
      <c r="A65" s="12">
        <v>39661</v>
      </c>
      <c r="B65" s="14">
        <v>4.2999999999999997E-2</v>
      </c>
      <c r="C65" s="14">
        <v>1.5496575342465846E-2</v>
      </c>
      <c r="D65" s="30">
        <f>_xll.EWXCF($B$2:B65,$C$2:C65,1,,0)</f>
        <v>0.7774757869921809</v>
      </c>
    </row>
    <row r="66" spans="1:4" x14ac:dyDescent="0.25">
      <c r="A66" s="12">
        <v>39692</v>
      </c>
      <c r="B66" s="14">
        <v>-5.5E-2</v>
      </c>
      <c r="C66" s="14">
        <v>-9.417418430149227E-2</v>
      </c>
      <c r="D66" s="30">
        <f>_xll.EWXCF($B$2:B66,$C$2:C66,1,,0)</f>
        <v>0.77727132498453277</v>
      </c>
    </row>
    <row r="67" spans="1:4" x14ac:dyDescent="0.25">
      <c r="A67" s="12">
        <v>39722</v>
      </c>
      <c r="B67" s="14">
        <v>-2.1000000000000001E-2</v>
      </c>
      <c r="C67" s="14">
        <v>-0.16520848845867464</v>
      </c>
      <c r="D67" s="30">
        <f>_xll.EWXCF($B$2:B67,$C$2:C67,1,,0)</f>
        <v>0.77830004504027728</v>
      </c>
    </row>
    <row r="68" spans="1:4" x14ac:dyDescent="0.25">
      <c r="A68" s="12">
        <v>39753</v>
      </c>
      <c r="B68" s="14">
        <v>0.114</v>
      </c>
      <c r="C68" s="14">
        <v>-6.9572973575649399E-2</v>
      </c>
      <c r="D68" s="30">
        <f>_xll.EWXCF($B$2:B68,$C$2:C68,1,,0)</f>
        <v>0.6152137290633547</v>
      </c>
    </row>
    <row r="69" spans="1:4" x14ac:dyDescent="0.25">
      <c r="A69" s="12">
        <v>39783</v>
      </c>
      <c r="B69" s="14">
        <v>4.5999999999999999E-2</v>
      </c>
      <c r="C69" s="14">
        <v>9.7064110245657087E-3</v>
      </c>
      <c r="D69" s="30">
        <f>_xll.EWXCF($B$2:B69,$C$2:C69,1,,0)</f>
        <v>0.31692851913255021</v>
      </c>
    </row>
    <row r="70" spans="1:4" x14ac:dyDescent="0.25">
      <c r="A70" s="12">
        <v>39814</v>
      </c>
      <c r="B70" s="14">
        <v>-8.8999999999999996E-2</v>
      </c>
      <c r="C70" s="14">
        <v>-8.2126750534061266E-2</v>
      </c>
      <c r="D70" s="30">
        <f>_xll.EWXCF($B$2:B70,$C$2:C70,1,,0)</f>
        <v>0.31825040076255584</v>
      </c>
    </row>
    <row r="71" spans="1:4" x14ac:dyDescent="0.25">
      <c r="A71" s="12">
        <v>39845</v>
      </c>
      <c r="B71" s="14">
        <v>-5.6000000000000001E-2</v>
      </c>
      <c r="C71" s="14">
        <v>-0.10744763382467026</v>
      </c>
      <c r="D71" s="30">
        <f>_xll.EWXCF($B$2:B71,$C$2:C71,1,,0)</f>
        <v>0.4173710881090299</v>
      </c>
    </row>
    <row r="72" spans="1:4" x14ac:dyDescent="0.25">
      <c r="A72" s="12">
        <v>39873</v>
      </c>
      <c r="B72" s="14">
        <v>0.08</v>
      </c>
      <c r="C72" s="14">
        <v>8.3441981747066629E-2</v>
      </c>
      <c r="D72" s="30">
        <f>_xll.EWXCF($B$2:B72,$C$2:C72,1,,0)</f>
        <v>0.47524851465220092</v>
      </c>
    </row>
    <row r="73" spans="1:4" x14ac:dyDescent="0.25">
      <c r="A73" s="12">
        <v>39904</v>
      </c>
      <c r="B73" s="14">
        <v>0.21299999999999999</v>
      </c>
      <c r="C73" s="14">
        <v>9.9211124481882518E-2</v>
      </c>
      <c r="D73" s="30">
        <f>_xll.EWXCF($B$2:B73,$C$2:C73,1,,0)</f>
        <v>0.53607674224055613</v>
      </c>
    </row>
    <row r="74" spans="1:4" x14ac:dyDescent="0.25">
      <c r="A74" s="12">
        <v>39934</v>
      </c>
      <c r="B74" s="14">
        <v>4.1000000000000002E-2</v>
      </c>
      <c r="C74" s="14">
        <v>5.8508697238778717E-2</v>
      </c>
      <c r="D74" s="30">
        <f>_xll.EWXCF($B$2:B74,$C$2:C74,1,,0)</f>
        <v>0.61600948664861133</v>
      </c>
    </row>
    <row r="75" spans="1:4" x14ac:dyDescent="0.25">
      <c r="A75" s="12">
        <v>39965</v>
      </c>
      <c r="B75" s="14">
        <v>1.4999999999999999E-2</v>
      </c>
      <c r="C75" s="14">
        <v>-6.8949666743278737E-4</v>
      </c>
      <c r="D75" s="30">
        <f>_xll.EWXCF($B$2:B75,$C$2:C75,1,,0)</f>
        <v>0.62544939966310453</v>
      </c>
    </row>
    <row r="76" spans="1:4" x14ac:dyDescent="0.25">
      <c r="A76" s="12">
        <v>39995</v>
      </c>
      <c r="B76" s="14">
        <v>0.128</v>
      </c>
      <c r="C76" s="14">
        <v>7.4632014719411277E-2</v>
      </c>
      <c r="D76" s="30">
        <f>_xll.EWXCF($B$2:B76,$C$2:C76,1,,0)</f>
        <v>0.62446882840998774</v>
      </c>
    </row>
    <row r="77" spans="1:4" x14ac:dyDescent="0.25">
      <c r="A77" s="12">
        <v>40026</v>
      </c>
      <c r="B77" s="14">
        <v>4.4999999999999998E-2</v>
      </c>
      <c r="C77" s="14">
        <v>3.6918138041733606E-2</v>
      </c>
      <c r="D77" s="30">
        <f>_xll.EWXCF($B$2:B77,$C$2:C77,1,,0)</f>
        <v>0.66336357012477709</v>
      </c>
    </row>
    <row r="78" spans="1:4" x14ac:dyDescent="0.25">
      <c r="A78" s="12">
        <v>40057</v>
      </c>
      <c r="B78" s="14">
        <v>8.1000000000000003E-2</v>
      </c>
      <c r="C78" s="14">
        <v>3.5500515995872117E-2</v>
      </c>
      <c r="D78" s="30">
        <f>_xll.EWXCF($B$2:B78,$C$2:C78,1,,0)</f>
        <v>0.67061335762866991</v>
      </c>
    </row>
    <row r="79" spans="1:4" x14ac:dyDescent="0.25">
      <c r="A79" s="12">
        <v>40087</v>
      </c>
      <c r="B79" s="14">
        <v>-6.5000000000000002E-2</v>
      </c>
      <c r="C79" s="14">
        <v>-1.9234602352003249E-2</v>
      </c>
      <c r="D79" s="30">
        <f>_xll.EWXCF($B$2:B79,$C$2:C79,1,,0)</f>
        <v>0.67771241267811011</v>
      </c>
    </row>
    <row r="80" spans="1:4" x14ac:dyDescent="0.25">
      <c r="A80" s="12">
        <v>40118</v>
      </c>
      <c r="B80" s="14">
        <v>1.9E-2</v>
      </c>
      <c r="C80" s="14">
        <v>6.157910781424647E-2</v>
      </c>
      <c r="D80" s="30">
        <f>_xll.EWXCF($B$2:B80,$C$2:C80,1,,0)</f>
        <v>0.67681079828308321</v>
      </c>
    </row>
    <row r="81" spans="1:4" x14ac:dyDescent="0.25">
      <c r="A81" s="12">
        <v>40148</v>
      </c>
      <c r="B81" s="14">
        <v>3.2000000000000001E-2</v>
      </c>
      <c r="C81" s="14">
        <v>1.9144251938355561E-2</v>
      </c>
      <c r="D81" s="30">
        <f>_xll.EWXCF($B$2:B81,$C$2:C81,1,,0)</f>
        <v>0.66977649243811688</v>
      </c>
    </row>
    <row r="82" spans="1:4" x14ac:dyDescent="0.25">
      <c r="A82" s="12">
        <v>40179</v>
      </c>
      <c r="B82" s="14">
        <v>-5.0999999999999997E-2</v>
      </c>
      <c r="C82" s="14">
        <v>-3.6348267117497945E-2</v>
      </c>
      <c r="D82" s="30">
        <f>_xll.EWXCF($B$2:B82,$C$2:C82,1,,0)</f>
        <v>0.67244070672273115</v>
      </c>
    </row>
    <row r="83" spans="1:4" x14ac:dyDescent="0.25">
      <c r="A83" s="12">
        <v>40210</v>
      </c>
      <c r="B83" s="14">
        <v>2.1000000000000001E-2</v>
      </c>
      <c r="C83" s="14">
        <v>3.1189083820662766E-2</v>
      </c>
      <c r="D83" s="30">
        <f>_xll.EWXCF($B$2:B83,$C$2:C83,1,,0)</f>
        <v>0.68149912189271122</v>
      </c>
    </row>
    <row r="84" spans="1:4" x14ac:dyDescent="0.25">
      <c r="A84" s="12">
        <v>40238</v>
      </c>
      <c r="B84" s="14">
        <v>7.0999999999999994E-2</v>
      </c>
      <c r="C84" s="14">
        <v>5.65217391304349E-2</v>
      </c>
      <c r="D84" s="30">
        <f>_xll.EWXCF($B$2:B84,$C$2:C84,1,,0)</f>
        <v>0.6835718696158013</v>
      </c>
    </row>
    <row r="85" spans="1:4" x14ac:dyDescent="0.25">
      <c r="A85" s="12">
        <v>40269</v>
      </c>
      <c r="B85" s="14">
        <v>0.06</v>
      </c>
      <c r="C85" s="14">
        <v>1.5476829486491317E-2</v>
      </c>
      <c r="D85" s="30">
        <f>_xll.EWXCF($B$2:B85,$C$2:C85,1,,0)</f>
        <v>0.7037988627967614</v>
      </c>
    </row>
    <row r="86" spans="1:4" x14ac:dyDescent="0.25">
      <c r="A86" s="12">
        <v>40299</v>
      </c>
      <c r="B86" s="14">
        <v>-9.7000000000000003E-2</v>
      </c>
      <c r="C86" s="14">
        <v>-7.946436437318305E-2</v>
      </c>
      <c r="D86" s="30">
        <f>_xll.EWXCF($B$2:B86,$C$2:C86,1,,0)</f>
        <v>0.70033955957349703</v>
      </c>
    </row>
    <row r="87" spans="1:4" x14ac:dyDescent="0.25">
      <c r="A87" s="12">
        <v>40330</v>
      </c>
      <c r="B87" s="14">
        <v>7.0000000000000001E-3</v>
      </c>
      <c r="C87" s="14">
        <v>-5.1775289501387656E-2</v>
      </c>
      <c r="D87" s="30">
        <f>_xll.EWXCF($B$2:B87,$C$2:C87,1,,0)</f>
        <v>0.73608047441211</v>
      </c>
    </row>
    <row r="88" spans="1:4" x14ac:dyDescent="0.25">
      <c r="A88" s="12">
        <v>40360</v>
      </c>
      <c r="B88" s="14">
        <v>8.0000000000000002E-3</v>
      </c>
      <c r="C88" s="14">
        <v>6.8328623334678928E-2</v>
      </c>
      <c r="D88" s="30">
        <f>_xll.EWXCF($B$2:B88,$C$2:C88,1,,0)</f>
        <v>0.71075058468339047</v>
      </c>
    </row>
    <row r="89" spans="1:4" x14ac:dyDescent="0.25">
      <c r="A89" s="12">
        <v>40391</v>
      </c>
      <c r="B89" s="14">
        <v>-8.8999999999999996E-2</v>
      </c>
      <c r="C89" s="14">
        <v>-4.4969296173830831E-2</v>
      </c>
      <c r="D89" s="30">
        <f>_xll.EWXCF($B$2:B89,$C$2:C89,1,,0)</f>
        <v>0.68755614985265467</v>
      </c>
    </row>
    <row r="90" spans="1:4" x14ac:dyDescent="0.25">
      <c r="A90" s="12">
        <v>40422</v>
      </c>
      <c r="B90" s="14">
        <v>4.4999999999999998E-2</v>
      </c>
      <c r="C90" s="14">
        <v>2.987436937382526E-2</v>
      </c>
      <c r="D90" s="30">
        <f>_xll.EWXCF($B$2:B90,$C$2:C90,1,,0)</f>
        <v>0.70142621129627869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</vt:lpstr>
      <vt:lpstr>Outliers</vt:lpstr>
      <vt:lpstr>smooth</vt:lpstr>
      <vt:lpstr>S&amp;P500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Mohamad F. EL-Bawab</dc:creator>
  <cp:lastModifiedBy>Mohamad F. EL-Bawab</cp:lastModifiedBy>
  <dcterms:created xsi:type="dcterms:W3CDTF">2010-12-06T18:00:28Z</dcterms:created>
  <dcterms:modified xsi:type="dcterms:W3CDTF">2012-08-09T21:47:50Z</dcterms:modified>
</cp:coreProperties>
</file>