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ad.SPIDERXL.000\SPIDER FINANCIAL CORP\Marketing - Documents\NumXL\Newsletter\20201009-backtest\"/>
    </mc:Choice>
  </mc:AlternateContent>
  <xr:revisionPtr revIDLastSave="1025" documentId="8_{6B0DEDEF-7997-4F5A-8D63-BFB54548AA80}" xr6:coauthVersionLast="45" xr6:coauthVersionMax="45" xr10:uidLastSave="{7978EFE0-218C-4411-B616-30855D80EF59}"/>
  <bookViews>
    <workbookView xWindow="-120" yWindow="-120" windowWidth="25440" windowHeight="15390" tabRatio="601" xr2:uid="{7007CF40-9D8B-4946-A922-E68FA7ACB9A4}"/>
  </bookViews>
  <sheets>
    <sheet name="cumulative" sheetId="1" r:id="rId1"/>
    <sheet name="Fixed-Window" sheetId="2" r:id="rId2"/>
    <sheet name="non-overlapping" sheetId="3" r:id="rId3"/>
  </sheets>
  <definedNames>
    <definedName name="solver_adj" localSheetId="0" hidden="1">cumulative!$H$21:$H$24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100</definedName>
    <definedName name="solver_lhs1" localSheetId="0" hidden="1">cumulative!$L$21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cumulative!$J$21</definedName>
    <definedName name="solver_pre" localSheetId="0" hidden="1">0.000001</definedName>
    <definedName name="solver_rbv" localSheetId="0" hidden="1">1</definedName>
    <definedName name="solver_rel1" localSheetId="0" hidden="1">3</definedName>
    <definedName name="solver_rhs1" localSheetId="0" hidden="1">0.99999</definedName>
    <definedName name="solver_rlx" localSheetId="0" hidden="1">1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" i="1" l="1" a="1"/>
  <c r="G32" i="1" s="1"/>
  <c r="W20" i="1" a="1"/>
  <c r="W20" i="1" s="1"/>
  <c r="AF192" i="1" l="1"/>
  <c r="AG192" i="1"/>
  <c r="AH192" i="1"/>
  <c r="AE192" i="1"/>
  <c r="R48" i="3"/>
  <c r="S48" i="3"/>
  <c r="T48" i="3"/>
  <c r="Q48" i="3"/>
  <c r="P40" i="3"/>
  <c r="P41" i="3"/>
  <c r="P42" i="3"/>
  <c r="P43" i="3"/>
  <c r="P44" i="3"/>
  <c r="P45" i="3"/>
  <c r="P46" i="3"/>
  <c r="P39" i="3"/>
  <c r="AM41" i="1"/>
  <c r="AL41" i="1"/>
  <c r="AJ41" i="1"/>
  <c r="AK41" i="1" s="1"/>
  <c r="N40" i="3"/>
  <c r="N41" i="3"/>
  <c r="N42" i="3"/>
  <c r="N43" i="3"/>
  <c r="N44" i="3"/>
  <c r="N45" i="3"/>
  <c r="N46" i="3"/>
  <c r="N39" i="3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39" i="1"/>
  <c r="N37" i="2"/>
  <c r="L189" i="2" a="1"/>
  <c r="L189" i="2"/>
  <c r="N189" i="2" s="1"/>
  <c r="L190" i="2" a="1"/>
  <c r="L190" i="2" s="1"/>
  <c r="L191" i="2" a="1"/>
  <c r="L191" i="2"/>
  <c r="M191" i="2" s="1"/>
  <c r="L192" i="2" a="1"/>
  <c r="L192" i="2" s="1"/>
  <c r="L193" i="2" a="1"/>
  <c r="L193" i="2"/>
  <c r="N193" i="2" s="1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39" i="2"/>
  <c r="F39" i="3"/>
  <c r="F40" i="3" s="1"/>
  <c r="M46" i="3"/>
  <c r="Q104" i="2" a="1"/>
  <c r="Q104" i="2" s="1"/>
  <c r="Q104" i="1" a="1"/>
  <c r="Q104" i="1" s="1"/>
  <c r="F189" i="2"/>
  <c r="F190" i="2" s="1"/>
  <c r="F191" i="2" s="1"/>
  <c r="F192" i="2" s="1"/>
  <c r="F193" i="2" s="1"/>
  <c r="F41" i="2"/>
  <c r="F42" i="2" s="1"/>
  <c r="L42" i="2" s="1" a="1"/>
  <c r="L42" i="2" s="1"/>
  <c r="M42" i="2" s="1"/>
  <c r="F43" i="2"/>
  <c r="F44" i="2"/>
  <c r="F40" i="2"/>
  <c r="F39" i="2"/>
  <c r="L46" i="3" a="1"/>
  <c r="L46" i="3" s="1"/>
  <c r="W89" i="2"/>
  <c r="Q68" i="2"/>
  <c r="G32" i="3" a="1"/>
  <c r="G32" i="3" s="1"/>
  <c r="Q38" i="3" s="1"/>
  <c r="R23" i="3"/>
  <c r="Q23" i="3"/>
  <c r="P23" i="3"/>
  <c r="O23" i="3"/>
  <c r="U21" i="3"/>
  <c r="T21" i="3"/>
  <c r="S21" i="3"/>
  <c r="R21" i="3"/>
  <c r="Q21" i="3"/>
  <c r="P21" i="3"/>
  <c r="O21" i="3"/>
  <c r="L21" i="3"/>
  <c r="K21" i="3"/>
  <c r="J21" i="3"/>
  <c r="F19" i="3"/>
  <c r="G32" i="2" a="1"/>
  <c r="G32" i="2" s="1"/>
  <c r="G36" i="2" s="1" a="1"/>
  <c r="G36" i="2" s="1"/>
  <c r="Q67" i="2"/>
  <c r="Q66" i="2"/>
  <c r="Q65" i="2"/>
  <c r="Q64" i="2"/>
  <c r="Q63" i="2"/>
  <c r="Q62" i="2"/>
  <c r="Q61" i="2"/>
  <c r="Q60" i="2"/>
  <c r="Q59" i="2"/>
  <c r="Q58" i="2"/>
  <c r="L43" i="2" a="1"/>
  <c r="L43" i="2" s="1"/>
  <c r="M43" i="2" s="1"/>
  <c r="L41" i="2" a="1"/>
  <c r="L41" i="2" s="1"/>
  <c r="M41" i="2" s="1"/>
  <c r="L40" i="2" a="1"/>
  <c r="L40" i="2" s="1"/>
  <c r="M40" i="2" s="1"/>
  <c r="L39" i="2" a="1"/>
  <c r="L39" i="2" s="1"/>
  <c r="M39" i="2" s="1"/>
  <c r="L38" i="2" a="1"/>
  <c r="L38" i="2" s="1"/>
  <c r="R23" i="2"/>
  <c r="Q23" i="2"/>
  <c r="P23" i="2"/>
  <c r="O23" i="2"/>
  <c r="U21" i="2"/>
  <c r="T21" i="2"/>
  <c r="S21" i="2"/>
  <c r="R21" i="2"/>
  <c r="Q21" i="2"/>
  <c r="P21" i="2"/>
  <c r="O21" i="2"/>
  <c r="L21" i="2"/>
  <c r="K21" i="2"/>
  <c r="J21" i="2"/>
  <c r="F19" i="2"/>
  <c r="W89" i="1"/>
  <c r="Q67" i="1"/>
  <c r="Q66" i="1"/>
  <c r="Q65" i="1"/>
  <c r="Q64" i="1"/>
  <c r="Q63" i="1"/>
  <c r="Q62" i="1"/>
  <c r="Q61" i="1"/>
  <c r="Q60" i="1"/>
  <c r="Q59" i="1"/>
  <c r="Q58" i="1"/>
  <c r="L89" i="1" a="1"/>
  <c r="L89" i="1" s="1"/>
  <c r="M89" i="1" s="1"/>
  <c r="L90" i="1" a="1"/>
  <c r="L90" i="1" s="1"/>
  <c r="M90" i="1" s="1"/>
  <c r="L91" i="1" a="1"/>
  <c r="L91" i="1"/>
  <c r="M91" i="1" s="1"/>
  <c r="L92" i="1" a="1"/>
  <c r="L92" i="1"/>
  <c r="M92" i="1"/>
  <c r="L93" i="1" a="1"/>
  <c r="L93" i="1" s="1"/>
  <c r="M93" i="1" s="1"/>
  <c r="L94" i="1" a="1"/>
  <c r="L94" i="1" s="1"/>
  <c r="M94" i="1" s="1"/>
  <c r="L95" i="1" a="1"/>
  <c r="L95" i="1"/>
  <c r="M95" i="1" s="1"/>
  <c r="L96" i="1" a="1"/>
  <c r="L96" i="1" s="1"/>
  <c r="M96" i="1" s="1"/>
  <c r="L97" i="1" a="1"/>
  <c r="L97" i="1" s="1"/>
  <c r="M97" i="1" s="1"/>
  <c r="L98" i="1" a="1"/>
  <c r="L98" i="1" s="1"/>
  <c r="M98" i="1" s="1"/>
  <c r="L99" i="1" a="1"/>
  <c r="L99" i="1"/>
  <c r="M99" i="1" s="1"/>
  <c r="L100" i="1" a="1"/>
  <c r="L100" i="1" s="1"/>
  <c r="M100" i="1" s="1"/>
  <c r="L101" i="1" a="1"/>
  <c r="L101" i="1" s="1"/>
  <c r="M101" i="1" s="1"/>
  <c r="L102" i="1" a="1"/>
  <c r="L102" i="1" s="1"/>
  <c r="M102" i="1" s="1"/>
  <c r="L103" i="1" a="1"/>
  <c r="L103" i="1"/>
  <c r="M103" i="1" s="1"/>
  <c r="L104" i="1" a="1"/>
  <c r="L104" i="1" s="1"/>
  <c r="M104" i="1" s="1"/>
  <c r="L105" i="1" a="1"/>
  <c r="L105" i="1" s="1"/>
  <c r="M105" i="1" s="1"/>
  <c r="L106" i="1" a="1"/>
  <c r="L106" i="1" s="1"/>
  <c r="M106" i="1" s="1"/>
  <c r="L107" i="1" a="1"/>
  <c r="L107" i="1"/>
  <c r="M107" i="1" s="1"/>
  <c r="L108" i="1" a="1"/>
  <c r="L108" i="1" s="1"/>
  <c r="M108" i="1" s="1"/>
  <c r="L109" i="1" a="1"/>
  <c r="L109" i="1" s="1"/>
  <c r="M109" i="1" s="1"/>
  <c r="L110" i="1" a="1"/>
  <c r="L110" i="1" s="1"/>
  <c r="M110" i="1" s="1"/>
  <c r="L111" i="1" a="1"/>
  <c r="L111" i="1"/>
  <c r="M111" i="1" s="1"/>
  <c r="L112" i="1" a="1"/>
  <c r="L112" i="1" s="1"/>
  <c r="M112" i="1" s="1"/>
  <c r="L113" i="1" a="1"/>
  <c r="L113" i="1" s="1"/>
  <c r="M113" i="1" s="1"/>
  <c r="L114" i="1" a="1"/>
  <c r="L114" i="1" s="1"/>
  <c r="M114" i="1" s="1"/>
  <c r="L115" i="1" a="1"/>
  <c r="L115" i="1"/>
  <c r="M115" i="1" s="1"/>
  <c r="L116" i="1" a="1"/>
  <c r="L116" i="1" s="1"/>
  <c r="M116" i="1" s="1"/>
  <c r="L117" i="1" a="1"/>
  <c r="L117" i="1" s="1"/>
  <c r="M117" i="1" s="1"/>
  <c r="L118" i="1" a="1"/>
  <c r="L118" i="1" s="1"/>
  <c r="M118" i="1" s="1"/>
  <c r="L119" i="1" a="1"/>
  <c r="L119" i="1"/>
  <c r="M119" i="1" s="1"/>
  <c r="L120" i="1" a="1"/>
  <c r="L120" i="1" s="1"/>
  <c r="M120" i="1" s="1"/>
  <c r="L121" i="1" a="1"/>
  <c r="L121" i="1" s="1"/>
  <c r="M121" i="1" s="1"/>
  <c r="L122" i="1" a="1"/>
  <c r="L122" i="1" s="1"/>
  <c r="M122" i="1" s="1"/>
  <c r="L123" i="1" a="1"/>
  <c r="L123" i="1"/>
  <c r="M123" i="1" s="1"/>
  <c r="L124" i="1" a="1"/>
  <c r="L124" i="1" s="1"/>
  <c r="M124" i="1" s="1"/>
  <c r="L125" i="1" a="1"/>
  <c r="L125" i="1" s="1"/>
  <c r="M125" i="1" s="1"/>
  <c r="L126" i="1" a="1"/>
  <c r="L126" i="1" s="1"/>
  <c r="M126" i="1" s="1"/>
  <c r="L127" i="1" a="1"/>
  <c r="L127" i="1"/>
  <c r="M127" i="1" s="1"/>
  <c r="L128" i="1" a="1"/>
  <c r="L128" i="1" s="1"/>
  <c r="M128" i="1" s="1"/>
  <c r="L129" i="1" a="1"/>
  <c r="L129" i="1" s="1"/>
  <c r="M129" i="1" s="1"/>
  <c r="L130" i="1" a="1"/>
  <c r="L130" i="1" s="1"/>
  <c r="M130" i="1" s="1"/>
  <c r="L131" i="1" a="1"/>
  <c r="L131" i="1"/>
  <c r="M131" i="1" s="1"/>
  <c r="L132" i="1" a="1"/>
  <c r="L132" i="1" s="1"/>
  <c r="M132" i="1" s="1"/>
  <c r="L133" i="1" a="1"/>
  <c r="L133" i="1" s="1"/>
  <c r="M133" i="1" s="1"/>
  <c r="L134" i="1" a="1"/>
  <c r="L134" i="1" s="1"/>
  <c r="M134" i="1" s="1"/>
  <c r="L135" i="1" a="1"/>
  <c r="L135" i="1"/>
  <c r="M135" i="1" s="1"/>
  <c r="L136" i="1" a="1"/>
  <c r="L136" i="1" s="1"/>
  <c r="M136" i="1" s="1"/>
  <c r="L137" i="1" a="1"/>
  <c r="L137" i="1" s="1"/>
  <c r="M137" i="1" s="1"/>
  <c r="L138" i="1" a="1"/>
  <c r="L138" i="1" s="1"/>
  <c r="M138" i="1" s="1"/>
  <c r="L139" i="1" a="1"/>
  <c r="L139" i="1"/>
  <c r="M139" i="1" s="1"/>
  <c r="L140" i="1" a="1"/>
  <c r="L140" i="1" s="1"/>
  <c r="M140" i="1" s="1"/>
  <c r="L141" i="1" a="1"/>
  <c r="L141" i="1"/>
  <c r="M141" i="1" s="1"/>
  <c r="L142" i="1" a="1"/>
  <c r="L142" i="1" s="1"/>
  <c r="M142" i="1" s="1"/>
  <c r="L143" i="1" a="1"/>
  <c r="L143" i="1"/>
  <c r="M143" i="1" s="1"/>
  <c r="L144" i="1" a="1"/>
  <c r="L144" i="1" s="1"/>
  <c r="M144" i="1" s="1"/>
  <c r="L145" i="1" a="1"/>
  <c r="L145" i="1" s="1"/>
  <c r="M145" i="1" s="1"/>
  <c r="L146" i="1" a="1"/>
  <c r="L146" i="1" s="1"/>
  <c r="M146" i="1" s="1"/>
  <c r="L147" i="1" a="1"/>
  <c r="L147" i="1"/>
  <c r="M147" i="1" s="1"/>
  <c r="L148" i="1" a="1"/>
  <c r="L148" i="1" s="1"/>
  <c r="M148" i="1" s="1"/>
  <c r="L149" i="1" a="1"/>
  <c r="L149" i="1" s="1"/>
  <c r="M149" i="1" s="1"/>
  <c r="L150" i="1" a="1"/>
  <c r="L150" i="1" s="1"/>
  <c r="M150" i="1" s="1"/>
  <c r="L151" i="1" a="1"/>
  <c r="L151" i="1"/>
  <c r="M151" i="1"/>
  <c r="L152" i="1" a="1"/>
  <c r="L152" i="1" s="1"/>
  <c r="M152" i="1" s="1"/>
  <c r="L153" i="1" a="1"/>
  <c r="L153" i="1" s="1"/>
  <c r="M153" i="1" s="1"/>
  <c r="L154" i="1" a="1"/>
  <c r="L154" i="1"/>
  <c r="M154" i="1" s="1"/>
  <c r="L155" i="1" a="1"/>
  <c r="L155" i="1"/>
  <c r="M155" i="1"/>
  <c r="L156" i="1" a="1"/>
  <c r="L156" i="1"/>
  <c r="M156" i="1"/>
  <c r="L157" i="1" a="1"/>
  <c r="L157" i="1" s="1"/>
  <c r="M157" i="1" s="1"/>
  <c r="L158" i="1" a="1"/>
  <c r="L158" i="1"/>
  <c r="M158" i="1" s="1"/>
  <c r="L159" i="1" a="1"/>
  <c r="L159" i="1"/>
  <c r="M159" i="1"/>
  <c r="L160" i="1" a="1"/>
  <c r="L160" i="1" s="1"/>
  <c r="M160" i="1" s="1"/>
  <c r="L161" i="1" a="1"/>
  <c r="L161" i="1" s="1"/>
  <c r="M161" i="1" s="1"/>
  <c r="L162" i="1" a="1"/>
  <c r="L162" i="1"/>
  <c r="M162" i="1" s="1"/>
  <c r="L163" i="1" a="1"/>
  <c r="L163" i="1"/>
  <c r="M163" i="1"/>
  <c r="L164" i="1" a="1"/>
  <c r="L164" i="1" s="1"/>
  <c r="M164" i="1" s="1"/>
  <c r="L165" i="1" a="1"/>
  <c r="L165" i="1" s="1"/>
  <c r="M165" i="1" s="1"/>
  <c r="L166" i="1" a="1"/>
  <c r="L166" i="1"/>
  <c r="M166" i="1" s="1"/>
  <c r="L167" i="1" a="1"/>
  <c r="L167" i="1"/>
  <c r="M167" i="1"/>
  <c r="L168" i="1" a="1"/>
  <c r="L168" i="1" s="1"/>
  <c r="M168" i="1" s="1"/>
  <c r="L169" i="1" a="1"/>
  <c r="L169" i="1" s="1"/>
  <c r="M169" i="1" s="1"/>
  <c r="L170" i="1" a="1"/>
  <c r="L170" i="1"/>
  <c r="M170" i="1" s="1"/>
  <c r="L171" i="1" a="1"/>
  <c r="L171" i="1"/>
  <c r="M171" i="1"/>
  <c r="L172" i="1" a="1"/>
  <c r="L172" i="1"/>
  <c r="M172" i="1"/>
  <c r="L173" i="1" a="1"/>
  <c r="L173" i="1" s="1"/>
  <c r="M173" i="1" s="1"/>
  <c r="L174" i="1" a="1"/>
  <c r="L174" i="1"/>
  <c r="M174" i="1" s="1"/>
  <c r="L175" i="1" a="1"/>
  <c r="L175" i="1"/>
  <c r="M175" i="1"/>
  <c r="L176" i="1" a="1"/>
  <c r="L176" i="1" s="1"/>
  <c r="M176" i="1" s="1"/>
  <c r="L177" i="1" a="1"/>
  <c r="L177" i="1" s="1"/>
  <c r="M177" i="1" s="1"/>
  <c r="L178" i="1" a="1"/>
  <c r="L178" i="1"/>
  <c r="M178" i="1" s="1"/>
  <c r="L179" i="1" a="1"/>
  <c r="L179" i="1"/>
  <c r="M179" i="1"/>
  <c r="L180" i="1" a="1"/>
  <c r="L180" i="1" s="1"/>
  <c r="M180" i="1" s="1"/>
  <c r="L181" i="1" a="1"/>
  <c r="L181" i="1" s="1"/>
  <c r="M181" i="1" s="1"/>
  <c r="L182" i="1" a="1"/>
  <c r="L182" i="1"/>
  <c r="M182" i="1" s="1"/>
  <c r="L183" i="1" a="1"/>
  <c r="L183" i="1"/>
  <c r="M183" i="1"/>
  <c r="L184" i="1" a="1"/>
  <c r="L184" i="1" s="1"/>
  <c r="M184" i="1" s="1"/>
  <c r="L185" i="1" a="1"/>
  <c r="L185" i="1" s="1"/>
  <c r="M185" i="1" s="1"/>
  <c r="L186" i="1" a="1"/>
  <c r="L186" i="1"/>
  <c r="M186" i="1" s="1"/>
  <c r="L187" i="1" a="1"/>
  <c r="L187" i="1"/>
  <c r="M187" i="1"/>
  <c r="L188" i="1" a="1"/>
  <c r="L188" i="1" s="1"/>
  <c r="M188" i="1" s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39" i="1"/>
  <c r="L40" i="1" a="1"/>
  <c r="L40" i="1" s="1"/>
  <c r="L41" i="1" a="1"/>
  <c r="L41" i="1" s="1"/>
  <c r="L42" i="1" a="1"/>
  <c r="L42" i="1" s="1"/>
  <c r="L43" i="1" a="1"/>
  <c r="L43" i="1" s="1"/>
  <c r="L44" i="1" a="1"/>
  <c r="L44" i="1" s="1"/>
  <c r="L45" i="1" a="1"/>
  <c r="L45" i="1" s="1"/>
  <c r="L46" i="1" a="1"/>
  <c r="L46" i="1" s="1"/>
  <c r="L47" i="1" a="1"/>
  <c r="L47" i="1" s="1"/>
  <c r="L48" i="1" a="1"/>
  <c r="L48" i="1" s="1"/>
  <c r="L49" i="1" a="1"/>
  <c r="L49" i="1" s="1"/>
  <c r="L50" i="1" a="1"/>
  <c r="L50" i="1" s="1"/>
  <c r="L51" i="1" a="1"/>
  <c r="L51" i="1" s="1"/>
  <c r="L52" i="1" a="1"/>
  <c r="L52" i="1" s="1"/>
  <c r="L53" i="1" a="1"/>
  <c r="L53" i="1" s="1"/>
  <c r="L54" i="1" a="1"/>
  <c r="L54" i="1" s="1"/>
  <c r="L55" i="1" a="1"/>
  <c r="L55" i="1" s="1"/>
  <c r="L56" i="1" a="1"/>
  <c r="L56" i="1" s="1"/>
  <c r="L57" i="1" a="1"/>
  <c r="L57" i="1" s="1"/>
  <c r="L58" i="1" a="1"/>
  <c r="L58" i="1" s="1"/>
  <c r="L59" i="1" a="1"/>
  <c r="L59" i="1" s="1"/>
  <c r="L60" i="1" a="1"/>
  <c r="L60" i="1" s="1"/>
  <c r="L61" i="1" a="1"/>
  <c r="L61" i="1" s="1"/>
  <c r="L62" i="1" a="1"/>
  <c r="L62" i="1" s="1"/>
  <c r="L63" i="1" a="1"/>
  <c r="L63" i="1" s="1"/>
  <c r="L64" i="1" a="1"/>
  <c r="L64" i="1" s="1"/>
  <c r="L65" i="1" a="1"/>
  <c r="L65" i="1" s="1"/>
  <c r="L66" i="1" a="1"/>
  <c r="L66" i="1" s="1"/>
  <c r="L67" i="1" a="1"/>
  <c r="L67" i="1" s="1"/>
  <c r="L68" i="1" a="1"/>
  <c r="L68" i="1" s="1"/>
  <c r="L69" i="1" a="1"/>
  <c r="L69" i="1" s="1"/>
  <c r="L70" i="1" a="1"/>
  <c r="L70" i="1" s="1"/>
  <c r="L71" i="1" a="1"/>
  <c r="L71" i="1" s="1"/>
  <c r="L72" i="1" a="1"/>
  <c r="L72" i="1" s="1"/>
  <c r="L73" i="1" a="1"/>
  <c r="L73" i="1" s="1"/>
  <c r="L74" i="1" a="1"/>
  <c r="L74" i="1" s="1"/>
  <c r="L75" i="1" a="1"/>
  <c r="L75" i="1" s="1"/>
  <c r="L76" i="1" a="1"/>
  <c r="L76" i="1" s="1"/>
  <c r="L77" i="1" a="1"/>
  <c r="L77" i="1" s="1"/>
  <c r="L78" i="1" a="1"/>
  <c r="L78" i="1" s="1"/>
  <c r="L79" i="1" a="1"/>
  <c r="L79" i="1" s="1"/>
  <c r="L80" i="1" a="1"/>
  <c r="L80" i="1" s="1"/>
  <c r="L81" i="1" a="1"/>
  <c r="L81" i="1" s="1"/>
  <c r="L82" i="1" a="1"/>
  <c r="L82" i="1" s="1"/>
  <c r="L83" i="1" a="1"/>
  <c r="L83" i="1" s="1"/>
  <c r="L84" i="1" a="1"/>
  <c r="L84" i="1" s="1"/>
  <c r="L85" i="1" a="1"/>
  <c r="L85" i="1" s="1"/>
  <c r="L86" i="1" a="1"/>
  <c r="L86" i="1" s="1"/>
  <c r="L87" i="1" a="1"/>
  <c r="L87" i="1" s="1"/>
  <c r="L88" i="1" a="1"/>
  <c r="L88" i="1" s="1"/>
  <c r="L39" i="1" a="1"/>
  <c r="L39" i="1" s="1"/>
  <c r="L38" i="1" a="1"/>
  <c r="L38" i="1" s="1"/>
  <c r="G33" i="1" a="1"/>
  <c r="G33" i="1" s="1"/>
  <c r="G38" i="1" s="1"/>
  <c r="N37" i="3" l="1"/>
  <c r="R38" i="3"/>
  <c r="S38" i="3"/>
  <c r="T38" i="3"/>
  <c r="Z90" i="1"/>
  <c r="AA90" i="1" s="1"/>
  <c r="N37" i="1"/>
  <c r="R100" i="1"/>
  <c r="R56" i="1"/>
  <c r="R74" i="1"/>
  <c r="R93" i="1"/>
  <c r="R98" i="1"/>
  <c r="U91" i="1"/>
  <c r="V91" i="1" s="1"/>
  <c r="Z91" i="1"/>
  <c r="AA91" i="1" s="1"/>
  <c r="R96" i="1"/>
  <c r="S74" i="1"/>
  <c r="R94" i="1"/>
  <c r="R99" i="1"/>
  <c r="U93" i="1"/>
  <c r="V93" i="1" s="1"/>
  <c r="Z92" i="1"/>
  <c r="AA92" i="1" s="1"/>
  <c r="R91" i="1"/>
  <c r="U94" i="1"/>
  <c r="V94" i="1" s="1"/>
  <c r="Q56" i="1"/>
  <c r="R67" i="1" s="1"/>
  <c r="P74" i="1"/>
  <c r="Q74" i="1" s="1"/>
  <c r="R92" i="1"/>
  <c r="R97" i="1"/>
  <c r="AJ44" i="1"/>
  <c r="AK44" i="1" s="1"/>
  <c r="AG39" i="1"/>
  <c r="AH39" i="1"/>
  <c r="AE39" i="1"/>
  <c r="AF39" i="1"/>
  <c r="M190" i="2"/>
  <c r="N190" i="2"/>
  <c r="M192" i="2"/>
  <c r="N192" i="2"/>
  <c r="N191" i="2"/>
  <c r="M193" i="2"/>
  <c r="M189" i="2"/>
  <c r="L38" i="3" a="1"/>
  <c r="L38" i="3" s="1"/>
  <c r="F41" i="3"/>
  <c r="F42" i="3" s="1"/>
  <c r="L42" i="3" s="1" a="1"/>
  <c r="L42" i="3" s="1"/>
  <c r="M42" i="3" s="1"/>
  <c r="L40" i="3" a="1"/>
  <c r="L40" i="3" s="1"/>
  <c r="M40" i="3" s="1"/>
  <c r="L39" i="3" a="1"/>
  <c r="L39" i="3" s="1"/>
  <c r="M39" i="3" s="1"/>
  <c r="F45" i="2"/>
  <c r="L44" i="2" a="1"/>
  <c r="L44" i="2" s="1"/>
  <c r="M44" i="2" s="1"/>
  <c r="G36" i="3" a="1"/>
  <c r="G36" i="3" s="1"/>
  <c r="J38" i="3" s="1"/>
  <c r="G34" i="3" a="1"/>
  <c r="G34" i="3" s="1"/>
  <c r="H38" i="3" s="1"/>
  <c r="G35" i="3" a="1"/>
  <c r="G35" i="3" s="1"/>
  <c r="I38" i="3" s="1"/>
  <c r="G33" i="3" a="1"/>
  <c r="G33" i="3" s="1"/>
  <c r="G38" i="3" s="1"/>
  <c r="G33" i="2" a="1"/>
  <c r="G33" i="2" s="1"/>
  <c r="G38" i="2" s="1"/>
  <c r="G34" i="2" a="1"/>
  <c r="G34" i="2" s="1"/>
  <c r="H38" i="2" s="1"/>
  <c r="G35" i="2" a="1"/>
  <c r="G35" i="2" s="1"/>
  <c r="I38" i="2" s="1"/>
  <c r="J38" i="2"/>
  <c r="G35" i="1" a="1"/>
  <c r="G35" i="1" s="1"/>
  <c r="I38" i="1" s="1"/>
  <c r="G36" i="1" a="1"/>
  <c r="G36" i="1" s="1"/>
  <c r="J38" i="1" s="1"/>
  <c r="G34" i="1" a="1"/>
  <c r="G34" i="1" s="1"/>
  <c r="H38" i="1" s="1"/>
  <c r="L21" i="1"/>
  <c r="F19" i="1"/>
  <c r="P77" i="1" l="1"/>
  <c r="R58" i="1"/>
  <c r="R59" i="1"/>
  <c r="R65" i="1"/>
  <c r="R63" i="1"/>
  <c r="R61" i="1"/>
  <c r="R66" i="1"/>
  <c r="R64" i="1"/>
  <c r="R62" i="1"/>
  <c r="R60" i="1"/>
  <c r="AJ45" i="1"/>
  <c r="AL44" i="1"/>
  <c r="L41" i="3" a="1"/>
  <c r="L41" i="3" s="1"/>
  <c r="M41" i="3" s="1"/>
  <c r="F43" i="3"/>
  <c r="F44" i="3" s="1"/>
  <c r="F45" i="3" s="1"/>
  <c r="L45" i="3" s="1" a="1"/>
  <c r="L45" i="3" s="1"/>
  <c r="M45" i="3" s="1"/>
  <c r="F46" i="2"/>
  <c r="L45" i="2" a="1"/>
  <c r="L45" i="2" s="1"/>
  <c r="M45" i="2" s="1"/>
  <c r="L44" i="3" a="1"/>
  <c r="L44" i="3" s="1"/>
  <c r="M44" i="3" s="1"/>
  <c r="L43" i="3" a="1"/>
  <c r="L43" i="3" s="1"/>
  <c r="M43" i="3" s="1"/>
  <c r="K38" i="3"/>
  <c r="K38" i="2"/>
  <c r="Q77" i="1"/>
  <c r="P78" i="1"/>
  <c r="R77" i="1"/>
  <c r="K38" i="1"/>
  <c r="R23" i="1"/>
  <c r="U21" i="1"/>
  <c r="Q21" i="1"/>
  <c r="K21" i="1"/>
  <c r="Q23" i="1"/>
  <c r="T21" i="1"/>
  <c r="P21" i="1"/>
  <c r="J21" i="1"/>
  <c r="P23" i="1"/>
  <c r="S21" i="1"/>
  <c r="O21" i="1"/>
  <c r="O23" i="1"/>
  <c r="R21" i="1"/>
  <c r="AL45" i="1" l="1"/>
  <c r="AK45" i="1"/>
  <c r="AJ46" i="1"/>
  <c r="H50" i="3" a="1"/>
  <c r="H50" i="3" s="1"/>
  <c r="F47" i="2"/>
  <c r="L46" i="2" a="1"/>
  <c r="L46" i="2" s="1"/>
  <c r="M46" i="2" s="1"/>
  <c r="R78" i="1"/>
  <c r="Q78" i="1"/>
  <c r="P79" i="1"/>
  <c r="AJ47" i="1" l="1"/>
  <c r="AL46" i="1"/>
  <c r="AK46" i="1"/>
  <c r="L47" i="2" a="1"/>
  <c r="L47" i="2" s="1"/>
  <c r="M47" i="2" s="1"/>
  <c r="F48" i="2"/>
  <c r="P80" i="1"/>
  <c r="R79" i="1"/>
  <c r="Q79" i="1"/>
  <c r="AJ48" i="1" l="1"/>
  <c r="AL47" i="1"/>
  <c r="AK47" i="1"/>
  <c r="F49" i="2"/>
  <c r="L48" i="2" a="1"/>
  <c r="L48" i="2" s="1"/>
  <c r="M48" i="2" s="1"/>
  <c r="P81" i="1"/>
  <c r="R80" i="1"/>
  <c r="Q80" i="1"/>
  <c r="AK48" i="1" l="1"/>
  <c r="AJ49" i="1"/>
  <c r="AL48" i="1"/>
  <c r="F50" i="2"/>
  <c r="L49" i="2" a="1"/>
  <c r="L49" i="2" s="1"/>
  <c r="M49" i="2" s="1"/>
  <c r="Q81" i="1"/>
  <c r="P82" i="1"/>
  <c r="R81" i="1"/>
  <c r="AL49" i="1" l="1"/>
  <c r="AK49" i="1"/>
  <c r="AJ50" i="1"/>
  <c r="L50" i="2" a="1"/>
  <c r="L50" i="2" s="1"/>
  <c r="M50" i="2" s="1"/>
  <c r="F51" i="2"/>
  <c r="R82" i="1"/>
  <c r="Q82" i="1"/>
  <c r="P83" i="1"/>
  <c r="AJ51" i="1" l="1"/>
  <c r="AL50" i="1"/>
  <c r="AK50" i="1"/>
  <c r="F52" i="2"/>
  <c r="L51" i="2" a="1"/>
  <c r="L51" i="2" s="1"/>
  <c r="M51" i="2" s="1"/>
  <c r="P84" i="1"/>
  <c r="R83" i="1"/>
  <c r="Q83" i="1"/>
  <c r="AJ52" i="1" l="1"/>
  <c r="AL51" i="1"/>
  <c r="AK51" i="1"/>
  <c r="F53" i="2"/>
  <c r="L52" i="2" a="1"/>
  <c r="L52" i="2" s="1"/>
  <c r="M52" i="2" s="1"/>
  <c r="P85" i="1"/>
  <c r="R84" i="1"/>
  <c r="Q84" i="1"/>
  <c r="AK52" i="1" l="1"/>
  <c r="AJ53" i="1"/>
  <c r="AL52" i="1"/>
  <c r="L53" i="2" a="1"/>
  <c r="L53" i="2" s="1"/>
  <c r="M53" i="2" s="1"/>
  <c r="F54" i="2"/>
  <c r="Q85" i="1"/>
  <c r="P86" i="1"/>
  <c r="R85" i="1"/>
  <c r="AL53" i="1" l="1"/>
  <c r="AK53" i="1"/>
  <c r="L54" i="2" a="1"/>
  <c r="L54" i="2" s="1"/>
  <c r="M54" i="2" s="1"/>
  <c r="F55" i="2"/>
  <c r="R86" i="1"/>
  <c r="Q86" i="1"/>
  <c r="F56" i="2" l="1"/>
  <c r="L55" i="2" a="1"/>
  <c r="L55" i="2" s="1"/>
  <c r="M55" i="2" s="1"/>
  <c r="F57" i="2" l="1"/>
  <c r="L56" i="2" a="1"/>
  <c r="L56" i="2" s="1"/>
  <c r="M56" i="2" s="1"/>
  <c r="L57" i="2" l="1" a="1"/>
  <c r="L57" i="2" s="1"/>
  <c r="M57" i="2" s="1"/>
  <c r="F58" i="2"/>
  <c r="F59" i="2" l="1"/>
  <c r="L58" i="2" a="1"/>
  <c r="L58" i="2" s="1"/>
  <c r="M58" i="2" s="1"/>
  <c r="L59" i="2" l="1" a="1"/>
  <c r="L59" i="2" s="1"/>
  <c r="M59" i="2" s="1"/>
  <c r="F60" i="2"/>
  <c r="F61" i="2" l="1"/>
  <c r="L60" i="2" a="1"/>
  <c r="L60" i="2" s="1"/>
  <c r="M60" i="2" s="1"/>
  <c r="F62" i="2" l="1"/>
  <c r="L61" i="2" a="1"/>
  <c r="L61" i="2" s="1"/>
  <c r="M61" i="2" s="1"/>
  <c r="L62" i="2" l="1" a="1"/>
  <c r="L62" i="2" s="1"/>
  <c r="M62" i="2" s="1"/>
  <c r="F63" i="2"/>
  <c r="F64" i="2" l="1"/>
  <c r="L63" i="2" a="1"/>
  <c r="L63" i="2" s="1"/>
  <c r="M63" i="2" s="1"/>
  <c r="F65" i="2" l="1"/>
  <c r="L64" i="2" a="1"/>
  <c r="L64" i="2" s="1"/>
  <c r="M64" i="2" s="1"/>
  <c r="F66" i="2" l="1"/>
  <c r="L65" i="2" a="1"/>
  <c r="L65" i="2" s="1"/>
  <c r="M65" i="2" s="1"/>
  <c r="L66" i="2" l="1" a="1"/>
  <c r="L66" i="2" s="1"/>
  <c r="M66" i="2" s="1"/>
  <c r="F67" i="2"/>
  <c r="L67" i="2" l="1" a="1"/>
  <c r="L67" i="2" s="1"/>
  <c r="M67" i="2" s="1"/>
  <c r="F68" i="2"/>
  <c r="F69" i="2" l="1"/>
  <c r="L68" i="2" a="1"/>
  <c r="L68" i="2" s="1"/>
  <c r="M68" i="2" s="1"/>
  <c r="F70" i="2" l="1"/>
  <c r="L69" i="2" a="1"/>
  <c r="L69" i="2" s="1"/>
  <c r="M69" i="2" s="1"/>
  <c r="L70" i="2" l="1" a="1"/>
  <c r="L70" i="2" s="1"/>
  <c r="M70" i="2" s="1"/>
  <c r="F71" i="2"/>
  <c r="F72" i="2" l="1"/>
  <c r="L71" i="2" a="1"/>
  <c r="L71" i="2" s="1"/>
  <c r="M71" i="2" s="1"/>
  <c r="F73" i="2" l="1"/>
  <c r="L72" i="2" a="1"/>
  <c r="L72" i="2" s="1"/>
  <c r="M72" i="2" s="1"/>
  <c r="L73" i="2" l="1" a="1"/>
  <c r="L73" i="2" s="1"/>
  <c r="M73" i="2" s="1"/>
  <c r="F74" i="2"/>
  <c r="L74" i="2" l="1" a="1"/>
  <c r="L74" i="2" s="1"/>
  <c r="M74" i="2" s="1"/>
  <c r="F75" i="2"/>
  <c r="F76" i="2" l="1"/>
  <c r="L75" i="2" a="1"/>
  <c r="L75" i="2" s="1"/>
  <c r="M75" i="2" s="1"/>
  <c r="F77" i="2" l="1"/>
  <c r="L76" i="2" a="1"/>
  <c r="L76" i="2" s="1"/>
  <c r="M76" i="2" s="1"/>
  <c r="F78" i="2" l="1"/>
  <c r="L77" i="2" a="1"/>
  <c r="L77" i="2" s="1"/>
  <c r="M77" i="2" s="1"/>
  <c r="L78" i="2" l="1" a="1"/>
  <c r="L78" i="2" s="1"/>
  <c r="M78" i="2" s="1"/>
  <c r="F79" i="2"/>
  <c r="F80" i="2" l="1"/>
  <c r="L79" i="2" a="1"/>
  <c r="L79" i="2" s="1"/>
  <c r="M79" i="2" s="1"/>
  <c r="F81" i="2" l="1"/>
  <c r="L80" i="2" a="1"/>
  <c r="L80" i="2" s="1"/>
  <c r="M80" i="2" s="1"/>
  <c r="F82" i="2" l="1"/>
  <c r="L81" i="2" a="1"/>
  <c r="L81" i="2" s="1"/>
  <c r="M81" i="2" s="1"/>
  <c r="F83" i="2" l="1"/>
  <c r="L82" i="2" a="1"/>
  <c r="L82" i="2" s="1"/>
  <c r="M82" i="2" s="1"/>
  <c r="F84" i="2" l="1"/>
  <c r="L83" i="2" a="1"/>
  <c r="L83" i="2" s="1"/>
  <c r="M83" i="2" s="1"/>
  <c r="F85" i="2" l="1"/>
  <c r="L84" i="2" a="1"/>
  <c r="L84" i="2" s="1"/>
  <c r="M84" i="2" s="1"/>
  <c r="L85" i="2" l="1" a="1"/>
  <c r="L85" i="2" s="1"/>
  <c r="M85" i="2" s="1"/>
  <c r="F86" i="2"/>
  <c r="L86" i="2" l="1" a="1"/>
  <c r="L86" i="2" s="1"/>
  <c r="M86" i="2" s="1"/>
  <c r="F87" i="2"/>
  <c r="F88" i="2" l="1"/>
  <c r="L87" i="2" a="1"/>
  <c r="L87" i="2" s="1"/>
  <c r="M87" i="2" s="1"/>
  <c r="F89" i="2" l="1"/>
  <c r="L88" i="2" a="1"/>
  <c r="L88" i="2" s="1"/>
  <c r="M88" i="2" s="1"/>
  <c r="F90" i="2" l="1"/>
  <c r="L89" i="2" a="1"/>
  <c r="L89" i="2" s="1"/>
  <c r="M89" i="2" s="1"/>
  <c r="L90" i="2" l="1" a="1"/>
  <c r="L90" i="2" s="1"/>
  <c r="M90" i="2" s="1"/>
  <c r="F91" i="2"/>
  <c r="L91" i="2" l="1" a="1"/>
  <c r="L91" i="2" s="1"/>
  <c r="M91" i="2" s="1"/>
  <c r="F92" i="2"/>
  <c r="F93" i="2" l="1"/>
  <c r="L92" i="2" a="1"/>
  <c r="L92" i="2" s="1"/>
  <c r="M92" i="2" s="1"/>
  <c r="F94" i="2" l="1"/>
  <c r="L93" i="2" a="1"/>
  <c r="L93" i="2" s="1"/>
  <c r="M93" i="2" s="1"/>
  <c r="L94" i="2" l="1" a="1"/>
  <c r="L94" i="2" s="1"/>
  <c r="M94" i="2" s="1"/>
  <c r="F95" i="2"/>
  <c r="L95" i="2" l="1" a="1"/>
  <c r="L95" i="2" s="1"/>
  <c r="M95" i="2" s="1"/>
  <c r="F96" i="2"/>
  <c r="F97" i="2" l="1"/>
  <c r="L96" i="2" a="1"/>
  <c r="L96" i="2" s="1"/>
  <c r="M96" i="2" s="1"/>
  <c r="L97" i="2" l="1" a="1"/>
  <c r="L97" i="2" s="1"/>
  <c r="M97" i="2" s="1"/>
  <c r="F98" i="2"/>
  <c r="L98" i="2" l="1" a="1"/>
  <c r="L98" i="2" s="1"/>
  <c r="M98" i="2" s="1"/>
  <c r="F99" i="2"/>
  <c r="L99" i="2" l="1" a="1"/>
  <c r="L99" i="2" s="1"/>
  <c r="M99" i="2" s="1"/>
  <c r="F100" i="2"/>
  <c r="F101" i="2" l="1"/>
  <c r="L100" i="2" a="1"/>
  <c r="L100" i="2" s="1"/>
  <c r="M100" i="2" s="1"/>
  <c r="F102" i="2" l="1"/>
  <c r="L101" i="2" a="1"/>
  <c r="L101" i="2" s="1"/>
  <c r="M101" i="2" s="1"/>
  <c r="F103" i="2" l="1"/>
  <c r="L102" i="2" a="1"/>
  <c r="L102" i="2" s="1"/>
  <c r="M102" i="2" s="1"/>
  <c r="L103" i="2" l="1" a="1"/>
  <c r="L103" i="2" s="1"/>
  <c r="M103" i="2" s="1"/>
  <c r="F104" i="2"/>
  <c r="F105" i="2" l="1"/>
  <c r="L104" i="2" a="1"/>
  <c r="L104" i="2" s="1"/>
  <c r="M104" i="2" s="1"/>
  <c r="F106" i="2" l="1"/>
  <c r="L105" i="2" a="1"/>
  <c r="L105" i="2" s="1"/>
  <c r="M105" i="2" s="1"/>
  <c r="L106" i="2" l="1" a="1"/>
  <c r="L106" i="2" s="1"/>
  <c r="M106" i="2" s="1"/>
  <c r="F107" i="2"/>
  <c r="F108" i="2" l="1"/>
  <c r="L107" i="2" a="1"/>
  <c r="L107" i="2" s="1"/>
  <c r="M107" i="2" s="1"/>
  <c r="F109" i="2" l="1"/>
  <c r="L108" i="2" a="1"/>
  <c r="L108" i="2" s="1"/>
  <c r="M108" i="2" s="1"/>
  <c r="F110" i="2" l="1"/>
  <c r="L109" i="2" a="1"/>
  <c r="L109" i="2" s="1"/>
  <c r="M109" i="2" s="1"/>
  <c r="L110" i="2" l="1" a="1"/>
  <c r="L110" i="2" s="1"/>
  <c r="M110" i="2" s="1"/>
  <c r="F111" i="2"/>
  <c r="L111" i="2" l="1" a="1"/>
  <c r="L111" i="2" s="1"/>
  <c r="M111" i="2" s="1"/>
  <c r="F112" i="2"/>
  <c r="F113" i="2" l="1"/>
  <c r="L112" i="2" a="1"/>
  <c r="L112" i="2" s="1"/>
  <c r="M112" i="2" s="1"/>
  <c r="F114" i="2" l="1"/>
  <c r="L113" i="2" a="1"/>
  <c r="L113" i="2" s="1"/>
  <c r="M113" i="2" s="1"/>
  <c r="L114" i="2" l="1" a="1"/>
  <c r="L114" i="2" s="1"/>
  <c r="M114" i="2" s="1"/>
  <c r="F115" i="2"/>
  <c r="L115" i="2" l="1" a="1"/>
  <c r="L115" i="2" s="1"/>
  <c r="M115" i="2" s="1"/>
  <c r="F116" i="2"/>
  <c r="F117" i="2" l="1"/>
  <c r="L116" i="2" a="1"/>
  <c r="L116" i="2" s="1"/>
  <c r="M116" i="2" s="1"/>
  <c r="F118" i="2" l="1"/>
  <c r="L117" i="2" a="1"/>
  <c r="L117" i="2" s="1"/>
  <c r="M117" i="2" s="1"/>
  <c r="L118" i="2" l="1" a="1"/>
  <c r="L118" i="2" s="1"/>
  <c r="M118" i="2" s="1"/>
  <c r="F119" i="2"/>
  <c r="L119" i="2" l="1" a="1"/>
  <c r="L119" i="2" s="1"/>
  <c r="M119" i="2" s="1"/>
  <c r="F120" i="2"/>
  <c r="F121" i="2" l="1"/>
  <c r="L120" i="2" a="1"/>
  <c r="L120" i="2" s="1"/>
  <c r="M120" i="2" s="1"/>
  <c r="L121" i="2" l="1" a="1"/>
  <c r="L121" i="2" s="1"/>
  <c r="M121" i="2" s="1"/>
  <c r="F122" i="2"/>
  <c r="L122" i="2" l="1" a="1"/>
  <c r="L122" i="2" s="1"/>
  <c r="M122" i="2" s="1"/>
  <c r="F123" i="2"/>
  <c r="L123" i="2" l="1" a="1"/>
  <c r="L123" i="2" s="1"/>
  <c r="M123" i="2" s="1"/>
  <c r="F124" i="2"/>
  <c r="F125" i="2" l="1"/>
  <c r="L124" i="2" a="1"/>
  <c r="L124" i="2" s="1"/>
  <c r="M124" i="2" s="1"/>
  <c r="F126" i="2" l="1"/>
  <c r="L125" i="2" a="1"/>
  <c r="L125" i="2" s="1"/>
  <c r="M125" i="2" s="1"/>
  <c r="L126" i="2" l="1" a="1"/>
  <c r="L126" i="2" s="1"/>
  <c r="M126" i="2" s="1"/>
  <c r="F127" i="2"/>
  <c r="F128" i="2" l="1"/>
  <c r="L127" i="2" a="1"/>
  <c r="L127" i="2" s="1"/>
  <c r="M127" i="2" s="1"/>
  <c r="F129" i="2" l="1"/>
  <c r="L128" i="2" a="1"/>
  <c r="L128" i="2" s="1"/>
  <c r="M128" i="2" s="1"/>
  <c r="L129" i="2" l="1" a="1"/>
  <c r="L129" i="2" s="1"/>
  <c r="M129" i="2" s="1"/>
  <c r="F130" i="2"/>
  <c r="F131" i="2" l="1"/>
  <c r="L130" i="2" a="1"/>
  <c r="L130" i="2" s="1"/>
  <c r="M130" i="2" s="1"/>
  <c r="F132" i="2" l="1"/>
  <c r="L131" i="2" a="1"/>
  <c r="L131" i="2" s="1"/>
  <c r="M131" i="2" s="1"/>
  <c r="F133" i="2" l="1"/>
  <c r="L132" i="2" a="1"/>
  <c r="L132" i="2" s="1"/>
  <c r="M132" i="2" s="1"/>
  <c r="F134" i="2" l="1"/>
  <c r="L133" i="2" a="1"/>
  <c r="L133" i="2" s="1"/>
  <c r="M133" i="2" s="1"/>
  <c r="L134" i="2" l="1" a="1"/>
  <c r="L134" i="2" s="1"/>
  <c r="M134" i="2" s="1"/>
  <c r="F135" i="2"/>
  <c r="F136" i="2" l="1"/>
  <c r="L135" i="2" a="1"/>
  <c r="L135" i="2" s="1"/>
  <c r="M135" i="2" s="1"/>
  <c r="F137" i="2" l="1"/>
  <c r="L136" i="2" a="1"/>
  <c r="L136" i="2" s="1"/>
  <c r="M136" i="2" s="1"/>
  <c r="F138" i="2" l="1"/>
  <c r="L137" i="2" a="1"/>
  <c r="L137" i="2" s="1"/>
  <c r="M137" i="2" s="1"/>
  <c r="F139" i="2" l="1"/>
  <c r="L138" i="2" a="1"/>
  <c r="L138" i="2" s="1"/>
  <c r="M138" i="2" s="1"/>
  <c r="F140" i="2" l="1"/>
  <c r="L139" i="2" a="1"/>
  <c r="L139" i="2" s="1"/>
  <c r="M139" i="2" s="1"/>
  <c r="F141" i="2" l="1"/>
  <c r="L140" i="2" a="1"/>
  <c r="L140" i="2" s="1"/>
  <c r="M140" i="2" s="1"/>
  <c r="F142" i="2" l="1"/>
  <c r="L141" i="2" a="1"/>
  <c r="L141" i="2" s="1"/>
  <c r="M141" i="2" s="1"/>
  <c r="L142" i="2" l="1" a="1"/>
  <c r="L142" i="2" s="1"/>
  <c r="M142" i="2" s="1"/>
  <c r="F143" i="2"/>
  <c r="L143" i="2" l="1" a="1"/>
  <c r="L143" i="2" s="1"/>
  <c r="M143" i="2" s="1"/>
  <c r="F144" i="2"/>
  <c r="F145" i="2" l="1"/>
  <c r="L144" i="2" a="1"/>
  <c r="L144" i="2" s="1"/>
  <c r="M144" i="2" s="1"/>
  <c r="F146" i="2" l="1"/>
  <c r="L145" i="2" a="1"/>
  <c r="L145" i="2" s="1"/>
  <c r="M145" i="2" s="1"/>
  <c r="F147" i="2" l="1"/>
  <c r="L146" i="2" a="1"/>
  <c r="L146" i="2" s="1"/>
  <c r="M146" i="2" s="1"/>
  <c r="F148" i="2" l="1"/>
  <c r="L147" i="2" a="1"/>
  <c r="L147" i="2" s="1"/>
  <c r="M147" i="2" s="1"/>
  <c r="F149" i="2" l="1"/>
  <c r="L148" i="2" a="1"/>
  <c r="L148" i="2" s="1"/>
  <c r="M148" i="2" s="1"/>
  <c r="F150" i="2" l="1"/>
  <c r="L149" i="2" a="1"/>
  <c r="L149" i="2" s="1"/>
  <c r="M149" i="2" s="1"/>
  <c r="L150" i="2" l="1" a="1"/>
  <c r="L150" i="2" s="1"/>
  <c r="M150" i="2" s="1"/>
  <c r="F151" i="2"/>
  <c r="L151" i="2" l="1" a="1"/>
  <c r="L151" i="2" s="1"/>
  <c r="M151" i="2" s="1"/>
  <c r="F152" i="2"/>
  <c r="F153" i="2" l="1"/>
  <c r="L152" i="2" a="1"/>
  <c r="L152" i="2" s="1"/>
  <c r="M152" i="2" s="1"/>
  <c r="L153" i="2" l="1" a="1"/>
  <c r="L153" i="2" s="1"/>
  <c r="M153" i="2" s="1"/>
  <c r="F154" i="2"/>
  <c r="L154" i="2" l="1" a="1"/>
  <c r="L154" i="2" s="1"/>
  <c r="M154" i="2" s="1"/>
  <c r="F155" i="2"/>
  <c r="L155" i="2" l="1" a="1"/>
  <c r="L155" i="2" s="1"/>
  <c r="M155" i="2" s="1"/>
  <c r="F156" i="2"/>
  <c r="F157" i="2" l="1"/>
  <c r="L156" i="2" a="1"/>
  <c r="L156" i="2" s="1"/>
  <c r="M156" i="2" s="1"/>
  <c r="F158" i="2" l="1"/>
  <c r="L157" i="2" a="1"/>
  <c r="L157" i="2" s="1"/>
  <c r="M157" i="2" s="1"/>
  <c r="L158" i="2" l="1" a="1"/>
  <c r="L158" i="2" s="1"/>
  <c r="M158" i="2" s="1"/>
  <c r="F159" i="2"/>
  <c r="L159" i="2" l="1" a="1"/>
  <c r="L159" i="2" s="1"/>
  <c r="M159" i="2" s="1"/>
  <c r="F160" i="2"/>
  <c r="F161" i="2" l="1"/>
  <c r="L160" i="2" a="1"/>
  <c r="L160" i="2" s="1"/>
  <c r="M160" i="2" s="1"/>
  <c r="F162" i="2" l="1"/>
  <c r="L161" i="2" a="1"/>
  <c r="L161" i="2" s="1"/>
  <c r="M161" i="2" s="1"/>
  <c r="L162" i="2" l="1" a="1"/>
  <c r="L162" i="2" s="1"/>
  <c r="M162" i="2" s="1"/>
  <c r="F163" i="2"/>
  <c r="L163" i="2" l="1" a="1"/>
  <c r="L163" i="2" s="1"/>
  <c r="M163" i="2" s="1"/>
  <c r="F164" i="2"/>
  <c r="F165" i="2" l="1"/>
  <c r="L164" i="2" a="1"/>
  <c r="L164" i="2" s="1"/>
  <c r="M164" i="2" s="1"/>
  <c r="F166" i="2" l="1"/>
  <c r="L165" i="2" a="1"/>
  <c r="L165" i="2" s="1"/>
  <c r="M165" i="2" s="1"/>
  <c r="F167" i="2" l="1"/>
  <c r="L166" i="2" a="1"/>
  <c r="L166" i="2" s="1"/>
  <c r="M166" i="2" s="1"/>
  <c r="L167" i="2" l="1" a="1"/>
  <c r="L167" i="2" s="1"/>
  <c r="M167" i="2" s="1"/>
  <c r="F168" i="2"/>
  <c r="F169" i="2" l="1"/>
  <c r="L168" i="2" a="1"/>
  <c r="L168" i="2" s="1"/>
  <c r="M168" i="2" s="1"/>
  <c r="F170" i="2" l="1"/>
  <c r="L169" i="2" a="1"/>
  <c r="L169" i="2" s="1"/>
  <c r="M169" i="2" s="1"/>
  <c r="L170" i="2" l="1" a="1"/>
  <c r="L170" i="2" s="1"/>
  <c r="M170" i="2" s="1"/>
  <c r="F171" i="2"/>
  <c r="L171" i="2" l="1" a="1"/>
  <c r="L171" i="2" s="1"/>
  <c r="M171" i="2" s="1"/>
  <c r="F172" i="2"/>
  <c r="F173" i="2" l="1"/>
  <c r="L172" i="2" a="1"/>
  <c r="L172" i="2" s="1"/>
  <c r="M172" i="2" s="1"/>
  <c r="F174" i="2" l="1"/>
  <c r="L173" i="2" a="1"/>
  <c r="L173" i="2" s="1"/>
  <c r="M173" i="2" s="1"/>
  <c r="L174" i="2" l="1" a="1"/>
  <c r="L174" i="2" s="1"/>
  <c r="M174" i="2" s="1"/>
  <c r="F175" i="2"/>
  <c r="L175" i="2" l="1" a="1"/>
  <c r="L175" i="2" s="1"/>
  <c r="M175" i="2" s="1"/>
  <c r="F176" i="2"/>
  <c r="F177" i="2" l="1"/>
  <c r="L176" i="2" a="1"/>
  <c r="L176" i="2" s="1"/>
  <c r="M176" i="2" s="1"/>
  <c r="F178" i="2" l="1"/>
  <c r="L177" i="2" a="1"/>
  <c r="L177" i="2" s="1"/>
  <c r="M177" i="2" s="1"/>
  <c r="F179" i="2" l="1"/>
  <c r="L178" i="2" a="1"/>
  <c r="L178" i="2" s="1"/>
  <c r="M178" i="2" s="1"/>
  <c r="L179" i="2" l="1" a="1"/>
  <c r="L179" i="2" s="1"/>
  <c r="M179" i="2" s="1"/>
  <c r="F180" i="2"/>
  <c r="F181" i="2" l="1"/>
  <c r="L180" i="2" a="1"/>
  <c r="L180" i="2" s="1"/>
  <c r="M180" i="2" s="1"/>
  <c r="F182" i="2" l="1"/>
  <c r="L181" i="2" a="1"/>
  <c r="L181" i="2" s="1"/>
  <c r="M181" i="2" s="1"/>
  <c r="L182" i="2" l="1" a="1"/>
  <c r="L182" i="2" s="1"/>
  <c r="M182" i="2" s="1"/>
  <c r="F183" i="2"/>
  <c r="F184" i="2" l="1"/>
  <c r="L183" i="2" a="1"/>
  <c r="L183" i="2" s="1"/>
  <c r="M183" i="2" s="1"/>
  <c r="F185" i="2" l="1"/>
  <c r="L184" i="2" a="1"/>
  <c r="L184" i="2" s="1"/>
  <c r="M184" i="2" s="1"/>
  <c r="F186" i="2" l="1"/>
  <c r="L185" i="2" a="1"/>
  <c r="L185" i="2" s="1"/>
  <c r="M185" i="2" s="1"/>
  <c r="F187" i="2" l="1"/>
  <c r="L186" i="2" a="1"/>
  <c r="L186" i="2" s="1"/>
  <c r="M186" i="2" s="1"/>
  <c r="L187" i="2" l="1" a="1"/>
  <c r="L187" i="2" s="1"/>
  <c r="M187" i="2" s="1"/>
  <c r="Z92" i="2" s="1"/>
  <c r="AA92" i="2" s="1"/>
  <c r="F188" i="2"/>
  <c r="L188" i="2" s="1" a="1"/>
  <c r="L188" i="2" s="1"/>
  <c r="M188" i="2" s="1"/>
  <c r="R94" i="2" l="1"/>
  <c r="R92" i="2"/>
  <c r="U91" i="2"/>
  <c r="V91" i="2" s="1"/>
  <c r="R100" i="2"/>
  <c r="Z90" i="2"/>
  <c r="AA90" i="2" s="1"/>
  <c r="P74" i="2"/>
  <c r="P77" i="2" s="1"/>
  <c r="R93" i="2"/>
  <c r="R98" i="2"/>
  <c r="R96" i="2"/>
  <c r="R56" i="2"/>
  <c r="R99" i="2"/>
  <c r="U93" i="2"/>
  <c r="V93" i="2" s="1"/>
  <c r="S74" i="2"/>
  <c r="Q56" i="2"/>
  <c r="R63" i="2" s="1"/>
  <c r="U94" i="2"/>
  <c r="V94" i="2" s="1"/>
  <c r="Q74" i="2"/>
  <c r="R97" i="2"/>
  <c r="R74" i="2"/>
  <c r="R91" i="2"/>
  <c r="Z91" i="2"/>
  <c r="AA91" i="2" s="1"/>
  <c r="R64" i="2" l="1"/>
  <c r="R68" i="2"/>
  <c r="R65" i="2"/>
  <c r="R66" i="2"/>
  <c r="R62" i="2"/>
  <c r="R60" i="2"/>
  <c r="R59" i="2"/>
  <c r="R67" i="2"/>
  <c r="R58" i="2"/>
  <c r="R61" i="2"/>
  <c r="Q77" i="2"/>
  <c r="P78" i="2"/>
  <c r="R77" i="2"/>
  <c r="P79" i="2" l="1"/>
  <c r="R78" i="2"/>
  <c r="Q78" i="2"/>
  <c r="R79" i="2" l="1"/>
  <c r="P80" i="2"/>
  <c r="Q79" i="2"/>
  <c r="P81" i="2" l="1"/>
  <c r="R80" i="2"/>
  <c r="Q80" i="2"/>
  <c r="R81" i="2" l="1"/>
  <c r="P82" i="2"/>
  <c r="Q81" i="2"/>
  <c r="P83" i="2" l="1"/>
  <c r="R82" i="2"/>
  <c r="Q82" i="2"/>
  <c r="R83" i="2" l="1"/>
  <c r="P84" i="2"/>
  <c r="Q83" i="2"/>
  <c r="P85" i="2" l="1"/>
  <c r="R84" i="2"/>
  <c r="Q84" i="2"/>
  <c r="P86" i="2" l="1"/>
  <c r="R85" i="2"/>
  <c r="Q85" i="2"/>
  <c r="R86" i="2" l="1"/>
  <c r="Q8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Mohamad EL-Bawab</author>
  </authors>
  <commentList>
    <comment ref="J20" authorId="0" shapeId="0" xr:uid="{B07B855E-28FB-476F-8AB6-2FE6A8CFCB7C}">
      <text>
        <r>
          <rPr>
            <sz val="9"/>
            <color indexed="81"/>
            <rFont val="Tahoma"/>
            <family val="2"/>
          </rPr>
          <t>Uses the log-likelihood method to measure goodness of fit</t>
        </r>
      </text>
    </comment>
    <comment ref="K20" authorId="0" shapeId="0" xr:uid="{EC73D78C-0BFE-4708-BEBA-4E5C3107F4E1}">
      <text>
        <r>
          <rPr>
            <sz val="9"/>
            <color indexed="81"/>
            <rFont val="Tahoma"/>
            <family val="2"/>
          </rPr>
          <t>Uses the Akaike-Information Criterion (AIC) method to measure goodness of fit</t>
        </r>
      </text>
    </comment>
    <comment ref="L20" authorId="0" shapeId="0" xr:uid="{11F76DBC-AF41-44BC-897A-67C2E5DD1F7E}">
      <text>
        <r>
          <rPr>
            <sz val="9"/>
            <color indexed="81"/>
            <rFont val="Tahoma"/>
            <family val="2"/>
          </rPr>
          <t>Examines the values of the model's parameters for stability: stationarity, invertibility, and causality</t>
        </r>
      </text>
    </comment>
    <comment ref="O20" authorId="0" shapeId="0" xr:uid="{A503DA91-6F8D-47D1-B279-26D359D45009}">
      <text>
        <r>
          <rPr>
            <sz val="9"/>
            <color indexed="81"/>
            <rFont val="Tahoma"/>
            <family val="2"/>
          </rPr>
          <t>Average</t>
        </r>
      </text>
    </comment>
    <comment ref="P20" authorId="0" shapeId="0" xr:uid="{6C41FA5D-0CFA-46C1-8676-175D005683A0}">
      <text>
        <r>
          <rPr>
            <sz val="9"/>
            <color indexed="81"/>
            <rFont val="Tahoma"/>
            <family val="2"/>
          </rPr>
          <t>Sample standard deviation</t>
        </r>
      </text>
    </comment>
    <comment ref="Q20" authorId="0" shapeId="0" xr:uid="{C68848B9-2D60-472D-B2C8-D957392A966F}">
      <text>
        <r>
          <rPr>
            <sz val="9"/>
            <color indexed="81"/>
            <rFont val="Tahoma"/>
            <family val="2"/>
          </rPr>
          <t>Skewness</t>
        </r>
      </text>
    </comment>
    <comment ref="R20" authorId="0" shapeId="0" xr:uid="{EBE537D9-7AE8-4DAD-AB36-52F637226813}">
      <text>
        <r>
          <rPr>
            <sz val="9"/>
            <color indexed="81"/>
            <rFont val="Tahoma"/>
            <family val="2"/>
          </rPr>
          <t>Excess Kurtosis (aka fat-tails)</t>
        </r>
      </text>
    </comment>
    <comment ref="S20" authorId="0" shapeId="0" xr:uid="{59F0AF67-EAC6-4849-B6F7-789FADB55D45}">
      <text>
        <r>
          <rPr>
            <sz val="9"/>
            <color indexed="81"/>
            <rFont val="Tahoma"/>
            <family val="2"/>
          </rPr>
          <t>Determines if observations are not significantly autocorrelated</t>
        </r>
      </text>
    </comment>
    <comment ref="T20" authorId="0" shapeId="0" xr:uid="{DB425963-CD1B-4043-8C2E-80110723471F}">
      <text>
        <r>
          <rPr>
            <sz val="9"/>
            <color indexed="81"/>
            <rFont val="Tahoma"/>
            <family val="2"/>
          </rPr>
          <t>Determines if observations are normaly distributed</t>
        </r>
      </text>
    </comment>
    <comment ref="U20" authorId="0" shapeId="0" xr:uid="{EA457CC1-938C-42E4-BD38-EA9A98FAD71E}">
      <text>
        <r>
          <rPr>
            <sz val="9"/>
            <color indexed="81"/>
            <rFont val="Tahoma"/>
            <family val="2"/>
          </rPr>
          <t>Determines if observations exhibit a significant ARCH effect</t>
        </r>
      </text>
    </comment>
    <comment ref="G21" authorId="0" shapeId="0" xr:uid="{2BE43F85-CE16-4B7A-8371-1F54095CB0C2}">
      <text>
        <r>
          <rPr>
            <sz val="9"/>
            <color indexed="81"/>
            <rFont val="Tahoma"/>
            <family val="2"/>
          </rPr>
          <t>ARMA long-run mean (mu)</t>
        </r>
      </text>
    </comment>
    <comment ref="G22" authorId="0" shapeId="0" xr:uid="{797EB294-D871-457B-B63E-D7665E1C2047}">
      <text>
        <r>
          <rPr>
            <sz val="9"/>
            <color indexed="81"/>
            <rFont val="Tahoma"/>
            <family val="2"/>
          </rPr>
          <t>1st Coefficient of the AR component</t>
        </r>
      </text>
    </comment>
    <comment ref="N22" authorId="0" shapeId="0" xr:uid="{CD7DDAB2-D416-4AF4-8726-EADE8233D457}">
      <text>
        <r>
          <rPr>
            <sz val="9"/>
            <color indexed="81"/>
            <rFont val="Tahoma"/>
            <family val="2"/>
          </rPr>
          <t>Targets the desired sample statistics value</t>
        </r>
      </text>
    </comment>
    <comment ref="G23" authorId="0" shapeId="0" xr:uid="{EFB177A4-9FC9-47B1-819B-42A41B452FE6}">
      <text>
        <r>
          <rPr>
            <sz val="9"/>
            <color indexed="81"/>
            <rFont val="Tahoma"/>
            <family val="2"/>
          </rPr>
          <t>1st Coefficient of the MA component</t>
        </r>
      </text>
    </comment>
    <comment ref="N23" authorId="0" shapeId="0" xr:uid="{71A4C85F-2FBA-4500-9633-C7B0B342721E}">
      <text>
        <r>
          <rPr>
            <sz val="9"/>
            <color indexed="81"/>
            <rFont val="Tahoma"/>
            <family val="2"/>
          </rPr>
          <t>Determines if the calculated statistics (e.g. mean, stdev, etc.) are significantly different from the target value</t>
        </r>
      </text>
    </comment>
    <comment ref="G24" authorId="0" shapeId="0" xr:uid="{AA76CD45-CA0C-402D-8B7E-8EB136AEF631}">
      <text>
        <r>
          <rPr>
            <sz val="9"/>
            <color indexed="81"/>
            <rFont val="Tahoma"/>
            <family val="2"/>
          </rPr>
          <t>Standard deviation of the residuals/innovations</t>
        </r>
      </text>
    </comment>
    <comment ref="W89" authorId="0" shapeId="0" xr:uid="{444996E6-ED93-4E81-A2B3-0C3476C622A3}">
      <text>
        <r>
          <rPr>
            <sz val="9"/>
            <color indexed="81"/>
            <rFont val="Tahoma"/>
            <family val="2"/>
          </rPr>
          <t>Significance level (a), a probability threshold below which the null hypothesis will be rejected</t>
        </r>
      </text>
    </comment>
    <comment ref="Y89" authorId="0" shapeId="0" xr:uid="{2563E064-7FF1-4C75-8B74-BC1E2BAA058E}">
      <text>
        <r>
          <rPr>
            <sz val="9"/>
            <color indexed="81"/>
            <rFont val="Tahoma"/>
            <family val="2"/>
          </rPr>
          <t>Statistical Test</t>
        </r>
      </text>
    </comment>
    <comment ref="Z89" authorId="0" shapeId="0" xr:uid="{A69634C7-8824-4214-83A3-BF9EC7CBE4F7}">
      <text>
        <r>
          <rPr>
            <sz val="9"/>
            <color indexed="81"/>
            <rFont val="Tahoma"/>
            <family val="2"/>
          </rPr>
          <t>The probability under the null hypothesis that test statistics (score) are at least as extreme as observed</t>
        </r>
      </text>
    </comment>
    <comment ref="AA89" authorId="0" shapeId="0" xr:uid="{889929D2-77D3-4F0C-9B27-8FE2F5E2D8C9}">
      <text>
        <r>
          <rPr>
            <sz val="9"/>
            <color indexed="81"/>
            <rFont val="Tahoma"/>
            <family val="2"/>
          </rPr>
          <t>Pass the test?</t>
        </r>
      </text>
    </comment>
    <comment ref="T90" authorId="0" shapeId="0" xr:uid="{83FD59E1-69AD-45E2-B498-04059DBB51B0}">
      <text>
        <r>
          <rPr>
            <sz val="9"/>
            <color indexed="81"/>
            <rFont val="Tahoma"/>
            <family val="2"/>
          </rPr>
          <t>Significance level (a), a probability threshold below which the null hypothesis will be rejected</t>
        </r>
      </text>
    </comment>
    <comment ref="U90" authorId="0" shapeId="0" xr:uid="{1EE42A30-1EC5-429E-95C0-25BF99C738F4}">
      <text>
        <r>
          <rPr>
            <sz val="9"/>
            <color indexed="81"/>
            <rFont val="Tahoma"/>
            <family val="2"/>
          </rPr>
          <t>The probability under the null hypothesis that test statistics (score) are at least as extreme as observed</t>
        </r>
      </text>
    </comment>
    <comment ref="V90" authorId="0" shapeId="0" xr:uid="{94AC532D-EA86-4212-A7D1-0F8830355D67}">
      <text>
        <r>
          <rPr>
            <sz val="9"/>
            <color indexed="81"/>
            <rFont val="Tahoma"/>
            <family val="2"/>
          </rPr>
          <t>Determines if the calculated statistics (e.g. mean, stdev, etc.) are significantly different from the target value</t>
        </r>
      </text>
    </comment>
    <comment ref="W90" authorId="0" shapeId="0" xr:uid="{3B55E780-DCBC-45C8-9800-98A78252C93F}">
      <text>
        <r>
          <rPr>
            <sz val="9"/>
            <color indexed="81"/>
            <rFont val="Tahoma"/>
            <family val="2"/>
          </rPr>
          <t>Significance level (a), a probability threshold below which the null hypothesis will be rejected</t>
        </r>
      </text>
    </comment>
    <comment ref="Y90" authorId="0" shapeId="0" xr:uid="{E315CD75-BA9D-44E2-9574-B91CA55E600E}">
      <text>
        <r>
          <rPr>
            <sz val="9"/>
            <color indexed="81"/>
            <rFont val="Tahoma"/>
            <family val="2"/>
          </rPr>
          <t>Test of hypothesis whether all autocorrelations value of a time series are not different from zero</t>
        </r>
      </text>
    </comment>
    <comment ref="Z90" authorId="0" shapeId="0" xr:uid="{14176EA2-EBBE-49AD-A68B-721B3A5CAF70}">
      <text>
        <r>
          <rPr>
            <sz val="9"/>
            <color indexed="81"/>
            <rFont val="Tahoma"/>
            <family val="2"/>
          </rPr>
          <t>The probability under the null hypothesis that test statistics (score) are at least as extreme as observed</t>
        </r>
      </text>
    </comment>
    <comment ref="AA90" authorId="0" shapeId="0" xr:uid="{09537D9D-FC14-44F3-AD3C-11C0CF719A5B}">
      <text>
        <r>
          <rPr>
            <sz val="9"/>
            <color indexed="81"/>
            <rFont val="Tahoma"/>
            <family val="2"/>
          </rPr>
          <t>Pass the test?</t>
        </r>
      </text>
    </comment>
    <comment ref="T91" authorId="0" shapeId="0" xr:uid="{4A7BCFB6-B349-40DB-8E53-5852B6719BFA}">
      <text>
        <r>
          <rPr>
            <sz val="9"/>
            <color indexed="81"/>
            <rFont val="Tahoma"/>
            <family val="2"/>
          </rPr>
          <t>Significance level (a), a probability threshold below which the null hypothesis will be rejected</t>
        </r>
      </text>
    </comment>
    <comment ref="U91" authorId="0" shapeId="0" xr:uid="{6890D94F-D34F-406F-BC21-57E53C0ECEFC}">
      <text>
        <r>
          <rPr>
            <sz val="9"/>
            <color indexed="81"/>
            <rFont val="Tahoma"/>
            <family val="2"/>
          </rPr>
          <t>The probability under the null hypothesis that test statistics (score) are at least as extreme as observed</t>
        </r>
      </text>
    </comment>
    <comment ref="V91" authorId="0" shapeId="0" xr:uid="{C7FFC623-E383-45BD-9AC6-4F8EAF384505}">
      <text>
        <r>
          <rPr>
            <sz val="9"/>
            <color indexed="81"/>
            <rFont val="Tahoma"/>
            <family val="2"/>
          </rPr>
          <t>Determines if the calculated statistics (e.g. mean, stdev, etc.) are significantly different from the target value</t>
        </r>
      </text>
    </comment>
    <comment ref="Y91" authorId="0" shapeId="0" xr:uid="{DE513BC3-4C95-4B64-989A-BF92EFFA24E2}">
      <text>
        <r>
          <rPr>
            <sz val="9"/>
            <color indexed="81"/>
            <rFont val="Tahoma"/>
            <family val="2"/>
          </rPr>
          <t>Is the data set is well-modeled by a normal distribution?</t>
        </r>
      </text>
    </comment>
    <comment ref="Y92" authorId="0" shapeId="0" xr:uid="{0033AAE6-5943-4D1F-A483-75CD068E8E76}">
      <text>
        <r>
          <rPr>
            <sz val="9"/>
            <color indexed="81"/>
            <rFont val="Tahoma"/>
            <family val="2"/>
          </rPr>
          <t>Does the sample data exhibit ARCH effect (i.e. squared values of time series are autocorrelated)?</t>
        </r>
      </text>
    </comment>
    <comment ref="Y93" authorId="0" shapeId="0" xr:uid="{032A5DFE-FAC1-4C47-B79D-D89C41EDE793}">
      <text>
        <r>
          <rPr>
            <sz val="9"/>
            <color indexed="81"/>
            <rFont val="Tahoma"/>
            <family val="2"/>
          </rPr>
          <t>Does the sample data exhibit ARCH effect (i.e. squared values of time series are autocorrelated)?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Mohamad EL-Bawab</author>
  </authors>
  <commentList>
    <comment ref="J20" authorId="0" shapeId="0" xr:uid="{01F4A48E-F82A-4CA8-8C07-C7696088650D}">
      <text>
        <r>
          <rPr>
            <sz val="9"/>
            <color indexed="81"/>
            <rFont val="Tahoma"/>
            <family val="2"/>
          </rPr>
          <t>Uses the log-likelihood method to measure goodness of fit</t>
        </r>
      </text>
    </comment>
    <comment ref="K20" authorId="0" shapeId="0" xr:uid="{6795D613-7E5A-45F0-9D41-3FF027E00D22}">
      <text>
        <r>
          <rPr>
            <sz val="9"/>
            <color indexed="81"/>
            <rFont val="Tahoma"/>
            <family val="2"/>
          </rPr>
          <t>Uses the Akaike-Information Criterion (AIC) method to measure goodness of fit</t>
        </r>
      </text>
    </comment>
    <comment ref="L20" authorId="0" shapeId="0" xr:uid="{9958030F-BC98-4564-BA7C-FAAEA97EB95E}">
      <text>
        <r>
          <rPr>
            <sz val="9"/>
            <color indexed="81"/>
            <rFont val="Tahoma"/>
            <family val="2"/>
          </rPr>
          <t>Examines the values of the model's parameters for stability: stationarity, invertibility, and causality</t>
        </r>
      </text>
    </comment>
    <comment ref="O20" authorId="0" shapeId="0" xr:uid="{BF7EF6B2-06D5-4DD6-811A-C58C3A9466AB}">
      <text>
        <r>
          <rPr>
            <sz val="9"/>
            <color indexed="81"/>
            <rFont val="Tahoma"/>
            <family val="2"/>
          </rPr>
          <t>Average</t>
        </r>
      </text>
    </comment>
    <comment ref="P20" authorId="0" shapeId="0" xr:uid="{61406345-BAC7-4071-810E-BBF7066B812F}">
      <text>
        <r>
          <rPr>
            <sz val="9"/>
            <color indexed="81"/>
            <rFont val="Tahoma"/>
            <family val="2"/>
          </rPr>
          <t>Sample standard deviation</t>
        </r>
      </text>
    </comment>
    <comment ref="Q20" authorId="0" shapeId="0" xr:uid="{A0C3E0DA-5A6D-4CFE-BBAA-1DF76C99613C}">
      <text>
        <r>
          <rPr>
            <sz val="9"/>
            <color indexed="81"/>
            <rFont val="Tahoma"/>
            <family val="2"/>
          </rPr>
          <t>Skewness</t>
        </r>
      </text>
    </comment>
    <comment ref="R20" authorId="0" shapeId="0" xr:uid="{EBF14D3E-9F6C-45F9-9ED5-D835E3136D77}">
      <text>
        <r>
          <rPr>
            <sz val="9"/>
            <color indexed="81"/>
            <rFont val="Tahoma"/>
            <family val="2"/>
          </rPr>
          <t>Excess Kurtosis (aka fat-tails)</t>
        </r>
      </text>
    </comment>
    <comment ref="S20" authorId="0" shapeId="0" xr:uid="{18EA617A-38FC-4426-A774-2090AA90ED0D}">
      <text>
        <r>
          <rPr>
            <sz val="9"/>
            <color indexed="81"/>
            <rFont val="Tahoma"/>
            <family val="2"/>
          </rPr>
          <t>Determines if observations are not significantly autocorrelated</t>
        </r>
      </text>
    </comment>
    <comment ref="T20" authorId="0" shapeId="0" xr:uid="{C38C3733-2D9E-44FA-B30E-E85542E3EDB3}">
      <text>
        <r>
          <rPr>
            <sz val="9"/>
            <color indexed="81"/>
            <rFont val="Tahoma"/>
            <family val="2"/>
          </rPr>
          <t>Determines if observations are normaly distributed</t>
        </r>
      </text>
    </comment>
    <comment ref="U20" authorId="0" shapeId="0" xr:uid="{04956930-C56D-49C7-99D0-2D897156770E}">
      <text>
        <r>
          <rPr>
            <sz val="9"/>
            <color indexed="81"/>
            <rFont val="Tahoma"/>
            <family val="2"/>
          </rPr>
          <t>Determines if observations exhibit a significant ARCH effect</t>
        </r>
      </text>
    </comment>
    <comment ref="G21" authorId="0" shapeId="0" xr:uid="{C8E05EA3-CC33-4E9E-ACEC-4BBACFA2555A}">
      <text>
        <r>
          <rPr>
            <sz val="9"/>
            <color indexed="81"/>
            <rFont val="Tahoma"/>
            <family val="2"/>
          </rPr>
          <t>ARMA long-run mean (mu)</t>
        </r>
      </text>
    </comment>
    <comment ref="G22" authorId="0" shapeId="0" xr:uid="{15CB8843-1111-499E-AFB2-C050A76DD94B}">
      <text>
        <r>
          <rPr>
            <sz val="9"/>
            <color indexed="81"/>
            <rFont val="Tahoma"/>
            <family val="2"/>
          </rPr>
          <t>1st Coefficient of the AR component</t>
        </r>
      </text>
    </comment>
    <comment ref="N22" authorId="0" shapeId="0" xr:uid="{C6F5EFE3-09C2-4AE1-A854-DA27FD1E07BE}">
      <text>
        <r>
          <rPr>
            <sz val="9"/>
            <color indexed="81"/>
            <rFont val="Tahoma"/>
            <family val="2"/>
          </rPr>
          <t>Targets the desired sample statistics value</t>
        </r>
      </text>
    </comment>
    <comment ref="G23" authorId="0" shapeId="0" xr:uid="{4B0B416C-DE2D-4D7C-BA63-4A07B1AD7862}">
      <text>
        <r>
          <rPr>
            <sz val="9"/>
            <color indexed="81"/>
            <rFont val="Tahoma"/>
            <family val="2"/>
          </rPr>
          <t>1st Coefficient of the MA component</t>
        </r>
      </text>
    </comment>
    <comment ref="N23" authorId="0" shapeId="0" xr:uid="{66B321A8-38F5-42AF-A4F0-FBEE325D8BB0}">
      <text>
        <r>
          <rPr>
            <sz val="9"/>
            <color indexed="81"/>
            <rFont val="Tahoma"/>
            <family val="2"/>
          </rPr>
          <t>Determines if the calculated statistics (e.g. mean, stdev, etc.) are significantly different from the target value</t>
        </r>
      </text>
    </comment>
    <comment ref="G24" authorId="0" shapeId="0" xr:uid="{3CFC574E-6D71-40A4-888E-3A6E2B0DA7E4}">
      <text>
        <r>
          <rPr>
            <sz val="9"/>
            <color indexed="81"/>
            <rFont val="Tahoma"/>
            <family val="2"/>
          </rPr>
          <t>Standard deviation of the residuals/innovations</t>
        </r>
      </text>
    </comment>
    <comment ref="W89" authorId="0" shapeId="0" xr:uid="{DEB4CB61-5A5D-4386-A09D-A84860899913}">
      <text>
        <r>
          <rPr>
            <sz val="9"/>
            <color indexed="81"/>
            <rFont val="Tahoma"/>
            <family val="2"/>
          </rPr>
          <t>Significance level (a), a probability threshold below which the null hypothesis will be rejected</t>
        </r>
      </text>
    </comment>
    <comment ref="Y89" authorId="0" shapeId="0" xr:uid="{B0ABD2A3-6A62-4A29-A294-037F39F8E840}">
      <text>
        <r>
          <rPr>
            <sz val="9"/>
            <color indexed="81"/>
            <rFont val="Tahoma"/>
            <family val="2"/>
          </rPr>
          <t>Statistical Test</t>
        </r>
      </text>
    </comment>
    <comment ref="Z89" authorId="0" shapeId="0" xr:uid="{C9E806DB-564D-417A-9131-0369CAFCF688}">
      <text>
        <r>
          <rPr>
            <sz val="9"/>
            <color indexed="81"/>
            <rFont val="Tahoma"/>
            <family val="2"/>
          </rPr>
          <t>The probability under the null hypothesis that test statistics (score) are at least as extreme as observed</t>
        </r>
      </text>
    </comment>
    <comment ref="AA89" authorId="0" shapeId="0" xr:uid="{6063E9B0-A997-46E1-B5BE-D5E97CF96960}">
      <text>
        <r>
          <rPr>
            <sz val="9"/>
            <color indexed="81"/>
            <rFont val="Tahoma"/>
            <family val="2"/>
          </rPr>
          <t>Pass the test?</t>
        </r>
      </text>
    </comment>
    <comment ref="T90" authorId="0" shapeId="0" xr:uid="{6A957671-9ED8-4DCE-B6D1-D803EB2A8C23}">
      <text>
        <r>
          <rPr>
            <sz val="9"/>
            <color indexed="81"/>
            <rFont val="Tahoma"/>
            <family val="2"/>
          </rPr>
          <t>Significance level (a), a probability threshold below which the null hypothesis will be rejected</t>
        </r>
      </text>
    </comment>
    <comment ref="U90" authorId="0" shapeId="0" xr:uid="{46B4E5E5-A557-4C0B-92F3-9F28150BC599}">
      <text>
        <r>
          <rPr>
            <sz val="9"/>
            <color indexed="81"/>
            <rFont val="Tahoma"/>
            <family val="2"/>
          </rPr>
          <t>The probability under the null hypothesis that test statistics (score) are at least as extreme as observed</t>
        </r>
      </text>
    </comment>
    <comment ref="V90" authorId="0" shapeId="0" xr:uid="{6EE1BC32-A515-4288-840E-3EE273E353F3}">
      <text>
        <r>
          <rPr>
            <sz val="9"/>
            <color indexed="81"/>
            <rFont val="Tahoma"/>
            <family val="2"/>
          </rPr>
          <t>Determines if the calculated statistics (e.g. mean, stdev, etc.) are significantly different from the target value</t>
        </r>
      </text>
    </comment>
    <comment ref="W90" authorId="0" shapeId="0" xr:uid="{94353BB6-1646-4FAB-8E19-0942FC6CCC52}">
      <text>
        <r>
          <rPr>
            <sz val="9"/>
            <color indexed="81"/>
            <rFont val="Tahoma"/>
            <family val="2"/>
          </rPr>
          <t>Significance level (a), a probability threshold below which the null hypothesis will be rejected</t>
        </r>
      </text>
    </comment>
    <comment ref="Y90" authorId="0" shapeId="0" xr:uid="{2A42AA1D-6CF7-4C25-A52B-A17A8EC03D22}">
      <text>
        <r>
          <rPr>
            <sz val="9"/>
            <color indexed="81"/>
            <rFont val="Tahoma"/>
            <family val="2"/>
          </rPr>
          <t>Test of hypothesis whether all autocorrelations value of a time series are not different from zero</t>
        </r>
      </text>
    </comment>
    <comment ref="Z90" authorId="0" shapeId="0" xr:uid="{526D4428-DF3C-47A1-BFEB-2798962FC617}">
      <text>
        <r>
          <rPr>
            <sz val="9"/>
            <color indexed="81"/>
            <rFont val="Tahoma"/>
            <family val="2"/>
          </rPr>
          <t>The probability under the null hypothesis that test statistics (score) are at least as extreme as observed</t>
        </r>
      </text>
    </comment>
    <comment ref="AA90" authorId="0" shapeId="0" xr:uid="{F32A8567-0E80-4882-9C26-4D5DAFA3D795}">
      <text>
        <r>
          <rPr>
            <sz val="9"/>
            <color indexed="81"/>
            <rFont val="Tahoma"/>
            <family val="2"/>
          </rPr>
          <t>Pass the test?</t>
        </r>
      </text>
    </comment>
    <comment ref="T91" authorId="0" shapeId="0" xr:uid="{15406D05-3430-4368-B207-5E8F93152979}">
      <text>
        <r>
          <rPr>
            <sz val="9"/>
            <color indexed="81"/>
            <rFont val="Tahoma"/>
            <family val="2"/>
          </rPr>
          <t>Significance level (a), a probability threshold below which the null hypothesis will be rejected</t>
        </r>
      </text>
    </comment>
    <comment ref="U91" authorId="0" shapeId="0" xr:uid="{19333F1B-B68D-47DF-8810-BE51EF0F4B08}">
      <text>
        <r>
          <rPr>
            <sz val="9"/>
            <color indexed="81"/>
            <rFont val="Tahoma"/>
            <family val="2"/>
          </rPr>
          <t>The probability under the null hypothesis that test statistics (score) are at least as extreme as observed</t>
        </r>
      </text>
    </comment>
    <comment ref="V91" authorId="0" shapeId="0" xr:uid="{74AB8720-7F3B-4A0C-A45E-10D8AB81EF0D}">
      <text>
        <r>
          <rPr>
            <sz val="9"/>
            <color indexed="81"/>
            <rFont val="Tahoma"/>
            <family val="2"/>
          </rPr>
          <t>Determines if the calculated statistics (e.g. mean, stdev, etc.) are significantly different from the target value</t>
        </r>
      </text>
    </comment>
    <comment ref="Y91" authorId="0" shapeId="0" xr:uid="{9A4445FA-E320-4CBF-AB9D-DB911B964165}">
      <text>
        <r>
          <rPr>
            <sz val="9"/>
            <color indexed="81"/>
            <rFont val="Tahoma"/>
            <family val="2"/>
          </rPr>
          <t>Is the data set is well-modeled by a normal distribution?</t>
        </r>
      </text>
    </comment>
    <comment ref="Y92" authorId="0" shapeId="0" xr:uid="{16CA9DE8-AAD9-4AE9-AB43-F8E81DAC4E15}">
      <text>
        <r>
          <rPr>
            <sz val="9"/>
            <color indexed="81"/>
            <rFont val="Tahoma"/>
            <family val="2"/>
          </rPr>
          <t>Does the sample data exhibit ARCH effect (i.e. squared values of time series are autocorrelated)?</t>
        </r>
      </text>
    </comment>
    <comment ref="Y93" authorId="0" shapeId="0" xr:uid="{BA368ED6-1EDB-4574-BA4D-5E3D76060CDA}">
      <text>
        <r>
          <rPr>
            <sz val="9"/>
            <color indexed="81"/>
            <rFont val="Tahoma"/>
            <family val="2"/>
          </rPr>
          <t>Does the sample data exhibit ARCH effect (i.e. squared values of time series are autocorrelated)?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Mohamad EL-Bawab</author>
  </authors>
  <commentList>
    <comment ref="J20" authorId="0" shapeId="0" xr:uid="{8947FAF6-036E-4DA9-BC2F-43D1E5C34FAB}">
      <text>
        <r>
          <rPr>
            <sz val="9"/>
            <color indexed="81"/>
            <rFont val="Tahoma"/>
            <family val="2"/>
          </rPr>
          <t>Uses the log-likelihood method to measure goodness of fit</t>
        </r>
      </text>
    </comment>
    <comment ref="K20" authorId="0" shapeId="0" xr:uid="{B6358644-3239-4F11-9392-F7C814F91F52}">
      <text>
        <r>
          <rPr>
            <sz val="9"/>
            <color indexed="81"/>
            <rFont val="Tahoma"/>
            <family val="2"/>
          </rPr>
          <t>Uses the Akaike-Information Criterion (AIC) method to measure goodness of fit</t>
        </r>
      </text>
    </comment>
    <comment ref="L20" authorId="0" shapeId="0" xr:uid="{12654ECC-96AE-45A4-9915-D43152C10A0A}">
      <text>
        <r>
          <rPr>
            <sz val="9"/>
            <color indexed="81"/>
            <rFont val="Tahoma"/>
            <family val="2"/>
          </rPr>
          <t>Examines the values of the model's parameters for stability: stationarity, invertibility, and causality</t>
        </r>
      </text>
    </comment>
    <comment ref="O20" authorId="0" shapeId="0" xr:uid="{AB52A8A2-1090-4A47-AC4F-59FD4096708C}">
      <text>
        <r>
          <rPr>
            <sz val="9"/>
            <color indexed="81"/>
            <rFont val="Tahoma"/>
            <family val="2"/>
          </rPr>
          <t>Average</t>
        </r>
      </text>
    </comment>
    <comment ref="P20" authorId="0" shapeId="0" xr:uid="{E7220289-35DE-4944-BAF2-F0DBF6CC5D5A}">
      <text>
        <r>
          <rPr>
            <sz val="9"/>
            <color indexed="81"/>
            <rFont val="Tahoma"/>
            <family val="2"/>
          </rPr>
          <t>Sample standard deviation</t>
        </r>
      </text>
    </comment>
    <comment ref="Q20" authorId="0" shapeId="0" xr:uid="{9B037371-5F67-4683-8280-2F6F474571F2}">
      <text>
        <r>
          <rPr>
            <sz val="9"/>
            <color indexed="81"/>
            <rFont val="Tahoma"/>
            <family val="2"/>
          </rPr>
          <t>Skewness</t>
        </r>
      </text>
    </comment>
    <comment ref="R20" authorId="0" shapeId="0" xr:uid="{83D0FAC4-9D7B-45C4-91E3-7D1640D48DBE}">
      <text>
        <r>
          <rPr>
            <sz val="9"/>
            <color indexed="81"/>
            <rFont val="Tahoma"/>
            <family val="2"/>
          </rPr>
          <t>Excess Kurtosis (aka fat-tails)</t>
        </r>
      </text>
    </comment>
    <comment ref="S20" authorId="0" shapeId="0" xr:uid="{BFA07AC5-0591-4A78-818C-FE56EF639325}">
      <text>
        <r>
          <rPr>
            <sz val="9"/>
            <color indexed="81"/>
            <rFont val="Tahoma"/>
            <family val="2"/>
          </rPr>
          <t>Determines if observations are not significantly autocorrelated</t>
        </r>
      </text>
    </comment>
    <comment ref="T20" authorId="0" shapeId="0" xr:uid="{860C5099-2C60-4427-93EF-7D1B9B1F88BD}">
      <text>
        <r>
          <rPr>
            <sz val="9"/>
            <color indexed="81"/>
            <rFont val="Tahoma"/>
            <family val="2"/>
          </rPr>
          <t>Determines if observations are normaly distributed</t>
        </r>
      </text>
    </comment>
    <comment ref="U20" authorId="0" shapeId="0" xr:uid="{FDE4F1EE-8331-4C2F-8B85-C75FA56CF516}">
      <text>
        <r>
          <rPr>
            <sz val="9"/>
            <color indexed="81"/>
            <rFont val="Tahoma"/>
            <family val="2"/>
          </rPr>
          <t>Determines if observations exhibit a significant ARCH effect</t>
        </r>
      </text>
    </comment>
    <comment ref="G21" authorId="0" shapeId="0" xr:uid="{B4637CAA-9A4D-4396-B6C4-8C2A08A1316E}">
      <text>
        <r>
          <rPr>
            <sz val="9"/>
            <color indexed="81"/>
            <rFont val="Tahoma"/>
            <family val="2"/>
          </rPr>
          <t>ARMA long-run mean (mu)</t>
        </r>
      </text>
    </comment>
    <comment ref="G22" authorId="0" shapeId="0" xr:uid="{18A82CC3-D931-49A8-BC70-1CC7FF3EB7FF}">
      <text>
        <r>
          <rPr>
            <sz val="9"/>
            <color indexed="81"/>
            <rFont val="Tahoma"/>
            <family val="2"/>
          </rPr>
          <t>1st Coefficient of the AR component</t>
        </r>
      </text>
    </comment>
    <comment ref="N22" authorId="0" shapeId="0" xr:uid="{CA57872C-AA11-4992-92CC-80F1F0B656B1}">
      <text>
        <r>
          <rPr>
            <sz val="9"/>
            <color indexed="81"/>
            <rFont val="Tahoma"/>
            <family val="2"/>
          </rPr>
          <t>Targets the desired sample statistics value</t>
        </r>
      </text>
    </comment>
    <comment ref="G23" authorId="0" shapeId="0" xr:uid="{AEEA8FBE-9667-4AB7-81FA-474D31643CBC}">
      <text>
        <r>
          <rPr>
            <sz val="9"/>
            <color indexed="81"/>
            <rFont val="Tahoma"/>
            <family val="2"/>
          </rPr>
          <t>1st Coefficient of the MA component</t>
        </r>
      </text>
    </comment>
    <comment ref="N23" authorId="0" shapeId="0" xr:uid="{B2E017BA-18FF-4C94-B45F-0FE2C94C896C}">
      <text>
        <r>
          <rPr>
            <sz val="9"/>
            <color indexed="81"/>
            <rFont val="Tahoma"/>
            <family val="2"/>
          </rPr>
          <t>Determines if the calculated statistics (e.g. mean, stdev, etc.) are significantly different from the target value</t>
        </r>
      </text>
    </comment>
    <comment ref="G24" authorId="0" shapeId="0" xr:uid="{5E515B1E-E34C-41D0-9008-2713ADEAF888}">
      <text>
        <r>
          <rPr>
            <sz val="9"/>
            <color indexed="81"/>
            <rFont val="Tahoma"/>
            <family val="2"/>
          </rPr>
          <t>Standard deviation of the residuals/innovations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<sst xmlns="http://schemas.openxmlformats.org/spreadsheetml/2006/main" count="193" uniqueCount="69">
  <si>
    <t>Param</t>
  </si>
  <si>
    <t>Value</t>
  </si>
  <si>
    <t>μ</t>
  </si>
  <si>
    <r>
      <t>φ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</si>
  <si>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θ</t>
    </r>
    <r>
      <rPr>
        <b/>
        <vertAlign val="subscript"/>
        <sz val="11"/>
        <color theme="1"/>
        <rFont val="Calibri"/>
        <family val="2"/>
        <scheme val="minor"/>
      </rPr>
      <t>1</t>
    </r>
  </si>
  <si>
    <t>σ</t>
  </si>
  <si>
    <t>Goodness-of-fit</t>
  </si>
  <si>
    <t>LLF</t>
  </si>
  <si>
    <t>AIC</t>
  </si>
  <si>
    <t>CHECK</t>
  </si>
  <si>
    <t>Residuals (standardized) Analysis</t>
  </si>
  <si>
    <t>Target</t>
  </si>
  <si>
    <t>SIG?</t>
  </si>
  <si>
    <t>AVG</t>
  </si>
  <si>
    <t>STDEV</t>
  </si>
  <si>
    <t>Skew</t>
  </si>
  <si>
    <t>Kurtosis</t>
  </si>
  <si>
    <t>Noise?</t>
  </si>
  <si>
    <t>Normal?</t>
  </si>
  <si>
    <t>ARCH?</t>
  </si>
  <si>
    <t>Data</t>
  </si>
  <si>
    <t>Start</t>
  </si>
  <si>
    <t>Finish</t>
  </si>
  <si>
    <t>Model</t>
  </si>
  <si>
    <t>Forecast</t>
  </si>
  <si>
    <t>Actual</t>
  </si>
  <si>
    <t>Forecast Error</t>
  </si>
  <si>
    <t>LL</t>
  </si>
  <si>
    <t>UL</t>
  </si>
  <si>
    <t>Range</t>
  </si>
  <si>
    <t>FORE</t>
  </si>
  <si>
    <t>Mean</t>
  </si>
  <si>
    <t>Q-Q Plot</t>
  </si>
  <si>
    <t>Q</t>
  </si>
  <si>
    <t>Normal</t>
  </si>
  <si>
    <t>Empirical</t>
  </si>
  <si>
    <t>Min.</t>
  </si>
  <si>
    <t>Kernel Density Estimation (KDE)</t>
  </si>
  <si>
    <t>X(1)</t>
  </si>
  <si>
    <t>KDE</t>
  </si>
  <si>
    <t>Gaussian</t>
  </si>
  <si>
    <t>Size</t>
  </si>
  <si>
    <t>Summary Statistics</t>
  </si>
  <si>
    <t xml:space="preserve">Average: </t>
  </si>
  <si>
    <t xml:space="preserve">Standard Deviation: </t>
  </si>
  <si>
    <t xml:space="preserve">Skew: </t>
  </si>
  <si>
    <t xml:space="preserve">Excess Kurtosis: </t>
  </si>
  <si>
    <t xml:space="preserve">Median: </t>
  </si>
  <si>
    <t xml:space="preserve">Minimum: </t>
  </si>
  <si>
    <t xml:space="preserve">Maximum: </t>
  </si>
  <si>
    <t xml:space="preserve">1st Quartile: </t>
  </si>
  <si>
    <t xml:space="preserve">3rd Quartile: </t>
  </si>
  <si>
    <t>Significance Test</t>
  </si>
  <si>
    <t>P-Value</t>
  </si>
  <si>
    <t>Test</t>
  </si>
  <si>
    <t>White-Noise?</t>
  </si>
  <si>
    <t>Normal Distributed?</t>
  </si>
  <si>
    <t>ARCH Effect?</t>
  </si>
  <si>
    <t>MAPE</t>
  </si>
  <si>
    <t>phi</t>
  </si>
  <si>
    <t>theta</t>
  </si>
  <si>
    <t>sigma</t>
  </si>
  <si>
    <t>MU</t>
  </si>
  <si>
    <t>Error</t>
  </si>
  <si>
    <t>Std. Error</t>
  </si>
  <si>
    <t>Mu(µ)</t>
  </si>
  <si>
    <t>Theta(θ)</t>
  </si>
  <si>
    <t>Sigma(σ)</t>
  </si>
  <si>
    <r>
      <t>Phi(</t>
    </r>
    <r>
      <rPr>
        <b/>
        <sz val="11"/>
        <color theme="1"/>
        <rFont val="Calibri"/>
        <family val="2"/>
      </rPr>
      <t>φ)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</si>
</sst>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"/>
    <numFmt numFmtId="166" formatCode="0.0"/>
    <numFmt numFmtId="167" formatCode="#0.0%"/>
    <numFmt numFmtId="168" formatCode="#0"/>
    <numFmt numFmtId="169" formatCode="#0.00%"/>
    <numFmt numFmtId="170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2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8" fontId="1" fillId="0" borderId="0" xfId="0" applyNumberFormat="1" applyFont="1" applyAlignment="1">
      <alignment horizontal="center"/>
    </xf>
    <xf numFmtId="169" fontId="0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10" fontId="1" fillId="2" borderId="5" xfId="0" applyNumberFormat="1" applyFont="1" applyFill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2" fontId="0" fillId="0" borderId="0" xfId="0" applyNumberFormat="1" applyFont="1" applyBorder="1" applyAlignment="1">
      <alignment horizontal="center"/>
    </xf>
    <xf numFmtId="167" fontId="1" fillId="0" borderId="0" xfId="0" applyNumberFormat="1" applyFont="1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9" fontId="0" fillId="0" borderId="0" xfId="0" applyNumberFormat="1" applyFont="1" applyBorder="1" applyAlignment="1">
      <alignment horizontal="center"/>
    </xf>
    <xf numFmtId="168" fontId="1" fillId="0" borderId="0" xfId="0" applyNumberFormat="1" applyFont="1" applyBorder="1" applyAlignment="1">
      <alignment horizontal="center"/>
    </xf>
    <xf numFmtId="10" fontId="1" fillId="2" borderId="0" xfId="0" applyNumberFormat="1" applyFont="1" applyFill="1" applyBorder="1" applyAlignment="1">
      <alignment horizontal="center"/>
    </xf>
    <xf numFmtId="10" fontId="0" fillId="0" borderId="0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7" fontId="1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69" fontId="0" fillId="0" borderId="0" xfId="0" applyNumberFormat="1" applyFont="1" applyFill="1" applyBorder="1" applyAlignment="1">
      <alignment horizontal="center"/>
    </xf>
    <xf numFmtId="168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10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70" fontId="0" fillId="0" borderId="0" xfId="1" applyNumberFormat="1" applyFont="1"/>
    <xf numFmtId="0" fontId="0" fillId="2" borderId="2" xfId="0" applyFill="1" applyBorder="1" applyAlignment="1">
      <alignment horizontal="center"/>
    </xf>
    <xf numFmtId="10" fontId="0" fillId="0" borderId="0" xfId="1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2" borderId="0" xfId="0" applyNumberForma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15875" cap="rnd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cumulative!$A$3:$A$202</c:f>
              <c:numCache>
                <c:formatCode>0.000</c:formatCode>
                <c:ptCount val="200"/>
                <c:pt idx="0">
                  <c:v>1.5284845264931342</c:v>
                </c:pt>
                <c:pt idx="1">
                  <c:v>1.6163433688939117</c:v>
                </c:pt>
                <c:pt idx="2">
                  <c:v>2.6772061652571049</c:v>
                </c:pt>
                <c:pt idx="3">
                  <c:v>2.2915549889648172</c:v>
                </c:pt>
                <c:pt idx="4">
                  <c:v>-0.94428328693384578</c:v>
                </c:pt>
                <c:pt idx="5">
                  <c:v>-3.4022961536439666</c:v>
                </c:pt>
                <c:pt idx="6">
                  <c:v>-3.8910146710866993</c:v>
                </c:pt>
                <c:pt idx="7">
                  <c:v>-1.3287694083138861</c:v>
                </c:pt>
                <c:pt idx="8">
                  <c:v>2.2434793467431691</c:v>
                </c:pt>
                <c:pt idx="9">
                  <c:v>1.3076670199242391</c:v>
                </c:pt>
                <c:pt idx="10">
                  <c:v>-6.4413420013180733E-3</c:v>
                </c:pt>
                <c:pt idx="11">
                  <c:v>2.3980958518029234</c:v>
                </c:pt>
                <c:pt idx="12">
                  <c:v>3.2789402408503614</c:v>
                </c:pt>
                <c:pt idx="13">
                  <c:v>2.9068006610183392</c:v>
                </c:pt>
                <c:pt idx="14">
                  <c:v>1.9556188314534357</c:v>
                </c:pt>
                <c:pt idx="15">
                  <c:v>-0.21335468025863014</c:v>
                </c:pt>
                <c:pt idx="16">
                  <c:v>2.1870419568541175</c:v>
                </c:pt>
                <c:pt idx="17">
                  <c:v>4.6157350459954927</c:v>
                </c:pt>
                <c:pt idx="18">
                  <c:v>4.6414759070747529</c:v>
                </c:pt>
                <c:pt idx="19">
                  <c:v>4.157247516866124</c:v>
                </c:pt>
                <c:pt idx="20">
                  <c:v>1.8425634589048894</c:v>
                </c:pt>
                <c:pt idx="21">
                  <c:v>2.3129490746121535</c:v>
                </c:pt>
                <c:pt idx="22">
                  <c:v>2.0458820235249409</c:v>
                </c:pt>
                <c:pt idx="23">
                  <c:v>0.39468578207060578</c:v>
                </c:pt>
                <c:pt idx="24">
                  <c:v>1.1348369937483103</c:v>
                </c:pt>
                <c:pt idx="25">
                  <c:v>2.5421193852576875</c:v>
                </c:pt>
                <c:pt idx="26">
                  <c:v>3.3037385686678853</c:v>
                </c:pt>
                <c:pt idx="27">
                  <c:v>2.8156510466688296</c:v>
                </c:pt>
                <c:pt idx="28">
                  <c:v>3.569174786434929</c:v>
                </c:pt>
                <c:pt idx="29">
                  <c:v>3.1049805675510118</c:v>
                </c:pt>
                <c:pt idx="30">
                  <c:v>1.9824568675624361</c:v>
                </c:pt>
                <c:pt idx="31">
                  <c:v>0.98394083255346021</c:v>
                </c:pt>
                <c:pt idx="32">
                  <c:v>0.55099914952005458</c:v>
                </c:pt>
                <c:pt idx="33">
                  <c:v>0.45513499286109371</c:v>
                </c:pt>
                <c:pt idx="34">
                  <c:v>-0.72750533396055639</c:v>
                </c:pt>
                <c:pt idx="35">
                  <c:v>0.21905081465351262</c:v>
                </c:pt>
                <c:pt idx="36">
                  <c:v>2.5293387789713826</c:v>
                </c:pt>
                <c:pt idx="37">
                  <c:v>3.5874283166197949</c:v>
                </c:pt>
                <c:pt idx="38">
                  <c:v>2.0130092140142479</c:v>
                </c:pt>
                <c:pt idx="39">
                  <c:v>0.27868093735123245</c:v>
                </c:pt>
                <c:pt idx="40">
                  <c:v>1.2057974044894695</c:v>
                </c:pt>
                <c:pt idx="41">
                  <c:v>3.0441536791317647</c:v>
                </c:pt>
                <c:pt idx="42">
                  <c:v>3.8533814350570164</c:v>
                </c:pt>
                <c:pt idx="43">
                  <c:v>1.4327174289024955</c:v>
                </c:pt>
                <c:pt idx="44">
                  <c:v>0.68120197849479536</c:v>
                </c:pt>
                <c:pt idx="45">
                  <c:v>0.44923969999218316</c:v>
                </c:pt>
                <c:pt idx="46">
                  <c:v>0.16368018407295304</c:v>
                </c:pt>
                <c:pt idx="47">
                  <c:v>0.57744068247933877</c:v>
                </c:pt>
                <c:pt idx="48">
                  <c:v>0.35859755851927178</c:v>
                </c:pt>
                <c:pt idx="49">
                  <c:v>-0.47366597349112416</c:v>
                </c:pt>
                <c:pt idx="50">
                  <c:v>-1.1042482256697967</c:v>
                </c:pt>
                <c:pt idx="51">
                  <c:v>-0.96369150103018741</c:v>
                </c:pt>
                <c:pt idx="52">
                  <c:v>0.52532804002306566</c:v>
                </c:pt>
                <c:pt idx="53">
                  <c:v>4.5146026438452336E-2</c:v>
                </c:pt>
                <c:pt idx="54">
                  <c:v>-0.54862249392637619</c:v>
                </c:pt>
                <c:pt idx="55">
                  <c:v>-0.58072241197164809</c:v>
                </c:pt>
                <c:pt idx="56">
                  <c:v>6.5559468260443121E-2</c:v>
                </c:pt>
                <c:pt idx="57">
                  <c:v>8.1941164133920719E-2</c:v>
                </c:pt>
                <c:pt idx="58">
                  <c:v>-1.6738142834407062</c:v>
                </c:pt>
                <c:pt idx="59">
                  <c:v>-2.8796823524592132</c:v>
                </c:pt>
                <c:pt idx="60">
                  <c:v>-3.180785448426084</c:v>
                </c:pt>
                <c:pt idx="61">
                  <c:v>0.42031248129789534</c:v>
                </c:pt>
                <c:pt idx="62">
                  <c:v>2.9604328316490802</c:v>
                </c:pt>
                <c:pt idx="63">
                  <c:v>2.9675327404631062</c:v>
                </c:pt>
                <c:pt idx="64">
                  <c:v>3.4185508936415641</c:v>
                </c:pt>
                <c:pt idx="65">
                  <c:v>2.2901048660061409</c:v>
                </c:pt>
                <c:pt idx="66">
                  <c:v>-0.8705793382022331</c:v>
                </c:pt>
                <c:pt idx="67">
                  <c:v>-1.7553670638102181</c:v>
                </c:pt>
                <c:pt idx="68">
                  <c:v>1.6913183890290373</c:v>
                </c:pt>
                <c:pt idx="69">
                  <c:v>3.9135915099687901</c:v>
                </c:pt>
                <c:pt idx="70">
                  <c:v>0.1567138518824216</c:v>
                </c:pt>
                <c:pt idx="71">
                  <c:v>-1.6164421020966806</c:v>
                </c:pt>
                <c:pt idx="72">
                  <c:v>-0.81280552385331495</c:v>
                </c:pt>
                <c:pt idx="73">
                  <c:v>-0.58567193943528673</c:v>
                </c:pt>
                <c:pt idx="74">
                  <c:v>0.59670232879688734</c:v>
                </c:pt>
                <c:pt idx="75">
                  <c:v>-0.88466433772487574</c:v>
                </c:pt>
                <c:pt idx="76">
                  <c:v>-1.5241298914354973</c:v>
                </c:pt>
                <c:pt idx="77">
                  <c:v>0.15485284689279433</c:v>
                </c:pt>
                <c:pt idx="78">
                  <c:v>1.5700823150910592E-2</c:v>
                </c:pt>
                <c:pt idx="79">
                  <c:v>7.9181021439796995E-2</c:v>
                </c:pt>
                <c:pt idx="80">
                  <c:v>1.0241420518797182</c:v>
                </c:pt>
                <c:pt idx="81">
                  <c:v>0.1351094256096913</c:v>
                </c:pt>
                <c:pt idx="82">
                  <c:v>-0.92152489454286401</c:v>
                </c:pt>
                <c:pt idx="83">
                  <c:v>4.4375895109016739E-3</c:v>
                </c:pt>
                <c:pt idx="84">
                  <c:v>0.7762695594067538</c:v>
                </c:pt>
                <c:pt idx="85">
                  <c:v>1.0818589346856096</c:v>
                </c:pt>
                <c:pt idx="86">
                  <c:v>1.3445025677241675</c:v>
                </c:pt>
                <c:pt idx="87">
                  <c:v>1.0889784024017173</c:v>
                </c:pt>
                <c:pt idx="88">
                  <c:v>-0.34824212995010662</c:v>
                </c:pt>
                <c:pt idx="89">
                  <c:v>-0.69177084688180401</c:v>
                </c:pt>
                <c:pt idx="90">
                  <c:v>-6.080006160263185E-2</c:v>
                </c:pt>
                <c:pt idx="91">
                  <c:v>0.5957925218691843</c:v>
                </c:pt>
                <c:pt idx="92">
                  <c:v>0.58406030884142035</c:v>
                </c:pt>
                <c:pt idx="93">
                  <c:v>-8.8089907374251375E-2</c:v>
                </c:pt>
                <c:pt idx="94">
                  <c:v>-1.7618113799168316</c:v>
                </c:pt>
                <c:pt idx="95">
                  <c:v>-1.9231298256135632</c:v>
                </c:pt>
                <c:pt idx="96">
                  <c:v>0.74510128686479604</c:v>
                </c:pt>
                <c:pt idx="97">
                  <c:v>1.8394697188038203</c:v>
                </c:pt>
                <c:pt idx="98">
                  <c:v>1.2670973416019358</c:v>
                </c:pt>
                <c:pt idx="99">
                  <c:v>0.5872763857195461</c:v>
                </c:pt>
                <c:pt idx="100">
                  <c:v>1.7662344896655273</c:v>
                </c:pt>
                <c:pt idx="101">
                  <c:v>2.8551800166451722</c:v>
                </c:pt>
                <c:pt idx="102">
                  <c:v>0.99491256737029654</c:v>
                </c:pt>
                <c:pt idx="103">
                  <c:v>0.29347562802981808</c:v>
                </c:pt>
                <c:pt idx="104">
                  <c:v>-0.43857044465079631</c:v>
                </c:pt>
                <c:pt idx="105">
                  <c:v>-1.5782021128484094</c:v>
                </c:pt>
                <c:pt idx="106">
                  <c:v>-0.53141194725313268</c:v>
                </c:pt>
                <c:pt idx="107">
                  <c:v>0.3661486146548979</c:v>
                </c:pt>
                <c:pt idx="108">
                  <c:v>-9.9124092574187417E-2</c:v>
                </c:pt>
                <c:pt idx="109">
                  <c:v>0.70740869402475381</c:v>
                </c:pt>
                <c:pt idx="110">
                  <c:v>1.1071101075698522</c:v>
                </c:pt>
                <c:pt idx="111">
                  <c:v>-0.41506119642542072</c:v>
                </c:pt>
                <c:pt idx="112">
                  <c:v>0.83407463103119528</c:v>
                </c:pt>
                <c:pt idx="113">
                  <c:v>3.3348977326336389</c:v>
                </c:pt>
                <c:pt idx="114">
                  <c:v>3.1091768267130937</c:v>
                </c:pt>
                <c:pt idx="115">
                  <c:v>1.0463281764754009</c:v>
                </c:pt>
                <c:pt idx="116">
                  <c:v>0.69112098715781722</c:v>
                </c:pt>
                <c:pt idx="117">
                  <c:v>2.057997153564346</c:v>
                </c:pt>
                <c:pt idx="118">
                  <c:v>0.97012219600334593</c:v>
                </c:pt>
                <c:pt idx="119">
                  <c:v>0.41355037717380694</c:v>
                </c:pt>
                <c:pt idx="120">
                  <c:v>0.6867156147586122</c:v>
                </c:pt>
                <c:pt idx="121">
                  <c:v>-0.69438780275837519</c:v>
                </c:pt>
                <c:pt idx="122">
                  <c:v>0.35898820238257756</c:v>
                </c:pt>
                <c:pt idx="123">
                  <c:v>3.466383448822508</c:v>
                </c:pt>
                <c:pt idx="124">
                  <c:v>4.2167347807365028</c:v>
                </c:pt>
                <c:pt idx="125">
                  <c:v>2.4994690871960241</c:v>
                </c:pt>
                <c:pt idx="126">
                  <c:v>2.1832909773022493</c:v>
                </c:pt>
                <c:pt idx="127">
                  <c:v>3.303923203924569</c:v>
                </c:pt>
                <c:pt idx="128">
                  <c:v>2.8205489628118032</c:v>
                </c:pt>
                <c:pt idx="129">
                  <c:v>1.6339415847904366</c:v>
                </c:pt>
                <c:pt idx="130">
                  <c:v>2.1117854612867815</c:v>
                </c:pt>
                <c:pt idx="131">
                  <c:v>1.363576858316651</c:v>
                </c:pt>
                <c:pt idx="132">
                  <c:v>0.43897872575805141</c:v>
                </c:pt>
                <c:pt idx="133">
                  <c:v>0.59229891984105587</c:v>
                </c:pt>
                <c:pt idx="134">
                  <c:v>0.25773248141968041</c:v>
                </c:pt>
                <c:pt idx="135">
                  <c:v>0.23365147538466724</c:v>
                </c:pt>
                <c:pt idx="136">
                  <c:v>0.83957816670003793</c:v>
                </c:pt>
                <c:pt idx="137">
                  <c:v>2.0017978922939088</c:v>
                </c:pt>
                <c:pt idx="138">
                  <c:v>1.9088425258067705</c:v>
                </c:pt>
                <c:pt idx="139">
                  <c:v>2.5765292470942631</c:v>
                </c:pt>
                <c:pt idx="140">
                  <c:v>1.6972879251546895</c:v>
                </c:pt>
                <c:pt idx="141">
                  <c:v>2.9557542624875879</c:v>
                </c:pt>
                <c:pt idx="142">
                  <c:v>2.6462270066006024</c:v>
                </c:pt>
                <c:pt idx="143">
                  <c:v>-0.62225317263699642</c:v>
                </c:pt>
                <c:pt idx="144">
                  <c:v>0.59109458230107592</c:v>
                </c:pt>
                <c:pt idx="145">
                  <c:v>1.7216793574321554</c:v>
                </c:pt>
                <c:pt idx="146">
                  <c:v>2.4820048408203195</c:v>
                </c:pt>
                <c:pt idx="147">
                  <c:v>4.9813105796316801</c:v>
                </c:pt>
                <c:pt idx="148">
                  <c:v>4.8345209206947537</c:v>
                </c:pt>
                <c:pt idx="149">
                  <c:v>1.5300259165464238</c:v>
                </c:pt>
                <c:pt idx="150">
                  <c:v>0.14329003309444821</c:v>
                </c:pt>
                <c:pt idx="151">
                  <c:v>-0.17903926148793525</c:v>
                </c:pt>
                <c:pt idx="152">
                  <c:v>-0.58022629235084566</c:v>
                </c:pt>
                <c:pt idx="153">
                  <c:v>-1.3146826325131036</c:v>
                </c:pt>
                <c:pt idx="154">
                  <c:v>-0.83791239444838794</c:v>
                </c:pt>
                <c:pt idx="155">
                  <c:v>0.55770266611557484</c:v>
                </c:pt>
                <c:pt idx="156">
                  <c:v>0.46799993249564631</c:v>
                </c:pt>
                <c:pt idx="157">
                  <c:v>-0.47022164765808983</c:v>
                </c:pt>
                <c:pt idx="158">
                  <c:v>0.47513648206292025</c:v>
                </c:pt>
                <c:pt idx="159">
                  <c:v>0.62650030998517914</c:v>
                </c:pt>
                <c:pt idx="160">
                  <c:v>0.54183990916132663</c:v>
                </c:pt>
                <c:pt idx="161">
                  <c:v>0.60049050007298299</c:v>
                </c:pt>
                <c:pt idx="162">
                  <c:v>-0.54239266788539675</c:v>
                </c:pt>
                <c:pt idx="163">
                  <c:v>-0.29465116797702606</c:v>
                </c:pt>
                <c:pt idx="164">
                  <c:v>-0.95857156246532504</c:v>
                </c:pt>
                <c:pt idx="165">
                  <c:v>-2.2676062593081543</c:v>
                </c:pt>
                <c:pt idx="166">
                  <c:v>-0.21145302151575995</c:v>
                </c:pt>
                <c:pt idx="167">
                  <c:v>1.5854450817613377</c:v>
                </c:pt>
                <c:pt idx="168">
                  <c:v>1.5991405496454627</c:v>
                </c:pt>
                <c:pt idx="169">
                  <c:v>1.5231867654634916</c:v>
                </c:pt>
                <c:pt idx="170">
                  <c:v>1.8277385369886865</c:v>
                </c:pt>
                <c:pt idx="171">
                  <c:v>1.9429930074812178</c:v>
                </c:pt>
                <c:pt idx="172">
                  <c:v>0.33825172170083095</c:v>
                </c:pt>
                <c:pt idx="173">
                  <c:v>-0.14948824496344026</c:v>
                </c:pt>
                <c:pt idx="174">
                  <c:v>-1.2518585310930743</c:v>
                </c:pt>
                <c:pt idx="175">
                  <c:v>-0.43274387264297398</c:v>
                </c:pt>
                <c:pt idx="176">
                  <c:v>2.2054295946806293</c:v>
                </c:pt>
                <c:pt idx="177">
                  <c:v>1.5898523942433513</c:v>
                </c:pt>
                <c:pt idx="178">
                  <c:v>0.30347384152191559</c:v>
                </c:pt>
                <c:pt idx="179">
                  <c:v>0.735490079441256</c:v>
                </c:pt>
                <c:pt idx="180">
                  <c:v>2.6716313445458115</c:v>
                </c:pt>
                <c:pt idx="181">
                  <c:v>3.3015507245779609</c:v>
                </c:pt>
                <c:pt idx="182">
                  <c:v>2.5285203251543735</c:v>
                </c:pt>
                <c:pt idx="183">
                  <c:v>-0.7454182153995923</c:v>
                </c:pt>
                <c:pt idx="184">
                  <c:v>-1.7903454357479669</c:v>
                </c:pt>
                <c:pt idx="185">
                  <c:v>0.65431306942454537</c:v>
                </c:pt>
                <c:pt idx="186">
                  <c:v>1.1077563287132175</c:v>
                </c:pt>
                <c:pt idx="187">
                  <c:v>1.434400225793786E-2</c:v>
                </c:pt>
                <c:pt idx="188">
                  <c:v>-7.7839025649347748E-2</c:v>
                </c:pt>
                <c:pt idx="189">
                  <c:v>0.26223799327176645</c:v>
                </c:pt>
                <c:pt idx="190">
                  <c:v>-0.43929613583149552</c:v>
                </c:pt>
                <c:pt idx="191">
                  <c:v>1.4040785910715505</c:v>
                </c:pt>
                <c:pt idx="192">
                  <c:v>3.6657764254328153</c:v>
                </c:pt>
                <c:pt idx="193">
                  <c:v>2.9909741229943867</c:v>
                </c:pt>
                <c:pt idx="194">
                  <c:v>1.1289803957670395</c:v>
                </c:pt>
                <c:pt idx="195">
                  <c:v>-1.1670695271249056</c:v>
                </c:pt>
                <c:pt idx="196">
                  <c:v>-0.94793950944748895</c:v>
                </c:pt>
                <c:pt idx="197">
                  <c:v>1.5410883579942574</c:v>
                </c:pt>
                <c:pt idx="198">
                  <c:v>0.95611271161634126</c:v>
                </c:pt>
                <c:pt idx="199">
                  <c:v>1.0584267177606634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53-4100-833E-049667A41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723248"/>
        <c:axId val="151935744"/>
      </c:lineChart>
      <c:catAx>
        <c:axId val="15572324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35744"/>
        <c:crosses val="autoZero"/>
        <c:auto val="1"/>
        <c:lblAlgn val="ctr"/>
        <c:lblOffset val="100"/>
        <c:tickMarkSkip val="10"/>
        <c:noMultiLvlLbl val="0"/>
      </c:catAx>
      <c:valAx>
        <c:axId val="151935744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23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aseline="0"/>
            </a:pPr>
            <a:r>
              <a:rPr lang="en-US" sz="1200" baseline="0"/>
              <a:t>Kernel Density Estimation (KDE)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/>
          </c:spPr>
          <c:marker>
            <c:symbol val="none"/>
          </c:marker>
          <c:xVal>
            <c:numRef>
              <c:f>'Fixed-Window'!$P$77:$P$86</c:f>
              <c:numCache>
                <c:formatCode>0.00</c:formatCode>
                <c:ptCount val="10"/>
                <c:pt idx="0">
                  <c:v>-2.968221043243882</c:v>
                </c:pt>
                <c:pt idx="1">
                  <c:v>-2.4011719635825317</c:v>
                </c:pt>
                <c:pt idx="2">
                  <c:v>-1.8341228839211816</c:v>
                </c:pt>
                <c:pt idx="3">
                  <c:v>-1.2670738042598315</c:v>
                </c:pt>
                <c:pt idx="4">
                  <c:v>-0.70002472459848142</c:v>
                </c:pt>
                <c:pt idx="5">
                  <c:v>-0.13297564493713132</c:v>
                </c:pt>
                <c:pt idx="6">
                  <c:v>0.43407343472421878</c:v>
                </c:pt>
                <c:pt idx="7">
                  <c:v>1.0011225143855689</c:v>
                </c:pt>
                <c:pt idx="8">
                  <c:v>1.568171594046919</c:v>
                </c:pt>
                <c:pt idx="9">
                  <c:v>2.1352206737082691</c:v>
                </c:pt>
              </c:numCache>
            </c:numRef>
          </c:xVal>
          <c:yVal>
            <c:numRef>
              <c:f>'Fixed-Window'!$Q$77:$Q$86</c:f>
              <c:numCache>
                <c:formatCode>#0.00%</c:formatCode>
                <c:ptCount val="10"/>
                <c:pt idx="0">
                  <c:v>1.2629625486476049E-2</c:v>
                </c:pt>
                <c:pt idx="1">
                  <c:v>3.1225181906395411E-2</c:v>
                </c:pt>
                <c:pt idx="2">
                  <c:v>0.10189057419205724</c:v>
                </c:pt>
                <c:pt idx="3">
                  <c:v>0.19038041096879824</c:v>
                </c:pt>
                <c:pt idx="4">
                  <c:v>0.33370309627221273</c:v>
                </c:pt>
                <c:pt idx="5">
                  <c:v>0.37810233720547287</c:v>
                </c:pt>
                <c:pt idx="6">
                  <c:v>0.33041670654243266</c:v>
                </c:pt>
                <c:pt idx="7">
                  <c:v>0.19281603834979566</c:v>
                </c:pt>
                <c:pt idx="8">
                  <c:v>0.10370306682345574</c:v>
                </c:pt>
                <c:pt idx="9">
                  <c:v>5.2947185129353078E-2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E0-45B8-B55F-58F35FBE3AE4}"/>
            </c:ext>
          </c:extLst>
        </c:ser>
        <c:ser>
          <c:idx val="1"/>
          <c:order val="1"/>
          <c:tx>
            <c:v>Normal</c:v>
          </c:tx>
          <c:spPr>
            <a:ln w="19050"/>
          </c:spPr>
          <c:marker>
            <c:symbol val="none"/>
          </c:marker>
          <c:xVal>
            <c:numRef>
              <c:f>'Fixed-Window'!$P$77:$P$86</c:f>
              <c:numCache>
                <c:formatCode>0.00</c:formatCode>
                <c:ptCount val="10"/>
                <c:pt idx="0">
                  <c:v>-2.968221043243882</c:v>
                </c:pt>
                <c:pt idx="1">
                  <c:v>-2.4011719635825317</c:v>
                </c:pt>
                <c:pt idx="2">
                  <c:v>-1.8341228839211816</c:v>
                </c:pt>
                <c:pt idx="3">
                  <c:v>-1.2670738042598315</c:v>
                </c:pt>
                <c:pt idx="4">
                  <c:v>-0.70002472459848142</c:v>
                </c:pt>
                <c:pt idx="5">
                  <c:v>-0.13297564493713132</c:v>
                </c:pt>
                <c:pt idx="6">
                  <c:v>0.43407343472421878</c:v>
                </c:pt>
                <c:pt idx="7">
                  <c:v>1.0011225143855689</c:v>
                </c:pt>
                <c:pt idx="8">
                  <c:v>1.568171594046919</c:v>
                </c:pt>
                <c:pt idx="9">
                  <c:v>2.1352206737082691</c:v>
                </c:pt>
              </c:numCache>
            </c:numRef>
          </c:xVal>
          <c:yVal>
            <c:numRef>
              <c:f>'Fixed-Window'!$R$77:$R$86</c:f>
              <c:numCache>
                <c:formatCode>#0.00%</c:formatCode>
                <c:ptCount val="10"/>
                <c:pt idx="0">
                  <c:v>8.9922200304556991E-3</c:v>
                </c:pt>
                <c:pt idx="1">
                  <c:v>3.3588417758945534E-2</c:v>
                </c:pt>
                <c:pt idx="2">
                  <c:v>9.427888331624823E-2</c:v>
                </c:pt>
                <c:pt idx="3">
                  <c:v>0.19885731737849191</c:v>
                </c:pt>
                <c:pt idx="4">
                  <c:v>0.31518895161166949</c:v>
                </c:pt>
                <c:pt idx="5">
                  <c:v>0.37540725176894779</c:v>
                </c:pt>
                <c:pt idx="6">
                  <c:v>0.33599792272088519</c:v>
                </c:pt>
                <c:pt idx="7">
                  <c:v>0.22598144945368664</c:v>
                </c:pt>
                <c:pt idx="8">
                  <c:v>0.11421187205102196</c:v>
                </c:pt>
                <c:pt idx="9">
                  <c:v>4.3376246983254381E-2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2E0-45B8-B55F-58F35FBE3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5278048"/>
        <c:axId val="995893408"/>
      </c:scatterChart>
      <c:valAx>
        <c:axId val="10052780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low"/>
        <c:spPr>
          <a:ln w="6350">
            <a:noFill/>
          </a:ln>
        </c:spPr>
        <c:crossAx val="995893408"/>
        <c:crosses val="autoZero"/>
        <c:crossBetween val="midCat"/>
      </c:valAx>
      <c:valAx>
        <c:axId val="995893408"/>
        <c:scaling>
          <c:orientation val="minMax"/>
        </c:scaling>
        <c:delete val="0"/>
        <c:axPos val="l"/>
        <c:numFmt formatCode="0.0%" sourceLinked="0"/>
        <c:majorTickMark val="out"/>
        <c:minorTickMark val="none"/>
        <c:tickLblPos val="low"/>
        <c:spPr>
          <a:ln w="6350">
            <a:noFill/>
          </a:ln>
        </c:spPr>
        <c:crossAx val="100527804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cumulative!$A$3:$A$202</c:f>
              <c:numCache>
                <c:formatCode>0.000</c:formatCode>
                <c:ptCount val="200"/>
                <c:pt idx="0">
                  <c:v>1.5284845264931342</c:v>
                </c:pt>
                <c:pt idx="1">
                  <c:v>1.6163433688939117</c:v>
                </c:pt>
                <c:pt idx="2">
                  <c:v>2.6772061652571049</c:v>
                </c:pt>
                <c:pt idx="3">
                  <c:v>2.2915549889648172</c:v>
                </c:pt>
                <c:pt idx="4">
                  <c:v>-0.94428328693384578</c:v>
                </c:pt>
                <c:pt idx="5">
                  <c:v>-3.4022961536439666</c:v>
                </c:pt>
                <c:pt idx="6">
                  <c:v>-3.8910146710866993</c:v>
                </c:pt>
                <c:pt idx="7">
                  <c:v>-1.3287694083138861</c:v>
                </c:pt>
                <c:pt idx="8">
                  <c:v>2.2434793467431691</c:v>
                </c:pt>
                <c:pt idx="9">
                  <c:v>1.3076670199242391</c:v>
                </c:pt>
                <c:pt idx="10">
                  <c:v>-6.4413420013180733E-3</c:v>
                </c:pt>
                <c:pt idx="11">
                  <c:v>2.3980958518029234</c:v>
                </c:pt>
                <c:pt idx="12">
                  <c:v>3.2789402408503614</c:v>
                </c:pt>
                <c:pt idx="13">
                  <c:v>2.9068006610183392</c:v>
                </c:pt>
                <c:pt idx="14">
                  <c:v>1.9556188314534357</c:v>
                </c:pt>
                <c:pt idx="15">
                  <c:v>-0.21335468025863014</c:v>
                </c:pt>
                <c:pt idx="16">
                  <c:v>2.1870419568541175</c:v>
                </c:pt>
                <c:pt idx="17">
                  <c:v>4.6157350459954927</c:v>
                </c:pt>
                <c:pt idx="18">
                  <c:v>4.6414759070747529</c:v>
                </c:pt>
                <c:pt idx="19">
                  <c:v>4.157247516866124</c:v>
                </c:pt>
                <c:pt idx="20">
                  <c:v>1.8425634589048894</c:v>
                </c:pt>
                <c:pt idx="21">
                  <c:v>2.3129490746121535</c:v>
                </c:pt>
                <c:pt idx="22">
                  <c:v>2.0458820235249409</c:v>
                </c:pt>
                <c:pt idx="23">
                  <c:v>0.39468578207060578</c:v>
                </c:pt>
                <c:pt idx="24">
                  <c:v>1.1348369937483103</c:v>
                </c:pt>
                <c:pt idx="25">
                  <c:v>2.5421193852576875</c:v>
                </c:pt>
                <c:pt idx="26">
                  <c:v>3.3037385686678853</c:v>
                </c:pt>
                <c:pt idx="27">
                  <c:v>2.8156510466688296</c:v>
                </c:pt>
                <c:pt idx="28">
                  <c:v>3.569174786434929</c:v>
                </c:pt>
                <c:pt idx="29">
                  <c:v>3.1049805675510118</c:v>
                </c:pt>
                <c:pt idx="30">
                  <c:v>1.9824568675624361</c:v>
                </c:pt>
                <c:pt idx="31">
                  <c:v>0.98394083255346021</c:v>
                </c:pt>
                <c:pt idx="32">
                  <c:v>0.55099914952005458</c:v>
                </c:pt>
                <c:pt idx="33">
                  <c:v>0.45513499286109371</c:v>
                </c:pt>
                <c:pt idx="34">
                  <c:v>-0.72750533396055639</c:v>
                </c:pt>
                <c:pt idx="35">
                  <c:v>0.21905081465351262</c:v>
                </c:pt>
                <c:pt idx="36">
                  <c:v>2.5293387789713826</c:v>
                </c:pt>
                <c:pt idx="37">
                  <c:v>3.5874283166197949</c:v>
                </c:pt>
                <c:pt idx="38">
                  <c:v>2.0130092140142479</c:v>
                </c:pt>
                <c:pt idx="39">
                  <c:v>0.27868093735123245</c:v>
                </c:pt>
                <c:pt idx="40">
                  <c:v>1.2057974044894695</c:v>
                </c:pt>
                <c:pt idx="41">
                  <c:v>3.0441536791317647</c:v>
                </c:pt>
                <c:pt idx="42">
                  <c:v>3.8533814350570164</c:v>
                </c:pt>
                <c:pt idx="43">
                  <c:v>1.4327174289024955</c:v>
                </c:pt>
                <c:pt idx="44">
                  <c:v>0.68120197849479536</c:v>
                </c:pt>
                <c:pt idx="45">
                  <c:v>0.44923969999218316</c:v>
                </c:pt>
                <c:pt idx="46">
                  <c:v>0.16368018407295304</c:v>
                </c:pt>
                <c:pt idx="47">
                  <c:v>0.57744068247933877</c:v>
                </c:pt>
                <c:pt idx="48">
                  <c:v>0.35859755851927178</c:v>
                </c:pt>
                <c:pt idx="49">
                  <c:v>-0.47366597349112416</c:v>
                </c:pt>
                <c:pt idx="50">
                  <c:v>-1.1042482256697967</c:v>
                </c:pt>
                <c:pt idx="51">
                  <c:v>-0.96369150103018741</c:v>
                </c:pt>
                <c:pt idx="52">
                  <c:v>0.52532804002306566</c:v>
                </c:pt>
                <c:pt idx="53">
                  <c:v>4.5146026438452336E-2</c:v>
                </c:pt>
                <c:pt idx="54">
                  <c:v>-0.54862249392637619</c:v>
                </c:pt>
                <c:pt idx="55">
                  <c:v>-0.58072241197164809</c:v>
                </c:pt>
                <c:pt idx="56">
                  <c:v>6.5559468260443121E-2</c:v>
                </c:pt>
                <c:pt idx="57">
                  <c:v>8.1941164133920719E-2</c:v>
                </c:pt>
                <c:pt idx="58">
                  <c:v>-1.6738142834407062</c:v>
                </c:pt>
                <c:pt idx="59">
                  <c:v>-2.8796823524592132</c:v>
                </c:pt>
                <c:pt idx="60">
                  <c:v>-3.180785448426084</c:v>
                </c:pt>
                <c:pt idx="61">
                  <c:v>0.42031248129789534</c:v>
                </c:pt>
                <c:pt idx="62">
                  <c:v>2.9604328316490802</c:v>
                </c:pt>
                <c:pt idx="63">
                  <c:v>2.9675327404631062</c:v>
                </c:pt>
                <c:pt idx="64">
                  <c:v>3.4185508936415641</c:v>
                </c:pt>
                <c:pt idx="65">
                  <c:v>2.2901048660061409</c:v>
                </c:pt>
                <c:pt idx="66">
                  <c:v>-0.8705793382022331</c:v>
                </c:pt>
                <c:pt idx="67">
                  <c:v>-1.7553670638102181</c:v>
                </c:pt>
                <c:pt idx="68">
                  <c:v>1.6913183890290373</c:v>
                </c:pt>
                <c:pt idx="69">
                  <c:v>3.9135915099687901</c:v>
                </c:pt>
                <c:pt idx="70">
                  <c:v>0.1567138518824216</c:v>
                </c:pt>
                <c:pt idx="71">
                  <c:v>-1.6164421020966806</c:v>
                </c:pt>
                <c:pt idx="72">
                  <c:v>-0.81280552385331495</c:v>
                </c:pt>
                <c:pt idx="73">
                  <c:v>-0.58567193943528673</c:v>
                </c:pt>
                <c:pt idx="74">
                  <c:v>0.59670232879688734</c:v>
                </c:pt>
                <c:pt idx="75">
                  <c:v>-0.88466433772487574</c:v>
                </c:pt>
                <c:pt idx="76">
                  <c:v>-1.5241298914354973</c:v>
                </c:pt>
                <c:pt idx="77">
                  <c:v>0.15485284689279433</c:v>
                </c:pt>
                <c:pt idx="78">
                  <c:v>1.5700823150910592E-2</c:v>
                </c:pt>
                <c:pt idx="79">
                  <c:v>7.9181021439796995E-2</c:v>
                </c:pt>
                <c:pt idx="80">
                  <c:v>1.0241420518797182</c:v>
                </c:pt>
                <c:pt idx="81">
                  <c:v>0.1351094256096913</c:v>
                </c:pt>
                <c:pt idx="82">
                  <c:v>-0.92152489454286401</c:v>
                </c:pt>
                <c:pt idx="83">
                  <c:v>4.4375895109016739E-3</c:v>
                </c:pt>
                <c:pt idx="84">
                  <c:v>0.7762695594067538</c:v>
                </c:pt>
                <c:pt idx="85">
                  <c:v>1.0818589346856096</c:v>
                </c:pt>
                <c:pt idx="86">
                  <c:v>1.3445025677241675</c:v>
                </c:pt>
                <c:pt idx="87">
                  <c:v>1.0889784024017173</c:v>
                </c:pt>
                <c:pt idx="88">
                  <c:v>-0.34824212995010662</c:v>
                </c:pt>
                <c:pt idx="89">
                  <c:v>-0.69177084688180401</c:v>
                </c:pt>
                <c:pt idx="90">
                  <c:v>-6.080006160263185E-2</c:v>
                </c:pt>
                <c:pt idx="91">
                  <c:v>0.5957925218691843</c:v>
                </c:pt>
                <c:pt idx="92">
                  <c:v>0.58406030884142035</c:v>
                </c:pt>
                <c:pt idx="93">
                  <c:v>-8.8089907374251375E-2</c:v>
                </c:pt>
                <c:pt idx="94">
                  <c:v>-1.7618113799168316</c:v>
                </c:pt>
                <c:pt idx="95">
                  <c:v>-1.9231298256135632</c:v>
                </c:pt>
                <c:pt idx="96">
                  <c:v>0.74510128686479604</c:v>
                </c:pt>
                <c:pt idx="97">
                  <c:v>1.8394697188038203</c:v>
                </c:pt>
                <c:pt idx="98">
                  <c:v>1.2670973416019358</c:v>
                </c:pt>
                <c:pt idx="99">
                  <c:v>0.5872763857195461</c:v>
                </c:pt>
                <c:pt idx="100">
                  <c:v>1.7662344896655273</c:v>
                </c:pt>
                <c:pt idx="101">
                  <c:v>2.8551800166451722</c:v>
                </c:pt>
                <c:pt idx="102">
                  <c:v>0.99491256737029654</c:v>
                </c:pt>
                <c:pt idx="103">
                  <c:v>0.29347562802981808</c:v>
                </c:pt>
                <c:pt idx="104">
                  <c:v>-0.43857044465079631</c:v>
                </c:pt>
                <c:pt idx="105">
                  <c:v>-1.5782021128484094</c:v>
                </c:pt>
                <c:pt idx="106">
                  <c:v>-0.53141194725313268</c:v>
                </c:pt>
                <c:pt idx="107">
                  <c:v>0.3661486146548979</c:v>
                </c:pt>
                <c:pt idx="108">
                  <c:v>-9.9124092574187417E-2</c:v>
                </c:pt>
                <c:pt idx="109">
                  <c:v>0.70740869402475381</c:v>
                </c:pt>
                <c:pt idx="110">
                  <c:v>1.1071101075698522</c:v>
                </c:pt>
                <c:pt idx="111">
                  <c:v>-0.41506119642542072</c:v>
                </c:pt>
                <c:pt idx="112">
                  <c:v>0.83407463103119528</c:v>
                </c:pt>
                <c:pt idx="113">
                  <c:v>3.3348977326336389</c:v>
                </c:pt>
                <c:pt idx="114">
                  <c:v>3.1091768267130937</c:v>
                </c:pt>
                <c:pt idx="115">
                  <c:v>1.0463281764754009</c:v>
                </c:pt>
                <c:pt idx="116">
                  <c:v>0.69112098715781722</c:v>
                </c:pt>
                <c:pt idx="117">
                  <c:v>2.057997153564346</c:v>
                </c:pt>
                <c:pt idx="118">
                  <c:v>0.97012219600334593</c:v>
                </c:pt>
                <c:pt idx="119">
                  <c:v>0.41355037717380694</c:v>
                </c:pt>
                <c:pt idx="120">
                  <c:v>0.6867156147586122</c:v>
                </c:pt>
                <c:pt idx="121">
                  <c:v>-0.69438780275837519</c:v>
                </c:pt>
                <c:pt idx="122">
                  <c:v>0.35898820238257756</c:v>
                </c:pt>
                <c:pt idx="123">
                  <c:v>3.466383448822508</c:v>
                </c:pt>
                <c:pt idx="124">
                  <c:v>4.2167347807365028</c:v>
                </c:pt>
                <c:pt idx="125">
                  <c:v>2.4994690871960241</c:v>
                </c:pt>
                <c:pt idx="126">
                  <c:v>2.1832909773022493</c:v>
                </c:pt>
                <c:pt idx="127">
                  <c:v>3.303923203924569</c:v>
                </c:pt>
                <c:pt idx="128">
                  <c:v>2.8205489628118032</c:v>
                </c:pt>
                <c:pt idx="129">
                  <c:v>1.6339415847904366</c:v>
                </c:pt>
                <c:pt idx="130">
                  <c:v>2.1117854612867815</c:v>
                </c:pt>
                <c:pt idx="131">
                  <c:v>1.363576858316651</c:v>
                </c:pt>
                <c:pt idx="132">
                  <c:v>0.43897872575805141</c:v>
                </c:pt>
                <c:pt idx="133">
                  <c:v>0.59229891984105587</c:v>
                </c:pt>
                <c:pt idx="134">
                  <c:v>0.25773248141968041</c:v>
                </c:pt>
                <c:pt idx="135">
                  <c:v>0.23365147538466724</c:v>
                </c:pt>
                <c:pt idx="136">
                  <c:v>0.83957816670003793</c:v>
                </c:pt>
                <c:pt idx="137">
                  <c:v>2.0017978922939088</c:v>
                </c:pt>
                <c:pt idx="138">
                  <c:v>1.9088425258067705</c:v>
                </c:pt>
                <c:pt idx="139">
                  <c:v>2.5765292470942631</c:v>
                </c:pt>
                <c:pt idx="140">
                  <c:v>1.6972879251546895</c:v>
                </c:pt>
                <c:pt idx="141">
                  <c:v>2.9557542624875879</c:v>
                </c:pt>
                <c:pt idx="142">
                  <c:v>2.6462270066006024</c:v>
                </c:pt>
                <c:pt idx="143">
                  <c:v>-0.62225317263699642</c:v>
                </c:pt>
                <c:pt idx="144">
                  <c:v>0.59109458230107592</c:v>
                </c:pt>
                <c:pt idx="145">
                  <c:v>1.7216793574321554</c:v>
                </c:pt>
                <c:pt idx="146">
                  <c:v>2.4820048408203195</c:v>
                </c:pt>
                <c:pt idx="147">
                  <c:v>4.9813105796316801</c:v>
                </c:pt>
                <c:pt idx="148">
                  <c:v>4.8345209206947537</c:v>
                </c:pt>
                <c:pt idx="149">
                  <c:v>1.5300259165464238</c:v>
                </c:pt>
                <c:pt idx="150">
                  <c:v>0.14329003309444821</c:v>
                </c:pt>
                <c:pt idx="151">
                  <c:v>-0.17903926148793525</c:v>
                </c:pt>
                <c:pt idx="152">
                  <c:v>-0.58022629235084566</c:v>
                </c:pt>
                <c:pt idx="153">
                  <c:v>-1.3146826325131036</c:v>
                </c:pt>
                <c:pt idx="154">
                  <c:v>-0.83791239444838794</c:v>
                </c:pt>
                <c:pt idx="155">
                  <c:v>0.55770266611557484</c:v>
                </c:pt>
                <c:pt idx="156">
                  <c:v>0.46799993249564631</c:v>
                </c:pt>
                <c:pt idx="157">
                  <c:v>-0.47022164765808983</c:v>
                </c:pt>
                <c:pt idx="158">
                  <c:v>0.47513648206292025</c:v>
                </c:pt>
                <c:pt idx="159">
                  <c:v>0.62650030998517914</c:v>
                </c:pt>
                <c:pt idx="160">
                  <c:v>0.54183990916132663</c:v>
                </c:pt>
                <c:pt idx="161">
                  <c:v>0.60049050007298299</c:v>
                </c:pt>
                <c:pt idx="162">
                  <c:v>-0.54239266788539675</c:v>
                </c:pt>
                <c:pt idx="163">
                  <c:v>-0.29465116797702606</c:v>
                </c:pt>
                <c:pt idx="164">
                  <c:v>-0.95857156246532504</c:v>
                </c:pt>
                <c:pt idx="165">
                  <c:v>-2.2676062593081543</c:v>
                </c:pt>
                <c:pt idx="166">
                  <c:v>-0.21145302151575995</c:v>
                </c:pt>
                <c:pt idx="167">
                  <c:v>1.5854450817613377</c:v>
                </c:pt>
                <c:pt idx="168">
                  <c:v>1.5991405496454627</c:v>
                </c:pt>
                <c:pt idx="169">
                  <c:v>1.5231867654634916</c:v>
                </c:pt>
                <c:pt idx="170">
                  <c:v>1.8277385369886865</c:v>
                </c:pt>
                <c:pt idx="171">
                  <c:v>1.9429930074812178</c:v>
                </c:pt>
                <c:pt idx="172">
                  <c:v>0.33825172170083095</c:v>
                </c:pt>
                <c:pt idx="173">
                  <c:v>-0.14948824496344026</c:v>
                </c:pt>
                <c:pt idx="174">
                  <c:v>-1.2518585310930743</c:v>
                </c:pt>
                <c:pt idx="175">
                  <c:v>-0.43274387264297398</c:v>
                </c:pt>
                <c:pt idx="176">
                  <c:v>2.2054295946806293</c:v>
                </c:pt>
                <c:pt idx="177">
                  <c:v>1.5898523942433513</c:v>
                </c:pt>
                <c:pt idx="178">
                  <c:v>0.30347384152191559</c:v>
                </c:pt>
                <c:pt idx="179">
                  <c:v>0.735490079441256</c:v>
                </c:pt>
                <c:pt idx="180">
                  <c:v>2.6716313445458115</c:v>
                </c:pt>
                <c:pt idx="181">
                  <c:v>3.3015507245779609</c:v>
                </c:pt>
                <c:pt idx="182">
                  <c:v>2.5285203251543735</c:v>
                </c:pt>
                <c:pt idx="183">
                  <c:v>-0.7454182153995923</c:v>
                </c:pt>
                <c:pt idx="184">
                  <c:v>-1.7903454357479669</c:v>
                </c:pt>
                <c:pt idx="185">
                  <c:v>0.65431306942454537</c:v>
                </c:pt>
                <c:pt idx="186">
                  <c:v>1.1077563287132175</c:v>
                </c:pt>
                <c:pt idx="187">
                  <c:v>1.434400225793786E-2</c:v>
                </c:pt>
                <c:pt idx="188">
                  <c:v>-7.7839025649347748E-2</c:v>
                </c:pt>
                <c:pt idx="189">
                  <c:v>0.26223799327176645</c:v>
                </c:pt>
                <c:pt idx="190">
                  <c:v>-0.43929613583149552</c:v>
                </c:pt>
                <c:pt idx="191">
                  <c:v>1.4040785910715505</c:v>
                </c:pt>
                <c:pt idx="192">
                  <c:v>3.6657764254328153</c:v>
                </c:pt>
                <c:pt idx="193">
                  <c:v>2.9909741229943867</c:v>
                </c:pt>
                <c:pt idx="194">
                  <c:v>1.1289803957670395</c:v>
                </c:pt>
                <c:pt idx="195">
                  <c:v>-1.1670695271249056</c:v>
                </c:pt>
                <c:pt idx="196">
                  <c:v>-0.94793950944748895</c:v>
                </c:pt>
                <c:pt idx="197">
                  <c:v>1.5410883579942574</c:v>
                </c:pt>
                <c:pt idx="198">
                  <c:v>0.95611271161634126</c:v>
                </c:pt>
                <c:pt idx="199">
                  <c:v>1.0584267177606634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6-43A8-8301-5E8E7F63D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723248"/>
        <c:axId val="151935744"/>
      </c:lineChart>
      <c:catAx>
        <c:axId val="1557232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35744"/>
        <c:crosses val="autoZero"/>
        <c:auto val="1"/>
        <c:lblAlgn val="ctr"/>
        <c:lblOffset val="100"/>
        <c:noMultiLvlLbl val="0"/>
      </c:catAx>
      <c:valAx>
        <c:axId val="15193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23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2"/>
          <c:tx>
            <c:v>LL</c:v>
          </c:tx>
          <c:spPr>
            <a:noFill/>
            <a:ln>
              <a:noFill/>
            </a:ln>
            <a:effectLst/>
          </c:spPr>
          <c:val>
            <c:numRef>
              <c:f>'non-overlapping'!$I$39:$I$46</c:f>
              <c:numCache>
                <c:formatCode>0.00</c:formatCode>
                <c:ptCount val="8"/>
                <c:pt idx="0">
                  <c:v>-0.58731524680634806</c:v>
                </c:pt>
                <c:pt idx="1">
                  <c:v>-1.8216077236465342</c:v>
                </c:pt>
                <c:pt idx="2">
                  <c:v>-1.6229190558857034</c:v>
                </c:pt>
                <c:pt idx="3">
                  <c:v>-1.1579859796315024</c:v>
                </c:pt>
                <c:pt idx="4">
                  <c:v>0.31060221321989667</c:v>
                </c:pt>
                <c:pt idx="5">
                  <c:v>-1.0599608589087377</c:v>
                </c:pt>
                <c:pt idx="6">
                  <c:v>-2.5313576611490314</c:v>
                </c:pt>
                <c:pt idx="7">
                  <c:v>-1.9709595643055779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4-4052-9AAC-8816BF45F97F}"/>
            </c:ext>
          </c:extLst>
        </c:ser>
        <c:ser>
          <c:idx val="3"/>
          <c:order val="3"/>
          <c:tx>
            <c:strRef>
              <c:f>cumulative!$K$37</c:f>
              <c:strCache>
                <c:ptCount val="1"/>
                <c:pt idx="0">
                  <c:v>Range</c:v>
                </c:pt>
              </c:strCache>
            </c:strRef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val>
            <c:numRef>
              <c:f>'non-overlapping'!$K$39:$K$46</c:f>
              <c:numCache>
                <c:formatCode>0.00</c:formatCode>
                <c:ptCount val="8"/>
                <c:pt idx="0">
                  <c:v>4.4379114450994157</c:v>
                </c:pt>
                <c:pt idx="1">
                  <c:v>3.7875383227100379</c:v>
                </c:pt>
                <c:pt idx="2">
                  <c:v>4.7987110888813547</c:v>
                </c:pt>
                <c:pt idx="3">
                  <c:v>2.6533914400446226</c:v>
                </c:pt>
                <c:pt idx="4">
                  <c:v>4.3918942589009387</c:v>
                </c:pt>
                <c:pt idx="5">
                  <c:v>4.2968869513331489</c:v>
                </c:pt>
                <c:pt idx="6">
                  <c:v>3.1628070782426074</c:v>
                </c:pt>
                <c:pt idx="7">
                  <c:v>3.983594996985993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44-4052-9AAC-8816BF45F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0788400"/>
        <c:axId val="995876352"/>
      </c:area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'non-overlapping'!$F$39:$F$46</c:f>
              <c:numCache>
                <c:formatCode>General</c:formatCode>
                <c:ptCount val="8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199</c:v>
                </c:pt>
              </c:numCache>
            </c:numRef>
          </c:cat>
          <c:val>
            <c:numRef>
              <c:f>'non-overlapping'!$G$39:$G$46</c:f>
              <c:numCache>
                <c:formatCode>0.00</c:formatCode>
                <c:ptCount val="8"/>
                <c:pt idx="0">
                  <c:v>1.6316404757433598</c:v>
                </c:pt>
                <c:pt idx="1">
                  <c:v>7.216143770848471E-2</c:v>
                </c:pt>
                <c:pt idx="2">
                  <c:v>0.77643648855497394</c:v>
                </c:pt>
                <c:pt idx="3">
                  <c:v>0.16870974039080883</c:v>
                </c:pt>
                <c:pt idx="4">
                  <c:v>2.5065493426703656</c:v>
                </c:pt>
                <c:pt idx="5">
                  <c:v>1.0884826167578368</c:v>
                </c:pt>
                <c:pt idx="6">
                  <c:v>-0.94995412202772767</c:v>
                </c:pt>
                <c:pt idx="7">
                  <c:v>2.0837934187418417E-2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4-4052-9AAC-8816BF45F97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'non-overlapping'!$F$39:$F$46</c:f>
              <c:numCache>
                <c:formatCode>General</c:formatCode>
                <c:ptCount val="8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199</c:v>
                </c:pt>
              </c:numCache>
            </c:numRef>
          </c:cat>
          <c:val>
            <c:numRef>
              <c:f>'non-overlapping'!$L$39:$L$46</c:f>
              <c:numCache>
                <c:formatCode>0.00</c:formatCode>
                <c:ptCount val="8"/>
                <c:pt idx="0">
                  <c:v>2.5421193852576875</c:v>
                </c:pt>
                <c:pt idx="1">
                  <c:v>-1.1042482256697967</c:v>
                </c:pt>
                <c:pt idx="2">
                  <c:v>-0.88466433772487574</c:v>
                </c:pt>
                <c:pt idx="3">
                  <c:v>1.7662344896655273</c:v>
                </c:pt>
                <c:pt idx="4">
                  <c:v>2.4994690871960241</c:v>
                </c:pt>
                <c:pt idx="5">
                  <c:v>0.14329003309444821</c:v>
                </c:pt>
                <c:pt idx="6">
                  <c:v>-0.43274387264297398</c:v>
                </c:pt>
                <c:pt idx="7">
                  <c:v>1.0584267177606634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44-4052-9AAC-8816BF45F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788400"/>
        <c:axId val="995876352"/>
      </c:lineChart>
      <c:catAx>
        <c:axId val="570788400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5876352"/>
        <c:crosses val="autoZero"/>
        <c:auto val="1"/>
        <c:lblAlgn val="ctr"/>
        <c:lblOffset val="100"/>
        <c:noMultiLvlLbl val="0"/>
      </c:catAx>
      <c:valAx>
        <c:axId val="995876352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788400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'non-overlapping'!$R$39:$R$46</c:f>
              <c:numCache>
                <c:formatCode>0.00</c:formatCode>
                <c:ptCount val="8"/>
                <c:pt idx="0">
                  <c:v>0.48704010377966134</c:v>
                </c:pt>
                <c:pt idx="1">
                  <c:v>0.34894691007334577</c:v>
                </c:pt>
                <c:pt idx="2">
                  <c:v>0.29483181467597441</c:v>
                </c:pt>
                <c:pt idx="3">
                  <c:v>0.24572181129541493</c:v>
                </c:pt>
                <c:pt idx="4">
                  <c:v>0.20509924557355536</c:v>
                </c:pt>
                <c:pt idx="5">
                  <c:v>0.17580683325941648</c:v>
                </c:pt>
                <c:pt idx="6">
                  <c:v>0.4508272928603877</c:v>
                </c:pt>
                <c:pt idx="7">
                  <c:v>0.22055103480712915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34-43DA-B061-EC37F49D4C2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'non-overlapping'!$S$39:$S$46</c:f>
              <c:numCache>
                <c:formatCode>0.00</c:formatCode>
                <c:ptCount val="8"/>
                <c:pt idx="0">
                  <c:v>0.99989935082563375</c:v>
                </c:pt>
                <c:pt idx="1">
                  <c:v>0.66887108721416921</c:v>
                </c:pt>
                <c:pt idx="2">
                  <c:v>0.85146764021678201</c:v>
                </c:pt>
                <c:pt idx="3">
                  <c:v>0.81089419663141338</c:v>
                </c:pt>
                <c:pt idx="4">
                  <c:v>0.61941450310558466</c:v>
                </c:pt>
                <c:pt idx="5">
                  <c:v>0.52530006271383312</c:v>
                </c:pt>
                <c:pt idx="6">
                  <c:v>0.36823790722154282</c:v>
                </c:pt>
                <c:pt idx="7">
                  <c:v>0.87480034406986862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34-43DA-B061-EC37F49D4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3997280"/>
        <c:axId val="100520240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'non-overlapping'!$Q$39:$Q$46</c15:sqref>
                        </c15:formulaRef>
                      </c:ext>
                    </c:extLst>
                    <c:numCache>
                      <c:formatCode>0.00</c:formatCode>
                      <c:ptCount val="8"/>
                      <c:pt idx="0">
                        <c:v>1.4300179687525789</c:v>
                      </c:pt>
                      <c:pt idx="1">
                        <c:v>1.5400297200950066</c:v>
                      </c:pt>
                      <c:pt idx="2">
                        <c:v>0.10243207629076237</c:v>
                      </c:pt>
                      <c:pt idx="3">
                        <c:v>0.12478670045441355</c:v>
                      </c:pt>
                      <c:pt idx="4">
                        <c:v>1.0207921059561136</c:v>
                      </c:pt>
                      <c:pt idx="5">
                        <c:v>1.9033439115583695</c:v>
                      </c:pt>
                      <c:pt idx="6">
                        <c:v>0.12686447249450267</c:v>
                      </c:pt>
                      <c:pt idx="7">
                        <c:v>0.80836400199089242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E334-43DA-B061-EC37F49D4C26}"/>
                  </c:ext>
                </c:extLst>
              </c15:ser>
            </c15:filteredLineSeries>
            <c15:filteredLineSeries>
              <c15:ser>
                <c:idx val="3"/>
                <c:order val="3"/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'non-overlapping'!$T$39:$T$46</c15:sqref>
                        </c15:formulaRef>
                      </c:ext>
                    </c:extLst>
                    <c:numCache>
                      <c:formatCode>0.00</c:formatCode>
                      <c:ptCount val="8"/>
                      <c:pt idx="0">
                        <c:v>1.13214106996483</c:v>
                      </c:pt>
                      <c:pt idx="1">
                        <c:v>0.96622651043224717</c:v>
                      </c:pt>
                      <c:pt idx="2">
                        <c:v>1.2241834867204133</c:v>
                      </c:pt>
                      <c:pt idx="3">
                        <c:v>0.67689800959972635</c:v>
                      </c:pt>
                      <c:pt idx="4">
                        <c:v>1.1204017761406944</c:v>
                      </c:pt>
                      <c:pt idx="5">
                        <c:v>1.0961647727270618</c:v>
                      </c:pt>
                      <c:pt idx="6">
                        <c:v>0.80685336648796269</c:v>
                      </c:pt>
                      <c:pt idx="7">
                        <c:v>1.0162418871999901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334-43DA-B061-EC37F49D4C26}"/>
                  </c:ext>
                </c:extLst>
              </c15:ser>
            </c15:filteredLineSeries>
          </c:ext>
        </c:extLst>
      </c:lineChart>
      <c:catAx>
        <c:axId val="13039972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5202400"/>
        <c:crosses val="autoZero"/>
        <c:auto val="1"/>
        <c:lblAlgn val="ctr"/>
        <c:lblOffset val="100"/>
        <c:noMultiLvlLbl val="0"/>
      </c:catAx>
      <c:valAx>
        <c:axId val="100520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997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217961730938212E-2"/>
          <c:y val="4.2024832855778411E-2"/>
          <c:w val="0.92120925629521522"/>
          <c:h val="0.86934759229594871"/>
        </c:manualLayout>
      </c:layout>
      <c:areaChart>
        <c:grouping val="stacked"/>
        <c:varyColors val="0"/>
        <c:ser>
          <c:idx val="2"/>
          <c:order val="2"/>
          <c:tx>
            <c:v>LL</c:v>
          </c:tx>
          <c:spPr>
            <a:noFill/>
            <a:ln>
              <a:noFill/>
            </a:ln>
            <a:effectLst/>
          </c:spPr>
          <c:val>
            <c:numRef>
              <c:f>cumulative!$I$39:$I$188</c:f>
              <c:numCache>
                <c:formatCode>0.00</c:formatCode>
                <c:ptCount val="150"/>
                <c:pt idx="0">
                  <c:v>-2.339443099455305</c:v>
                </c:pt>
                <c:pt idx="1">
                  <c:v>-2.4451293540444845</c:v>
                </c:pt>
                <c:pt idx="2">
                  <c:v>-2.2780908815643239</c:v>
                </c:pt>
                <c:pt idx="3">
                  <c:v>-0.29589816090612175</c:v>
                </c:pt>
                <c:pt idx="4">
                  <c:v>-2.3883198172515017</c:v>
                </c:pt>
                <c:pt idx="5">
                  <c:v>-1.4070697232289822</c:v>
                </c:pt>
                <c:pt idx="6">
                  <c:v>-2.3194687748224387</c:v>
                </c:pt>
                <c:pt idx="7">
                  <c:v>-0.82826424225400452</c:v>
                </c:pt>
                <c:pt idx="8">
                  <c:v>-1.9881317697189163</c:v>
                </c:pt>
                <c:pt idx="9">
                  <c:v>-3.6036323322951231</c:v>
                </c:pt>
                <c:pt idx="10">
                  <c:v>-4.0135072827558407</c:v>
                </c:pt>
                <c:pt idx="11">
                  <c:v>-4.2909808859873646</c:v>
                </c:pt>
                <c:pt idx="12">
                  <c:v>0.38611941038262909</c:v>
                </c:pt>
                <c:pt idx="13">
                  <c:v>1.3473615986705489E-2</c:v>
                </c:pt>
                <c:pt idx="14">
                  <c:v>0.39882915053181556</c:v>
                </c:pt>
                <c:pt idx="15">
                  <c:v>0.68061787656721595</c:v>
                </c:pt>
                <c:pt idx="16">
                  <c:v>-0.88649965976012091</c:v>
                </c:pt>
                <c:pt idx="17">
                  <c:v>-3.5655476912085531</c:v>
                </c:pt>
                <c:pt idx="18">
                  <c:v>-2.6850345325083724</c:v>
                </c:pt>
                <c:pt idx="19">
                  <c:v>0.77170260097418408</c:v>
                </c:pt>
                <c:pt idx="20">
                  <c:v>0.78853561025883412</c:v>
                </c:pt>
                <c:pt idx="21">
                  <c:v>-3.6424413014836547</c:v>
                </c:pt>
                <c:pt idx="22">
                  <c:v>-2.2154815950274673</c:v>
                </c:pt>
                <c:pt idx="23">
                  <c:v>-2.5535154957494446</c:v>
                </c:pt>
                <c:pt idx="24">
                  <c:v>-1.9806086463417718</c:v>
                </c:pt>
                <c:pt idx="25">
                  <c:v>-1.0667762008158186</c:v>
                </c:pt>
                <c:pt idx="26">
                  <c:v>-3.6635891497087214</c:v>
                </c:pt>
                <c:pt idx="27">
                  <c:v>-2.3533038252242742</c:v>
                </c:pt>
                <c:pt idx="28">
                  <c:v>-1.3859735957586001</c:v>
                </c:pt>
                <c:pt idx="29">
                  <c:v>-2.3657078675902352</c:v>
                </c:pt>
                <c:pt idx="30">
                  <c:v>-1.4087788228624278</c:v>
                </c:pt>
                <c:pt idx="31">
                  <c:v>-0.97113209410548595</c:v>
                </c:pt>
                <c:pt idx="32">
                  <c:v>-2.507976199095884</c:v>
                </c:pt>
                <c:pt idx="33">
                  <c:v>-2.6038826924390248</c:v>
                </c:pt>
                <c:pt idx="34">
                  <c:v>-1.2876360189968028</c:v>
                </c:pt>
                <c:pt idx="35">
                  <c:v>-1.3615186311822662</c:v>
                </c:pt>
                <c:pt idx="36">
                  <c:v>-0.85924968649817601</c:v>
                </c:pt>
                <c:pt idx="37">
                  <c:v>-0.93176480796196381</c:v>
                </c:pt>
                <c:pt idx="38">
                  <c:v>-1.1889178728367034</c:v>
                </c:pt>
                <c:pt idx="39">
                  <c:v>-2.7816586737629607</c:v>
                </c:pt>
                <c:pt idx="40">
                  <c:v>-1.887713730938164</c:v>
                </c:pt>
                <c:pt idx="41">
                  <c:v>-1.8558676161215211</c:v>
                </c:pt>
                <c:pt idx="42">
                  <c:v>-0.95052741523798279</c:v>
                </c:pt>
                <c:pt idx="43">
                  <c:v>-1.7216338611917088</c:v>
                </c:pt>
                <c:pt idx="44">
                  <c:v>-1.9967572291662676</c:v>
                </c:pt>
                <c:pt idx="45">
                  <c:v>-3.7416673570277807</c:v>
                </c:pt>
                <c:pt idx="46">
                  <c:v>-2.5749426115193055</c:v>
                </c:pt>
                <c:pt idx="47">
                  <c:v>-0.35190237179962391</c:v>
                </c:pt>
                <c:pt idx="48">
                  <c:v>-0.70869168009970118</c:v>
                </c:pt>
                <c:pt idx="49">
                  <c:v>-1.0912865705938133</c:v>
                </c:pt>
                <c:pt idx="50">
                  <c:v>-1.6665415048671546</c:v>
                </c:pt>
                <c:pt idx="51">
                  <c:v>0.29325374284046113</c:v>
                </c:pt>
                <c:pt idx="52">
                  <c:v>7.2376084466152513E-3</c:v>
                </c:pt>
                <c:pt idx="53">
                  <c:v>-2.0838257712610826</c:v>
                </c:pt>
                <c:pt idx="54">
                  <c:v>-1.1189209176028272</c:v>
                </c:pt>
                <c:pt idx="55">
                  <c:v>-2.788238489641218</c:v>
                </c:pt>
                <c:pt idx="56">
                  <c:v>-2.9538779282206544</c:v>
                </c:pt>
                <c:pt idx="57">
                  <c:v>-1.5438018309861512</c:v>
                </c:pt>
                <c:pt idx="58">
                  <c:v>-1.5166077544045593</c:v>
                </c:pt>
                <c:pt idx="59">
                  <c:v>-2.1301314453429239</c:v>
                </c:pt>
                <c:pt idx="60">
                  <c:v>-0.50599597806115493</c:v>
                </c:pt>
                <c:pt idx="61">
                  <c:v>-1.3786480910684706</c:v>
                </c:pt>
                <c:pt idx="62">
                  <c:v>-2.6690244796429567</c:v>
                </c:pt>
                <c:pt idx="63">
                  <c:v>1.7932390710779789E-2</c:v>
                </c:pt>
                <c:pt idx="64">
                  <c:v>0.80429222106037201</c:v>
                </c:pt>
                <c:pt idx="65">
                  <c:v>-0.13506822847571653</c:v>
                </c:pt>
                <c:pt idx="66">
                  <c:v>-1.8333068775581314</c:v>
                </c:pt>
                <c:pt idx="67">
                  <c:v>-0.75214109055175071</c:v>
                </c:pt>
                <c:pt idx="68">
                  <c:v>4.6546965482764158E-2</c:v>
                </c:pt>
                <c:pt idx="69">
                  <c:v>-2.0564667195963158</c:v>
                </c:pt>
                <c:pt idx="70">
                  <c:v>-0.86634912466261271</c:v>
                </c:pt>
                <c:pt idx="71">
                  <c:v>-1.5439987915433391</c:v>
                </c:pt>
                <c:pt idx="72">
                  <c:v>-2.7950884734354582</c:v>
                </c:pt>
                <c:pt idx="73">
                  <c:v>-0.35691069235199024</c:v>
                </c:pt>
                <c:pt idx="74">
                  <c:v>1.2301309502927551</c:v>
                </c:pt>
                <c:pt idx="75">
                  <c:v>0.72808031655781758</c:v>
                </c:pt>
                <c:pt idx="76">
                  <c:v>-0.74315070234970504</c:v>
                </c:pt>
                <c:pt idx="77">
                  <c:v>0.21567666344172909</c:v>
                </c:pt>
                <c:pt idx="78">
                  <c:v>0.72442401537005141</c:v>
                </c:pt>
                <c:pt idx="79">
                  <c:v>-0.28793356190920671</c:v>
                </c:pt>
                <c:pt idx="80">
                  <c:v>-0.8079819679587692</c:v>
                </c:pt>
                <c:pt idx="81">
                  <c:v>0.25148462214356315</c:v>
                </c:pt>
                <c:pt idx="82">
                  <c:v>-1.6296416625141867</c:v>
                </c:pt>
                <c:pt idx="83">
                  <c:v>-1.10667499395525</c:v>
                </c:pt>
                <c:pt idx="84">
                  <c:v>-1.3690296755127074</c:v>
                </c:pt>
                <c:pt idx="85">
                  <c:v>-1.594944087005649</c:v>
                </c:pt>
                <c:pt idx="86">
                  <c:v>-1.4217268427281307</c:v>
                </c:pt>
                <c:pt idx="87">
                  <c:v>-0.73729077932926224</c:v>
                </c:pt>
                <c:pt idx="88">
                  <c:v>0.13173917712445671</c:v>
                </c:pt>
                <c:pt idx="89">
                  <c:v>-0.7562345614744499</c:v>
                </c:pt>
                <c:pt idx="90">
                  <c:v>0.78497923865092423</c:v>
                </c:pt>
                <c:pt idx="91">
                  <c:v>-1.6477748550391094</c:v>
                </c:pt>
                <c:pt idx="92">
                  <c:v>1.4101018500646565</c:v>
                </c:pt>
                <c:pt idx="93">
                  <c:v>-1.3723901140005033</c:v>
                </c:pt>
                <c:pt idx="94">
                  <c:v>-2.5297248183360139</c:v>
                </c:pt>
                <c:pt idx="95">
                  <c:v>-0.32156117399734696</c:v>
                </c:pt>
                <c:pt idx="96">
                  <c:v>-0.70163747923587261</c:v>
                </c:pt>
                <c:pt idx="97">
                  <c:v>0.57425108552053405</c:v>
                </c:pt>
                <c:pt idx="98">
                  <c:v>2.0348433364599092</c:v>
                </c:pt>
                <c:pt idx="99">
                  <c:v>0.61372641900758662</c:v>
                </c:pt>
                <c:pt idx="100">
                  <c:v>-1.848972802466688</c:v>
                </c:pt>
                <c:pt idx="101">
                  <c:v>-1.3428376400140611</c:v>
                </c:pt>
                <c:pt idx="102">
                  <c:v>-2.1835989302777277</c:v>
                </c:pt>
                <c:pt idx="103">
                  <c:v>-1.9613215164275548</c:v>
                </c:pt>
                <c:pt idx="104">
                  <c:v>-3.0076051065643652</c:v>
                </c:pt>
                <c:pt idx="105">
                  <c:v>-1.4812783581311604</c:v>
                </c:pt>
                <c:pt idx="106">
                  <c:v>-1.132590005624611</c:v>
                </c:pt>
                <c:pt idx="107">
                  <c:v>-1.5531541268660718</c:v>
                </c:pt>
                <c:pt idx="108">
                  <c:v>-2.3320338974127326</c:v>
                </c:pt>
                <c:pt idx="109">
                  <c:v>-0.39903554031705357</c:v>
                </c:pt>
                <c:pt idx="110">
                  <c:v>-1.8611918509652861</c:v>
                </c:pt>
                <c:pt idx="111">
                  <c:v>-0.65588865211286773</c:v>
                </c:pt>
                <c:pt idx="112">
                  <c:v>-1.6323984024617828</c:v>
                </c:pt>
                <c:pt idx="113">
                  <c:v>-2.3527727563984722</c:v>
                </c:pt>
                <c:pt idx="114">
                  <c:v>-1.4551111042147711</c:v>
                </c:pt>
                <c:pt idx="115">
                  <c:v>-3.0321972531957999</c:v>
                </c:pt>
                <c:pt idx="116">
                  <c:v>-3.3310255822761086</c:v>
                </c:pt>
                <c:pt idx="117">
                  <c:v>-0.43251887611652218</c:v>
                </c:pt>
                <c:pt idx="118">
                  <c:v>-0.74334806933469721</c:v>
                </c:pt>
                <c:pt idx="119">
                  <c:v>-0.43526856630779576</c:v>
                </c:pt>
                <c:pt idx="120">
                  <c:v>-0.79052248888688914</c:v>
                </c:pt>
                <c:pt idx="121">
                  <c:v>-0.10672879815548786</c:v>
                </c:pt>
                <c:pt idx="122">
                  <c:v>-0.56714768486072087</c:v>
                </c:pt>
                <c:pt idx="123">
                  <c:v>-2.2223784251006582</c:v>
                </c:pt>
                <c:pt idx="124">
                  <c:v>-1.3492163940817496</c:v>
                </c:pt>
                <c:pt idx="125">
                  <c:v>-3.3203008999191481</c:v>
                </c:pt>
                <c:pt idx="126">
                  <c:v>-0.53179099518664286</c:v>
                </c:pt>
                <c:pt idx="127">
                  <c:v>0.11440733554298865</c:v>
                </c:pt>
                <c:pt idx="128">
                  <c:v>-1.2543054494063131</c:v>
                </c:pt>
                <c:pt idx="129">
                  <c:v>-1.6039478708161305</c:v>
                </c:pt>
                <c:pt idx="130">
                  <c:v>-0.7198058904061595</c:v>
                </c:pt>
                <c:pt idx="131">
                  <c:v>0.82909515524639588</c:v>
                </c:pt>
                <c:pt idx="132">
                  <c:v>0.21163240379864989</c:v>
                </c:pt>
                <c:pt idx="133">
                  <c:v>-0.10992253346283554</c:v>
                </c:pt>
                <c:pt idx="134">
                  <c:v>-3.6010078599494539</c:v>
                </c:pt>
                <c:pt idx="135">
                  <c:v>-1.8936288249996989</c:v>
                </c:pt>
                <c:pt idx="136">
                  <c:v>-0.6714326694285091</c:v>
                </c:pt>
                <c:pt idx="137">
                  <c:v>-1.1363374544429019</c:v>
                </c:pt>
                <c:pt idx="138">
                  <c:v>-2.0188509847175427</c:v>
                </c:pt>
                <c:pt idx="139">
                  <c:v>-1.355886450709316</c:v>
                </c:pt>
                <c:pt idx="140">
                  <c:v>-1.5331953856805862</c:v>
                </c:pt>
                <c:pt idx="141">
                  <c:v>-2.3127621895209431</c:v>
                </c:pt>
                <c:pt idx="142">
                  <c:v>0.5822724286470129</c:v>
                </c:pt>
                <c:pt idx="143">
                  <c:v>0.79405560349448434</c:v>
                </c:pt>
                <c:pt idx="144">
                  <c:v>-0.16138312489371986</c:v>
                </c:pt>
                <c:pt idx="145">
                  <c:v>-1.5518519988705757</c:v>
                </c:pt>
                <c:pt idx="146">
                  <c:v>-3.1576453367230228</c:v>
                </c:pt>
                <c:pt idx="147">
                  <c:v>-1.4582542199927049</c:v>
                </c:pt>
                <c:pt idx="148">
                  <c:v>9.2705445801821273E-2</c:v>
                </c:pt>
                <c:pt idx="149">
                  <c:v>-2.0020856431536318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F5-47EE-9EC1-FB9B85E05CB6}"/>
            </c:ext>
          </c:extLst>
        </c:ser>
        <c:ser>
          <c:idx val="3"/>
          <c:order val="3"/>
          <c:tx>
            <c:strRef>
              <c:f>cumulative!$K$37</c:f>
              <c:strCache>
                <c:ptCount val="1"/>
                <c:pt idx="0">
                  <c:v>Range</c:v>
                </c:pt>
              </c:strCache>
            </c:strRef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val>
            <c:numRef>
              <c:f>cumulative!$K$39:$K$188</c:f>
              <c:numCache>
                <c:formatCode>0.00</c:formatCode>
                <c:ptCount val="150"/>
                <c:pt idx="0">
                  <c:v>4.4709267401131934</c:v>
                </c:pt>
                <c:pt idx="1">
                  <c:v>4.4914763200876937</c:v>
                </c:pt>
                <c:pt idx="2">
                  <c:v>4.4007335709784092</c:v>
                </c:pt>
                <c:pt idx="3">
                  <c:v>4.0713238254654751</c:v>
                </c:pt>
                <c:pt idx="4">
                  <c:v>4.4301330618746615</c:v>
                </c:pt>
                <c:pt idx="5">
                  <c:v>4.2008496211681203</c:v>
                </c:pt>
                <c:pt idx="6">
                  <c:v>4.3572148944516282</c:v>
                </c:pt>
                <c:pt idx="7">
                  <c:v>4.0811411558135617</c:v>
                </c:pt>
                <c:pt idx="8">
                  <c:v>4.2415900025971407</c:v>
                </c:pt>
                <c:pt idx="9">
                  <c:v>4.6627759544777057</c:v>
                </c:pt>
                <c:pt idx="10">
                  <c:v>4.7753071673690881</c:v>
                </c:pt>
                <c:pt idx="11">
                  <c:v>4.8361690940954372</c:v>
                </c:pt>
                <c:pt idx="12">
                  <c:v>4.387681796500857</c:v>
                </c:pt>
                <c:pt idx="13">
                  <c:v>4.2805967676814154</c:v>
                </c:pt>
                <c:pt idx="14">
                  <c:v>4.3267859191286036</c:v>
                </c:pt>
                <c:pt idx="15">
                  <c:v>4.3633511784362558</c:v>
                </c:pt>
                <c:pt idx="16">
                  <c:v>4.1915545866366442</c:v>
                </c:pt>
                <c:pt idx="17">
                  <c:v>4.7495224985709159</c:v>
                </c:pt>
                <c:pt idx="18">
                  <c:v>4.5273363685720236</c:v>
                </c:pt>
                <c:pt idx="19">
                  <c:v>4.5120667849979359</c:v>
                </c:pt>
                <c:pt idx="20">
                  <c:v>4.4954687839770813</c:v>
                </c:pt>
                <c:pt idx="21">
                  <c:v>4.9540652446946369</c:v>
                </c:pt>
                <c:pt idx="22">
                  <c:v>4.6117626512730707</c:v>
                </c:pt>
                <c:pt idx="23">
                  <c:v>4.6530126828017311</c:v>
                </c:pt>
                <c:pt idx="24">
                  <c:v>4.5222510998327481</c:v>
                </c:pt>
                <c:pt idx="25">
                  <c:v>4.3791374158323002</c:v>
                </c:pt>
                <c:pt idx="26">
                  <c:v>4.898843430682061</c:v>
                </c:pt>
                <c:pt idx="27">
                  <c:v>4.5871689545464651</c:v>
                </c:pt>
                <c:pt idx="28">
                  <c:v>4.408761706291191</c:v>
                </c:pt>
                <c:pt idx="29">
                  <c:v>4.5480936770405425</c:v>
                </c:pt>
                <c:pt idx="30">
                  <c:v>4.372136221173319</c:v>
                </c:pt>
                <c:pt idx="31">
                  <c:v>4.3106880727216526</c:v>
                </c:pt>
                <c:pt idx="32">
                  <c:v>4.5220747755971269</c:v>
                </c:pt>
                <c:pt idx="33">
                  <c:v>4.5226130500323496</c:v>
                </c:pt>
                <c:pt idx="34">
                  <c:v>4.2914142861415039</c:v>
                </c:pt>
                <c:pt idx="35">
                  <c:v>4.2756351275748683</c:v>
                </c:pt>
                <c:pt idx="36">
                  <c:v>4.2155949655189904</c:v>
                </c:pt>
                <c:pt idx="37">
                  <c:v>4.195187789283195</c:v>
                </c:pt>
                <c:pt idx="38">
                  <c:v>4.1907396118012263</c:v>
                </c:pt>
                <c:pt idx="39">
                  <c:v>4.447844005636699</c:v>
                </c:pt>
                <c:pt idx="40">
                  <c:v>4.2651890698496873</c:v>
                </c:pt>
                <c:pt idx="41">
                  <c:v>4.2391521963893108</c:v>
                </c:pt>
                <c:pt idx="42">
                  <c:v>4.1193373629023133</c:v>
                </c:pt>
                <c:pt idx="43">
                  <c:v>4.1831876526328609</c:v>
                </c:pt>
                <c:pt idx="44">
                  <c:v>4.2071812131786697</c:v>
                </c:pt>
                <c:pt idx="45">
                  <c:v>4.570271545019394</c:v>
                </c:pt>
                <c:pt idx="46">
                  <c:v>4.3258789231850603</c:v>
                </c:pt>
                <c:pt idx="47">
                  <c:v>4.1102222520102645</c:v>
                </c:pt>
                <c:pt idx="48">
                  <c:v>4.0817743403602691</c:v>
                </c:pt>
                <c:pt idx="49">
                  <c:v>4.0792807927417707</c:v>
                </c:pt>
                <c:pt idx="50">
                  <c:v>4.1225135689388503</c:v>
                </c:pt>
                <c:pt idx="51">
                  <c:v>4.1297245380085768</c:v>
                </c:pt>
                <c:pt idx="52">
                  <c:v>4.0747355559526266</c:v>
                </c:pt>
                <c:pt idx="53">
                  <c:v>4.1825629792707568</c:v>
                </c:pt>
                <c:pt idx="54">
                  <c:v>4.0458444003616476</c:v>
                </c:pt>
                <c:pt idx="55">
                  <c:v>4.2952085546956118</c:v>
                </c:pt>
                <c:pt idx="56">
                  <c:v>4.3189497392352845</c:v>
                </c:pt>
                <c:pt idx="57">
                  <c:v>4.0721293337473954</c:v>
                </c:pt>
                <c:pt idx="58">
                  <c:v>4.0515205688894467</c:v>
                </c:pt>
                <c:pt idx="59">
                  <c:v>4.1245496903521266</c:v>
                </c:pt>
                <c:pt idx="60">
                  <c:v>3.9734899891531628</c:v>
                </c:pt>
                <c:pt idx="61">
                  <c:v>4.0030188883187741</c:v>
                </c:pt>
                <c:pt idx="62">
                  <c:v>4.1918102468331799</c:v>
                </c:pt>
                <c:pt idx="63">
                  <c:v>4.0046049246134672</c:v>
                </c:pt>
                <c:pt idx="64">
                  <c:v>4.1322431856933468</c:v>
                </c:pt>
                <c:pt idx="65">
                  <c:v>3.9828415794046408</c:v>
                </c:pt>
                <c:pt idx="66">
                  <c:v>4.062343531656202</c:v>
                </c:pt>
                <c:pt idx="67">
                  <c:v>3.9497947472406842</c:v>
                </c:pt>
                <c:pt idx="68">
                  <c:v>3.9735687804803996</c:v>
                </c:pt>
                <c:pt idx="69">
                  <c:v>4.0792706853348912</c:v>
                </c:pt>
                <c:pt idx="70">
                  <c:v>3.9383814404123783</c:v>
                </c:pt>
                <c:pt idx="71">
                  <c:v>3.983888757250365</c:v>
                </c:pt>
                <c:pt idx="72">
                  <c:v>4.1775252628657613</c:v>
                </c:pt>
                <c:pt idx="73">
                  <c:v>3.9261802566606532</c:v>
                </c:pt>
                <c:pt idx="74">
                  <c:v>4.1856182571745215</c:v>
                </c:pt>
                <c:pt idx="75">
                  <c:v>4.0804055104784958</c:v>
                </c:pt>
                <c:pt idx="76">
                  <c:v>3.9419143583495897</c:v>
                </c:pt>
                <c:pt idx="77">
                  <c:v>3.9845471430983395</c:v>
                </c:pt>
                <c:pt idx="78">
                  <c:v>4.0598511409440317</c:v>
                </c:pt>
                <c:pt idx="79">
                  <c:v>3.9288976900228967</c:v>
                </c:pt>
                <c:pt idx="80">
                  <c:v>3.9157834283854358</c:v>
                </c:pt>
                <c:pt idx="81">
                  <c:v>3.9551171535856184</c:v>
                </c:pt>
                <c:pt idx="82">
                  <c:v>3.9839750258881415</c:v>
                </c:pt>
                <c:pt idx="83">
                  <c:v>3.9160146701221827</c:v>
                </c:pt>
                <c:pt idx="84">
                  <c:v>3.9274071956767784</c:v>
                </c:pt>
                <c:pt idx="85">
                  <c:v>3.9399033836442898</c:v>
                </c:pt>
                <c:pt idx="86">
                  <c:v>3.9062145288830523</c:v>
                </c:pt>
                <c:pt idx="87">
                  <c:v>3.8423943310722164</c:v>
                </c:pt>
                <c:pt idx="88">
                  <c:v>3.8621424665273558</c:v>
                </c:pt>
                <c:pt idx="89">
                  <c:v>3.8257169150201342</c:v>
                </c:pt>
                <c:pt idx="90">
                  <c:v>3.9470500059324434</c:v>
                </c:pt>
                <c:pt idx="91">
                  <c:v>3.9228559892614867</c:v>
                </c:pt>
                <c:pt idx="92">
                  <c:v>4.1377776333284473</c:v>
                </c:pt>
                <c:pt idx="93">
                  <c:v>3.9904780872139725</c:v>
                </c:pt>
                <c:pt idx="94">
                  <c:v>4.1364863331035986</c:v>
                </c:pt>
                <c:pt idx="95">
                  <c:v>3.9436054990193972</c:v>
                </c:pt>
                <c:pt idx="96">
                  <c:v>3.9292580129226655</c:v>
                </c:pt>
                <c:pt idx="97">
                  <c:v>4.0175497994156579</c:v>
                </c:pt>
                <c:pt idx="98">
                  <c:v>4.3186700731673255</c:v>
                </c:pt>
                <c:pt idx="99">
                  <c:v>4.070830144946469</c:v>
                </c:pt>
                <c:pt idx="100">
                  <c:v>4.0780449707544264</c:v>
                </c:pt>
                <c:pt idx="101">
                  <c:v>4.0112714123713156</c:v>
                </c:pt>
                <c:pt idx="102">
                  <c:v>4.1032574846101006</c:v>
                </c:pt>
                <c:pt idx="103">
                  <c:v>4.0634194623940365</c:v>
                </c:pt>
                <c:pt idx="104">
                  <c:v>4.2188234906893509</c:v>
                </c:pt>
                <c:pt idx="105">
                  <c:v>4.0067098517259367</c:v>
                </c:pt>
                <c:pt idx="106">
                  <c:v>3.964875800359696</c:v>
                </c:pt>
                <c:pt idx="107">
                  <c:v>3.991156618898823</c:v>
                </c:pt>
                <c:pt idx="108">
                  <c:v>4.0816180392625059</c:v>
                </c:pt>
                <c:pt idx="109">
                  <c:v>3.9257166116729589</c:v>
                </c:pt>
                <c:pt idx="110">
                  <c:v>4.0156108199944782</c:v>
                </c:pt>
                <c:pt idx="111">
                  <c:v>3.9160377674970386</c:v>
                </c:pt>
                <c:pt idx="112">
                  <c:v>3.9738581441007352</c:v>
                </c:pt>
                <c:pt idx="113">
                  <c:v>4.0546756687218011</c:v>
                </c:pt>
                <c:pt idx="114">
                  <c:v>3.9397218226073836</c:v>
                </c:pt>
                <c:pt idx="115">
                  <c:v>4.1464644778100999</c:v>
                </c:pt>
                <c:pt idx="116">
                  <c:v>4.1949980286407964</c:v>
                </c:pt>
                <c:pt idx="117">
                  <c:v>3.9132342786433423</c:v>
                </c:pt>
                <c:pt idx="118">
                  <c:v>3.9045661216049385</c:v>
                </c:pt>
                <c:pt idx="119">
                  <c:v>3.8918678507604163</c:v>
                </c:pt>
                <c:pt idx="120">
                  <c:v>3.8852098573374292</c:v>
                </c:pt>
                <c:pt idx="121">
                  <c:v>3.8844479197022546</c:v>
                </c:pt>
                <c:pt idx="122">
                  <c:v>3.8634403538425608</c:v>
                </c:pt>
                <c:pt idx="123">
                  <c:v>3.9936108322678945</c:v>
                </c:pt>
                <c:pt idx="124">
                  <c:v>3.8910998596547715</c:v>
                </c:pt>
                <c:pt idx="125">
                  <c:v>4.1553657006008775</c:v>
                </c:pt>
                <c:pt idx="126">
                  <c:v>3.8816537655648986</c:v>
                </c:pt>
                <c:pt idx="127">
                  <c:v>3.9033938309138012</c:v>
                </c:pt>
                <c:pt idx="128">
                  <c:v>3.9001533387279137</c:v>
                </c:pt>
                <c:pt idx="129">
                  <c:v>3.9208724273776476</c:v>
                </c:pt>
                <c:pt idx="130">
                  <c:v>3.8541564982751786</c:v>
                </c:pt>
                <c:pt idx="131">
                  <c:v>3.9635496252808995</c:v>
                </c:pt>
                <c:pt idx="132">
                  <c:v>3.8872602295534739</c:v>
                </c:pt>
                <c:pt idx="133">
                  <c:v>3.855627657497104</c:v>
                </c:pt>
                <c:pt idx="134">
                  <c:v>4.2153094617705413</c:v>
                </c:pt>
                <c:pt idx="135">
                  <c:v>3.9856396099300779</c:v>
                </c:pt>
                <c:pt idx="136">
                  <c:v>3.8898344413625834</c:v>
                </c:pt>
                <c:pt idx="137">
                  <c:v>3.9001704303807472</c:v>
                </c:pt>
                <c:pt idx="138">
                  <c:v>3.9757840701354032</c:v>
                </c:pt>
                <c:pt idx="139">
                  <c:v>3.9022561803345144</c:v>
                </c:pt>
                <c:pt idx="140">
                  <c:v>3.9078253904639917</c:v>
                </c:pt>
                <c:pt idx="141">
                  <c:v>3.9875855899067139</c:v>
                </c:pt>
                <c:pt idx="142">
                  <c:v>3.9411373698674552</c:v>
                </c:pt>
                <c:pt idx="143">
                  <c:v>3.9673379555683881</c:v>
                </c:pt>
                <c:pt idx="144">
                  <c:v>3.8703374489648228</c:v>
                </c:pt>
                <c:pt idx="145">
                  <c:v>3.9128361961147036</c:v>
                </c:pt>
                <c:pt idx="146">
                  <c:v>4.1162298623069278</c:v>
                </c:pt>
                <c:pt idx="147">
                  <c:v>3.9091433496589598</c:v>
                </c:pt>
                <c:pt idx="148">
                  <c:v>3.8862550708963921</c:v>
                </c:pt>
                <c:pt idx="149">
                  <c:v>3.9650251023445917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F5-47EE-9EC1-FB9B85E05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0788400"/>
        <c:axId val="995876352"/>
      </c:areaChart>
      <c:lineChart>
        <c:grouping val="standard"/>
        <c:varyColors val="0"/>
        <c:ser>
          <c:idx val="0"/>
          <c:order val="0"/>
          <c:tx>
            <c:v>Forecast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cumulative!$G$39:$G$188</c:f>
              <c:numCache>
                <c:formatCode>0.00</c:formatCode>
                <c:ptCount val="150"/>
                <c:pt idx="0">
                  <c:v>-0.10397972939870836</c:v>
                </c:pt>
                <c:pt idx="1">
                  <c:v>-0.19939119400063765</c:v>
                </c:pt>
                <c:pt idx="2">
                  <c:v>-7.772409607511932E-2</c:v>
                </c:pt>
                <c:pt idx="3">
                  <c:v>1.7397637518266158</c:v>
                </c:pt>
                <c:pt idx="4">
                  <c:v>-0.17325328631417092</c:v>
                </c:pt>
                <c:pt idx="5">
                  <c:v>0.693355087355078</c:v>
                </c:pt>
                <c:pt idx="6">
                  <c:v>-0.14086132759662484</c:v>
                </c:pt>
                <c:pt idx="7">
                  <c:v>1.2123063356527763</c:v>
                </c:pt>
                <c:pt idx="8">
                  <c:v>0.1326632315796541</c:v>
                </c:pt>
                <c:pt idx="9">
                  <c:v>-1.2722443550562703</c:v>
                </c:pt>
                <c:pt idx="10">
                  <c:v>-1.6258536990712964</c:v>
                </c:pt>
                <c:pt idx="11">
                  <c:v>-1.872896338939646</c:v>
                </c:pt>
                <c:pt idx="12">
                  <c:v>2.5799603086330576</c:v>
                </c:pt>
                <c:pt idx="13">
                  <c:v>2.1537719998274132</c:v>
                </c:pt>
                <c:pt idx="14">
                  <c:v>2.5622221100961173</c:v>
                </c:pt>
                <c:pt idx="15">
                  <c:v>2.8622934657853438</c:v>
                </c:pt>
                <c:pt idx="16">
                  <c:v>1.2092776335582012</c:v>
                </c:pt>
                <c:pt idx="17">
                  <c:v>-1.1907864419230951</c:v>
                </c:pt>
                <c:pt idx="18">
                  <c:v>-0.42136634822236063</c:v>
                </c:pt>
                <c:pt idx="19">
                  <c:v>3.027735993473152</c:v>
                </c:pt>
                <c:pt idx="20">
                  <c:v>3.0362700022473748</c:v>
                </c:pt>
                <c:pt idx="21">
                  <c:v>-1.1654086791363363</c:v>
                </c:pt>
                <c:pt idx="22">
                  <c:v>9.039973060906803E-2</c:v>
                </c:pt>
                <c:pt idx="23">
                  <c:v>-0.22700915434857905</c:v>
                </c:pt>
                <c:pt idx="24">
                  <c:v>0.28051690357460235</c:v>
                </c:pt>
                <c:pt idx="25">
                  <c:v>1.1227925071003315</c:v>
                </c:pt>
                <c:pt idx="26">
                  <c:v>-1.2141674343676909</c:v>
                </c:pt>
                <c:pt idx="27">
                  <c:v>-5.9719347951041502E-2</c:v>
                </c:pt>
                <c:pt idx="28">
                  <c:v>0.81840725738699538</c:v>
                </c:pt>
                <c:pt idx="29">
                  <c:v>-9.1661029069963984E-2</c:v>
                </c:pt>
                <c:pt idx="30">
                  <c:v>0.77728928772423178</c:v>
                </c:pt>
                <c:pt idx="31">
                  <c:v>1.1842119422553403</c:v>
                </c:pt>
                <c:pt idx="32">
                  <c:v>-0.24693881129732076</c:v>
                </c:pt>
                <c:pt idx="33">
                  <c:v>-0.34257616742285013</c:v>
                </c:pt>
                <c:pt idx="34">
                  <c:v>0.85807112407394914</c:v>
                </c:pt>
                <c:pt idx="35">
                  <c:v>0.77629893260516802</c:v>
                </c:pt>
                <c:pt idx="36">
                  <c:v>1.2485477962613192</c:v>
                </c:pt>
                <c:pt idx="37">
                  <c:v>1.1658290866796337</c:v>
                </c:pt>
                <c:pt idx="38">
                  <c:v>0.90645193306390981</c:v>
                </c:pt>
                <c:pt idx="39">
                  <c:v>-0.5577366709446111</c:v>
                </c:pt>
                <c:pt idx="40">
                  <c:v>0.24488080398667977</c:v>
                </c:pt>
                <c:pt idx="41">
                  <c:v>0.26370848207313435</c:v>
                </c:pt>
                <c:pt idx="42">
                  <c:v>1.1091412662131739</c:v>
                </c:pt>
                <c:pt idx="43">
                  <c:v>0.36995996512472151</c:v>
                </c:pt>
                <c:pt idx="44">
                  <c:v>0.1068333774230672</c:v>
                </c:pt>
                <c:pt idx="45">
                  <c:v>-1.4565315845180837</c:v>
                </c:pt>
                <c:pt idx="46">
                  <c:v>-0.41200314992677545</c:v>
                </c:pt>
                <c:pt idx="47">
                  <c:v>1.7032087542055083</c:v>
                </c:pt>
                <c:pt idx="48">
                  <c:v>1.3321954900804334</c:v>
                </c:pt>
                <c:pt idx="49">
                  <c:v>0.94835382577707217</c:v>
                </c:pt>
                <c:pt idx="50">
                  <c:v>0.39471527960227054</c:v>
                </c:pt>
                <c:pt idx="51">
                  <c:v>2.3581160118447495</c:v>
                </c:pt>
                <c:pt idx="52">
                  <c:v>2.0446053864229286</c:v>
                </c:pt>
                <c:pt idx="53">
                  <c:v>7.4557183742960387E-3</c:v>
                </c:pt>
                <c:pt idx="54">
                  <c:v>0.90400128257799661</c:v>
                </c:pt>
                <c:pt idx="55">
                  <c:v>-0.64063421229341189</c:v>
                </c:pt>
                <c:pt idx="56">
                  <c:v>-0.79440305860301219</c:v>
                </c:pt>
                <c:pt idx="57">
                  <c:v>0.49226283588754638</c:v>
                </c:pt>
                <c:pt idx="58">
                  <c:v>0.50915253004016414</c:v>
                </c:pt>
                <c:pt idx="59">
                  <c:v>-6.785660016686057E-2</c:v>
                </c:pt>
                <c:pt idx="60">
                  <c:v>1.4807490165154262</c:v>
                </c:pt>
                <c:pt idx="61">
                  <c:v>0.62286135309091639</c:v>
                </c:pt>
                <c:pt idx="62">
                  <c:v>-0.57311935622636678</c:v>
                </c:pt>
                <c:pt idx="63">
                  <c:v>2.0202348530175134</c:v>
                </c:pt>
                <c:pt idx="64">
                  <c:v>2.8704138139070454</c:v>
                </c:pt>
                <c:pt idx="65">
                  <c:v>1.8563525612266039</c:v>
                </c:pt>
                <c:pt idx="66">
                  <c:v>0.19786488826996962</c:v>
                </c:pt>
                <c:pt idx="67">
                  <c:v>1.2227562830685912</c:v>
                </c:pt>
                <c:pt idx="68">
                  <c:v>2.033331355722964</c:v>
                </c:pt>
                <c:pt idx="69">
                  <c:v>-1.6831376928870156E-2</c:v>
                </c:pt>
                <c:pt idx="70">
                  <c:v>1.1028415955435764</c:v>
                </c:pt>
                <c:pt idx="71">
                  <c:v>0.44794558708184351</c:v>
                </c:pt>
                <c:pt idx="72">
                  <c:v>-0.70632584200257764</c:v>
                </c:pt>
                <c:pt idx="73">
                  <c:v>1.6061794359783366</c:v>
                </c:pt>
                <c:pt idx="74">
                  <c:v>3.3229400788800163</c:v>
                </c:pt>
                <c:pt idx="75">
                  <c:v>2.7682830717970655</c:v>
                </c:pt>
                <c:pt idx="76">
                  <c:v>1.2278064768250898</c:v>
                </c:pt>
                <c:pt idx="77">
                  <c:v>2.207950234990899</c:v>
                </c:pt>
                <c:pt idx="78">
                  <c:v>2.7543495858420672</c:v>
                </c:pt>
                <c:pt idx="79">
                  <c:v>1.6765152831022414</c:v>
                </c:pt>
                <c:pt idx="80">
                  <c:v>1.1499097462339489</c:v>
                </c:pt>
                <c:pt idx="81">
                  <c:v>2.2290431989363721</c:v>
                </c:pt>
                <c:pt idx="82">
                  <c:v>0.36234585042988399</c:v>
                </c:pt>
                <c:pt idx="83">
                  <c:v>0.85133234110584144</c:v>
                </c:pt>
                <c:pt idx="84">
                  <c:v>0.59467392232568173</c:v>
                </c:pt>
                <c:pt idx="85">
                  <c:v>0.37500760481649609</c:v>
                </c:pt>
                <c:pt idx="86">
                  <c:v>0.53138042171339572</c:v>
                </c:pt>
                <c:pt idx="87">
                  <c:v>1.183906386206846</c:v>
                </c:pt>
                <c:pt idx="88">
                  <c:v>2.0628104103881348</c:v>
                </c:pt>
                <c:pt idx="89">
                  <c:v>1.156623896035617</c:v>
                </c:pt>
                <c:pt idx="90">
                  <c:v>2.7585042416171461</c:v>
                </c:pt>
                <c:pt idx="91">
                  <c:v>0.31365313959163388</c:v>
                </c:pt>
                <c:pt idx="92">
                  <c:v>3.4789906667288801</c:v>
                </c:pt>
                <c:pt idx="93">
                  <c:v>0.62284892960648275</c:v>
                </c:pt>
                <c:pt idx="94">
                  <c:v>-0.46148165178421463</c:v>
                </c:pt>
                <c:pt idx="95">
                  <c:v>1.6502415755123514</c:v>
                </c:pt>
                <c:pt idx="96">
                  <c:v>1.2629915272254602</c:v>
                </c:pt>
                <c:pt idx="97">
                  <c:v>2.583025985228363</c:v>
                </c:pt>
                <c:pt idx="98">
                  <c:v>4.194178373043572</c:v>
                </c:pt>
                <c:pt idx="99">
                  <c:v>2.6491414914808211</c:v>
                </c:pt>
                <c:pt idx="100">
                  <c:v>0.19004968291052515</c:v>
                </c:pt>
                <c:pt idx="101">
                  <c:v>0.66279806617159676</c:v>
                </c:pt>
                <c:pt idx="102">
                  <c:v>-0.13197018797267734</c:v>
                </c:pt>
                <c:pt idx="103">
                  <c:v>7.0388214769463553E-2</c:v>
                </c:pt>
                <c:pt idx="104">
                  <c:v>-0.89819336121968951</c:v>
                </c:pt>
                <c:pt idx="105">
                  <c:v>0.52207656773180799</c:v>
                </c:pt>
                <c:pt idx="106">
                  <c:v>0.8498478945552369</c:v>
                </c:pt>
                <c:pt idx="107">
                  <c:v>0.44242418258333971</c:v>
                </c:pt>
                <c:pt idx="108">
                  <c:v>-0.29122487778147976</c:v>
                </c:pt>
                <c:pt idx="109">
                  <c:v>1.5638227655194257</c:v>
                </c:pt>
                <c:pt idx="110">
                  <c:v>0.14661355903195306</c:v>
                </c:pt>
                <c:pt idx="111">
                  <c:v>1.3021302316356516</c:v>
                </c:pt>
                <c:pt idx="112">
                  <c:v>0.35453066958858492</c:v>
                </c:pt>
                <c:pt idx="113">
                  <c:v>-0.32543492203757152</c:v>
                </c:pt>
                <c:pt idx="114">
                  <c:v>0.5147498070889206</c:v>
                </c:pt>
                <c:pt idx="115">
                  <c:v>-0.9589650142907501</c:v>
                </c:pt>
                <c:pt idx="116">
                  <c:v>-1.2335265679557101</c:v>
                </c:pt>
                <c:pt idx="117">
                  <c:v>1.5240982632051487</c:v>
                </c:pt>
                <c:pt idx="118">
                  <c:v>1.2089349914677721</c:v>
                </c:pt>
                <c:pt idx="119">
                  <c:v>1.5106653590724122</c:v>
                </c:pt>
                <c:pt idx="120">
                  <c:v>1.1520824397818252</c:v>
                </c:pt>
                <c:pt idx="121">
                  <c:v>1.8354951616956394</c:v>
                </c:pt>
                <c:pt idx="122">
                  <c:v>1.3645724920605595</c:v>
                </c:pt>
                <c:pt idx="123">
                  <c:v>-0.22557300896671084</c:v>
                </c:pt>
                <c:pt idx="124">
                  <c:v>0.59633353574563608</c:v>
                </c:pt>
                <c:pt idx="125">
                  <c:v>-1.2426180496187094</c:v>
                </c:pt>
                <c:pt idx="126">
                  <c:v>1.4090358875958064</c:v>
                </c:pt>
                <c:pt idx="127">
                  <c:v>2.0661042509998895</c:v>
                </c:pt>
                <c:pt idx="128">
                  <c:v>0.69577121995764379</c:v>
                </c:pt>
                <c:pt idx="129">
                  <c:v>0.35648834287269326</c:v>
                </c:pt>
                <c:pt idx="130">
                  <c:v>1.2072723587314298</c:v>
                </c:pt>
                <c:pt idx="131">
                  <c:v>2.8108699678868456</c:v>
                </c:pt>
                <c:pt idx="132">
                  <c:v>2.1552625185753866</c:v>
                </c:pt>
                <c:pt idx="133">
                  <c:v>1.8178912952857162</c:v>
                </c:pt>
                <c:pt idx="134">
                  <c:v>-1.4933531290641833</c:v>
                </c:pt>
                <c:pt idx="135">
                  <c:v>9.9190979965340209E-2</c:v>
                </c:pt>
                <c:pt idx="136">
                  <c:v>1.2734845512527824</c:v>
                </c:pt>
                <c:pt idx="137">
                  <c:v>0.81374776074747146</c:v>
                </c:pt>
                <c:pt idx="138">
                  <c:v>-3.0958949649841028E-2</c:v>
                </c:pt>
                <c:pt idx="139">
                  <c:v>0.59524163945794129</c:v>
                </c:pt>
                <c:pt idx="140">
                  <c:v>0.42071730955140951</c:v>
                </c:pt>
                <c:pt idx="141">
                  <c:v>-0.31896939456758611</c:v>
                </c:pt>
                <c:pt idx="142">
                  <c:v>2.5528411135807403</c:v>
                </c:pt>
                <c:pt idx="143">
                  <c:v>2.7777245812786782</c:v>
                </c:pt>
                <c:pt idx="144">
                  <c:v>1.7737855995886913</c:v>
                </c:pt>
                <c:pt idx="145">
                  <c:v>0.40456609918677611</c:v>
                </c:pt>
                <c:pt idx="146">
                  <c:v>-1.0995304055695589</c:v>
                </c:pt>
                <c:pt idx="147">
                  <c:v>0.49631745483677503</c:v>
                </c:pt>
                <c:pt idx="148">
                  <c:v>2.0358329812500173</c:v>
                </c:pt>
                <c:pt idx="149">
                  <c:v>-1.9573091981335833E-2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5-47EE-9EC1-FB9B85E05CB6}"/>
            </c:ext>
          </c:extLst>
        </c:ser>
        <c:ser>
          <c:idx val="1"/>
          <c:order val="1"/>
          <c:tx>
            <c:v>Actual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cumulative!$L$39:$L$188</c:f>
              <c:numCache>
                <c:formatCode>0.00</c:formatCode>
                <c:ptCount val="150"/>
                <c:pt idx="0">
                  <c:v>-1.1042482256697967</c:v>
                </c:pt>
                <c:pt idx="1">
                  <c:v>-0.96369150103018741</c:v>
                </c:pt>
                <c:pt idx="2">
                  <c:v>0.52532804002306566</c:v>
                </c:pt>
                <c:pt idx="3">
                  <c:v>4.5146026438452336E-2</c:v>
                </c:pt>
                <c:pt idx="4">
                  <c:v>-0.54862249392637619</c:v>
                </c:pt>
                <c:pt idx="5">
                  <c:v>-0.58072241197164809</c:v>
                </c:pt>
                <c:pt idx="6">
                  <c:v>6.5559468260443121E-2</c:v>
                </c:pt>
                <c:pt idx="7">
                  <c:v>8.1941164133920719E-2</c:v>
                </c:pt>
                <c:pt idx="8">
                  <c:v>-1.6738142834407062</c:v>
                </c:pt>
                <c:pt idx="9">
                  <c:v>-2.8796823524592132</c:v>
                </c:pt>
                <c:pt idx="10">
                  <c:v>-3.180785448426084</c:v>
                </c:pt>
                <c:pt idx="11">
                  <c:v>0.42031248129789534</c:v>
                </c:pt>
                <c:pt idx="12">
                  <c:v>2.9604328316490802</c:v>
                </c:pt>
                <c:pt idx="13">
                  <c:v>2.9675327404631062</c:v>
                </c:pt>
                <c:pt idx="14">
                  <c:v>3.4185508936415641</c:v>
                </c:pt>
                <c:pt idx="15">
                  <c:v>2.2901048660061409</c:v>
                </c:pt>
                <c:pt idx="16">
                  <c:v>-0.8705793382022331</c:v>
                </c:pt>
                <c:pt idx="17">
                  <c:v>-1.7553670638102181</c:v>
                </c:pt>
                <c:pt idx="18">
                  <c:v>1.6913183890290373</c:v>
                </c:pt>
                <c:pt idx="19">
                  <c:v>3.9135915099687901</c:v>
                </c:pt>
                <c:pt idx="20">
                  <c:v>0.1567138518824216</c:v>
                </c:pt>
                <c:pt idx="21">
                  <c:v>-1.6164421020966806</c:v>
                </c:pt>
                <c:pt idx="22">
                  <c:v>-0.81280552385331495</c:v>
                </c:pt>
                <c:pt idx="23">
                  <c:v>-0.58567193943528673</c:v>
                </c:pt>
                <c:pt idx="24">
                  <c:v>0.59670232879688734</c:v>
                </c:pt>
                <c:pt idx="25">
                  <c:v>-0.88466433772487574</c:v>
                </c:pt>
                <c:pt idx="26">
                  <c:v>-1.5241298914354973</c:v>
                </c:pt>
                <c:pt idx="27">
                  <c:v>0.15485284689279433</c:v>
                </c:pt>
                <c:pt idx="28">
                  <c:v>1.5700823150910592E-2</c:v>
                </c:pt>
                <c:pt idx="29">
                  <c:v>7.9181021439796995E-2</c:v>
                </c:pt>
                <c:pt idx="30">
                  <c:v>1.0241420518797182</c:v>
                </c:pt>
                <c:pt idx="31">
                  <c:v>0.1351094256096913</c:v>
                </c:pt>
                <c:pt idx="32">
                  <c:v>-0.92152489454286401</c:v>
                </c:pt>
                <c:pt idx="33">
                  <c:v>4.4375895109016739E-3</c:v>
                </c:pt>
                <c:pt idx="34">
                  <c:v>0.7762695594067538</c:v>
                </c:pt>
                <c:pt idx="35">
                  <c:v>1.0818589346856096</c:v>
                </c:pt>
                <c:pt idx="36">
                  <c:v>1.3445025677241675</c:v>
                </c:pt>
                <c:pt idx="37">
                  <c:v>1.0889784024017173</c:v>
                </c:pt>
                <c:pt idx="38">
                  <c:v>-0.34824212995010662</c:v>
                </c:pt>
                <c:pt idx="39">
                  <c:v>-0.69177084688180401</c:v>
                </c:pt>
                <c:pt idx="40">
                  <c:v>-6.080006160263185E-2</c:v>
                </c:pt>
                <c:pt idx="41">
                  <c:v>0.5957925218691843</c:v>
                </c:pt>
                <c:pt idx="42">
                  <c:v>0.58406030884142035</c:v>
                </c:pt>
                <c:pt idx="43">
                  <c:v>-8.8089907374251375E-2</c:v>
                </c:pt>
                <c:pt idx="44">
                  <c:v>-1.7618113799168316</c:v>
                </c:pt>
                <c:pt idx="45">
                  <c:v>-1.9231298256135632</c:v>
                </c:pt>
                <c:pt idx="46">
                  <c:v>0.74510128686479604</c:v>
                </c:pt>
                <c:pt idx="47">
                  <c:v>1.8394697188038203</c:v>
                </c:pt>
                <c:pt idx="48">
                  <c:v>1.2670973416019358</c:v>
                </c:pt>
                <c:pt idx="49">
                  <c:v>0.5872763857195461</c:v>
                </c:pt>
                <c:pt idx="50">
                  <c:v>1.7662344896655273</c:v>
                </c:pt>
                <c:pt idx="51">
                  <c:v>2.8551800166451722</c:v>
                </c:pt>
                <c:pt idx="52">
                  <c:v>0.99491256737029654</c:v>
                </c:pt>
                <c:pt idx="53">
                  <c:v>0.29347562802981808</c:v>
                </c:pt>
                <c:pt idx="54">
                  <c:v>-0.43857044465079631</c:v>
                </c:pt>
                <c:pt idx="55">
                  <c:v>-1.5782021128484094</c:v>
                </c:pt>
                <c:pt idx="56">
                  <c:v>-0.53141194725313268</c:v>
                </c:pt>
                <c:pt idx="57">
                  <c:v>0.3661486146548979</c:v>
                </c:pt>
                <c:pt idx="58">
                  <c:v>-9.9124092574187417E-2</c:v>
                </c:pt>
                <c:pt idx="59">
                  <c:v>0.70740869402475381</c:v>
                </c:pt>
                <c:pt idx="60">
                  <c:v>1.1071101075698522</c:v>
                </c:pt>
                <c:pt idx="61">
                  <c:v>-0.41506119642542072</c:v>
                </c:pt>
                <c:pt idx="62">
                  <c:v>0.83407463103119528</c:v>
                </c:pt>
                <c:pt idx="63">
                  <c:v>3.3348977326336389</c:v>
                </c:pt>
                <c:pt idx="64">
                  <c:v>3.1091768267130937</c:v>
                </c:pt>
                <c:pt idx="65">
                  <c:v>1.0463281764754009</c:v>
                </c:pt>
                <c:pt idx="66">
                  <c:v>0.69112098715781722</c:v>
                </c:pt>
                <c:pt idx="67">
                  <c:v>2.057997153564346</c:v>
                </c:pt>
                <c:pt idx="68">
                  <c:v>0.97012219600334593</c:v>
                </c:pt>
                <c:pt idx="69">
                  <c:v>0.41355037717380694</c:v>
                </c:pt>
                <c:pt idx="70">
                  <c:v>0.6867156147586122</c:v>
                </c:pt>
                <c:pt idx="71">
                  <c:v>-0.69438780275837519</c:v>
                </c:pt>
                <c:pt idx="72">
                  <c:v>0.35898820238257756</c:v>
                </c:pt>
                <c:pt idx="73">
                  <c:v>3.466383448822508</c:v>
                </c:pt>
                <c:pt idx="74">
                  <c:v>4.2167347807365028</c:v>
                </c:pt>
                <c:pt idx="75">
                  <c:v>2.4994690871960241</c:v>
                </c:pt>
                <c:pt idx="76">
                  <c:v>2.1832909773022493</c:v>
                </c:pt>
                <c:pt idx="77">
                  <c:v>3.303923203924569</c:v>
                </c:pt>
                <c:pt idx="78">
                  <c:v>2.8205489628118032</c:v>
                </c:pt>
                <c:pt idx="79">
                  <c:v>1.6339415847904366</c:v>
                </c:pt>
                <c:pt idx="80">
                  <c:v>2.1117854612867815</c:v>
                </c:pt>
                <c:pt idx="81">
                  <c:v>1.363576858316651</c:v>
                </c:pt>
                <c:pt idx="82">
                  <c:v>0.43897872575805141</c:v>
                </c:pt>
                <c:pt idx="83">
                  <c:v>0.59229891984105587</c:v>
                </c:pt>
                <c:pt idx="84">
                  <c:v>0.25773248141968041</c:v>
                </c:pt>
                <c:pt idx="85">
                  <c:v>0.23365147538466724</c:v>
                </c:pt>
                <c:pt idx="86">
                  <c:v>0.83957816670003793</c:v>
                </c:pt>
                <c:pt idx="87">
                  <c:v>2.0017978922939088</c:v>
                </c:pt>
                <c:pt idx="88">
                  <c:v>1.9088425258067705</c:v>
                </c:pt>
                <c:pt idx="89">
                  <c:v>2.5765292470942631</c:v>
                </c:pt>
                <c:pt idx="90">
                  <c:v>1.6972879251546895</c:v>
                </c:pt>
                <c:pt idx="91">
                  <c:v>2.9557542624875879</c:v>
                </c:pt>
                <c:pt idx="92">
                  <c:v>2.6462270066006024</c:v>
                </c:pt>
                <c:pt idx="93">
                  <c:v>-0.62225317263699642</c:v>
                </c:pt>
                <c:pt idx="94">
                  <c:v>0.59109458230107592</c:v>
                </c:pt>
                <c:pt idx="95">
                  <c:v>1.7216793574321554</c:v>
                </c:pt>
                <c:pt idx="96">
                  <c:v>2.4820048408203195</c:v>
                </c:pt>
                <c:pt idx="97">
                  <c:v>4.9813105796316801</c:v>
                </c:pt>
                <c:pt idx="98">
                  <c:v>4.8345209206947537</c:v>
                </c:pt>
                <c:pt idx="99">
                  <c:v>1.5300259165464238</c:v>
                </c:pt>
                <c:pt idx="100">
                  <c:v>0.14329003309444821</c:v>
                </c:pt>
                <c:pt idx="101">
                  <c:v>-0.17903926148793525</c:v>
                </c:pt>
                <c:pt idx="102">
                  <c:v>-0.58022629235084566</c:v>
                </c:pt>
                <c:pt idx="103">
                  <c:v>-1.3146826325131036</c:v>
                </c:pt>
                <c:pt idx="104">
                  <c:v>-0.83791239444838794</c:v>
                </c:pt>
                <c:pt idx="105">
                  <c:v>0.55770266611557484</c:v>
                </c:pt>
                <c:pt idx="106">
                  <c:v>0.46799993249564631</c:v>
                </c:pt>
                <c:pt idx="107">
                  <c:v>-0.47022164765808983</c:v>
                </c:pt>
                <c:pt idx="108">
                  <c:v>0.47513648206292025</c:v>
                </c:pt>
                <c:pt idx="109">
                  <c:v>0.62650030998517914</c:v>
                </c:pt>
                <c:pt idx="110">
                  <c:v>0.54183990916132663</c:v>
                </c:pt>
                <c:pt idx="111">
                  <c:v>0.60049050007298299</c:v>
                </c:pt>
                <c:pt idx="112">
                  <c:v>-0.54239266788539675</c:v>
                </c:pt>
                <c:pt idx="113">
                  <c:v>-0.29465116797702606</c:v>
                </c:pt>
                <c:pt idx="114">
                  <c:v>-0.95857156246532504</c:v>
                </c:pt>
                <c:pt idx="115">
                  <c:v>-2.2676062593081543</c:v>
                </c:pt>
                <c:pt idx="116">
                  <c:v>-0.21145302151575995</c:v>
                </c:pt>
                <c:pt idx="117">
                  <c:v>1.5854450817613377</c:v>
                </c:pt>
                <c:pt idx="118">
                  <c:v>1.5991405496454627</c:v>
                </c:pt>
                <c:pt idx="119">
                  <c:v>1.5231867654634916</c:v>
                </c:pt>
                <c:pt idx="120">
                  <c:v>1.8277385369886865</c:v>
                </c:pt>
                <c:pt idx="121">
                  <c:v>1.9429930074812178</c:v>
                </c:pt>
                <c:pt idx="122">
                  <c:v>0.33825172170083095</c:v>
                </c:pt>
                <c:pt idx="123">
                  <c:v>-0.14948824496344026</c:v>
                </c:pt>
                <c:pt idx="124">
                  <c:v>-1.2518585310930743</c:v>
                </c:pt>
                <c:pt idx="125">
                  <c:v>-0.43274387264297398</c:v>
                </c:pt>
                <c:pt idx="126">
                  <c:v>2.2054295946806293</c:v>
                </c:pt>
                <c:pt idx="127">
                  <c:v>1.5898523942433513</c:v>
                </c:pt>
                <c:pt idx="128">
                  <c:v>0.30347384152191559</c:v>
                </c:pt>
                <c:pt idx="129">
                  <c:v>0.735490079441256</c:v>
                </c:pt>
                <c:pt idx="130">
                  <c:v>2.6716313445458115</c:v>
                </c:pt>
                <c:pt idx="131">
                  <c:v>3.3015507245779609</c:v>
                </c:pt>
                <c:pt idx="132">
                  <c:v>2.5285203251543735</c:v>
                </c:pt>
                <c:pt idx="133">
                  <c:v>-0.7454182153995923</c:v>
                </c:pt>
                <c:pt idx="134">
                  <c:v>-1.7903454357479669</c:v>
                </c:pt>
                <c:pt idx="135">
                  <c:v>0.65431306942454537</c:v>
                </c:pt>
                <c:pt idx="136">
                  <c:v>1.1077563287132175</c:v>
                </c:pt>
                <c:pt idx="137">
                  <c:v>1.434400225793786E-2</c:v>
                </c:pt>
                <c:pt idx="138">
                  <c:v>-7.7839025649347748E-2</c:v>
                </c:pt>
                <c:pt idx="139">
                  <c:v>0.26223799327176645</c:v>
                </c:pt>
                <c:pt idx="140">
                  <c:v>-0.43929613583149552</c:v>
                </c:pt>
                <c:pt idx="141">
                  <c:v>1.4040785910715505</c:v>
                </c:pt>
                <c:pt idx="142">
                  <c:v>3.6657764254328153</c:v>
                </c:pt>
                <c:pt idx="143">
                  <c:v>2.9909741229943867</c:v>
                </c:pt>
                <c:pt idx="144">
                  <c:v>1.1289803957670395</c:v>
                </c:pt>
                <c:pt idx="145">
                  <c:v>-1.1670695271249056</c:v>
                </c:pt>
                <c:pt idx="146">
                  <c:v>-0.94793950944748895</c:v>
                </c:pt>
                <c:pt idx="147">
                  <c:v>1.5410883579942574</c:v>
                </c:pt>
                <c:pt idx="148">
                  <c:v>0.95611271161634126</c:v>
                </c:pt>
                <c:pt idx="149">
                  <c:v>1.0584267177606634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F5-47EE-9EC1-FB9B85E05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788400"/>
        <c:axId val="995876352"/>
      </c:lineChart>
      <c:catAx>
        <c:axId val="570788400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5876352"/>
        <c:crosses val="autoZero"/>
        <c:auto val="1"/>
        <c:lblAlgn val="ctr"/>
        <c:lblOffset val="100"/>
        <c:noMultiLvlLbl val="0"/>
      </c:catAx>
      <c:valAx>
        <c:axId val="995876352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788400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8692986337045195"/>
          <c:y val="8.0705728402860819E-2"/>
          <c:w val="0.30704082612577821"/>
          <c:h val="0.128940730546217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diamond"/>
            <c:size val="7"/>
            <c:spPr>
              <a:solidFill>
                <a:schemeClr val="accent1"/>
              </a:solidFill>
            </c:spPr>
          </c:marker>
          <c:xVal>
            <c:numRef>
              <c:f>cumulative!$Q$58:$Q$67</c:f>
              <c:numCache>
                <c:formatCode>0.0</c:formatCode>
                <c:ptCount val="10"/>
                <c:pt idx="0">
                  <c:v>-1.3351777361189361</c:v>
                </c:pt>
                <c:pt idx="1">
                  <c:v>-0.9084578685373853</c:v>
                </c:pt>
                <c:pt idx="2">
                  <c:v>-0.60458534658323715</c:v>
                </c:pt>
                <c:pt idx="3">
                  <c:v>-0.34875569551704472</c:v>
                </c:pt>
                <c:pt idx="4">
                  <c:v>-0.11418529432142839</c:v>
                </c:pt>
                <c:pt idx="5">
                  <c:v>0.11418529432142825</c:v>
                </c:pt>
                <c:pt idx="6">
                  <c:v>0.34875569551704472</c:v>
                </c:pt>
                <c:pt idx="7">
                  <c:v>0.60458534658323715</c:v>
                </c:pt>
                <c:pt idx="8">
                  <c:v>0.90845786853738464</c:v>
                </c:pt>
                <c:pt idx="9">
                  <c:v>1.3351777361189361</c:v>
                </c:pt>
              </c:numCache>
            </c:numRef>
          </c:xVal>
          <c:yVal>
            <c:numRef>
              <c:f>cumulative!$R$58:$R$67</c:f>
              <c:numCache>
                <c:formatCode>0.0</c:formatCode>
                <c:ptCount val="10"/>
                <c:pt idx="0">
                  <c:v>-1.2402001951238233</c:v>
                </c:pt>
                <c:pt idx="1">
                  <c:v>-0.9355128278831768</c:v>
                </c:pt>
                <c:pt idx="2">
                  <c:v>-0.68486155901509693</c:v>
                </c:pt>
                <c:pt idx="3">
                  <c:v>-0.31402087156827541</c:v>
                </c:pt>
                <c:pt idx="4">
                  <c:v>-9.0038871634474535E-2</c:v>
                </c:pt>
                <c:pt idx="5">
                  <c:v>0.14704674379720989</c:v>
                </c:pt>
                <c:pt idx="6">
                  <c:v>0.32165036403092234</c:v>
                </c:pt>
                <c:pt idx="7">
                  <c:v>0.50205919153626244</c:v>
                </c:pt>
                <c:pt idx="8">
                  <c:v>0.92985968206357783</c:v>
                </c:pt>
                <c:pt idx="9">
                  <c:v>1.224560984834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FC-4AFF-876F-ED427D5D2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494640"/>
        <c:axId val="995939584"/>
      </c:scatterChart>
      <c:scatterChart>
        <c:scatterStyle val="smoothMarker"/>
        <c:varyColors val="0"/>
        <c:ser>
          <c:idx val="1"/>
          <c:order val="1"/>
          <c:marker>
            <c:symbol val="none"/>
          </c:marker>
          <c:xVal>
            <c:numRef>
              <c:f>cumulative!$Q$58:$Q$67</c:f>
              <c:numCache>
                <c:formatCode>0.0</c:formatCode>
                <c:ptCount val="10"/>
                <c:pt idx="0">
                  <c:v>-1.3351777361189361</c:v>
                </c:pt>
                <c:pt idx="1">
                  <c:v>-0.9084578685373853</c:v>
                </c:pt>
                <c:pt idx="2">
                  <c:v>-0.60458534658323715</c:v>
                </c:pt>
                <c:pt idx="3">
                  <c:v>-0.34875569551704472</c:v>
                </c:pt>
                <c:pt idx="4">
                  <c:v>-0.11418529432142839</c:v>
                </c:pt>
                <c:pt idx="5">
                  <c:v>0.11418529432142825</c:v>
                </c:pt>
                <c:pt idx="6">
                  <c:v>0.34875569551704472</c:v>
                </c:pt>
                <c:pt idx="7">
                  <c:v>0.60458534658323715</c:v>
                </c:pt>
                <c:pt idx="8">
                  <c:v>0.90845786853738464</c:v>
                </c:pt>
                <c:pt idx="9">
                  <c:v>1.3351777361189361</c:v>
                </c:pt>
              </c:numCache>
            </c:numRef>
          </c:xVal>
          <c:yVal>
            <c:numRef>
              <c:f>cumulative!$Q$58:$Q$67</c:f>
              <c:numCache>
                <c:formatCode>0.0</c:formatCode>
                <c:ptCount val="10"/>
                <c:pt idx="0">
                  <c:v>-1.3351777361189361</c:v>
                </c:pt>
                <c:pt idx="1">
                  <c:v>-0.9084578685373853</c:v>
                </c:pt>
                <c:pt idx="2">
                  <c:v>-0.60458534658323715</c:v>
                </c:pt>
                <c:pt idx="3">
                  <c:v>-0.34875569551704472</c:v>
                </c:pt>
                <c:pt idx="4">
                  <c:v>-0.11418529432142839</c:v>
                </c:pt>
                <c:pt idx="5">
                  <c:v>0.11418529432142825</c:v>
                </c:pt>
                <c:pt idx="6">
                  <c:v>0.34875569551704472</c:v>
                </c:pt>
                <c:pt idx="7">
                  <c:v>0.60458534658323715</c:v>
                </c:pt>
                <c:pt idx="8">
                  <c:v>0.90845786853738464</c:v>
                </c:pt>
                <c:pt idx="9">
                  <c:v>1.3351777361189361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CFC-4AFF-876F-ED427D5D2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494640"/>
        <c:axId val="995939584"/>
      </c:scatterChart>
      <c:valAx>
        <c:axId val="1244494640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 algn="l" rtl="0">
                  <a:defRPr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rPr>
                  <a:t>Theoretical Distribution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low"/>
        <c:crossAx val="995939584"/>
        <c:crosses val="autoZero"/>
        <c:crossBetween val="midCat"/>
      </c:valAx>
      <c:valAx>
        <c:axId val="995939584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 algn="l" rtl="0">
                  <a:defRPr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rPr>
                  <a:t>Empirical Distribution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low"/>
        <c:crossAx val="1244494640"/>
        <c:crosses val="autoZero"/>
        <c:crossBetween val="midCat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aseline="0"/>
            </a:pPr>
            <a:r>
              <a:rPr lang="en-US" sz="1200" baseline="0"/>
              <a:t>Kernel Density Estimation (KDE)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/>
          </c:spPr>
          <c:marker>
            <c:symbol val="none"/>
          </c:marker>
          <c:xVal>
            <c:numRef>
              <c:f>cumulative!$P$77:$P$86</c:f>
              <c:numCache>
                <c:formatCode>0.00</c:formatCode>
                <c:ptCount val="10"/>
                <c:pt idx="0">
                  <c:v>-2.8795561503649534</c:v>
                </c:pt>
                <c:pt idx="1">
                  <c:v>-2.3273904230388629</c:v>
                </c:pt>
                <c:pt idx="2">
                  <c:v>-1.7752246957127722</c:v>
                </c:pt>
                <c:pt idx="3">
                  <c:v>-1.2230589683866815</c:v>
                </c:pt>
                <c:pt idx="4">
                  <c:v>-0.67089324106059078</c:v>
                </c:pt>
                <c:pt idx="5">
                  <c:v>-0.11872751373450008</c:v>
                </c:pt>
                <c:pt idx="6">
                  <c:v>0.43343821359159063</c:v>
                </c:pt>
                <c:pt idx="7">
                  <c:v>0.98560394091768133</c:v>
                </c:pt>
                <c:pt idx="8">
                  <c:v>1.537769668243772</c:v>
                </c:pt>
                <c:pt idx="9">
                  <c:v>2.0899353955698627</c:v>
                </c:pt>
              </c:numCache>
            </c:numRef>
          </c:xVal>
          <c:yVal>
            <c:numRef>
              <c:f>cumulative!$Q$77:$Q$86</c:f>
              <c:numCache>
                <c:formatCode>#0.00%</c:formatCode>
                <c:ptCount val="10"/>
                <c:pt idx="0">
                  <c:v>1.4070049505323106E-2</c:v>
                </c:pt>
                <c:pt idx="1">
                  <c:v>3.1122474114362069E-2</c:v>
                </c:pt>
                <c:pt idx="2">
                  <c:v>9.8009263808644484E-2</c:v>
                </c:pt>
                <c:pt idx="3">
                  <c:v>0.22743702402163107</c:v>
                </c:pt>
                <c:pt idx="4">
                  <c:v>0.32704315223533365</c:v>
                </c:pt>
                <c:pt idx="5">
                  <c:v>0.39532742963811401</c:v>
                </c:pt>
                <c:pt idx="6">
                  <c:v>0.3375197361318043</c:v>
                </c:pt>
                <c:pt idx="7">
                  <c:v>0.2231129822005847</c:v>
                </c:pt>
                <c:pt idx="8">
                  <c:v>9.2641314349339296E-2</c:v>
                </c:pt>
                <c:pt idx="9">
                  <c:v>3.7971476683824147E-2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B77-4698-8DC5-43B7FDB18B88}"/>
            </c:ext>
          </c:extLst>
        </c:ser>
        <c:ser>
          <c:idx val="1"/>
          <c:order val="1"/>
          <c:tx>
            <c:v>Normal</c:v>
          </c:tx>
          <c:spPr>
            <a:ln w="19050"/>
          </c:spPr>
          <c:marker>
            <c:symbol val="none"/>
          </c:marker>
          <c:xVal>
            <c:numRef>
              <c:f>cumulative!$P$77:$P$86</c:f>
              <c:numCache>
                <c:formatCode>0.00</c:formatCode>
                <c:ptCount val="10"/>
                <c:pt idx="0">
                  <c:v>-2.8795561503649534</c:v>
                </c:pt>
                <c:pt idx="1">
                  <c:v>-2.3273904230388629</c:v>
                </c:pt>
                <c:pt idx="2">
                  <c:v>-1.7752246957127722</c:v>
                </c:pt>
                <c:pt idx="3">
                  <c:v>-1.2230589683866815</c:v>
                </c:pt>
                <c:pt idx="4">
                  <c:v>-0.67089324106059078</c:v>
                </c:pt>
                <c:pt idx="5">
                  <c:v>-0.11872751373450008</c:v>
                </c:pt>
                <c:pt idx="6">
                  <c:v>0.43343821359159063</c:v>
                </c:pt>
                <c:pt idx="7">
                  <c:v>0.98560394091768133</c:v>
                </c:pt>
                <c:pt idx="8">
                  <c:v>1.537769668243772</c:v>
                </c:pt>
                <c:pt idx="9">
                  <c:v>2.0899353955698627</c:v>
                </c:pt>
              </c:numCache>
            </c:numRef>
          </c:xVal>
          <c:yVal>
            <c:numRef>
              <c:f>cumulative!$R$77:$R$86</c:f>
              <c:numCache>
                <c:formatCode>#0.00%</c:formatCode>
                <c:ptCount val="10"/>
                <c:pt idx="0">
                  <c:v>7.6096612572161089E-3</c:v>
                </c:pt>
                <c:pt idx="1">
                  <c:v>3.1588921768514723E-2</c:v>
                </c:pt>
                <c:pt idx="2">
                  <c:v>9.576906538482105E-2</c:v>
                </c:pt>
                <c:pt idx="3">
                  <c:v>0.21204921311821298</c:v>
                </c:pt>
                <c:pt idx="4">
                  <c:v>0.34290123594001581</c:v>
                </c:pt>
                <c:pt idx="5">
                  <c:v>0.40496958308561726</c:v>
                </c:pt>
                <c:pt idx="6">
                  <c:v>0.34929850644544519</c:v>
                </c:pt>
                <c:pt idx="7">
                  <c:v>0.22003512865608801</c:v>
                </c:pt>
                <c:pt idx="8">
                  <c:v>0.1012297778275892</c:v>
                </c:pt>
                <c:pt idx="9">
                  <c:v>3.4013045106945923E-2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B77-4698-8DC5-43B7FDB1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5278048"/>
        <c:axId val="995893408"/>
      </c:scatterChart>
      <c:valAx>
        <c:axId val="10052780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low"/>
        <c:spPr>
          <a:ln w="6350">
            <a:noFill/>
          </a:ln>
        </c:spPr>
        <c:crossAx val="995893408"/>
        <c:crosses val="autoZero"/>
        <c:crossBetween val="midCat"/>
      </c:valAx>
      <c:valAx>
        <c:axId val="995893408"/>
        <c:scaling>
          <c:orientation val="minMax"/>
        </c:scaling>
        <c:delete val="0"/>
        <c:axPos val="l"/>
        <c:numFmt formatCode="0.0%" sourceLinked="0"/>
        <c:majorTickMark val="out"/>
        <c:minorTickMark val="none"/>
        <c:tickLblPos val="low"/>
        <c:spPr>
          <a:ln w="6350">
            <a:noFill/>
          </a:ln>
        </c:spPr>
        <c:crossAx val="100527804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aseline="0"/>
            </a:pPr>
            <a:r>
              <a:rPr lang="en-US" sz="1200" baseline="0"/>
              <a:t>Kernel Density Estimation (KDE)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/>
          </c:spPr>
          <c:marker>
            <c:symbol val="none"/>
          </c:marker>
          <c:xVal>
            <c:numRef>
              <c:f>cumulative!$AJ$44:$AJ$53</c:f>
              <c:numCache>
                <c:formatCode>0.00</c:formatCode>
                <c:ptCount val="10"/>
                <c:pt idx="0">
                  <c:v>0.30663035540082195</c:v>
                </c:pt>
                <c:pt idx="1">
                  <c:v>0.32515613103049917</c:v>
                </c:pt>
                <c:pt idx="2">
                  <c:v>0.3436819066601764</c:v>
                </c:pt>
                <c:pt idx="3">
                  <c:v>0.36220768228985362</c:v>
                </c:pt>
                <c:pt idx="4">
                  <c:v>0.38073345791953084</c:v>
                </c:pt>
                <c:pt idx="5">
                  <c:v>0.39925923354920806</c:v>
                </c:pt>
                <c:pt idx="6">
                  <c:v>0.41778500917888528</c:v>
                </c:pt>
                <c:pt idx="7">
                  <c:v>0.4363107848085625</c:v>
                </c:pt>
                <c:pt idx="8">
                  <c:v>0.45483656043823972</c:v>
                </c:pt>
                <c:pt idx="9">
                  <c:v>0.47336233606791694</c:v>
                </c:pt>
              </c:numCache>
            </c:numRef>
          </c:xVal>
          <c:yVal>
            <c:numRef>
              <c:f>cumulative!$AK$44:$AK$53</c:f>
              <c:numCache>
                <c:formatCode>#0.00%</c:formatCode>
                <c:ptCount val="10"/>
                <c:pt idx="0">
                  <c:v>0.76422259114119673</c:v>
                </c:pt>
                <c:pt idx="1">
                  <c:v>4.3105389099996012</c:v>
                </c:pt>
                <c:pt idx="2">
                  <c:v>8.5190866967630221</c:v>
                </c:pt>
                <c:pt idx="3">
                  <c:v>9.3322090864554514</c:v>
                </c:pt>
                <c:pt idx="4">
                  <c:v>10.721617103566366</c:v>
                </c:pt>
                <c:pt idx="5">
                  <c:v>9.940857505007811</c:v>
                </c:pt>
                <c:pt idx="6">
                  <c:v>4.1623342859146462</c:v>
                </c:pt>
                <c:pt idx="7">
                  <c:v>2.3258496254075069</c:v>
                </c:pt>
                <c:pt idx="8">
                  <c:v>1.5434848238986623</c:v>
                </c:pt>
                <c:pt idx="9">
                  <c:v>1.272032893852056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DC9-4737-87BB-6429452EF880}"/>
            </c:ext>
          </c:extLst>
        </c:ser>
        <c:ser>
          <c:idx val="1"/>
          <c:order val="1"/>
          <c:tx>
            <c:v>Normal</c:v>
          </c:tx>
          <c:spPr>
            <a:ln w="19050"/>
          </c:spPr>
          <c:marker>
            <c:symbol val="none"/>
          </c:marker>
          <c:xVal>
            <c:numRef>
              <c:f>cumulative!$AJ$44:$AJ$53</c:f>
              <c:numCache>
                <c:formatCode>0.00</c:formatCode>
                <c:ptCount val="10"/>
                <c:pt idx="0">
                  <c:v>0.30663035540082195</c:v>
                </c:pt>
                <c:pt idx="1">
                  <c:v>0.32515613103049917</c:v>
                </c:pt>
                <c:pt idx="2">
                  <c:v>0.3436819066601764</c:v>
                </c:pt>
                <c:pt idx="3">
                  <c:v>0.36220768228985362</c:v>
                </c:pt>
                <c:pt idx="4">
                  <c:v>0.38073345791953084</c:v>
                </c:pt>
                <c:pt idx="5">
                  <c:v>0.39925923354920806</c:v>
                </c:pt>
                <c:pt idx="6">
                  <c:v>0.41778500917888528</c:v>
                </c:pt>
                <c:pt idx="7">
                  <c:v>0.4363107848085625</c:v>
                </c:pt>
                <c:pt idx="8">
                  <c:v>0.45483656043823972</c:v>
                </c:pt>
                <c:pt idx="9">
                  <c:v>0.47336233606791694</c:v>
                </c:pt>
              </c:numCache>
            </c:numRef>
          </c:xVal>
          <c:yVal>
            <c:numRef>
              <c:f>cumulative!$AL$44:$AL$53</c:f>
              <c:numCache>
                <c:formatCode>#0.00%</c:formatCode>
                <c:ptCount val="10"/>
                <c:pt idx="0">
                  <c:v>1.4422553844255752</c:v>
                </c:pt>
                <c:pt idx="1">
                  <c:v>3.4537186696856153</c:v>
                </c:pt>
                <c:pt idx="2">
                  <c:v>6.4549659515605953</c:v>
                </c:pt>
                <c:pt idx="3">
                  <c:v>9.4159287089697461</c:v>
                </c:pt>
                <c:pt idx="4">
                  <c:v>10.719994827999281</c:v>
                </c:pt>
                <c:pt idx="5">
                  <c:v>9.5255091446613278</c:v>
                </c:pt>
                <c:pt idx="6">
                  <c:v>6.606083047403426</c:v>
                </c:pt>
                <c:pt idx="7">
                  <c:v>3.5757081809674442</c:v>
                </c:pt>
                <c:pt idx="8">
                  <c:v>1.5105750787977568</c:v>
                </c:pt>
                <c:pt idx="9">
                  <c:v>0.49806356313168026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CDC9-4737-87BB-6429452EF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734800"/>
        <c:axId val="995886752"/>
      </c:scatterChart>
      <c:valAx>
        <c:axId val="1002734800"/>
        <c:scaling>
          <c:orientation val="minMax"/>
          <c:min val="0.30000000000000004"/>
        </c:scaling>
        <c:delete val="0"/>
        <c:axPos val="b"/>
        <c:numFmt formatCode="0.00" sourceLinked="1"/>
        <c:majorTickMark val="out"/>
        <c:minorTickMark val="none"/>
        <c:tickLblPos val="low"/>
        <c:spPr>
          <a:ln w="6350">
            <a:noFill/>
          </a:ln>
        </c:spPr>
        <c:crossAx val="995886752"/>
        <c:crosses val="autoZero"/>
        <c:crossBetween val="midCat"/>
      </c:valAx>
      <c:valAx>
        <c:axId val="995886752"/>
        <c:scaling>
          <c:orientation val="minMax"/>
        </c:scaling>
        <c:delete val="0"/>
        <c:axPos val="l"/>
        <c:numFmt formatCode="0.0%" sourceLinked="0"/>
        <c:majorTickMark val="out"/>
        <c:minorTickMark val="none"/>
        <c:tickLblPos val="low"/>
        <c:spPr>
          <a:ln w="6350">
            <a:noFill/>
          </a:ln>
        </c:spPr>
        <c:crossAx val="100273480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29296533245844"/>
          <c:y val="0.541666666666666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3470718503937011E-2"/>
          <c:y val="3.2824074074074089E-2"/>
          <c:w val="0.92743205927384076"/>
          <c:h val="0.84729986876640417"/>
        </c:manualLayout>
      </c:layout>
      <c:lineChart>
        <c:grouping val="standard"/>
        <c:varyColors val="0"/>
        <c:ser>
          <c:idx val="2"/>
          <c:order val="2"/>
          <c:tx>
            <c:strRef>
              <c:f>cumulative!$AH$38</c:f>
              <c:strCache>
                <c:ptCount val="1"/>
                <c:pt idx="0">
                  <c:v>Sigma(σ)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val>
            <c:numRef>
              <c:f>cumulative!$AH$40:$AH$190</c:f>
              <c:numCache>
                <c:formatCode>0.00</c:formatCode>
                <c:ptCount val="151"/>
                <c:pt idx="0">
                  <c:v>1.1405634938650133</c:v>
                </c:pt>
                <c:pt idx="1">
                  <c:v>1.1458058299835829</c:v>
                </c:pt>
                <c:pt idx="2">
                  <c:v>1.1226567441266357</c:v>
                </c:pt>
                <c:pt idx="3">
                  <c:v>1.0386221016252235</c:v>
                </c:pt>
                <c:pt idx="4">
                  <c:v>1.1301567520676365</c:v>
                </c:pt>
                <c:pt idx="5">
                  <c:v>1.071665003618405</c:v>
                </c:pt>
                <c:pt idx="6">
                  <c:v>1.1115548369308783</c:v>
                </c:pt>
                <c:pt idx="7">
                  <c:v>1.0411265686525577</c:v>
                </c:pt>
                <c:pt idx="8">
                  <c:v>1.0820581490410697</c:v>
                </c:pt>
                <c:pt idx="9">
                  <c:v>1.1895055192996118</c:v>
                </c:pt>
                <c:pt idx="10">
                  <c:v>1.21821298887023</c:v>
                </c:pt>
                <c:pt idx="11">
                  <c:v>1.233739275885303</c:v>
                </c:pt>
                <c:pt idx="12">
                  <c:v>1.1193271486390393</c:v>
                </c:pt>
                <c:pt idx="13">
                  <c:v>1.0920090372696176</c:v>
                </c:pt>
                <c:pt idx="14">
                  <c:v>1.1037922005857606</c:v>
                </c:pt>
                <c:pt idx="15">
                  <c:v>1.1131202442631125</c:v>
                </c:pt>
                <c:pt idx="16">
                  <c:v>1.0692937777681357</c:v>
                </c:pt>
                <c:pt idx="17">
                  <c:v>1.2116351463686437</c:v>
                </c:pt>
                <c:pt idx="18">
                  <c:v>1.1549539696349209</c:v>
                </c:pt>
                <c:pt idx="19">
                  <c:v>1.1510585961243534</c:v>
                </c:pt>
                <c:pt idx="20">
                  <c:v>1.1468243343849087</c:v>
                </c:pt>
                <c:pt idx="21">
                  <c:v>1.2638153771629663</c:v>
                </c:pt>
                <c:pt idx="22">
                  <c:v>1.1764916824110205</c:v>
                </c:pt>
                <c:pt idx="23">
                  <c:v>1.187014843003265</c:v>
                </c:pt>
                <c:pt idx="24">
                  <c:v>1.1536566833634925</c:v>
                </c:pt>
                <c:pt idx="25">
                  <c:v>1.1171474196399469</c:v>
                </c:pt>
                <c:pt idx="26">
                  <c:v>1.249727920850463</c:v>
                </c:pt>
                <c:pt idx="27">
                  <c:v>1.1702176648983016</c:v>
                </c:pt>
                <c:pt idx="28">
                  <c:v>1.1247047754619324</c:v>
                </c:pt>
                <c:pt idx="29">
                  <c:v>1.1602492986900081</c:v>
                </c:pt>
                <c:pt idx="30">
                  <c:v>1.1153613677751664</c:v>
                </c:pt>
                <c:pt idx="31">
                  <c:v>1.0996855316535943</c:v>
                </c:pt>
                <c:pt idx="32">
                  <c:v>1.1536117018645946</c:v>
                </c:pt>
                <c:pt idx="33">
                  <c:v>1.1537490192947792</c:v>
                </c:pt>
                <c:pt idx="34">
                  <c:v>1.0947686590140515</c:v>
                </c:pt>
                <c:pt idx="35">
                  <c:v>1.0907432894942288</c:v>
                </c:pt>
                <c:pt idx="36">
                  <c:v>1.0754266401758059</c:v>
                </c:pt>
                <c:pt idx="37">
                  <c:v>1.0702206322091379</c:v>
                </c:pt>
                <c:pt idx="38">
                  <c:v>1.0690858722040932</c:v>
                </c:pt>
                <c:pt idx="39">
                  <c:v>1.1346749329887502</c:v>
                </c:pt>
                <c:pt idx="40">
                  <c:v>1.0880784298826294</c:v>
                </c:pt>
                <c:pt idx="41">
                  <c:v>1.081436248274765</c:v>
                </c:pt>
                <c:pt idx="42">
                  <c:v>1.0508706780826387</c:v>
                </c:pt>
                <c:pt idx="43">
                  <c:v>1.0671593166071704</c:v>
                </c:pt>
                <c:pt idx="44">
                  <c:v>1.0732802353421744</c:v>
                </c:pt>
                <c:pt idx="45">
                  <c:v>1.1659070220343624</c:v>
                </c:pt>
                <c:pt idx="46">
                  <c:v>1.1035608198178748</c:v>
                </c:pt>
                <c:pt idx="47">
                  <c:v>1.0485453519633967</c:v>
                </c:pt>
                <c:pt idx="48">
                  <c:v>1.0412880982907811</c:v>
                </c:pt>
                <c:pt idx="49">
                  <c:v>1.0406519775155609</c:v>
                </c:pt>
                <c:pt idx="50">
                  <c:v>1.051680949613542</c:v>
                </c:pt>
                <c:pt idx="51">
                  <c:v>1.0535205163419628</c:v>
                </c:pt>
                <c:pt idx="52">
                  <c:v>1.0394924570281958</c:v>
                </c:pt>
                <c:pt idx="53">
                  <c:v>1.0669999582294065</c:v>
                </c:pt>
                <c:pt idx="54">
                  <c:v>1.0321221288438851</c:v>
                </c:pt>
                <c:pt idx="55">
                  <c:v>1.0957366024517974</c:v>
                </c:pt>
                <c:pt idx="56">
                  <c:v>1.1017931383695339</c:v>
                </c:pt>
                <c:pt idx="57">
                  <c:v>1.0388275922077734</c:v>
                </c:pt>
                <c:pt idx="58">
                  <c:v>1.0335701576272127</c:v>
                </c:pt>
                <c:pt idx="59">
                  <c:v>1.0522003778860349</c:v>
                </c:pt>
                <c:pt idx="60">
                  <c:v>1.0136640317106704</c:v>
                </c:pt>
                <c:pt idx="61">
                  <c:v>1.0211970525719036</c:v>
                </c:pt>
                <c:pt idx="62">
                  <c:v>1.069358998404472</c:v>
                </c:pt>
                <c:pt idx="63">
                  <c:v>1.0216016611022654</c:v>
                </c:pt>
                <c:pt idx="64">
                  <c:v>1.0541630403129738</c:v>
                </c:pt>
                <c:pt idx="65">
                  <c:v>1.0160496853056453</c:v>
                </c:pt>
                <c:pt idx="66">
                  <c:v>1.0363311682509093</c:v>
                </c:pt>
                <c:pt idx="67">
                  <c:v>1.0076192160662547</c:v>
                </c:pt>
                <c:pt idx="68">
                  <c:v>1.0136841319083931</c:v>
                </c:pt>
                <c:pt idx="69">
                  <c:v>1.0406493990480588</c:v>
                </c:pt>
                <c:pt idx="70">
                  <c:v>1.0047076047003489</c:v>
                </c:pt>
                <c:pt idx="71">
                  <c:v>1.0163168274199863</c:v>
                </c:pt>
                <c:pt idx="72">
                  <c:v>1.0657148028784069</c:v>
                </c:pt>
                <c:pt idx="73">
                  <c:v>1.0015950006300787</c:v>
                </c:pt>
                <c:pt idx="74">
                  <c:v>1.0677793801799793</c:v>
                </c:pt>
                <c:pt idx="75">
                  <c:v>1.0409389005778205</c:v>
                </c:pt>
                <c:pt idx="76">
                  <c:v>1.0056088758372368</c:v>
                </c:pt>
                <c:pt idx="77">
                  <c:v>1.016484786079729</c:v>
                </c:pt>
                <c:pt idx="78">
                  <c:v>1.0356953426102775</c:v>
                </c:pt>
                <c:pt idx="79">
                  <c:v>1.0022882361649348</c:v>
                </c:pt>
                <c:pt idx="80">
                  <c:v>0.99894269978240335</c:v>
                </c:pt>
                <c:pt idx="81">
                  <c:v>1.008976997736458</c:v>
                </c:pt>
                <c:pt idx="82">
                  <c:v>1.0163388351299383</c:v>
                </c:pt>
                <c:pt idx="83">
                  <c:v>0.99900169110534875</c:v>
                </c:pt>
                <c:pt idx="84">
                  <c:v>1.0019080010285051</c:v>
                </c:pt>
                <c:pt idx="85">
                  <c:v>1.0050958626591473</c:v>
                </c:pt>
                <c:pt idx="86">
                  <c:v>0.99650160913536556</c:v>
                </c:pt>
                <c:pt idx="87">
                  <c:v>0.98022064726202451</c:v>
                </c:pt>
                <c:pt idx="88">
                  <c:v>0.98525852949121617</c:v>
                </c:pt>
                <c:pt idx="89">
                  <c:v>0.97596612621377266</c:v>
                </c:pt>
                <c:pt idx="90">
                  <c:v>1.0069190140906341</c:v>
                </c:pt>
                <c:pt idx="91">
                  <c:v>1.0007469576493433</c:v>
                </c:pt>
                <c:pt idx="92">
                  <c:v>1.0555749151430103</c:v>
                </c:pt>
                <c:pt idx="93">
                  <c:v>1.0179978098297608</c:v>
                </c:pt>
                <c:pt idx="94">
                  <c:v>1.0552454957671864</c:v>
                </c:pt>
                <c:pt idx="95">
                  <c:v>1.0060402972008808</c:v>
                </c:pt>
                <c:pt idx="96">
                  <c:v>1.0023801569610851</c:v>
                </c:pt>
                <c:pt idx="97">
                  <c:v>1.0249039857634066</c:v>
                </c:pt>
                <c:pt idx="98">
                  <c:v>1.1017217936738748</c:v>
                </c:pt>
                <c:pt idx="99">
                  <c:v>1.0384961604031142</c:v>
                </c:pt>
                <c:pt idx="100">
                  <c:v>1.0403367110114077</c:v>
                </c:pt>
                <c:pt idx="101">
                  <c:v>1.0233023269845041</c:v>
                </c:pt>
                <c:pt idx="102">
                  <c:v>1.04676859293744</c:v>
                </c:pt>
                <c:pt idx="103">
                  <c:v>1.0366056454214903</c:v>
                </c:pt>
                <c:pt idx="104">
                  <c:v>1.0762502586697749</c:v>
                </c:pt>
                <c:pt idx="105">
                  <c:v>1.022138642171579</c:v>
                </c:pt>
                <c:pt idx="106">
                  <c:v>1.0114664941892124</c:v>
                </c:pt>
                <c:pt idx="107">
                  <c:v>1.0181709078280412</c:v>
                </c:pt>
                <c:pt idx="108">
                  <c:v>1.0412482248290758</c:v>
                </c:pt>
                <c:pt idx="109">
                  <c:v>1.0014767216740998</c:v>
                </c:pt>
                <c:pt idx="110">
                  <c:v>1.0244093390667137</c:v>
                </c:pt>
                <c:pt idx="111">
                  <c:v>0.99900758340108431</c:v>
                </c:pt>
                <c:pt idx="112">
                  <c:v>1.013757950514913</c:v>
                </c:pt>
                <c:pt idx="113">
                  <c:v>1.0343750448234166</c:v>
                </c:pt>
                <c:pt idx="114">
                  <c:v>1.0050495452170058</c:v>
                </c:pt>
                <c:pt idx="115">
                  <c:v>1.0577909876193856</c:v>
                </c:pt>
                <c:pt idx="116">
                  <c:v>1.0701722229924648</c:v>
                </c:pt>
                <c:pt idx="117">
                  <c:v>0.99829239453133711</c:v>
                </c:pt>
                <c:pt idx="118">
                  <c:v>0.9960810893474723</c:v>
                </c:pt>
                <c:pt idx="119">
                  <c:v>0.9928416750151976</c:v>
                </c:pt>
                <c:pt idx="120">
                  <c:v>0.99114317609493563</c:v>
                </c:pt>
                <c:pt idx="121">
                  <c:v>0.9909488006775341</c:v>
                </c:pt>
                <c:pt idx="122">
                  <c:v>0.98558962927811078</c:v>
                </c:pt>
                <c:pt idx="123">
                  <c:v>1.0187969941715735</c:v>
                </c:pt>
                <c:pt idx="124">
                  <c:v>0.99264575531674848</c:v>
                </c:pt>
                <c:pt idx="125">
                  <c:v>1.0600617494448552</c:v>
                </c:pt>
                <c:pt idx="126">
                  <c:v>0.99023599315673372</c:v>
                </c:pt>
                <c:pt idx="127">
                  <c:v>0.99578203010444954</c:v>
                </c:pt>
                <c:pt idx="128">
                  <c:v>0.99495535874429997</c:v>
                </c:pt>
                <c:pt idx="129">
                  <c:v>1.0002409376664545</c:v>
                </c:pt>
                <c:pt idx="130">
                  <c:v>0.98322125525679904</c:v>
                </c:pt>
                <c:pt idx="131">
                  <c:v>1.0111281780034924</c:v>
                </c:pt>
                <c:pt idx="132">
                  <c:v>0.99166623984310087</c:v>
                </c:pt>
                <c:pt idx="133">
                  <c:v>0.98359655787295153</c:v>
                </c:pt>
                <c:pt idx="134">
                  <c:v>1.0753538062485752</c:v>
                </c:pt>
                <c:pt idx="135">
                  <c:v>1.0167634817191273</c:v>
                </c:pt>
                <c:pt idx="136">
                  <c:v>0.99232293859609189</c:v>
                </c:pt>
                <c:pt idx="137">
                  <c:v>0.99495971893993818</c:v>
                </c:pt>
                <c:pt idx="138">
                  <c:v>1.0142492672048777</c:v>
                </c:pt>
                <c:pt idx="139">
                  <c:v>0.99549180778703428</c:v>
                </c:pt>
                <c:pt idx="140">
                  <c:v>0.99691255076328456</c:v>
                </c:pt>
                <c:pt idx="141">
                  <c:v>1.0172599143046201</c:v>
                </c:pt>
                <c:pt idx="142">
                  <c:v>1.0054106608475064</c:v>
                </c:pt>
                <c:pt idx="143">
                  <c:v>1.0120946065494683</c:v>
                </c:pt>
                <c:pt idx="144">
                  <c:v>0.98734912465064439</c:v>
                </c:pt>
                <c:pt idx="145">
                  <c:v>0.99819084099979816</c:v>
                </c:pt>
                <c:pt idx="146">
                  <c:v>1.0500779337720552</c:v>
                </c:pt>
                <c:pt idx="147">
                  <c:v>0.99724877102175968</c:v>
                </c:pt>
                <c:pt idx="148">
                  <c:v>0.99140981710650733</c:v>
                </c:pt>
                <c:pt idx="149">
                  <c:v>1.0115045821301321</c:v>
                </c:pt>
                <c:pt idx="150">
                  <c:v>0.99143261133360361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ACF-4E25-A224-5181CB507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8178848"/>
        <c:axId val="99590672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cumulative!$AF$38</c15:sqref>
                        </c15:formulaRef>
                      </c:ext>
                    </c:extLst>
                    <c:strCache>
                      <c:ptCount val="1"/>
                      <c:pt idx="0">
                        <c:v>Phi(φ)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trendline>
                  <c:spPr>
                    <a:ln w="19050" cap="rnd">
                      <a:solidFill>
                        <a:schemeClr val="accent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0"/>
                  <c:trendlineLbl>
                    <c:layout>
                      <c:manualLayout>
                        <c:x val="-1.5106080489938757E-2"/>
                        <c:y val="-0.25921077573636631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val>
                  <c:numRef>
                    <c:extLst>
                      <c:ext uri="{02D57815-91ED-43cb-92C2-25804820EDAC}">
                        <c15:formulaRef>
                          <c15:sqref>cumulative!$AF$40:$AF$190</c15:sqref>
                        </c15:formulaRef>
                      </c:ext>
                    </c:extLst>
                    <c:numCache>
                      <c:formatCode>0.00</c:formatCode>
                      <c:ptCount val="151"/>
                      <c:pt idx="0">
                        <c:v>0.4012601954526781</c:v>
                      </c:pt>
                      <c:pt idx="1">
                        <c:v>0.35421384351870505</c:v>
                      </c:pt>
                      <c:pt idx="2">
                        <c:v>0.42364350923652083</c:v>
                      </c:pt>
                      <c:pt idx="3">
                        <c:v>0.43522086801532606</c:v>
                      </c:pt>
                      <c:pt idx="4">
                        <c:v>0.44342396746502527</c:v>
                      </c:pt>
                      <c:pt idx="5">
                        <c:v>0.38717582268487905</c:v>
                      </c:pt>
                      <c:pt idx="6">
                        <c:v>0.45649954218951272</c:v>
                      </c:pt>
                      <c:pt idx="7">
                        <c:v>0.43724426714364362</c:v>
                      </c:pt>
                      <c:pt idx="8">
                        <c:v>0.47074627963128379</c:v>
                      </c:pt>
                      <c:pt idx="9">
                        <c:v>0.42833480415509495</c:v>
                      </c:pt>
                      <c:pt idx="10">
                        <c:v>0.44271387415346058</c:v>
                      </c:pt>
                      <c:pt idx="11">
                        <c:v>0.4908301787478877</c:v>
                      </c:pt>
                      <c:pt idx="12">
                        <c:v>0.48491695215756492</c:v>
                      </c:pt>
                      <c:pt idx="13">
                        <c:v>0.46306355872896787</c:v>
                      </c:pt>
                      <c:pt idx="14">
                        <c:v>0.49188811169759439</c:v>
                      </c:pt>
                      <c:pt idx="15">
                        <c:v>0.46765810841830446</c:v>
                      </c:pt>
                      <c:pt idx="16">
                        <c:v>0.47926509336554524</c:v>
                      </c:pt>
                      <c:pt idx="17">
                        <c:v>0.4599278157664346</c:v>
                      </c:pt>
                      <c:pt idx="18">
                        <c:v>0.43430624731240652</c:v>
                      </c:pt>
                      <c:pt idx="19">
                        <c:v>0.43981931189707024</c:v>
                      </c:pt>
                      <c:pt idx="20">
                        <c:v>0.43881349783333323</c:v>
                      </c:pt>
                      <c:pt idx="21">
                        <c:v>0.40279403173732264</c:v>
                      </c:pt>
                      <c:pt idx="22">
                        <c:v>0.37516267600547842</c:v>
                      </c:pt>
                      <c:pt idx="23">
                        <c:v>0.42598938729042868</c:v>
                      </c:pt>
                      <c:pt idx="24">
                        <c:v>0.39455452975463773</c:v>
                      </c:pt>
                      <c:pt idx="25">
                        <c:v>0.42319272548325493</c:v>
                      </c:pt>
                      <c:pt idx="26">
                        <c:v>0.40103172734022235</c:v>
                      </c:pt>
                      <c:pt idx="27">
                        <c:v>0.38957479777450521</c:v>
                      </c:pt>
                      <c:pt idx="28">
                        <c:v>0.40845149953137472</c:v>
                      </c:pt>
                      <c:pt idx="29">
                        <c:v>0.39717373166509318</c:v>
                      </c:pt>
                      <c:pt idx="30">
                        <c:v>0.4035332654334437</c:v>
                      </c:pt>
                      <c:pt idx="31">
                        <c:v>0.40900988492235013</c:v>
                      </c:pt>
                      <c:pt idx="32">
                        <c:v>0.39416223797597855</c:v>
                      </c:pt>
                      <c:pt idx="33">
                        <c:v>0.38493252628018099</c:v>
                      </c:pt>
                      <c:pt idx="34">
                        <c:v>0.40391521262627428</c:v>
                      </c:pt>
                      <c:pt idx="35">
                        <c:v>0.40634068296462134</c:v>
                      </c:pt>
                      <c:pt idx="36">
                        <c:v>0.40522754229568947</c:v>
                      </c:pt>
                      <c:pt idx="37">
                        <c:v>0.40711752946392143</c:v>
                      </c:pt>
                      <c:pt idx="38">
                        <c:v>0.40362839471879125</c:v>
                      </c:pt>
                      <c:pt idx="39">
                        <c:v>0.39132328697227992</c:v>
                      </c:pt>
                      <c:pt idx="40">
                        <c:v>0.38813584938834478</c:v>
                      </c:pt>
                      <c:pt idx="41">
                        <c:v>0.40678876015210297</c:v>
                      </c:pt>
                      <c:pt idx="42">
                        <c:v>0.40285006423497616</c:v>
                      </c:pt>
                      <c:pt idx="43">
                        <c:v>0.40944393572892268</c:v>
                      </c:pt>
                      <c:pt idx="44">
                        <c:v>0.38789425423585655</c:v>
                      </c:pt>
                      <c:pt idx="45">
                        <c:v>0.39107879864491862</c:v>
                      </c:pt>
                      <c:pt idx="46">
                        <c:v>0.37899740161380635</c:v>
                      </c:pt>
                      <c:pt idx="47">
                        <c:v>0.40175879456034447</c:v>
                      </c:pt>
                      <c:pt idx="48">
                        <c:v>0.40759750575580517</c:v>
                      </c:pt>
                      <c:pt idx="49">
                        <c:v>0.41079313666273343</c:v>
                      </c:pt>
                      <c:pt idx="50">
                        <c:v>0.39983830200201376</c:v>
                      </c:pt>
                      <c:pt idx="51">
                        <c:v>0.40012118804922225</c:v>
                      </c:pt>
                      <c:pt idx="52">
                        <c:v>0.39966128879170887</c:v>
                      </c:pt>
                      <c:pt idx="53">
                        <c:v>0.38801880270684341</c:v>
                      </c:pt>
                      <c:pt idx="54">
                        <c:v>0.39279372479839819</c:v>
                      </c:pt>
                      <c:pt idx="55">
                        <c:v>0.38846133663722443</c:v>
                      </c:pt>
                      <c:pt idx="56">
                        <c:v>0.36202470545302712</c:v>
                      </c:pt>
                      <c:pt idx="57">
                        <c:v>0.39854457457443115</c:v>
                      </c:pt>
                      <c:pt idx="58">
                        <c:v>0.39386618757127045</c:v>
                      </c:pt>
                      <c:pt idx="59">
                        <c:v>0.39211458471839733</c:v>
                      </c:pt>
                      <c:pt idx="60">
                        <c:v>0.39782515771137494</c:v>
                      </c:pt>
                      <c:pt idx="61">
                        <c:v>0.40053969234557241</c:v>
                      </c:pt>
                      <c:pt idx="62">
                        <c:v>0.36835729465620537</c:v>
                      </c:pt>
                      <c:pt idx="63">
                        <c:v>0.37824179097908317</c:v>
                      </c:pt>
                      <c:pt idx="64">
                        <c:v>0.37218853461678419</c:v>
                      </c:pt>
                      <c:pt idx="65">
                        <c:v>0.38816154454777974</c:v>
                      </c:pt>
                      <c:pt idx="66">
                        <c:v>0.38321178240399412</c:v>
                      </c:pt>
                      <c:pt idx="67">
                        <c:v>0.38606674820542453</c:v>
                      </c:pt>
                      <c:pt idx="68">
                        <c:v>0.38137910111176687</c:v>
                      </c:pt>
                      <c:pt idx="69">
                        <c:v>0.37175463577863493</c:v>
                      </c:pt>
                      <c:pt idx="70">
                        <c:v>0.37584741499714058</c:v>
                      </c:pt>
                      <c:pt idx="71">
                        <c:v>0.37872540756337358</c:v>
                      </c:pt>
                      <c:pt idx="72">
                        <c:v>0.34632752636747183</c:v>
                      </c:pt>
                      <c:pt idx="73">
                        <c:v>0.36556208547458247</c:v>
                      </c:pt>
                      <c:pt idx="74">
                        <c:v>0.34874524980887078</c:v>
                      </c:pt>
                      <c:pt idx="75">
                        <c:v>0.36683228634986398</c:v>
                      </c:pt>
                      <c:pt idx="76">
                        <c:v>0.38341397757831552</c:v>
                      </c:pt>
                      <c:pt idx="77">
                        <c:v>0.38016153595424884</c:v>
                      </c:pt>
                      <c:pt idx="78">
                        <c:v>0.37546299031070607</c:v>
                      </c:pt>
                      <c:pt idx="79">
                        <c:v>0.3900542164390175</c:v>
                      </c:pt>
                      <c:pt idx="80">
                        <c:v>0.39282870057084418</c:v>
                      </c:pt>
                      <c:pt idx="81">
                        <c:v>0.38839780644525224</c:v>
                      </c:pt>
                      <c:pt idx="82">
                        <c:v>0.38825674333441323</c:v>
                      </c:pt>
                      <c:pt idx="83">
                        <c:v>0.38320617903637622</c:v>
                      </c:pt>
                      <c:pt idx="84">
                        <c:v>0.38992592417703598</c:v>
                      </c:pt>
                      <c:pt idx="85">
                        <c:v>0.37725086765726007</c:v>
                      </c:pt>
                      <c:pt idx="86">
                        <c:v>0.38820384440660483</c:v>
                      </c:pt>
                      <c:pt idx="87">
                        <c:v>0.38663267458876105</c:v>
                      </c:pt>
                      <c:pt idx="88">
                        <c:v>0.37991033393685114</c:v>
                      </c:pt>
                      <c:pt idx="89">
                        <c:v>0.38711674363406257</c:v>
                      </c:pt>
                      <c:pt idx="90">
                        <c:v>0.38259262808706446</c:v>
                      </c:pt>
                      <c:pt idx="91">
                        <c:v>0.38302436432951104</c:v>
                      </c:pt>
                      <c:pt idx="92">
                        <c:v>0.394765347713249</c:v>
                      </c:pt>
                      <c:pt idx="93">
                        <c:v>0.38132470391518125</c:v>
                      </c:pt>
                      <c:pt idx="94">
                        <c:v>0.30663035540082195</c:v>
                      </c:pt>
                      <c:pt idx="95">
                        <c:v>0.33474404623102305</c:v>
                      </c:pt>
                      <c:pt idx="96">
                        <c:v>0.33913273597715476</c:v>
                      </c:pt>
                      <c:pt idx="97">
                        <c:v>0.3266855596577678</c:v>
                      </c:pt>
                      <c:pt idx="98">
                        <c:v>0.331659795832696</c:v>
                      </c:pt>
                      <c:pt idx="99">
                        <c:v>0.34340588154172125</c:v>
                      </c:pt>
                      <c:pt idx="100">
                        <c:v>0.34693244379473409</c:v>
                      </c:pt>
                      <c:pt idx="101">
                        <c:v>0.35769970034485893</c:v>
                      </c:pt>
                      <c:pt idx="102">
                        <c:v>0.35118469784788575</c:v>
                      </c:pt>
                      <c:pt idx="103">
                        <c:v>0.35079942158054978</c:v>
                      </c:pt>
                      <c:pt idx="104">
                        <c:v>0.35803815874225681</c:v>
                      </c:pt>
                      <c:pt idx="105">
                        <c:v>0.35716719027347221</c:v>
                      </c:pt>
                      <c:pt idx="106">
                        <c:v>0.36516631836918945</c:v>
                      </c:pt>
                      <c:pt idx="107">
                        <c:v>0.3581857499218164</c:v>
                      </c:pt>
                      <c:pt idx="108">
                        <c:v>0.36267604034382972</c:v>
                      </c:pt>
                      <c:pt idx="109">
                        <c:v>0.35905968848401432</c:v>
                      </c:pt>
                      <c:pt idx="110">
                        <c:v>0.3687814120593999</c:v>
                      </c:pt>
                      <c:pt idx="111">
                        <c:v>0.35527990124351405</c:v>
                      </c:pt>
                      <c:pt idx="112">
                        <c:v>0.37039132912875605</c:v>
                      </c:pt>
                      <c:pt idx="113">
                        <c:v>0.33801477760766357</c:v>
                      </c:pt>
                      <c:pt idx="114">
                        <c:v>0.36422992146342353</c:v>
                      </c:pt>
                      <c:pt idx="115">
                        <c:v>0.3526488528361148</c:v>
                      </c:pt>
                      <c:pt idx="116">
                        <c:v>0.34514855351151785</c:v>
                      </c:pt>
                      <c:pt idx="117">
                        <c:v>0.36047369411228369</c:v>
                      </c:pt>
                      <c:pt idx="118">
                        <c:v>0.36324241663989421</c:v>
                      </c:pt>
                      <c:pt idx="119">
                        <c:v>0.36154332899890174</c:v>
                      </c:pt>
                      <c:pt idx="120">
                        <c:v>0.36499851627499624</c:v>
                      </c:pt>
                      <c:pt idx="121">
                        <c:v>0.36581044177337285</c:v>
                      </c:pt>
                      <c:pt idx="122">
                        <c:v>0.36450450434594051</c:v>
                      </c:pt>
                      <c:pt idx="123">
                        <c:v>0.35232936060120879</c:v>
                      </c:pt>
                      <c:pt idx="124">
                        <c:v>0.36075888836208225</c:v>
                      </c:pt>
                      <c:pt idx="125">
                        <c:v>0.36204926863482373</c:v>
                      </c:pt>
                      <c:pt idx="126">
                        <c:v>0.34820856596048144</c:v>
                      </c:pt>
                      <c:pt idx="127">
                        <c:v>0.3413691619159539</c:v>
                      </c:pt>
                      <c:pt idx="128">
                        <c:v>0.34674689092999511</c:v>
                      </c:pt>
                      <c:pt idx="129">
                        <c:v>0.35073927244265324</c:v>
                      </c:pt>
                      <c:pt idx="130">
                        <c:v>0.3459305295425541</c:v>
                      </c:pt>
                      <c:pt idx="131">
                        <c:v>0.34138294920744172</c:v>
                      </c:pt>
                      <c:pt idx="132">
                        <c:v>0.34581289916523505</c:v>
                      </c:pt>
                      <c:pt idx="133">
                        <c:v>0.34999877741556074</c:v>
                      </c:pt>
                      <c:pt idx="134">
                        <c:v>0.34851513765748793</c:v>
                      </c:pt>
                      <c:pt idx="135">
                        <c:v>0.32690533964883972</c:v>
                      </c:pt>
                      <c:pt idx="136">
                        <c:v>0.34063316484703254</c:v>
                      </c:pt>
                      <c:pt idx="137">
                        <c:v>0.33627852150656889</c:v>
                      </c:pt>
                      <c:pt idx="138">
                        <c:v>0.3436004490654152</c:v>
                      </c:pt>
                      <c:pt idx="139">
                        <c:v>0.33446896667315895</c:v>
                      </c:pt>
                      <c:pt idx="140">
                        <c:v>0.34625020460571854</c:v>
                      </c:pt>
                      <c:pt idx="141">
                        <c:v>0.33086171760604155</c:v>
                      </c:pt>
                      <c:pt idx="142">
                        <c:v>0.32969698333095848</c:v>
                      </c:pt>
                      <c:pt idx="143">
                        <c:v>0.32884076295320402</c:v>
                      </c:pt>
                      <c:pt idx="144">
                        <c:v>0.33475210538696809</c:v>
                      </c:pt>
                      <c:pt idx="145">
                        <c:v>0.33949582224552644</c:v>
                      </c:pt>
                      <c:pt idx="146">
                        <c:v>0.32413667621635045</c:v>
                      </c:pt>
                      <c:pt idx="147">
                        <c:v>0.33445103442312002</c:v>
                      </c:pt>
                      <c:pt idx="148">
                        <c:v>0.32838266959337703</c:v>
                      </c:pt>
                      <c:pt idx="149">
                        <c:v>0.33210765341443127</c:v>
                      </c:pt>
                      <c:pt idx="150">
                        <c:v>0.32595007495909833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ACF-4E25-A224-5181CB507C99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cumulative!$AG$38</c15:sqref>
                        </c15:formulaRef>
                      </c:ext>
                    </c:extLst>
                    <c:strCache>
                      <c:ptCount val="1"/>
                      <c:pt idx="0">
                        <c:v>Theta(θ)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exp"/>
                  <c:dispRSqr val="1"/>
                  <c:dispEq val="0"/>
                  <c:trendlineLbl>
                    <c:layout>
                      <c:manualLayout>
                        <c:x val="5.1891951006124233E-4"/>
                        <c:y val="0.55663167104111988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cumulative!$AG$40:$AG$190</c15:sqref>
                        </c15:formulaRef>
                      </c:ext>
                    </c:extLst>
                    <c:numCache>
                      <c:formatCode>0.00</c:formatCode>
                      <c:ptCount val="151"/>
                      <c:pt idx="0">
                        <c:v>0.73441858496671009</c:v>
                      </c:pt>
                      <c:pt idx="1">
                        <c:v>0.81130359438006105</c:v>
                      </c:pt>
                      <c:pt idx="2">
                        <c:v>0.7627369528197715</c:v>
                      </c:pt>
                      <c:pt idx="3">
                        <c:v>0.87837321582592232</c:v>
                      </c:pt>
                      <c:pt idx="4">
                        <c:v>0.69689239574903938</c:v>
                      </c:pt>
                      <c:pt idx="5">
                        <c:v>0.88351248214024736</c:v>
                      </c:pt>
                      <c:pt idx="6">
                        <c:v>0.70931621354986762</c:v>
                      </c:pt>
                      <c:pt idx="7">
                        <c:v>0.85331418235825796</c:v>
                      </c:pt>
                      <c:pt idx="8">
                        <c:v>0.71684570374111267</c:v>
                      </c:pt>
                      <c:pt idx="9">
                        <c:v>0.63191530112905547</c:v>
                      </c:pt>
                      <c:pt idx="10">
                        <c:v>0.62608242322844465</c:v>
                      </c:pt>
                      <c:pt idx="11">
                        <c:v>0.58976361551129619</c:v>
                      </c:pt>
                      <c:pt idx="12">
                        <c:v>0.76384731733277678</c:v>
                      </c:pt>
                      <c:pt idx="13">
                        <c:v>0.84627988947246546</c:v>
                      </c:pt>
                      <c:pt idx="14">
                        <c:v>0.77603909645601354</c:v>
                      </c:pt>
                      <c:pt idx="15">
                        <c:v>0.80706863265820572</c:v>
                      </c:pt>
                      <c:pt idx="16">
                        <c:v>0.85407796511158007</c:v>
                      </c:pt>
                      <c:pt idx="17">
                        <c:v>0.65321498639425624</c:v>
                      </c:pt>
                      <c:pt idx="18">
                        <c:v>0.79897491974882318</c:v>
                      </c:pt>
                      <c:pt idx="19">
                        <c:v>0.78372821353164768</c:v>
                      </c:pt>
                      <c:pt idx="20">
                        <c:v>0.80740364394533726</c:v>
                      </c:pt>
                      <c:pt idx="21">
                        <c:v>0.66922515739305277</c:v>
                      </c:pt>
                      <c:pt idx="22">
                        <c:v>0.8581191733787279</c:v>
                      </c:pt>
                      <c:pt idx="23">
                        <c:v>0.76332749938117694</c:v>
                      </c:pt>
                      <c:pt idx="24">
                        <c:v>0.86157426818553362</c:v>
                      </c:pt>
                      <c:pt idx="25">
                        <c:v>0.86651871129856195</c:v>
                      </c:pt>
                      <c:pt idx="26">
                        <c:v>0.68717469954865895</c:v>
                      </c:pt>
                      <c:pt idx="27">
                        <c:v>0.83697379158742158</c:v>
                      </c:pt>
                      <c:pt idx="28">
                        <c:v>0.87391446082565216</c:v>
                      </c:pt>
                      <c:pt idx="29">
                        <c:v>0.82188785055903946</c:v>
                      </c:pt>
                      <c:pt idx="30">
                        <c:v>0.87784085777719034</c:v>
                      </c:pt>
                      <c:pt idx="31">
                        <c:v>0.88438014947575661</c:v>
                      </c:pt>
                      <c:pt idx="32">
                        <c:v>0.80515352011294916</c:v>
                      </c:pt>
                      <c:pt idx="33">
                        <c:v>0.81803458130770124</c:v>
                      </c:pt>
                      <c:pt idx="34">
                        <c:v>0.88076555296922199</c:v>
                      </c:pt>
                      <c:pt idx="35">
                        <c:v>0.87254310925547895</c:v>
                      </c:pt>
                      <c:pt idx="36">
                        <c:v>0.89036476073851323</c:v>
                      </c:pt>
                      <c:pt idx="37">
                        <c:v>0.88581597498300169</c:v>
                      </c:pt>
                      <c:pt idx="38">
                        <c:v>0.88188968658738465</c:v>
                      </c:pt>
                      <c:pt idx="39">
                        <c:v>0.78038652409703091</c:v>
                      </c:pt>
                      <c:pt idx="40">
                        <c:v>0.86243567166636559</c:v>
                      </c:pt>
                      <c:pt idx="41">
                        <c:v>0.83781153898521343</c:v>
                      </c:pt>
                      <c:pt idx="42">
                        <c:v>0.88849033582516235</c:v>
                      </c:pt>
                      <c:pt idx="43">
                        <c:v>0.83811575191813237</c:v>
                      </c:pt>
                      <c:pt idx="44">
                        <c:v>0.85267961209429344</c:v>
                      </c:pt>
                      <c:pt idx="45">
                        <c:v>0.70139365501859907</c:v>
                      </c:pt>
                      <c:pt idx="46">
                        <c:v>0.83619805178204432</c:v>
                      </c:pt>
                      <c:pt idx="47">
                        <c:v>0.8901544510034487</c:v>
                      </c:pt>
                      <c:pt idx="48">
                        <c:v>0.88744099445543068</c:v>
                      </c:pt>
                      <c:pt idx="49">
                        <c:v>0.8745213956420036</c:v>
                      </c:pt>
                      <c:pt idx="50">
                        <c:v>0.86139928549643285</c:v>
                      </c:pt>
                      <c:pt idx="51">
                        <c:v>0.85064702625195854</c:v>
                      </c:pt>
                      <c:pt idx="52">
                        <c:v>0.87992032532478182</c:v>
                      </c:pt>
                      <c:pt idx="53">
                        <c:v>0.83796899796108493</c:v>
                      </c:pt>
                      <c:pt idx="54">
                        <c:v>0.88639243458929728</c:v>
                      </c:pt>
                      <c:pt idx="55">
                        <c:v>0.7736489429758644</c:v>
                      </c:pt>
                      <c:pt idx="56">
                        <c:v>0.8092953131800702</c:v>
                      </c:pt>
                      <c:pt idx="57">
                        <c:v>0.86339204244204493</c:v>
                      </c:pt>
                      <c:pt idx="58">
                        <c:v>0.87207201854406091</c:v>
                      </c:pt>
                      <c:pt idx="59">
                        <c:v>0.83342814882918514</c:v>
                      </c:pt>
                      <c:pt idx="60">
                        <c:v>0.88754517230395913</c:v>
                      </c:pt>
                      <c:pt idx="61">
                        <c:v>0.86038053465677122</c:v>
                      </c:pt>
                      <c:pt idx="62">
                        <c:v>0.81549426857275931</c:v>
                      </c:pt>
                      <c:pt idx="63">
                        <c:v>0.88057388963327643</c:v>
                      </c:pt>
                      <c:pt idx="64">
                        <c:v>0.83933421651109907</c:v>
                      </c:pt>
                      <c:pt idx="65">
                        <c:v>0.89300443296063592</c:v>
                      </c:pt>
                      <c:pt idx="66">
                        <c:v>0.85399775254318111</c:v>
                      </c:pt>
                      <c:pt idx="67">
                        <c:v>0.89558278287107873</c:v>
                      </c:pt>
                      <c:pt idx="68">
                        <c:v>0.88700560687038466</c:v>
                      </c:pt>
                      <c:pt idx="69">
                        <c:v>0.84257663476697742</c:v>
                      </c:pt>
                      <c:pt idx="70">
                        <c:v>0.89659990615229579</c:v>
                      </c:pt>
                      <c:pt idx="71">
                        <c:v>0.86188893675159262</c:v>
                      </c:pt>
                      <c:pt idx="72">
                        <c:v>0.81617584326827997</c:v>
                      </c:pt>
                      <c:pt idx="73">
                        <c:v>0.90062720045121059</c:v>
                      </c:pt>
                      <c:pt idx="74">
                        <c:v>0.81285480655081632</c:v>
                      </c:pt>
                      <c:pt idx="75">
                        <c:v>0.85894127852934532</c:v>
                      </c:pt>
                      <c:pt idx="76">
                        <c:v>0.90001677429559801</c:v>
                      </c:pt>
                      <c:pt idx="77">
                        <c:v>0.88076649912334093</c:v>
                      </c:pt>
                      <c:pt idx="78">
                        <c:v>0.85949618571689079</c:v>
                      </c:pt>
                      <c:pt idx="79">
                        <c:v>0.902772023831798</c:v>
                      </c:pt>
                      <c:pt idx="80">
                        <c:v>0.89853066559414829</c:v>
                      </c:pt>
                      <c:pt idx="81">
                        <c:v>0.88210773886352256</c:v>
                      </c:pt>
                      <c:pt idx="82">
                        <c:v>0.86123256285348915</c:v>
                      </c:pt>
                      <c:pt idx="83">
                        <c:v>0.89554327784384091</c:v>
                      </c:pt>
                      <c:pt idx="84">
                        <c:v>0.87253844888841159</c:v>
                      </c:pt>
                      <c:pt idx="85">
                        <c:v>0.87951950553741964</c:v>
                      </c:pt>
                      <c:pt idx="86">
                        <c:v>0.8732787232060395</c:v>
                      </c:pt>
                      <c:pt idx="87">
                        <c:v>0.90043191124493527</c:v>
                      </c:pt>
                      <c:pt idx="88">
                        <c:v>0.89635819925373794</c:v>
                      </c:pt>
                      <c:pt idx="89">
                        <c:v>0.8994129847811756</c:v>
                      </c:pt>
                      <c:pt idx="90">
                        <c:v>0.84557385952139219</c:v>
                      </c:pt>
                      <c:pt idx="91">
                        <c:v>0.85144520888826181</c:v>
                      </c:pt>
                      <c:pt idx="92">
                        <c:v>0.73509769783419276</c:v>
                      </c:pt>
                      <c:pt idx="93">
                        <c:v>0.82416955539667391</c:v>
                      </c:pt>
                      <c:pt idx="94">
                        <c:v>0.86131979611897802</c:v>
                      </c:pt>
                      <c:pt idx="95">
                        <c:v>0.90828596255833693</c:v>
                      </c:pt>
                      <c:pt idx="96">
                        <c:v>0.90397858877295367</c:v>
                      </c:pt>
                      <c:pt idx="97">
                        <c:v>0.87707892054734304</c:v>
                      </c:pt>
                      <c:pt idx="98">
                        <c:v>0.76240262384405089</c:v>
                      </c:pt>
                      <c:pt idx="99">
                        <c:v>0.88616704763098109</c:v>
                      </c:pt>
                      <c:pt idx="100">
                        <c:v>0.87189486501719515</c:v>
                      </c:pt>
                      <c:pt idx="101">
                        <c:v>0.88342348584923269</c:v>
                      </c:pt>
                      <c:pt idx="102">
                        <c:v>0.84566607040470765</c:v>
                      </c:pt>
                      <c:pt idx="103">
                        <c:v>0.86412726751198921</c:v>
                      </c:pt>
                      <c:pt idx="104">
                        <c:v>0.78694437570554365</c:v>
                      </c:pt>
                      <c:pt idx="105">
                        <c:v>0.88824406356295249</c:v>
                      </c:pt>
                      <c:pt idx="106">
                        <c:v>0.89097455896493205</c:v>
                      </c:pt>
                      <c:pt idx="107">
                        <c:v>0.88287843216129536</c:v>
                      </c:pt>
                      <c:pt idx="108">
                        <c:v>0.83098657365589967</c:v>
                      </c:pt>
                      <c:pt idx="109">
                        <c:v>0.90594554369071667</c:v>
                      </c:pt>
                      <c:pt idx="110">
                        <c:v>0.8417895564488449</c:v>
                      </c:pt>
                      <c:pt idx="111">
                        <c:v>0.90472439119274473</c:v>
                      </c:pt>
                      <c:pt idx="112">
                        <c:v>0.8480511340403607</c:v>
                      </c:pt>
                      <c:pt idx="113">
                        <c:v>0.85497122478945209</c:v>
                      </c:pt>
                      <c:pt idx="114">
                        <c:v>0.86973140710209984</c:v>
                      </c:pt>
                      <c:pt idx="115">
                        <c:v>0.78977533155015278</c:v>
                      </c:pt>
                      <c:pt idx="116">
                        <c:v>0.7935730253883424</c:v>
                      </c:pt>
                      <c:pt idx="117">
                        <c:v>0.90218250187163318</c:v>
                      </c:pt>
                      <c:pt idx="118">
                        <c:v>0.89768863334894999</c:v>
                      </c:pt>
                      <c:pt idx="119">
                        <c:v>0.90137525365518312</c:v>
                      </c:pt>
                      <c:pt idx="120">
                        <c:v>0.89478956247017027</c:v>
                      </c:pt>
                      <c:pt idx="121">
                        <c:v>0.88989188151327503</c:v>
                      </c:pt>
                      <c:pt idx="122">
                        <c:v>0.89897500143255571</c:v>
                      </c:pt>
                      <c:pt idx="123">
                        <c:v>0.84766354265304278</c:v>
                      </c:pt>
                      <c:pt idx="124">
                        <c:v>0.88226355640421916</c:v>
                      </c:pt>
                      <c:pt idx="125">
                        <c:v>0.75784059555854366</c:v>
                      </c:pt>
                      <c:pt idx="126">
                        <c:v>0.90724514880323537</c:v>
                      </c:pt>
                      <c:pt idx="127">
                        <c:v>0.9043209171960882</c:v>
                      </c:pt>
                      <c:pt idx="128">
                        <c:v>0.89366922210628208</c:v>
                      </c:pt>
                      <c:pt idx="129">
                        <c:v>0.87250093485283697</c:v>
                      </c:pt>
                      <c:pt idx="130">
                        <c:v>0.90748481378240164</c:v>
                      </c:pt>
                      <c:pt idx="131">
                        <c:v>0.8605216735331207</c:v>
                      </c:pt>
                      <c:pt idx="132">
                        <c:v>0.89823483412989513</c:v>
                      </c:pt>
                      <c:pt idx="133">
                        <c:v>0.90768639375046944</c:v>
                      </c:pt>
                      <c:pt idx="134">
                        <c:v>0.73818075833664021</c:v>
                      </c:pt>
                      <c:pt idx="135">
                        <c:v>0.88556106851521332</c:v>
                      </c:pt>
                      <c:pt idx="136">
                        <c:v>0.90786600804448758</c:v>
                      </c:pt>
                      <c:pt idx="137">
                        <c:v>0.90389125558356476</c:v>
                      </c:pt>
                      <c:pt idx="138">
                        <c:v>0.85222736635648122</c:v>
                      </c:pt>
                      <c:pt idx="139">
                        <c:v>0.89827869562153406</c:v>
                      </c:pt>
                      <c:pt idx="140">
                        <c:v>0.8739573447308151</c:v>
                      </c:pt>
                      <c:pt idx="141">
                        <c:v>0.85528413444256279</c:v>
                      </c:pt>
                      <c:pt idx="142">
                        <c:v>0.87486071257696629</c:v>
                      </c:pt>
                      <c:pt idx="143">
                        <c:v>0.87276064009464238</c:v>
                      </c:pt>
                      <c:pt idx="144">
                        <c:v>0.91600291111447962</c:v>
                      </c:pt>
                      <c:pt idx="145">
                        <c:v>0.88289875725728284</c:v>
                      </c:pt>
                      <c:pt idx="146">
                        <c:v>0.80941706306167238</c:v>
                      </c:pt>
                      <c:pt idx="147">
                        <c:v>0.89617449186119114</c:v>
                      </c:pt>
                      <c:pt idx="148">
                        <c:v>0.91240044202909765</c:v>
                      </c:pt>
                      <c:pt idx="149">
                        <c:v>0.86277907556610867</c:v>
                      </c:pt>
                      <c:pt idx="150">
                        <c:v>0.90586118504348401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ACF-4E25-A224-5181CB507C99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cumulative!$AE$38</c15:sqref>
                        </c15:formulaRef>
                      </c:ext>
                    </c:extLst>
                    <c:strCache>
                      <c:ptCount val="1"/>
                      <c:pt idx="0">
                        <c:v>Mu(µ)</c:v>
                      </c:pt>
                    </c:strCache>
                  </c:strRef>
                </c:tx>
                <c:spPr>
                  <a:ln w="15875" cap="rnd">
                    <a:gradFill>
                      <a:gsLst>
                        <a:gs pos="0">
                          <a:schemeClr val="accent1">
                            <a:lumMod val="5000"/>
                            <a:lumOff val="95000"/>
                          </a:schemeClr>
                        </a:gs>
                        <a:gs pos="74000">
                          <a:schemeClr val="accent1">
                            <a:lumMod val="45000"/>
                            <a:lumOff val="55000"/>
                          </a:schemeClr>
                        </a:gs>
                        <a:gs pos="83000">
                          <a:schemeClr val="accent1">
                            <a:lumMod val="45000"/>
                            <a:lumOff val="55000"/>
                          </a:schemeClr>
                        </a:gs>
                        <a:gs pos="100000">
                          <a:schemeClr val="accent1">
                            <a:lumMod val="30000"/>
                            <a:lumOff val="70000"/>
                          </a:schemeClr>
                        </a:gs>
                      </a:gsLst>
                      <a:lin ang="5400000" scaled="1"/>
                    </a:gradFill>
                    <a:round/>
                  </a:ln>
                  <a:effectLst/>
                </c:spPr>
                <c:marker>
                  <c:symbol val="none"/>
                </c:marker>
                <c:trendline>
                  <c:spPr>
                    <a:ln w="19050" cap="rnd">
                      <a:solidFill>
                        <a:schemeClr val="accent4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cumulative!$AE$40:$AE$190</c15:sqref>
                        </c15:formulaRef>
                      </c:ext>
                    </c:extLst>
                    <c:numCache>
                      <c:formatCode>0.00</c:formatCode>
                      <c:ptCount val="151"/>
                      <c:pt idx="0">
                        <c:v>1.4850238444237924</c:v>
                      </c:pt>
                      <c:pt idx="1">
                        <c:v>1.4342538038337223</c:v>
                      </c:pt>
                      <c:pt idx="2">
                        <c:v>1.3881394710478778</c:v>
                      </c:pt>
                      <c:pt idx="3">
                        <c:v>1.3718600100851457</c:v>
                      </c:pt>
                      <c:pt idx="4">
                        <c:v>1.3472912326102071</c:v>
                      </c:pt>
                      <c:pt idx="5">
                        <c:v>1.3128200739459055</c:v>
                      </c:pt>
                      <c:pt idx="6">
                        <c:v>1.2790068152688063</c:v>
                      </c:pt>
                      <c:pt idx="7">
                        <c:v>1.2577182653212913</c:v>
                      </c:pt>
                      <c:pt idx="8">
                        <c:v>1.2374462463353022</c:v>
                      </c:pt>
                      <c:pt idx="9">
                        <c:v>1.1881028475255393</c:v>
                      </c:pt>
                      <c:pt idx="10">
                        <c:v>1.1203064275257935</c:v>
                      </c:pt>
                      <c:pt idx="11">
                        <c:v>1.0497967246413364</c:v>
                      </c:pt>
                      <c:pt idx="12">
                        <c:v>1.0396437529745068</c:v>
                      </c:pt>
                      <c:pt idx="13">
                        <c:v>1.0701324685090241</c:v>
                      </c:pt>
                      <c:pt idx="14">
                        <c:v>1.0997793477583064</c:v>
                      </c:pt>
                      <c:pt idx="15">
                        <c:v>1.1354527561565104</c:v>
                      </c:pt>
                      <c:pt idx="16">
                        <c:v>1.1529474850936261</c:v>
                      </c:pt>
                      <c:pt idx="17">
                        <c:v>1.1227455922086134</c:v>
                      </c:pt>
                      <c:pt idx="18">
                        <c:v>1.0804204060906895</c:v>
                      </c:pt>
                      <c:pt idx="19">
                        <c:v>1.0892740000463177</c:v>
                      </c:pt>
                      <c:pt idx="20">
                        <c:v>1.1296213930452101</c:v>
                      </c:pt>
                      <c:pt idx="21">
                        <c:v>1.1159184699302411</c:v>
                      </c:pt>
                      <c:pt idx="22">
                        <c:v>1.0779690175409784</c:v>
                      </c:pt>
                      <c:pt idx="23">
                        <c:v>1.052067996425988</c:v>
                      </c:pt>
                      <c:pt idx="24">
                        <c:v>1.029936375671106</c:v>
                      </c:pt>
                      <c:pt idx="25">
                        <c:v>1.0241599217127832</c:v>
                      </c:pt>
                      <c:pt idx="26">
                        <c:v>0.99904381303597189</c:v>
                      </c:pt>
                      <c:pt idx="27">
                        <c:v>0.96627532336751132</c:v>
                      </c:pt>
                      <c:pt idx="28">
                        <c:v>0.95587247110501494</c:v>
                      </c:pt>
                      <c:pt idx="29">
                        <c:v>0.94397156416888706</c:v>
                      </c:pt>
                      <c:pt idx="30">
                        <c:v>0.93316168238477337</c:v>
                      </c:pt>
                      <c:pt idx="31">
                        <c:v>0.93428489682298255</c:v>
                      </c:pt>
                      <c:pt idx="32">
                        <c:v>0.92453885449111306</c:v>
                      </c:pt>
                      <c:pt idx="33">
                        <c:v>0.90229712257504102</c:v>
                      </c:pt>
                      <c:pt idx="34">
                        <c:v>0.89160831860999168</c:v>
                      </c:pt>
                      <c:pt idx="35">
                        <c:v>0.89025139203113013</c:v>
                      </c:pt>
                      <c:pt idx="36">
                        <c:v>0.89247938671315896</c:v>
                      </c:pt>
                      <c:pt idx="37">
                        <c:v>0.89767505546041193</c:v>
                      </c:pt>
                      <c:pt idx="38">
                        <c:v>0.89984895713019952</c:v>
                      </c:pt>
                      <c:pt idx="39">
                        <c:v>0.88582546176974664</c:v>
                      </c:pt>
                      <c:pt idx="40">
                        <c:v>0.86829661389584045</c:v>
                      </c:pt>
                      <c:pt idx="41">
                        <c:v>0.85808676031893416</c:v>
                      </c:pt>
                      <c:pt idx="42">
                        <c:v>0.85523573598795866</c:v>
                      </c:pt>
                      <c:pt idx="43">
                        <c:v>0.85231987117993124</c:v>
                      </c:pt>
                      <c:pt idx="44">
                        <c:v>0.84231551183361009</c:v>
                      </c:pt>
                      <c:pt idx="45">
                        <c:v>0.81490364981518437</c:v>
                      </c:pt>
                      <c:pt idx="46">
                        <c:v>0.7863824677794683</c:v>
                      </c:pt>
                      <c:pt idx="47">
                        <c:v>0.78595688859478097</c:v>
                      </c:pt>
                      <c:pt idx="48">
                        <c:v>0.79670701951528144</c:v>
                      </c:pt>
                      <c:pt idx="49">
                        <c:v>0.80145843691009622</c:v>
                      </c:pt>
                      <c:pt idx="50">
                        <c:v>0.79931661639819074</c:v>
                      </c:pt>
                      <c:pt idx="51">
                        <c:v>0.80889006068796621</c:v>
                      </c:pt>
                      <c:pt idx="52">
                        <c:v>0.82895172692284091</c:v>
                      </c:pt>
                      <c:pt idx="53">
                        <c:v>0.83056299721844717</c:v>
                      </c:pt>
                      <c:pt idx="54">
                        <c:v>0.82539869559163348</c:v>
                      </c:pt>
                      <c:pt idx="55">
                        <c:v>0.81336089425599134</c:v>
                      </c:pt>
                      <c:pt idx="56">
                        <c:v>0.79079897909462904</c:v>
                      </c:pt>
                      <c:pt idx="57">
                        <c:v>0.77844186763343504</c:v>
                      </c:pt>
                      <c:pt idx="58">
                        <c:v>0.77462433751326343</c:v>
                      </c:pt>
                      <c:pt idx="59">
                        <c:v>0.76660829687025922</c:v>
                      </c:pt>
                      <c:pt idx="60">
                        <c:v>0.7660701186625728</c:v>
                      </c:pt>
                      <c:pt idx="61">
                        <c:v>0.76914255099507078</c:v>
                      </c:pt>
                      <c:pt idx="62">
                        <c:v>0.75856930325024496</c:v>
                      </c:pt>
                      <c:pt idx="63">
                        <c:v>0.75923749199166934</c:v>
                      </c:pt>
                      <c:pt idx="64">
                        <c:v>0.78183100287449359</c:v>
                      </c:pt>
                      <c:pt idx="65">
                        <c:v>0.80206879264700315</c:v>
                      </c:pt>
                      <c:pt idx="66">
                        <c:v>0.80417447699035138</c:v>
                      </c:pt>
                      <c:pt idx="67">
                        <c:v>0.80320820784648361</c:v>
                      </c:pt>
                      <c:pt idx="68">
                        <c:v>0.81384201247121124</c:v>
                      </c:pt>
                      <c:pt idx="69">
                        <c:v>0.81515529132442244</c:v>
                      </c:pt>
                      <c:pt idx="70">
                        <c:v>0.81180858370650066</c:v>
                      </c:pt>
                      <c:pt idx="71">
                        <c:v>0.81077475751684869</c:v>
                      </c:pt>
                      <c:pt idx="72">
                        <c:v>0.79843735948180583</c:v>
                      </c:pt>
                      <c:pt idx="73">
                        <c:v>0.79486460210701537</c:v>
                      </c:pt>
                      <c:pt idx="74">
                        <c:v>0.81640910893536622</c:v>
                      </c:pt>
                      <c:pt idx="75">
                        <c:v>0.84361171430977522</c:v>
                      </c:pt>
                      <c:pt idx="76">
                        <c:v>0.85675343949141214</c:v>
                      </c:pt>
                      <c:pt idx="77">
                        <c:v>0.86719861695448963</c:v>
                      </c:pt>
                      <c:pt idx="78">
                        <c:v>0.88623552779019332</c:v>
                      </c:pt>
                      <c:pt idx="79">
                        <c:v>0.90123020558105849</c:v>
                      </c:pt>
                      <c:pt idx="80">
                        <c:v>0.90686644695959218</c:v>
                      </c:pt>
                      <c:pt idx="81">
                        <c:v>0.91606430203079214</c:v>
                      </c:pt>
                      <c:pt idx="82">
                        <c:v>0.9194545486693213</c:v>
                      </c:pt>
                      <c:pt idx="83">
                        <c:v>0.91584194849705614</c:v>
                      </c:pt>
                      <c:pt idx="84">
                        <c:v>0.91342744828320532</c:v>
                      </c:pt>
                      <c:pt idx="85">
                        <c:v>0.90857044852866076</c:v>
                      </c:pt>
                      <c:pt idx="86">
                        <c:v>0.90360780902024895</c:v>
                      </c:pt>
                      <c:pt idx="87">
                        <c:v>0.90314043936827659</c:v>
                      </c:pt>
                      <c:pt idx="88">
                        <c:v>0.91110172525904209</c:v>
                      </c:pt>
                      <c:pt idx="89">
                        <c:v>0.91827971662988905</c:v>
                      </c:pt>
                      <c:pt idx="90">
                        <c:v>0.93012435613320599</c:v>
                      </c:pt>
                      <c:pt idx="91">
                        <c:v>0.93556523250924484</c:v>
                      </c:pt>
                      <c:pt idx="92">
                        <c:v>0.9497919158189515</c:v>
                      </c:pt>
                      <c:pt idx="93">
                        <c:v>0.96165509827197015</c:v>
                      </c:pt>
                      <c:pt idx="94">
                        <c:v>0.95065573527954683</c:v>
                      </c:pt>
                      <c:pt idx="95">
                        <c:v>0.94817600319004014</c:v>
                      </c:pt>
                      <c:pt idx="96">
                        <c:v>0.95347397136978063</c:v>
                      </c:pt>
                      <c:pt idx="97">
                        <c:v>0.96387214054971626</c:v>
                      </c:pt>
                      <c:pt idx="98">
                        <c:v>0.99101699486783756</c:v>
                      </c:pt>
                      <c:pt idx="99">
                        <c:v>1.016812323229092</c:v>
                      </c:pt>
                      <c:pt idx="100">
                        <c:v>1.0202337471845411</c:v>
                      </c:pt>
                      <c:pt idx="101">
                        <c:v>1.0144261729190436</c:v>
                      </c:pt>
                      <c:pt idx="102">
                        <c:v>1.0065744266400505</c:v>
                      </c:pt>
                      <c:pt idx="103">
                        <c:v>0.99620318011069808</c:v>
                      </c:pt>
                      <c:pt idx="104">
                        <c:v>0.98119742808067345</c:v>
                      </c:pt>
                      <c:pt idx="105">
                        <c:v>0.96946123567726017</c:v>
                      </c:pt>
                      <c:pt idx="106">
                        <c:v>0.96682175766724932</c:v>
                      </c:pt>
                      <c:pt idx="107">
                        <c:v>0.96364454858972326</c:v>
                      </c:pt>
                      <c:pt idx="108">
                        <c:v>0.95456944608182559</c:v>
                      </c:pt>
                      <c:pt idx="109">
                        <c:v>0.95155414442132935</c:v>
                      </c:pt>
                      <c:pt idx="110">
                        <c:v>0.9495225579561033</c:v>
                      </c:pt>
                      <c:pt idx="111">
                        <c:v>0.94699036759091837</c:v>
                      </c:pt>
                      <c:pt idx="112">
                        <c:v>0.94485147951982007</c:v>
                      </c:pt>
                      <c:pt idx="113">
                        <c:v>0.93572728229647517</c:v>
                      </c:pt>
                      <c:pt idx="114">
                        <c:v>0.92822497467285625</c:v>
                      </c:pt>
                      <c:pt idx="115">
                        <c:v>0.91678984414474607</c:v>
                      </c:pt>
                      <c:pt idx="116">
                        <c:v>0.89760673508780076</c:v>
                      </c:pt>
                      <c:pt idx="117">
                        <c:v>0.89096565870095312</c:v>
                      </c:pt>
                      <c:pt idx="118">
                        <c:v>0.89509946479059843</c:v>
                      </c:pt>
                      <c:pt idx="119">
                        <c:v>0.89926538836962122</c:v>
                      </c:pt>
                      <c:pt idx="120">
                        <c:v>0.90293551411723227</c:v>
                      </c:pt>
                      <c:pt idx="121">
                        <c:v>0.90834371892934596</c:v>
                      </c:pt>
                      <c:pt idx="122">
                        <c:v>0.91435912176976375</c:v>
                      </c:pt>
                      <c:pt idx="123">
                        <c:v>0.91102902119133067</c:v>
                      </c:pt>
                      <c:pt idx="124">
                        <c:v>0.90493409437434924</c:v>
                      </c:pt>
                      <c:pt idx="125">
                        <c:v>0.89260956508596401</c:v>
                      </c:pt>
                      <c:pt idx="126">
                        <c:v>0.88507914782614039</c:v>
                      </c:pt>
                      <c:pt idx="127">
                        <c:v>0.89253875487051604</c:v>
                      </c:pt>
                      <c:pt idx="128">
                        <c:v>0.89645624722654316</c:v>
                      </c:pt>
                      <c:pt idx="129">
                        <c:v>0.89314349635668477</c:v>
                      </c:pt>
                      <c:pt idx="130">
                        <c:v>0.89226764404048808</c:v>
                      </c:pt>
                      <c:pt idx="131">
                        <c:v>0.90209838271731302</c:v>
                      </c:pt>
                      <c:pt idx="132">
                        <c:v>0.9152821867934704</c:v>
                      </c:pt>
                      <c:pt idx="133">
                        <c:v>0.92409769574626222</c:v>
                      </c:pt>
                      <c:pt idx="134">
                        <c:v>0.91502423970742608</c:v>
                      </c:pt>
                      <c:pt idx="135">
                        <c:v>0.90040061984009956</c:v>
                      </c:pt>
                      <c:pt idx="136">
                        <c:v>0.8990775684937794</c:v>
                      </c:pt>
                      <c:pt idx="137">
                        <c:v>0.90019349769281376</c:v>
                      </c:pt>
                      <c:pt idx="138">
                        <c:v>0.89548153229156435</c:v>
                      </c:pt>
                      <c:pt idx="139">
                        <c:v>0.89033168806965479</c:v>
                      </c:pt>
                      <c:pt idx="140">
                        <c:v>0.88702593178124478</c:v>
                      </c:pt>
                      <c:pt idx="141">
                        <c:v>0.88008183718641375</c:v>
                      </c:pt>
                      <c:pt idx="142">
                        <c:v>0.88281098694623206</c:v>
                      </c:pt>
                      <c:pt idx="143">
                        <c:v>0.89723049699020407</c:v>
                      </c:pt>
                      <c:pt idx="144">
                        <c:v>0.90802298990775132</c:v>
                      </c:pt>
                      <c:pt idx="145">
                        <c:v>0.90915610480959375</c:v>
                      </c:pt>
                      <c:pt idx="146">
                        <c:v>0.89856311689156065</c:v>
                      </c:pt>
                      <c:pt idx="147">
                        <c:v>0.88919000711318985</c:v>
                      </c:pt>
                      <c:pt idx="148">
                        <c:v>0.89248242302673064</c:v>
                      </c:pt>
                      <c:pt idx="149">
                        <c:v>0.89280217322064814</c:v>
                      </c:pt>
                      <c:pt idx="150">
                        <c:v>0.8936302959433482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C08-4DF6-9A8B-E895E6625118}"/>
                  </c:ext>
                </c:extLst>
              </c15:ser>
            </c15:filteredLineSeries>
          </c:ext>
        </c:extLst>
      </c:lineChart>
      <c:catAx>
        <c:axId val="5681788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5906720"/>
        <c:crosses val="autoZero"/>
        <c:auto val="1"/>
        <c:lblAlgn val="ctr"/>
        <c:lblOffset val="100"/>
        <c:noMultiLvlLbl val="0"/>
      </c:catAx>
      <c:valAx>
        <c:axId val="995906720"/>
        <c:scaling>
          <c:orientation val="minMax"/>
          <c:min val="0.5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8178848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cumulative!$A$3:$A$202</c:f>
              <c:numCache>
                <c:formatCode>0.000</c:formatCode>
                <c:ptCount val="200"/>
                <c:pt idx="0">
                  <c:v>1.5284845264931342</c:v>
                </c:pt>
                <c:pt idx="1">
                  <c:v>1.6163433688939117</c:v>
                </c:pt>
                <c:pt idx="2">
                  <c:v>2.6772061652571049</c:v>
                </c:pt>
                <c:pt idx="3">
                  <c:v>2.2915549889648172</c:v>
                </c:pt>
                <c:pt idx="4">
                  <c:v>-0.94428328693384578</c:v>
                </c:pt>
                <c:pt idx="5">
                  <c:v>-3.4022961536439666</c:v>
                </c:pt>
                <c:pt idx="6">
                  <c:v>-3.8910146710866993</c:v>
                </c:pt>
                <c:pt idx="7">
                  <c:v>-1.3287694083138861</c:v>
                </c:pt>
                <c:pt idx="8">
                  <c:v>2.2434793467431691</c:v>
                </c:pt>
                <c:pt idx="9">
                  <c:v>1.3076670199242391</c:v>
                </c:pt>
                <c:pt idx="10">
                  <c:v>-6.4413420013180733E-3</c:v>
                </c:pt>
                <c:pt idx="11">
                  <c:v>2.3980958518029234</c:v>
                </c:pt>
                <c:pt idx="12">
                  <c:v>3.2789402408503614</c:v>
                </c:pt>
                <c:pt idx="13">
                  <c:v>2.9068006610183392</c:v>
                </c:pt>
                <c:pt idx="14">
                  <c:v>1.9556188314534357</c:v>
                </c:pt>
                <c:pt idx="15">
                  <c:v>-0.21335468025863014</c:v>
                </c:pt>
                <c:pt idx="16">
                  <c:v>2.1870419568541175</c:v>
                </c:pt>
                <c:pt idx="17">
                  <c:v>4.6157350459954927</c:v>
                </c:pt>
                <c:pt idx="18">
                  <c:v>4.6414759070747529</c:v>
                </c:pt>
                <c:pt idx="19">
                  <c:v>4.157247516866124</c:v>
                </c:pt>
                <c:pt idx="20">
                  <c:v>1.8425634589048894</c:v>
                </c:pt>
                <c:pt idx="21">
                  <c:v>2.3129490746121535</c:v>
                </c:pt>
                <c:pt idx="22">
                  <c:v>2.0458820235249409</c:v>
                </c:pt>
                <c:pt idx="23">
                  <c:v>0.39468578207060578</c:v>
                </c:pt>
                <c:pt idx="24">
                  <c:v>1.1348369937483103</c:v>
                </c:pt>
                <c:pt idx="25">
                  <c:v>2.5421193852576875</c:v>
                </c:pt>
                <c:pt idx="26">
                  <c:v>3.3037385686678853</c:v>
                </c:pt>
                <c:pt idx="27">
                  <c:v>2.8156510466688296</c:v>
                </c:pt>
                <c:pt idx="28">
                  <c:v>3.569174786434929</c:v>
                </c:pt>
                <c:pt idx="29">
                  <c:v>3.1049805675510118</c:v>
                </c:pt>
                <c:pt idx="30">
                  <c:v>1.9824568675624361</c:v>
                </c:pt>
                <c:pt idx="31">
                  <c:v>0.98394083255346021</c:v>
                </c:pt>
                <c:pt idx="32">
                  <c:v>0.55099914952005458</c:v>
                </c:pt>
                <c:pt idx="33">
                  <c:v>0.45513499286109371</c:v>
                </c:pt>
                <c:pt idx="34">
                  <c:v>-0.72750533396055639</c:v>
                </c:pt>
                <c:pt idx="35">
                  <c:v>0.21905081465351262</c:v>
                </c:pt>
                <c:pt idx="36">
                  <c:v>2.5293387789713826</c:v>
                </c:pt>
                <c:pt idx="37">
                  <c:v>3.5874283166197949</c:v>
                </c:pt>
                <c:pt idx="38">
                  <c:v>2.0130092140142479</c:v>
                </c:pt>
                <c:pt idx="39">
                  <c:v>0.27868093735123245</c:v>
                </c:pt>
                <c:pt idx="40">
                  <c:v>1.2057974044894695</c:v>
                </c:pt>
                <c:pt idx="41">
                  <c:v>3.0441536791317647</c:v>
                </c:pt>
                <c:pt idx="42">
                  <c:v>3.8533814350570164</c:v>
                </c:pt>
                <c:pt idx="43">
                  <c:v>1.4327174289024955</c:v>
                </c:pt>
                <c:pt idx="44">
                  <c:v>0.68120197849479536</c:v>
                </c:pt>
                <c:pt idx="45">
                  <c:v>0.44923969999218316</c:v>
                </c:pt>
                <c:pt idx="46">
                  <c:v>0.16368018407295304</c:v>
                </c:pt>
                <c:pt idx="47">
                  <c:v>0.57744068247933877</c:v>
                </c:pt>
                <c:pt idx="48">
                  <c:v>0.35859755851927178</c:v>
                </c:pt>
                <c:pt idx="49">
                  <c:v>-0.47366597349112416</c:v>
                </c:pt>
                <c:pt idx="50">
                  <c:v>-1.1042482256697967</c:v>
                </c:pt>
                <c:pt idx="51">
                  <c:v>-0.96369150103018741</c:v>
                </c:pt>
                <c:pt idx="52">
                  <c:v>0.52532804002306566</c:v>
                </c:pt>
                <c:pt idx="53">
                  <c:v>4.5146026438452336E-2</c:v>
                </c:pt>
                <c:pt idx="54">
                  <c:v>-0.54862249392637619</c:v>
                </c:pt>
                <c:pt idx="55">
                  <c:v>-0.58072241197164809</c:v>
                </c:pt>
                <c:pt idx="56">
                  <c:v>6.5559468260443121E-2</c:v>
                </c:pt>
                <c:pt idx="57">
                  <c:v>8.1941164133920719E-2</c:v>
                </c:pt>
                <c:pt idx="58">
                  <c:v>-1.6738142834407062</c:v>
                </c:pt>
                <c:pt idx="59">
                  <c:v>-2.8796823524592132</c:v>
                </c:pt>
                <c:pt idx="60">
                  <c:v>-3.180785448426084</c:v>
                </c:pt>
                <c:pt idx="61">
                  <c:v>0.42031248129789534</c:v>
                </c:pt>
                <c:pt idx="62">
                  <c:v>2.9604328316490802</c:v>
                </c:pt>
                <c:pt idx="63">
                  <c:v>2.9675327404631062</c:v>
                </c:pt>
                <c:pt idx="64">
                  <c:v>3.4185508936415641</c:v>
                </c:pt>
                <c:pt idx="65">
                  <c:v>2.2901048660061409</c:v>
                </c:pt>
                <c:pt idx="66">
                  <c:v>-0.8705793382022331</c:v>
                </c:pt>
                <c:pt idx="67">
                  <c:v>-1.7553670638102181</c:v>
                </c:pt>
                <c:pt idx="68">
                  <c:v>1.6913183890290373</c:v>
                </c:pt>
                <c:pt idx="69">
                  <c:v>3.9135915099687901</c:v>
                </c:pt>
                <c:pt idx="70">
                  <c:v>0.1567138518824216</c:v>
                </c:pt>
                <c:pt idx="71">
                  <c:v>-1.6164421020966806</c:v>
                </c:pt>
                <c:pt idx="72">
                  <c:v>-0.81280552385331495</c:v>
                </c:pt>
                <c:pt idx="73">
                  <c:v>-0.58567193943528673</c:v>
                </c:pt>
                <c:pt idx="74">
                  <c:v>0.59670232879688734</c:v>
                </c:pt>
                <c:pt idx="75">
                  <c:v>-0.88466433772487574</c:v>
                </c:pt>
                <c:pt idx="76">
                  <c:v>-1.5241298914354973</c:v>
                </c:pt>
                <c:pt idx="77">
                  <c:v>0.15485284689279433</c:v>
                </c:pt>
                <c:pt idx="78">
                  <c:v>1.5700823150910592E-2</c:v>
                </c:pt>
                <c:pt idx="79">
                  <c:v>7.9181021439796995E-2</c:v>
                </c:pt>
                <c:pt idx="80">
                  <c:v>1.0241420518797182</c:v>
                </c:pt>
                <c:pt idx="81">
                  <c:v>0.1351094256096913</c:v>
                </c:pt>
                <c:pt idx="82">
                  <c:v>-0.92152489454286401</c:v>
                </c:pt>
                <c:pt idx="83">
                  <c:v>4.4375895109016739E-3</c:v>
                </c:pt>
                <c:pt idx="84">
                  <c:v>0.7762695594067538</c:v>
                </c:pt>
                <c:pt idx="85">
                  <c:v>1.0818589346856096</c:v>
                </c:pt>
                <c:pt idx="86">
                  <c:v>1.3445025677241675</c:v>
                </c:pt>
                <c:pt idx="87">
                  <c:v>1.0889784024017173</c:v>
                </c:pt>
                <c:pt idx="88">
                  <c:v>-0.34824212995010662</c:v>
                </c:pt>
                <c:pt idx="89">
                  <c:v>-0.69177084688180401</c:v>
                </c:pt>
                <c:pt idx="90">
                  <c:v>-6.080006160263185E-2</c:v>
                </c:pt>
                <c:pt idx="91">
                  <c:v>0.5957925218691843</c:v>
                </c:pt>
                <c:pt idx="92">
                  <c:v>0.58406030884142035</c:v>
                </c:pt>
                <c:pt idx="93">
                  <c:v>-8.8089907374251375E-2</c:v>
                </c:pt>
                <c:pt idx="94">
                  <c:v>-1.7618113799168316</c:v>
                </c:pt>
                <c:pt idx="95">
                  <c:v>-1.9231298256135632</c:v>
                </c:pt>
                <c:pt idx="96">
                  <c:v>0.74510128686479604</c:v>
                </c:pt>
                <c:pt idx="97">
                  <c:v>1.8394697188038203</c:v>
                </c:pt>
                <c:pt idx="98">
                  <c:v>1.2670973416019358</c:v>
                </c:pt>
                <c:pt idx="99">
                  <c:v>0.5872763857195461</c:v>
                </c:pt>
                <c:pt idx="100">
                  <c:v>1.7662344896655273</c:v>
                </c:pt>
                <c:pt idx="101">
                  <c:v>2.8551800166451722</c:v>
                </c:pt>
                <c:pt idx="102">
                  <c:v>0.99491256737029654</c:v>
                </c:pt>
                <c:pt idx="103">
                  <c:v>0.29347562802981808</c:v>
                </c:pt>
                <c:pt idx="104">
                  <c:v>-0.43857044465079631</c:v>
                </c:pt>
                <c:pt idx="105">
                  <c:v>-1.5782021128484094</c:v>
                </c:pt>
                <c:pt idx="106">
                  <c:v>-0.53141194725313268</c:v>
                </c:pt>
                <c:pt idx="107">
                  <c:v>0.3661486146548979</c:v>
                </c:pt>
                <c:pt idx="108">
                  <c:v>-9.9124092574187417E-2</c:v>
                </c:pt>
                <c:pt idx="109">
                  <c:v>0.70740869402475381</c:v>
                </c:pt>
                <c:pt idx="110">
                  <c:v>1.1071101075698522</c:v>
                </c:pt>
                <c:pt idx="111">
                  <c:v>-0.41506119642542072</c:v>
                </c:pt>
                <c:pt idx="112">
                  <c:v>0.83407463103119528</c:v>
                </c:pt>
                <c:pt idx="113">
                  <c:v>3.3348977326336389</c:v>
                </c:pt>
                <c:pt idx="114">
                  <c:v>3.1091768267130937</c:v>
                </c:pt>
                <c:pt idx="115">
                  <c:v>1.0463281764754009</c:v>
                </c:pt>
                <c:pt idx="116">
                  <c:v>0.69112098715781722</c:v>
                </c:pt>
                <c:pt idx="117">
                  <c:v>2.057997153564346</c:v>
                </c:pt>
                <c:pt idx="118">
                  <c:v>0.97012219600334593</c:v>
                </c:pt>
                <c:pt idx="119">
                  <c:v>0.41355037717380694</c:v>
                </c:pt>
                <c:pt idx="120">
                  <c:v>0.6867156147586122</c:v>
                </c:pt>
                <c:pt idx="121">
                  <c:v>-0.69438780275837519</c:v>
                </c:pt>
                <c:pt idx="122">
                  <c:v>0.35898820238257756</c:v>
                </c:pt>
                <c:pt idx="123">
                  <c:v>3.466383448822508</c:v>
                </c:pt>
                <c:pt idx="124">
                  <c:v>4.2167347807365028</c:v>
                </c:pt>
                <c:pt idx="125">
                  <c:v>2.4994690871960241</c:v>
                </c:pt>
                <c:pt idx="126">
                  <c:v>2.1832909773022493</c:v>
                </c:pt>
                <c:pt idx="127">
                  <c:v>3.303923203924569</c:v>
                </c:pt>
                <c:pt idx="128">
                  <c:v>2.8205489628118032</c:v>
                </c:pt>
                <c:pt idx="129">
                  <c:v>1.6339415847904366</c:v>
                </c:pt>
                <c:pt idx="130">
                  <c:v>2.1117854612867815</c:v>
                </c:pt>
                <c:pt idx="131">
                  <c:v>1.363576858316651</c:v>
                </c:pt>
                <c:pt idx="132">
                  <c:v>0.43897872575805141</c:v>
                </c:pt>
                <c:pt idx="133">
                  <c:v>0.59229891984105587</c:v>
                </c:pt>
                <c:pt idx="134">
                  <c:v>0.25773248141968041</c:v>
                </c:pt>
                <c:pt idx="135">
                  <c:v>0.23365147538466724</c:v>
                </c:pt>
                <c:pt idx="136">
                  <c:v>0.83957816670003793</c:v>
                </c:pt>
                <c:pt idx="137">
                  <c:v>2.0017978922939088</c:v>
                </c:pt>
                <c:pt idx="138">
                  <c:v>1.9088425258067705</c:v>
                </c:pt>
                <c:pt idx="139">
                  <c:v>2.5765292470942631</c:v>
                </c:pt>
                <c:pt idx="140">
                  <c:v>1.6972879251546895</c:v>
                </c:pt>
                <c:pt idx="141">
                  <c:v>2.9557542624875879</c:v>
                </c:pt>
                <c:pt idx="142">
                  <c:v>2.6462270066006024</c:v>
                </c:pt>
                <c:pt idx="143">
                  <c:v>-0.62225317263699642</c:v>
                </c:pt>
                <c:pt idx="144">
                  <c:v>0.59109458230107592</c:v>
                </c:pt>
                <c:pt idx="145">
                  <c:v>1.7216793574321554</c:v>
                </c:pt>
                <c:pt idx="146">
                  <c:v>2.4820048408203195</c:v>
                </c:pt>
                <c:pt idx="147">
                  <c:v>4.9813105796316801</c:v>
                </c:pt>
                <c:pt idx="148">
                  <c:v>4.8345209206947537</c:v>
                </c:pt>
                <c:pt idx="149">
                  <c:v>1.5300259165464238</c:v>
                </c:pt>
                <c:pt idx="150">
                  <c:v>0.14329003309444821</c:v>
                </c:pt>
                <c:pt idx="151">
                  <c:v>-0.17903926148793525</c:v>
                </c:pt>
                <c:pt idx="152">
                  <c:v>-0.58022629235084566</c:v>
                </c:pt>
                <c:pt idx="153">
                  <c:v>-1.3146826325131036</c:v>
                </c:pt>
                <c:pt idx="154">
                  <c:v>-0.83791239444838794</c:v>
                </c:pt>
                <c:pt idx="155">
                  <c:v>0.55770266611557484</c:v>
                </c:pt>
                <c:pt idx="156">
                  <c:v>0.46799993249564631</c:v>
                </c:pt>
                <c:pt idx="157">
                  <c:v>-0.47022164765808983</c:v>
                </c:pt>
                <c:pt idx="158">
                  <c:v>0.47513648206292025</c:v>
                </c:pt>
                <c:pt idx="159">
                  <c:v>0.62650030998517914</c:v>
                </c:pt>
                <c:pt idx="160">
                  <c:v>0.54183990916132663</c:v>
                </c:pt>
                <c:pt idx="161">
                  <c:v>0.60049050007298299</c:v>
                </c:pt>
                <c:pt idx="162">
                  <c:v>-0.54239266788539675</c:v>
                </c:pt>
                <c:pt idx="163">
                  <c:v>-0.29465116797702606</c:v>
                </c:pt>
                <c:pt idx="164">
                  <c:v>-0.95857156246532504</c:v>
                </c:pt>
                <c:pt idx="165">
                  <c:v>-2.2676062593081543</c:v>
                </c:pt>
                <c:pt idx="166">
                  <c:v>-0.21145302151575995</c:v>
                </c:pt>
                <c:pt idx="167">
                  <c:v>1.5854450817613377</c:v>
                </c:pt>
                <c:pt idx="168">
                  <c:v>1.5991405496454627</c:v>
                </c:pt>
                <c:pt idx="169">
                  <c:v>1.5231867654634916</c:v>
                </c:pt>
                <c:pt idx="170">
                  <c:v>1.8277385369886865</c:v>
                </c:pt>
                <c:pt idx="171">
                  <c:v>1.9429930074812178</c:v>
                </c:pt>
                <c:pt idx="172">
                  <c:v>0.33825172170083095</c:v>
                </c:pt>
                <c:pt idx="173">
                  <c:v>-0.14948824496344026</c:v>
                </c:pt>
                <c:pt idx="174">
                  <c:v>-1.2518585310930743</c:v>
                </c:pt>
                <c:pt idx="175">
                  <c:v>-0.43274387264297398</c:v>
                </c:pt>
                <c:pt idx="176">
                  <c:v>2.2054295946806293</c:v>
                </c:pt>
                <c:pt idx="177">
                  <c:v>1.5898523942433513</c:v>
                </c:pt>
                <c:pt idx="178">
                  <c:v>0.30347384152191559</c:v>
                </c:pt>
                <c:pt idx="179">
                  <c:v>0.735490079441256</c:v>
                </c:pt>
                <c:pt idx="180">
                  <c:v>2.6716313445458115</c:v>
                </c:pt>
                <c:pt idx="181">
                  <c:v>3.3015507245779609</c:v>
                </c:pt>
                <c:pt idx="182">
                  <c:v>2.5285203251543735</c:v>
                </c:pt>
                <c:pt idx="183">
                  <c:v>-0.7454182153995923</c:v>
                </c:pt>
                <c:pt idx="184">
                  <c:v>-1.7903454357479669</c:v>
                </c:pt>
                <c:pt idx="185">
                  <c:v>0.65431306942454537</c:v>
                </c:pt>
                <c:pt idx="186">
                  <c:v>1.1077563287132175</c:v>
                </c:pt>
                <c:pt idx="187">
                  <c:v>1.434400225793786E-2</c:v>
                </c:pt>
                <c:pt idx="188">
                  <c:v>-7.7839025649347748E-2</c:v>
                </c:pt>
                <c:pt idx="189">
                  <c:v>0.26223799327176645</c:v>
                </c:pt>
                <c:pt idx="190">
                  <c:v>-0.43929613583149552</c:v>
                </c:pt>
                <c:pt idx="191">
                  <c:v>1.4040785910715505</c:v>
                </c:pt>
                <c:pt idx="192">
                  <c:v>3.6657764254328153</c:v>
                </c:pt>
                <c:pt idx="193">
                  <c:v>2.9909741229943867</c:v>
                </c:pt>
                <c:pt idx="194">
                  <c:v>1.1289803957670395</c:v>
                </c:pt>
                <c:pt idx="195">
                  <c:v>-1.1670695271249056</c:v>
                </c:pt>
                <c:pt idx="196">
                  <c:v>-0.94793950944748895</c:v>
                </c:pt>
                <c:pt idx="197">
                  <c:v>1.5410883579942574</c:v>
                </c:pt>
                <c:pt idx="198">
                  <c:v>0.95611271161634126</c:v>
                </c:pt>
                <c:pt idx="199">
                  <c:v>1.0584267177606634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65-4CFC-A8A4-015ACA68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723248"/>
        <c:axId val="151935744"/>
      </c:lineChart>
      <c:catAx>
        <c:axId val="1557232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35744"/>
        <c:crosses val="autoZero"/>
        <c:auto val="1"/>
        <c:lblAlgn val="ctr"/>
        <c:lblOffset val="100"/>
        <c:noMultiLvlLbl val="0"/>
      </c:catAx>
      <c:valAx>
        <c:axId val="15193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23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2"/>
          <c:tx>
            <c:v>LL</c:v>
          </c:tx>
          <c:spPr>
            <a:noFill/>
            <a:ln>
              <a:noFill/>
            </a:ln>
            <a:effectLst/>
          </c:spPr>
          <c:val>
            <c:numRef>
              <c:f>'Fixed-Window'!$I$39:$I$188</c:f>
              <c:numCache>
                <c:formatCode>0.00</c:formatCode>
                <c:ptCount val="150"/>
                <c:pt idx="0">
                  <c:v>-3.4766292945023647E-2</c:v>
                </c:pt>
                <c:pt idx="1">
                  <c:v>-1.9821379376910049</c:v>
                </c:pt>
                <c:pt idx="2">
                  <c:v>-0.49080145614275716</c:v>
                </c:pt>
                <c:pt idx="3">
                  <c:v>-1.3714036794593683</c:v>
                </c:pt>
                <c:pt idx="4">
                  <c:v>-1.1193985076538739</c:v>
                </c:pt>
                <c:pt idx="5">
                  <c:v>-2.5944647707572424</c:v>
                </c:pt>
                <c:pt idx="6">
                  <c:v>-2.4410739309423621</c:v>
                </c:pt>
                <c:pt idx="7">
                  <c:v>-1.9300086273109061</c:v>
                </c:pt>
                <c:pt idx="8">
                  <c:v>-0.14506531882894036</c:v>
                </c:pt>
                <c:pt idx="9">
                  <c:v>-1.8004506508769766</c:v>
                </c:pt>
                <c:pt idx="10">
                  <c:v>-1.4830122050473475</c:v>
                </c:pt>
                <c:pt idx="11">
                  <c:v>-1.9653424960272683</c:v>
                </c:pt>
                <c:pt idx="12">
                  <c:v>-1.2867053860540936</c:v>
                </c:pt>
                <c:pt idx="13">
                  <c:v>-1.6663373342256071</c:v>
                </c:pt>
                <c:pt idx="14">
                  <c:v>-3.2139781186204006</c:v>
                </c:pt>
                <c:pt idx="15">
                  <c:v>-3.9972943533325478</c:v>
                </c:pt>
                <c:pt idx="16">
                  <c:v>-4.1593913666219313</c:v>
                </c:pt>
                <c:pt idx="17">
                  <c:v>0.45255617896264999</c:v>
                </c:pt>
                <c:pt idx="18">
                  <c:v>0.56498663363699797</c:v>
                </c:pt>
                <c:pt idx="19">
                  <c:v>0.26575619114957227</c:v>
                </c:pt>
                <c:pt idx="20">
                  <c:v>1.0335572699969622</c:v>
                </c:pt>
                <c:pt idx="21">
                  <c:v>-0.65261401871909319</c:v>
                </c:pt>
                <c:pt idx="22">
                  <c:v>-3.2531425606952906</c:v>
                </c:pt>
                <c:pt idx="23">
                  <c:v>-2.4751032167481428</c:v>
                </c:pt>
                <c:pt idx="24">
                  <c:v>0.62066764331347901</c:v>
                </c:pt>
                <c:pt idx="25">
                  <c:v>0.98217044228911732</c:v>
                </c:pt>
                <c:pt idx="26">
                  <c:v>-3.1775629765758726</c:v>
                </c:pt>
                <c:pt idx="27">
                  <c:v>-2.4544026010031761</c:v>
                </c:pt>
                <c:pt idx="28">
                  <c:v>-2.5162113283332701</c:v>
                </c:pt>
                <c:pt idx="29">
                  <c:v>-2.4782103503358042</c:v>
                </c:pt>
                <c:pt idx="30">
                  <c:v>-1.0512136609158957</c:v>
                </c:pt>
                <c:pt idx="31">
                  <c:v>-3.4654537606547402</c:v>
                </c:pt>
                <c:pt idx="32">
                  <c:v>-2.3428719689817976</c:v>
                </c:pt>
                <c:pt idx="33">
                  <c:v>-1.4830940238040058</c:v>
                </c:pt>
                <c:pt idx="34">
                  <c:v>-2.3741555619220791</c:v>
                </c:pt>
                <c:pt idx="35">
                  <c:v>-1.6658868634665462</c:v>
                </c:pt>
                <c:pt idx="36">
                  <c:v>-1.0835043906911939</c:v>
                </c:pt>
                <c:pt idx="37">
                  <c:v>-2.6434308373083084</c:v>
                </c:pt>
                <c:pt idx="38">
                  <c:v>-2.8625177653847067</c:v>
                </c:pt>
                <c:pt idx="39">
                  <c:v>-1.4591484818152778</c:v>
                </c:pt>
                <c:pt idx="40">
                  <c:v>-1.4526055967936724</c:v>
                </c:pt>
                <c:pt idx="41">
                  <c:v>-0.94455568929299694</c:v>
                </c:pt>
                <c:pt idx="42">
                  <c:v>-1.3621086094831791</c:v>
                </c:pt>
                <c:pt idx="43">
                  <c:v>-1.2629949434612691</c:v>
                </c:pt>
                <c:pt idx="44">
                  <c:v>-2.6943955362461915</c:v>
                </c:pt>
                <c:pt idx="45">
                  <c:v>-1.7090217164546355</c:v>
                </c:pt>
                <c:pt idx="46">
                  <c:v>-1.9733353965062725</c:v>
                </c:pt>
                <c:pt idx="47">
                  <c:v>-1.1466136031078953</c:v>
                </c:pt>
                <c:pt idx="48">
                  <c:v>-1.8167172370618283</c:v>
                </c:pt>
                <c:pt idx="49">
                  <c:v>-1.8389740192775716</c:v>
                </c:pt>
                <c:pt idx="50">
                  <c:v>-3.6323361278158206</c:v>
                </c:pt>
                <c:pt idx="51">
                  <c:v>-2.4900185150910454</c:v>
                </c:pt>
                <c:pt idx="52">
                  <c:v>-0.66848513412347832</c:v>
                </c:pt>
                <c:pt idx="53">
                  <c:v>-0.83690171823155479</c:v>
                </c:pt>
                <c:pt idx="54">
                  <c:v>-1.3366038688400612</c:v>
                </c:pt>
                <c:pt idx="55">
                  <c:v>-1.6007320443424287</c:v>
                </c:pt>
                <c:pt idx="56">
                  <c:v>-0.6221914220845306</c:v>
                </c:pt>
                <c:pt idx="57">
                  <c:v>-1.9373824138344542E-3</c:v>
                </c:pt>
                <c:pt idx="58">
                  <c:v>-2.1533207450849159</c:v>
                </c:pt>
                <c:pt idx="59">
                  <c:v>-1.4612271859667985</c:v>
                </c:pt>
                <c:pt idx="60">
                  <c:v>-2.7382629196105803</c:v>
                </c:pt>
                <c:pt idx="61">
                  <c:v>-2.3953101822865071</c:v>
                </c:pt>
                <c:pt idx="62">
                  <c:v>-1.5949957828481218</c:v>
                </c:pt>
                <c:pt idx="63">
                  <c:v>-1.5955344482224891</c:v>
                </c:pt>
                <c:pt idx="64">
                  <c:v>-2.0693885891482169</c:v>
                </c:pt>
                <c:pt idx="65">
                  <c:v>-0.87690314515940648</c:v>
                </c:pt>
                <c:pt idx="66">
                  <c:v>-1.4569720940064887</c:v>
                </c:pt>
                <c:pt idx="67">
                  <c:v>-2.1805425219798069</c:v>
                </c:pt>
                <c:pt idx="68">
                  <c:v>-0.7548568636670312</c:v>
                </c:pt>
                <c:pt idx="69">
                  <c:v>0.80345178742567347</c:v>
                </c:pt>
                <c:pt idx="70">
                  <c:v>-0.10636495392328316</c:v>
                </c:pt>
                <c:pt idx="71">
                  <c:v>-1.5560520879256652</c:v>
                </c:pt>
                <c:pt idx="72">
                  <c:v>-0.66000698526154911</c:v>
                </c:pt>
                <c:pt idx="73">
                  <c:v>-0.40705772430437404</c:v>
                </c:pt>
                <c:pt idx="74">
                  <c:v>-1.67488941490305</c:v>
                </c:pt>
                <c:pt idx="75">
                  <c:v>-0.44636860691562119</c:v>
                </c:pt>
                <c:pt idx="76">
                  <c:v>-1.2224728451951821</c:v>
                </c:pt>
                <c:pt idx="77">
                  <c:v>-2.1573901254454366</c:v>
                </c:pt>
                <c:pt idx="78">
                  <c:v>-0.2663381525396058</c:v>
                </c:pt>
                <c:pt idx="79">
                  <c:v>0.17209044817912567</c:v>
                </c:pt>
                <c:pt idx="80">
                  <c:v>0.64656012298154497</c:v>
                </c:pt>
                <c:pt idx="81">
                  <c:v>-0.34362766513445919</c:v>
                </c:pt>
                <c:pt idx="82">
                  <c:v>-0.22089790494469863</c:v>
                </c:pt>
                <c:pt idx="83">
                  <c:v>0.39336123546670931</c:v>
                </c:pt>
                <c:pt idx="84">
                  <c:v>-6.5734403592389024E-2</c:v>
                </c:pt>
                <c:pt idx="85">
                  <c:v>-0.32469898519326268</c:v>
                </c:pt>
                <c:pt idx="86">
                  <c:v>0.3612652328053898</c:v>
                </c:pt>
                <c:pt idx="87">
                  <c:v>-1.2797800005251077</c:v>
                </c:pt>
                <c:pt idx="88">
                  <c:v>-0.71970112207501624</c:v>
                </c:pt>
                <c:pt idx="89">
                  <c:v>-1.1311835234894572</c:v>
                </c:pt>
                <c:pt idx="90">
                  <c:v>-1.1414202344243507</c:v>
                </c:pt>
                <c:pt idx="91">
                  <c:v>-1.1534397856773728</c:v>
                </c:pt>
                <c:pt idx="92">
                  <c:v>-0.30223860265627578</c:v>
                </c:pt>
                <c:pt idx="93">
                  <c:v>0.20079361917171856</c:v>
                </c:pt>
                <c:pt idx="94">
                  <c:v>-0.56526428669643436</c:v>
                </c:pt>
                <c:pt idx="95">
                  <c:v>-0.22907056326894359</c:v>
                </c:pt>
                <c:pt idx="96">
                  <c:v>-1.2708595333095198</c:v>
                </c:pt>
                <c:pt idx="97">
                  <c:v>1.1272028664476457</c:v>
                </c:pt>
                <c:pt idx="98">
                  <c:v>-0.54698708186732459</c:v>
                </c:pt>
                <c:pt idx="99">
                  <c:v>-1.9790418281286397</c:v>
                </c:pt>
                <c:pt idx="100">
                  <c:v>-0.13214151422700304</c:v>
                </c:pt>
                <c:pt idx="101">
                  <c:v>-0.67408380437935045</c:v>
                </c:pt>
                <c:pt idx="102">
                  <c:v>0.47755577157802609</c:v>
                </c:pt>
                <c:pt idx="103">
                  <c:v>1.0989026452465507</c:v>
                </c:pt>
                <c:pt idx="104">
                  <c:v>0.54930402088388375</c:v>
                </c:pt>
                <c:pt idx="105">
                  <c:v>-1.4754399350674754</c:v>
                </c:pt>
                <c:pt idx="106">
                  <c:v>-1.0026245767126396</c:v>
                </c:pt>
                <c:pt idx="107">
                  <c:v>-1.5983788869803435</c:v>
                </c:pt>
                <c:pt idx="108">
                  <c:v>-1.4948570168798754</c:v>
                </c:pt>
                <c:pt idx="109">
                  <c:v>-2.5015303485678722</c:v>
                </c:pt>
                <c:pt idx="110">
                  <c:v>-1.2147978968958033</c:v>
                </c:pt>
                <c:pt idx="111">
                  <c:v>-0.76492309204803299</c:v>
                </c:pt>
                <c:pt idx="112">
                  <c:v>-1.2654310792784738</c:v>
                </c:pt>
                <c:pt idx="113">
                  <c:v>-1.9805192992203937</c:v>
                </c:pt>
                <c:pt idx="114">
                  <c:v>-0.46519852349918067</c:v>
                </c:pt>
                <c:pt idx="115">
                  <c:v>-1.3755344609715097</c:v>
                </c:pt>
                <c:pt idx="116">
                  <c:v>-0.84095562577515515</c:v>
                </c:pt>
                <c:pt idx="117">
                  <c:v>-1.217048520447165</c:v>
                </c:pt>
                <c:pt idx="118">
                  <c:v>-2.2988536662094758</c:v>
                </c:pt>
                <c:pt idx="119">
                  <c:v>-1.3984161379014193</c:v>
                </c:pt>
                <c:pt idx="120">
                  <c:v>-2.6365159903135975</c:v>
                </c:pt>
                <c:pt idx="121">
                  <c:v>-3.3286293833731104</c:v>
                </c:pt>
                <c:pt idx="122">
                  <c:v>-0.8965072019853888</c:v>
                </c:pt>
                <c:pt idx="123">
                  <c:v>-0.51485892542526357</c:v>
                </c:pt>
                <c:pt idx="124">
                  <c:v>-0.78096979554263379</c:v>
                </c:pt>
                <c:pt idx="125">
                  <c:v>-0.55508229537498077</c:v>
                </c:pt>
                <c:pt idx="126">
                  <c:v>-8.4936887366833025E-2</c:v>
                </c:pt>
                <c:pt idx="127">
                  <c:v>-0.30762318922562981</c:v>
                </c:pt>
                <c:pt idx="128">
                  <c:v>-1.8244006827971309</c:v>
                </c:pt>
                <c:pt idx="129">
                  <c:v>-1.3008409565941119</c:v>
                </c:pt>
                <c:pt idx="130">
                  <c:v>-2.8505018339673986</c:v>
                </c:pt>
                <c:pt idx="131">
                  <c:v>-1.0320686182513796</c:v>
                </c:pt>
                <c:pt idx="132">
                  <c:v>0.15704539200071732</c:v>
                </c:pt>
                <c:pt idx="133">
                  <c:v>-1.2134745268542164</c:v>
                </c:pt>
                <c:pt idx="134">
                  <c:v>-1.4829241389239214</c:v>
                </c:pt>
                <c:pt idx="135">
                  <c:v>-0.71947006701886029</c:v>
                </c:pt>
                <c:pt idx="136">
                  <c:v>0.21622509349365515</c:v>
                </c:pt>
                <c:pt idx="137">
                  <c:v>0.27433331467882605</c:v>
                </c:pt>
                <c:pt idx="138">
                  <c:v>-9.012936580696751E-2</c:v>
                </c:pt>
                <c:pt idx="139">
                  <c:v>-3.0500211480090869</c:v>
                </c:pt>
                <c:pt idx="140">
                  <c:v>-2.5194765902507332</c:v>
                </c:pt>
                <c:pt idx="141">
                  <c:v>-0.68563827603314742</c:v>
                </c:pt>
                <c:pt idx="142">
                  <c:v>-1.5245635589971955</c:v>
                </c:pt>
                <c:pt idx="143">
                  <c:v>-2.1403708837484974</c:v>
                </c:pt>
                <c:pt idx="144">
                  <c:v>-1.2377577978315044</c:v>
                </c:pt>
                <c:pt idx="145">
                  <c:v>-1.4763124041308844</c:v>
                </c:pt>
                <c:pt idx="146">
                  <c:v>-2.3853362228100528</c:v>
                </c:pt>
                <c:pt idx="147">
                  <c:v>0.66532224015787089</c:v>
                </c:pt>
                <c:pt idx="148">
                  <c:v>0.74588869186935969</c:v>
                </c:pt>
                <c:pt idx="149">
                  <c:v>4.8097451387549617E-2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8-4529-B118-D0330695091A}"/>
            </c:ext>
          </c:extLst>
        </c:ser>
        <c:ser>
          <c:idx val="3"/>
          <c:order val="3"/>
          <c:tx>
            <c:strRef>
              <c:f>cumulative!$K$37</c:f>
              <c:strCache>
                <c:ptCount val="1"/>
                <c:pt idx="0">
                  <c:v>Range</c:v>
                </c:pt>
              </c:strCache>
            </c:strRef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val>
            <c:numRef>
              <c:f>'Fixed-Window'!$K$39:$K$188</c:f>
              <c:numCache>
                <c:formatCode>0.00</c:formatCode>
                <c:ptCount val="150"/>
                <c:pt idx="0">
                  <c:v>4.1410283657146856</c:v>
                </c:pt>
                <c:pt idx="1">
                  <c:v>4.5035456729195413</c:v>
                </c:pt>
                <c:pt idx="2">
                  <c:v>4.2251861636441985</c:v>
                </c:pt>
                <c:pt idx="3">
                  <c:v>4.7280939391880574</c:v>
                </c:pt>
                <c:pt idx="4">
                  <c:v>4.1966569793416406</c:v>
                </c:pt>
                <c:pt idx="5">
                  <c:v>4.3412209098202279</c:v>
                </c:pt>
                <c:pt idx="6">
                  <c:v>4.4956525567164869</c:v>
                </c:pt>
                <c:pt idx="7">
                  <c:v>4.3174783566853376</c:v>
                </c:pt>
                <c:pt idx="8">
                  <c:v>3.7816192073168811</c:v>
                </c:pt>
                <c:pt idx="9">
                  <c:v>4.2558633082053188</c:v>
                </c:pt>
                <c:pt idx="10">
                  <c:v>3.8287402984439227</c:v>
                </c:pt>
                <c:pt idx="11">
                  <c:v>3.9848958432349701</c:v>
                </c:pt>
                <c:pt idx="12">
                  <c:v>4.1534295018405647</c:v>
                </c:pt>
                <c:pt idx="13">
                  <c:v>4.0372237068132764</c:v>
                </c:pt>
                <c:pt idx="14">
                  <c:v>4.6788070483439084</c:v>
                </c:pt>
                <c:pt idx="15">
                  <c:v>3.9618220239909556</c:v>
                </c:pt>
                <c:pt idx="16">
                  <c:v>4.32933780472165</c:v>
                </c:pt>
                <c:pt idx="17">
                  <c:v>4.1181537681290408</c:v>
                </c:pt>
                <c:pt idx="18">
                  <c:v>3.9181732590492677</c:v>
                </c:pt>
                <c:pt idx="19">
                  <c:v>4.129579878168343</c:v>
                </c:pt>
                <c:pt idx="20">
                  <c:v>3.8201780390672897</c:v>
                </c:pt>
                <c:pt idx="21">
                  <c:v>3.7408181852164342</c:v>
                </c:pt>
                <c:pt idx="22">
                  <c:v>4.6857162725712511</c:v>
                </c:pt>
                <c:pt idx="23">
                  <c:v>3.8269833051598829</c:v>
                </c:pt>
                <c:pt idx="24">
                  <c:v>4.352103311981339</c:v>
                </c:pt>
                <c:pt idx="25">
                  <c:v>4.2855289056743722</c:v>
                </c:pt>
                <c:pt idx="26">
                  <c:v>5.2552206646244795</c:v>
                </c:pt>
                <c:pt idx="27">
                  <c:v>4.6625921821987362</c:v>
                </c:pt>
                <c:pt idx="28">
                  <c:v>4.8564070770149907</c:v>
                </c:pt>
                <c:pt idx="29">
                  <c:v>4.8307896130212935</c:v>
                </c:pt>
                <c:pt idx="30">
                  <c:v>4.1955537723089886</c:v>
                </c:pt>
                <c:pt idx="31">
                  <c:v>4.7905524674273474</c:v>
                </c:pt>
                <c:pt idx="32">
                  <c:v>4.2825886035310772</c:v>
                </c:pt>
                <c:pt idx="33">
                  <c:v>4.2531034005568076</c:v>
                </c:pt>
                <c:pt idx="34">
                  <c:v>4.2693634814332464</c:v>
                </c:pt>
                <c:pt idx="35">
                  <c:v>4.4054734067689996</c:v>
                </c:pt>
                <c:pt idx="36">
                  <c:v>4.2317946874875823</c:v>
                </c:pt>
                <c:pt idx="37">
                  <c:v>4.8543820039242558</c:v>
                </c:pt>
                <c:pt idx="38">
                  <c:v>4.8191818870653247</c:v>
                </c:pt>
                <c:pt idx="39">
                  <c:v>4.1298639280933713</c:v>
                </c:pt>
                <c:pt idx="40">
                  <c:v>3.9981309460752237</c:v>
                </c:pt>
                <c:pt idx="41">
                  <c:v>3.9618497930729548</c:v>
                </c:pt>
                <c:pt idx="42">
                  <c:v>4.4833229702401853</c:v>
                </c:pt>
                <c:pt idx="43">
                  <c:v>3.7846791371588089</c:v>
                </c:pt>
                <c:pt idx="44">
                  <c:v>3.9650237672750945</c:v>
                </c:pt>
                <c:pt idx="45">
                  <c:v>3.7087833242864736</c:v>
                </c:pt>
                <c:pt idx="46">
                  <c:v>3.6786445483516568</c:v>
                </c:pt>
                <c:pt idx="47">
                  <c:v>3.7994616238205561</c:v>
                </c:pt>
                <c:pt idx="48">
                  <c:v>3.797754829656272</c:v>
                </c:pt>
                <c:pt idx="49">
                  <c:v>3.688602448167714</c:v>
                </c:pt>
                <c:pt idx="50">
                  <c:v>4.1105326006488072</c:v>
                </c:pt>
                <c:pt idx="51">
                  <c:v>3.8711061328593992</c:v>
                </c:pt>
                <c:pt idx="52">
                  <c:v>4.052796448580847</c:v>
                </c:pt>
                <c:pt idx="53">
                  <c:v>3.839441455268064</c:v>
                </c:pt>
                <c:pt idx="54">
                  <c:v>4.0757086367017976</c:v>
                </c:pt>
                <c:pt idx="55">
                  <c:v>3.7848457353078646</c:v>
                </c:pt>
                <c:pt idx="56">
                  <c:v>4.4573632520886965</c:v>
                </c:pt>
                <c:pt idx="57">
                  <c:v>3.7657878528807709</c:v>
                </c:pt>
                <c:pt idx="58">
                  <c:v>3.9881856127891218</c:v>
                </c:pt>
                <c:pt idx="59">
                  <c:v>4.2235035247872439</c:v>
                </c:pt>
                <c:pt idx="60">
                  <c:v>4.2219489796513558</c:v>
                </c:pt>
                <c:pt idx="61">
                  <c:v>3.589766903421661</c:v>
                </c:pt>
                <c:pt idx="62">
                  <c:v>3.9829973071761615</c:v>
                </c:pt>
                <c:pt idx="63">
                  <c:v>3.9051197636598922</c:v>
                </c:pt>
                <c:pt idx="64">
                  <c:v>4.0310221933054446</c:v>
                </c:pt>
                <c:pt idx="65">
                  <c:v>3.6617827557536948</c:v>
                </c:pt>
                <c:pt idx="66">
                  <c:v>3.17062292489357</c:v>
                </c:pt>
                <c:pt idx="67">
                  <c:v>3.3314095282597012</c:v>
                </c:pt>
                <c:pt idx="68">
                  <c:v>3.7364155614734145</c:v>
                </c:pt>
                <c:pt idx="69">
                  <c:v>3.2439895052957142</c:v>
                </c:pt>
                <c:pt idx="70">
                  <c:v>3.1080045974900776</c:v>
                </c:pt>
                <c:pt idx="71">
                  <c:v>3.422908679469931</c:v>
                </c:pt>
                <c:pt idx="72">
                  <c:v>3.1292813991199635</c:v>
                </c:pt>
                <c:pt idx="73">
                  <c:v>3.701418945189979</c:v>
                </c:pt>
                <c:pt idx="74">
                  <c:v>3.0122030920442433</c:v>
                </c:pt>
                <c:pt idx="75">
                  <c:v>2.9604825831063026</c:v>
                </c:pt>
                <c:pt idx="76">
                  <c:v>3.4185110187462127</c:v>
                </c:pt>
                <c:pt idx="77">
                  <c:v>3.0317572232632499</c:v>
                </c:pt>
                <c:pt idx="78">
                  <c:v>3.1098689868747043</c:v>
                </c:pt>
                <c:pt idx="79">
                  <c:v>3.9686704308411587</c:v>
                </c:pt>
                <c:pt idx="80">
                  <c:v>3.6717024051027423</c:v>
                </c:pt>
                <c:pt idx="81">
                  <c:v>3.1095324174078041</c:v>
                </c:pt>
                <c:pt idx="82">
                  <c:v>3.930603360062328</c:v>
                </c:pt>
                <c:pt idx="83">
                  <c:v>4.0169733168384862</c:v>
                </c:pt>
                <c:pt idx="84">
                  <c:v>3.4678282263012461</c:v>
                </c:pt>
                <c:pt idx="85">
                  <c:v>3.0143364918306741</c:v>
                </c:pt>
                <c:pt idx="86">
                  <c:v>3.546150389031439</c:v>
                </c:pt>
                <c:pt idx="87">
                  <c:v>3.5379488003754256</c:v>
                </c:pt>
                <c:pt idx="88">
                  <c:v>3.2662419850772864</c:v>
                </c:pt>
                <c:pt idx="89">
                  <c:v>3.3980105701219627</c:v>
                </c:pt>
                <c:pt idx="90">
                  <c:v>3.2202751058777057</c:v>
                </c:pt>
                <c:pt idx="91">
                  <c:v>3.057588338733749</c:v>
                </c:pt>
                <c:pt idx="92">
                  <c:v>3.1884095322064265</c:v>
                </c:pt>
                <c:pt idx="93">
                  <c:v>3.6445011550001407</c:v>
                </c:pt>
                <c:pt idx="94">
                  <c:v>3.522857896592404</c:v>
                </c:pt>
                <c:pt idx="95">
                  <c:v>4.4051625616357644</c:v>
                </c:pt>
                <c:pt idx="96">
                  <c:v>3.0486880848549784</c:v>
                </c:pt>
                <c:pt idx="97">
                  <c:v>3.6576062906624127</c:v>
                </c:pt>
                <c:pt idx="98">
                  <c:v>3.5242911869934912</c:v>
                </c:pt>
                <c:pt idx="99">
                  <c:v>3.8253814351639344</c:v>
                </c:pt>
                <c:pt idx="100">
                  <c:v>3.82670129387758</c:v>
                </c:pt>
                <c:pt idx="101">
                  <c:v>3.8436998767065491</c:v>
                </c:pt>
                <c:pt idx="102">
                  <c:v>3.6405768667185843</c:v>
                </c:pt>
                <c:pt idx="103">
                  <c:v>4.6252462860886645</c:v>
                </c:pt>
                <c:pt idx="104">
                  <c:v>4.2572481946847471</c:v>
                </c:pt>
                <c:pt idx="105">
                  <c:v>3.9275747749802274</c:v>
                </c:pt>
                <c:pt idx="106">
                  <c:v>3.9459975531733678</c:v>
                </c:pt>
                <c:pt idx="107">
                  <c:v>3.8001324896850717</c:v>
                </c:pt>
                <c:pt idx="108">
                  <c:v>3.7282684966215447</c:v>
                </c:pt>
                <c:pt idx="109">
                  <c:v>3.9621120761151172</c:v>
                </c:pt>
                <c:pt idx="110">
                  <c:v>4.0257557015983982</c:v>
                </c:pt>
                <c:pt idx="111">
                  <c:v>3.7230502961724907</c:v>
                </c:pt>
                <c:pt idx="112">
                  <c:v>3.8736702270402663</c:v>
                </c:pt>
                <c:pt idx="113">
                  <c:v>4.3400491353164989</c:v>
                </c:pt>
                <c:pt idx="114">
                  <c:v>4.0406748075112846</c:v>
                </c:pt>
                <c:pt idx="115">
                  <c:v>3.9797328562526522</c:v>
                </c:pt>
                <c:pt idx="116">
                  <c:v>3.8617631978122722</c:v>
                </c:pt>
                <c:pt idx="117">
                  <c:v>3.8863042844764517</c:v>
                </c:pt>
                <c:pt idx="118">
                  <c:v>4.1174392350390452</c:v>
                </c:pt>
                <c:pt idx="119">
                  <c:v>3.6684738105271006</c:v>
                </c:pt>
                <c:pt idx="120">
                  <c:v>4.1953354740260229</c:v>
                </c:pt>
                <c:pt idx="121">
                  <c:v>4.0559199895297162</c:v>
                </c:pt>
                <c:pt idx="122">
                  <c:v>4.2083401010088872</c:v>
                </c:pt>
                <c:pt idx="123">
                  <c:v>3.8658206015306229</c:v>
                </c:pt>
                <c:pt idx="124">
                  <c:v>4.2564294214767076</c:v>
                </c:pt>
                <c:pt idx="125">
                  <c:v>3.8329762513864143</c:v>
                </c:pt>
                <c:pt idx="126">
                  <c:v>3.6850823933308252</c:v>
                </c:pt>
                <c:pt idx="127">
                  <c:v>3.724855213433711</c:v>
                </c:pt>
                <c:pt idx="128">
                  <c:v>4.2284270253227243</c:v>
                </c:pt>
                <c:pt idx="129">
                  <c:v>3.7004962016255432</c:v>
                </c:pt>
                <c:pt idx="130">
                  <c:v>4.2676362609065102</c:v>
                </c:pt>
                <c:pt idx="131">
                  <c:v>3.8779077361646861</c:v>
                </c:pt>
                <c:pt idx="132">
                  <c:v>4.1409072508123579</c:v>
                </c:pt>
                <c:pt idx="133">
                  <c:v>3.8059420009075899</c:v>
                </c:pt>
                <c:pt idx="134">
                  <c:v>3.7210808329450291</c:v>
                </c:pt>
                <c:pt idx="135">
                  <c:v>3.7435421498139547</c:v>
                </c:pt>
                <c:pt idx="136">
                  <c:v>4.3553660235521647</c:v>
                </c:pt>
                <c:pt idx="137">
                  <c:v>3.7773720729040785</c:v>
                </c:pt>
                <c:pt idx="138">
                  <c:v>3.8169808176508644</c:v>
                </c:pt>
                <c:pt idx="139">
                  <c:v>4.8402734605209661</c:v>
                </c:pt>
                <c:pt idx="140">
                  <c:v>4.3664584671005784</c:v>
                </c:pt>
                <c:pt idx="141">
                  <c:v>4.0713001025247628</c:v>
                </c:pt>
                <c:pt idx="142">
                  <c:v>4.5626087925823349</c:v>
                </c:pt>
                <c:pt idx="143">
                  <c:v>3.4613505208192201</c:v>
                </c:pt>
                <c:pt idx="144">
                  <c:v>3.6038254903751525</c:v>
                </c:pt>
                <c:pt idx="145">
                  <c:v>3.7361548562440685</c:v>
                </c:pt>
                <c:pt idx="146">
                  <c:v>3.9791488216441397</c:v>
                </c:pt>
                <c:pt idx="147">
                  <c:v>3.6367999758212806</c:v>
                </c:pt>
                <c:pt idx="148">
                  <c:v>3.9182297081107977</c:v>
                </c:pt>
                <c:pt idx="149">
                  <c:v>3.1493887867969494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18-4529-B118-D033069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0788400"/>
        <c:axId val="995876352"/>
      </c:areaChart>
      <c:lineChart>
        <c:grouping val="standard"/>
        <c:varyColors val="0"/>
        <c:ser>
          <c:idx val="0"/>
          <c:order val="0"/>
          <c:tx>
            <c:v>Forecast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'Fixed-Window'!$G$39:$G$188</c:f>
              <c:numCache>
                <c:formatCode>0.00</c:formatCode>
                <c:ptCount val="150"/>
                <c:pt idx="0">
                  <c:v>2.0357478899123191</c:v>
                </c:pt>
                <c:pt idx="1">
                  <c:v>0.26963489876876578</c:v>
                </c:pt>
                <c:pt idx="2">
                  <c:v>1.6217916256793421</c:v>
                </c:pt>
                <c:pt idx="3">
                  <c:v>0.99264329013466046</c:v>
                </c:pt>
                <c:pt idx="4">
                  <c:v>0.97892998201694648</c:v>
                </c:pt>
                <c:pt idx="5">
                  <c:v>-0.42385431584712818</c:v>
                </c:pt>
                <c:pt idx="6">
                  <c:v>-0.19324765258411869</c:v>
                </c:pt>
                <c:pt idx="7">
                  <c:v>0.22873055103176276</c:v>
                </c:pt>
                <c:pt idx="8">
                  <c:v>1.7457442848295002</c:v>
                </c:pt>
                <c:pt idx="9">
                  <c:v>0.32748100322568274</c:v>
                </c:pt>
                <c:pt idx="10">
                  <c:v>0.43135794417461382</c:v>
                </c:pt>
                <c:pt idx="11">
                  <c:v>2.7105425590216781E-2</c:v>
                </c:pt>
                <c:pt idx="12">
                  <c:v>0.79000936486618867</c:v>
                </c:pt>
                <c:pt idx="13">
                  <c:v>0.35227451918103103</c:v>
                </c:pt>
                <c:pt idx="14">
                  <c:v>-0.87457459444844621</c:v>
                </c:pt>
                <c:pt idx="15">
                  <c:v>-2.01638334133707</c:v>
                </c:pt>
                <c:pt idx="16">
                  <c:v>-1.9947224642611066</c:v>
                </c:pt>
                <c:pt idx="17">
                  <c:v>2.5116330630271708</c:v>
                </c:pt>
                <c:pt idx="18">
                  <c:v>2.5240732631616321</c:v>
                </c:pt>
                <c:pt idx="19">
                  <c:v>2.3305461302337438</c:v>
                </c:pt>
                <c:pt idx="20">
                  <c:v>2.9436462895306073</c:v>
                </c:pt>
                <c:pt idx="21">
                  <c:v>1.2177950738891239</c:v>
                </c:pt>
                <c:pt idx="22">
                  <c:v>-0.91028442440966506</c:v>
                </c:pt>
                <c:pt idx="23">
                  <c:v>-0.56161156416820146</c:v>
                </c:pt>
                <c:pt idx="24">
                  <c:v>2.7967192993041485</c:v>
                </c:pt>
                <c:pt idx="25">
                  <c:v>3.1249348951263034</c:v>
                </c:pt>
                <c:pt idx="26">
                  <c:v>-0.54995264426363288</c:v>
                </c:pt>
                <c:pt idx="27">
                  <c:v>-0.123106509903808</c:v>
                </c:pt>
                <c:pt idx="28">
                  <c:v>-8.8007789825774729E-2</c:v>
                </c:pt>
                <c:pt idx="29">
                  <c:v>-6.2815543825157305E-2</c:v>
                </c:pt>
                <c:pt idx="30">
                  <c:v>1.0465632252385986</c:v>
                </c:pt>
                <c:pt idx="31">
                  <c:v>-1.0701775269410665</c:v>
                </c:pt>
                <c:pt idx="32">
                  <c:v>-0.20157766721625886</c:v>
                </c:pt>
                <c:pt idx="33">
                  <c:v>0.64345767647439789</c:v>
                </c:pt>
                <c:pt idx="34">
                  <c:v>-0.23947382120545591</c:v>
                </c:pt>
                <c:pt idx="35">
                  <c:v>0.53684983991795343</c:v>
                </c:pt>
                <c:pt idx="36">
                  <c:v>1.0323929530525973</c:v>
                </c:pt>
                <c:pt idx="37">
                  <c:v>-0.2162398353461803</c:v>
                </c:pt>
                <c:pt idx="38">
                  <c:v>-0.45292682185204453</c:v>
                </c:pt>
                <c:pt idx="39">
                  <c:v>0.60578348223140788</c:v>
                </c:pt>
                <c:pt idx="40">
                  <c:v>0.54645987624393944</c:v>
                </c:pt>
                <c:pt idx="41">
                  <c:v>1.0363692072434803</c:v>
                </c:pt>
                <c:pt idx="42">
                  <c:v>0.87955287563691353</c:v>
                </c:pt>
                <c:pt idx="43">
                  <c:v>0.62934462511813549</c:v>
                </c:pt>
                <c:pt idx="44">
                  <c:v>-0.71188365260864406</c:v>
                </c:pt>
                <c:pt idx="45">
                  <c:v>0.14536994568860118</c:v>
                </c:pt>
                <c:pt idx="46">
                  <c:v>-0.13401312233044424</c:v>
                </c:pt>
                <c:pt idx="47">
                  <c:v>0.75311720880238253</c:v>
                </c:pt>
                <c:pt idx="48">
                  <c:v>8.2160177766307754E-2</c:v>
                </c:pt>
                <c:pt idx="49">
                  <c:v>5.3272048062853739E-3</c:v>
                </c:pt>
                <c:pt idx="50">
                  <c:v>-1.5770698274914172</c:v>
                </c:pt>
                <c:pt idx="51">
                  <c:v>-0.55446544866134584</c:v>
                </c:pt>
                <c:pt idx="52">
                  <c:v>1.3579130901669452</c:v>
                </c:pt>
                <c:pt idx="53">
                  <c:v>1.0828190094024772</c:v>
                </c:pt>
                <c:pt idx="54">
                  <c:v>0.70125044951083759</c:v>
                </c:pt>
                <c:pt idx="55">
                  <c:v>0.29169082331150359</c:v>
                </c:pt>
                <c:pt idx="56">
                  <c:v>1.6064902039598177</c:v>
                </c:pt>
                <c:pt idx="57">
                  <c:v>1.8809565440265508</c:v>
                </c:pt>
                <c:pt idx="58">
                  <c:v>-0.15922793869035512</c:v>
                </c:pt>
                <c:pt idx="59">
                  <c:v>0.6505245764268236</c:v>
                </c:pt>
                <c:pt idx="60">
                  <c:v>-0.62728842978490218</c:v>
                </c:pt>
                <c:pt idx="61">
                  <c:v>-0.6004267305756763</c:v>
                </c:pt>
                <c:pt idx="62">
                  <c:v>0.39650287073995893</c:v>
                </c:pt>
                <c:pt idx="63">
                  <c:v>0.35702543360745698</c:v>
                </c:pt>
                <c:pt idx="64">
                  <c:v>-5.3877492495494395E-2</c:v>
                </c:pt>
                <c:pt idx="65">
                  <c:v>0.95398823271744093</c:v>
                </c:pt>
                <c:pt idx="66">
                  <c:v>0.1283393684402962</c:v>
                </c:pt>
                <c:pt idx="67">
                  <c:v>-0.51483775784995633</c:v>
                </c:pt>
                <c:pt idx="68">
                  <c:v>1.1133509170696758</c:v>
                </c:pt>
                <c:pt idx="69">
                  <c:v>2.4254465400735303</c:v>
                </c:pt>
                <c:pt idx="70">
                  <c:v>1.4476373448217557</c:v>
                </c:pt>
                <c:pt idx="71">
                  <c:v>0.15540225180930037</c:v>
                </c:pt>
                <c:pt idx="72">
                  <c:v>0.90463371429843287</c:v>
                </c:pt>
                <c:pt idx="73">
                  <c:v>1.4436517482906155</c:v>
                </c:pt>
                <c:pt idx="74">
                  <c:v>-0.16878786888092839</c:v>
                </c:pt>
                <c:pt idx="75">
                  <c:v>1.0338726846375299</c:v>
                </c:pt>
                <c:pt idx="76">
                  <c:v>0.48678266417792421</c:v>
                </c:pt>
                <c:pt idx="77">
                  <c:v>-0.64151151381381166</c:v>
                </c:pt>
                <c:pt idx="78">
                  <c:v>1.2885963408977463</c:v>
                </c:pt>
                <c:pt idx="79">
                  <c:v>2.156425663599705</c:v>
                </c:pt>
                <c:pt idx="80">
                  <c:v>2.4824113255329161</c:v>
                </c:pt>
                <c:pt idx="81">
                  <c:v>1.2111385435694428</c:v>
                </c:pt>
                <c:pt idx="82">
                  <c:v>1.7444037750864654</c:v>
                </c:pt>
                <c:pt idx="83">
                  <c:v>2.4018478938859529</c:v>
                </c:pt>
                <c:pt idx="84">
                  <c:v>1.668179709558234</c:v>
                </c:pt>
                <c:pt idx="85">
                  <c:v>1.1824692607220744</c:v>
                </c:pt>
                <c:pt idx="86">
                  <c:v>2.1343404273211091</c:v>
                </c:pt>
                <c:pt idx="87">
                  <c:v>0.48919439966260514</c:v>
                </c:pt>
                <c:pt idx="88">
                  <c:v>0.91341987046362694</c:v>
                </c:pt>
                <c:pt idx="89">
                  <c:v>0.56782176157152431</c:v>
                </c:pt>
                <c:pt idx="90">
                  <c:v>0.46871731851450227</c:v>
                </c:pt>
                <c:pt idx="91">
                  <c:v>0.37535438368950169</c:v>
                </c:pt>
                <c:pt idx="92">
                  <c:v>1.2919661634469375</c:v>
                </c:pt>
                <c:pt idx="93">
                  <c:v>2.0230441966717887</c:v>
                </c:pt>
                <c:pt idx="94">
                  <c:v>1.1961646615997676</c:v>
                </c:pt>
                <c:pt idx="95">
                  <c:v>1.9735107175489386</c:v>
                </c:pt>
                <c:pt idx="96">
                  <c:v>0.25348450911796938</c:v>
                </c:pt>
                <c:pt idx="97">
                  <c:v>2.956006011778852</c:v>
                </c:pt>
                <c:pt idx="98">
                  <c:v>1.215158511629421</c:v>
                </c:pt>
                <c:pt idx="99">
                  <c:v>-6.6351110546672531E-2</c:v>
                </c:pt>
                <c:pt idx="100">
                  <c:v>1.7812091327117869</c:v>
                </c:pt>
                <c:pt idx="101">
                  <c:v>1.2477661339739241</c:v>
                </c:pt>
                <c:pt idx="102">
                  <c:v>2.2978442049373182</c:v>
                </c:pt>
                <c:pt idx="103">
                  <c:v>3.4115257882908825</c:v>
                </c:pt>
                <c:pt idx="104">
                  <c:v>2.6779281182262578</c:v>
                </c:pt>
                <c:pt idx="105">
                  <c:v>0.48834745242263833</c:v>
                </c:pt>
                <c:pt idx="106">
                  <c:v>0.97037419987404427</c:v>
                </c:pt>
                <c:pt idx="107">
                  <c:v>0.30168735786219214</c:v>
                </c:pt>
                <c:pt idx="108">
                  <c:v>0.36927723143089697</c:v>
                </c:pt>
                <c:pt idx="109">
                  <c:v>-0.52047431051031356</c:v>
                </c:pt>
                <c:pt idx="110">
                  <c:v>0.79807995390339581</c:v>
                </c:pt>
                <c:pt idx="111">
                  <c:v>1.0966020560382126</c:v>
                </c:pt>
                <c:pt idx="112">
                  <c:v>0.67140403424165918</c:v>
                </c:pt>
                <c:pt idx="113">
                  <c:v>0.18950526843785576</c:v>
                </c:pt>
                <c:pt idx="114">
                  <c:v>1.5551388802564616</c:v>
                </c:pt>
                <c:pt idx="115">
                  <c:v>0.61433196715481619</c:v>
                </c:pt>
                <c:pt idx="116">
                  <c:v>1.0899259731309809</c:v>
                </c:pt>
                <c:pt idx="117">
                  <c:v>0.7261036217910608</c:v>
                </c:pt>
                <c:pt idx="118">
                  <c:v>-0.24013404868995325</c:v>
                </c:pt>
                <c:pt idx="119">
                  <c:v>0.43582076736213105</c:v>
                </c:pt>
                <c:pt idx="120">
                  <c:v>-0.53884825330058628</c:v>
                </c:pt>
                <c:pt idx="121">
                  <c:v>-1.3006693886082525</c:v>
                </c:pt>
                <c:pt idx="122">
                  <c:v>1.2076628485190548</c:v>
                </c:pt>
                <c:pt idx="123">
                  <c:v>1.4180513753400479</c:v>
                </c:pt>
                <c:pt idx="124">
                  <c:v>1.34724491519572</c:v>
                </c:pt>
                <c:pt idx="125">
                  <c:v>1.3614058303182264</c:v>
                </c:pt>
                <c:pt idx="126">
                  <c:v>1.7576043092985796</c:v>
                </c:pt>
                <c:pt idx="127">
                  <c:v>1.5548044174912257</c:v>
                </c:pt>
                <c:pt idx="128">
                  <c:v>0.28981282986423129</c:v>
                </c:pt>
                <c:pt idx="129">
                  <c:v>0.54940714421865966</c:v>
                </c:pt>
                <c:pt idx="130">
                  <c:v>-0.71668370351414379</c:v>
                </c:pt>
                <c:pt idx="131">
                  <c:v>0.90688524983096341</c:v>
                </c:pt>
                <c:pt idx="132">
                  <c:v>2.2274990174068963</c:v>
                </c:pt>
                <c:pt idx="133">
                  <c:v>0.68949647359957855</c:v>
                </c:pt>
                <c:pt idx="134">
                  <c:v>0.37761627754859317</c:v>
                </c:pt>
                <c:pt idx="135">
                  <c:v>1.1523010078881173</c:v>
                </c:pt>
                <c:pt idx="136">
                  <c:v>2.3939081052697375</c:v>
                </c:pt>
                <c:pt idx="137">
                  <c:v>2.1630193511308655</c:v>
                </c:pt>
                <c:pt idx="138">
                  <c:v>1.8183610430184647</c:v>
                </c:pt>
                <c:pt idx="139">
                  <c:v>-0.62988441774860382</c:v>
                </c:pt>
                <c:pt idx="140">
                  <c:v>-0.33624735670044414</c:v>
                </c:pt>
                <c:pt idx="141">
                  <c:v>1.350011775229234</c:v>
                </c:pt>
                <c:pt idx="142">
                  <c:v>0.7567408372939719</c:v>
                </c:pt>
                <c:pt idx="143">
                  <c:v>-0.40969562333888732</c:v>
                </c:pt>
                <c:pt idx="144">
                  <c:v>0.56415494735607186</c:v>
                </c:pt>
                <c:pt idx="145">
                  <c:v>0.39176502399114987</c:v>
                </c:pt>
                <c:pt idx="146">
                  <c:v>-0.39576181198798288</c:v>
                </c:pt>
                <c:pt idx="147">
                  <c:v>2.4837222280685114</c:v>
                </c:pt>
                <c:pt idx="148">
                  <c:v>2.7050035459247588</c:v>
                </c:pt>
                <c:pt idx="149">
                  <c:v>1.6227918447860246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18-4529-B118-D0330695091A}"/>
            </c:ext>
          </c:extLst>
        </c:ser>
        <c:ser>
          <c:idx val="1"/>
          <c:order val="1"/>
          <c:tx>
            <c:v>Actual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'Fixed-Window'!$L$39:$L$188</c:f>
              <c:numCache>
                <c:formatCode>0.00</c:formatCode>
                <c:ptCount val="150"/>
                <c:pt idx="0">
                  <c:v>0.44923969999218316</c:v>
                </c:pt>
                <c:pt idx="1">
                  <c:v>0.16368018407295304</c:v>
                </c:pt>
                <c:pt idx="2">
                  <c:v>0.57744068247933877</c:v>
                </c:pt>
                <c:pt idx="3">
                  <c:v>0.35859755851927178</c:v>
                </c:pt>
                <c:pt idx="4">
                  <c:v>-0.47366597349112416</c:v>
                </c:pt>
                <c:pt idx="5">
                  <c:v>-1.1042482256697967</c:v>
                </c:pt>
                <c:pt idx="6">
                  <c:v>-0.96369150103018741</c:v>
                </c:pt>
                <c:pt idx="7">
                  <c:v>0.52532804002306566</c:v>
                </c:pt>
                <c:pt idx="8">
                  <c:v>4.5146026438452336E-2</c:v>
                </c:pt>
                <c:pt idx="9">
                  <c:v>-0.54862249392637619</c:v>
                </c:pt>
                <c:pt idx="10">
                  <c:v>-0.58072241197164809</c:v>
                </c:pt>
                <c:pt idx="11">
                  <c:v>6.5559468260443121E-2</c:v>
                </c:pt>
                <c:pt idx="12">
                  <c:v>8.1941164133920719E-2</c:v>
                </c:pt>
                <c:pt idx="13">
                  <c:v>-1.6738142834407062</c:v>
                </c:pt>
                <c:pt idx="14">
                  <c:v>-2.8796823524592132</c:v>
                </c:pt>
                <c:pt idx="15">
                  <c:v>-3.180785448426084</c:v>
                </c:pt>
                <c:pt idx="16">
                  <c:v>0.42031248129789534</c:v>
                </c:pt>
                <c:pt idx="17">
                  <c:v>2.9604328316490802</c:v>
                </c:pt>
                <c:pt idx="18">
                  <c:v>2.9675327404631062</c:v>
                </c:pt>
                <c:pt idx="19">
                  <c:v>3.4185508936415641</c:v>
                </c:pt>
                <c:pt idx="20">
                  <c:v>2.2901048660061409</c:v>
                </c:pt>
                <c:pt idx="21">
                  <c:v>-0.8705793382022331</c:v>
                </c:pt>
                <c:pt idx="22">
                  <c:v>-1.7553670638102181</c:v>
                </c:pt>
                <c:pt idx="23">
                  <c:v>1.6913183890290373</c:v>
                </c:pt>
                <c:pt idx="24">
                  <c:v>3.9135915099687901</c:v>
                </c:pt>
                <c:pt idx="25">
                  <c:v>0.1567138518824216</c:v>
                </c:pt>
                <c:pt idx="26">
                  <c:v>-1.6164421020966806</c:v>
                </c:pt>
                <c:pt idx="27">
                  <c:v>-0.81280552385331495</c:v>
                </c:pt>
                <c:pt idx="28">
                  <c:v>-0.58567193943528673</c:v>
                </c:pt>
                <c:pt idx="29">
                  <c:v>0.59670232879688734</c:v>
                </c:pt>
                <c:pt idx="30">
                  <c:v>-0.88466433772487574</c:v>
                </c:pt>
                <c:pt idx="31">
                  <c:v>-1.5241298914354973</c:v>
                </c:pt>
                <c:pt idx="32">
                  <c:v>0.15485284689279433</c:v>
                </c:pt>
                <c:pt idx="33">
                  <c:v>1.5700823150910592E-2</c:v>
                </c:pt>
                <c:pt idx="34">
                  <c:v>7.9181021439796995E-2</c:v>
                </c:pt>
                <c:pt idx="35">
                  <c:v>1.0241420518797182</c:v>
                </c:pt>
                <c:pt idx="36">
                  <c:v>0.1351094256096913</c:v>
                </c:pt>
                <c:pt idx="37">
                  <c:v>-0.92152489454286401</c:v>
                </c:pt>
                <c:pt idx="38">
                  <c:v>4.4375895109016739E-3</c:v>
                </c:pt>
                <c:pt idx="39">
                  <c:v>0.7762695594067538</c:v>
                </c:pt>
                <c:pt idx="40">
                  <c:v>1.0818589346856096</c:v>
                </c:pt>
                <c:pt idx="41">
                  <c:v>1.3445025677241675</c:v>
                </c:pt>
                <c:pt idx="42">
                  <c:v>1.0889784024017173</c:v>
                </c:pt>
                <c:pt idx="43">
                  <c:v>-0.34824212995010662</c:v>
                </c:pt>
                <c:pt idx="44">
                  <c:v>-0.69177084688180401</c:v>
                </c:pt>
                <c:pt idx="45">
                  <c:v>-6.080006160263185E-2</c:v>
                </c:pt>
                <c:pt idx="46">
                  <c:v>0.5957925218691843</c:v>
                </c:pt>
                <c:pt idx="47">
                  <c:v>0.58406030884142035</c:v>
                </c:pt>
                <c:pt idx="48">
                  <c:v>-8.8089907374251375E-2</c:v>
                </c:pt>
                <c:pt idx="49">
                  <c:v>-1.7618113799168316</c:v>
                </c:pt>
                <c:pt idx="50">
                  <c:v>-1.9231298256135632</c:v>
                </c:pt>
                <c:pt idx="51">
                  <c:v>0.74510128686479604</c:v>
                </c:pt>
                <c:pt idx="52">
                  <c:v>1.8394697188038203</c:v>
                </c:pt>
                <c:pt idx="53">
                  <c:v>1.2670973416019358</c:v>
                </c:pt>
                <c:pt idx="54">
                  <c:v>0.5872763857195461</c:v>
                </c:pt>
                <c:pt idx="55">
                  <c:v>1.7662344896655273</c:v>
                </c:pt>
                <c:pt idx="56">
                  <c:v>2.8551800166451722</c:v>
                </c:pt>
                <c:pt idx="57">
                  <c:v>0.99491256737029654</c:v>
                </c:pt>
                <c:pt idx="58">
                  <c:v>0.29347562802981808</c:v>
                </c:pt>
                <c:pt idx="59">
                  <c:v>-0.43857044465079631</c:v>
                </c:pt>
                <c:pt idx="60">
                  <c:v>-1.5782021128484094</c:v>
                </c:pt>
                <c:pt idx="61">
                  <c:v>-0.53141194725313268</c:v>
                </c:pt>
                <c:pt idx="62">
                  <c:v>0.3661486146548979</c:v>
                </c:pt>
                <c:pt idx="63">
                  <c:v>-9.9124092574187417E-2</c:v>
                </c:pt>
                <c:pt idx="64">
                  <c:v>0.70740869402475381</c:v>
                </c:pt>
                <c:pt idx="65">
                  <c:v>1.1071101075698522</c:v>
                </c:pt>
                <c:pt idx="66">
                  <c:v>-0.41506119642542072</c:v>
                </c:pt>
                <c:pt idx="67">
                  <c:v>0.83407463103119528</c:v>
                </c:pt>
                <c:pt idx="68">
                  <c:v>3.3348977326336389</c:v>
                </c:pt>
                <c:pt idx="69">
                  <c:v>3.1091768267130937</c:v>
                </c:pt>
                <c:pt idx="70">
                  <c:v>1.0463281764754009</c:v>
                </c:pt>
                <c:pt idx="71">
                  <c:v>0.69112098715781722</c:v>
                </c:pt>
                <c:pt idx="72">
                  <c:v>2.057997153564346</c:v>
                </c:pt>
                <c:pt idx="73">
                  <c:v>0.97012219600334593</c:v>
                </c:pt>
                <c:pt idx="74">
                  <c:v>0.41355037717380694</c:v>
                </c:pt>
                <c:pt idx="75">
                  <c:v>0.6867156147586122</c:v>
                </c:pt>
                <c:pt idx="76">
                  <c:v>-0.69438780275837519</c:v>
                </c:pt>
                <c:pt idx="77">
                  <c:v>0.35898820238257756</c:v>
                </c:pt>
                <c:pt idx="78">
                  <c:v>3.466383448822508</c:v>
                </c:pt>
                <c:pt idx="79">
                  <c:v>4.2167347807365028</c:v>
                </c:pt>
                <c:pt idx="80">
                  <c:v>2.4994690871960241</c:v>
                </c:pt>
                <c:pt idx="81">
                  <c:v>2.1832909773022493</c:v>
                </c:pt>
                <c:pt idx="82">
                  <c:v>3.303923203924569</c:v>
                </c:pt>
                <c:pt idx="83">
                  <c:v>2.8205489628118032</c:v>
                </c:pt>
                <c:pt idx="84">
                  <c:v>1.6339415847904366</c:v>
                </c:pt>
                <c:pt idx="85">
                  <c:v>2.1117854612867815</c:v>
                </c:pt>
                <c:pt idx="86">
                  <c:v>1.363576858316651</c:v>
                </c:pt>
                <c:pt idx="87">
                  <c:v>0.43897872575805141</c:v>
                </c:pt>
                <c:pt idx="88">
                  <c:v>0.59229891984105587</c:v>
                </c:pt>
                <c:pt idx="89">
                  <c:v>0.25773248141968041</c:v>
                </c:pt>
                <c:pt idx="90">
                  <c:v>0.23365147538466724</c:v>
                </c:pt>
                <c:pt idx="91">
                  <c:v>0.83957816670003793</c:v>
                </c:pt>
                <c:pt idx="92">
                  <c:v>2.0017978922939088</c:v>
                </c:pt>
                <c:pt idx="93">
                  <c:v>1.9088425258067705</c:v>
                </c:pt>
                <c:pt idx="94">
                  <c:v>2.5765292470942631</c:v>
                </c:pt>
                <c:pt idx="95">
                  <c:v>1.6972879251546895</c:v>
                </c:pt>
                <c:pt idx="96">
                  <c:v>2.9557542624875879</c:v>
                </c:pt>
                <c:pt idx="97">
                  <c:v>2.6462270066006024</c:v>
                </c:pt>
                <c:pt idx="98">
                  <c:v>-0.62225317263699642</c:v>
                </c:pt>
                <c:pt idx="99">
                  <c:v>0.59109458230107592</c:v>
                </c:pt>
                <c:pt idx="100">
                  <c:v>1.7216793574321554</c:v>
                </c:pt>
                <c:pt idx="101">
                  <c:v>2.4820048408203195</c:v>
                </c:pt>
                <c:pt idx="102">
                  <c:v>4.9813105796316801</c:v>
                </c:pt>
                <c:pt idx="103">
                  <c:v>4.8345209206947537</c:v>
                </c:pt>
                <c:pt idx="104">
                  <c:v>1.5300259165464238</c:v>
                </c:pt>
                <c:pt idx="105">
                  <c:v>0.14329003309444821</c:v>
                </c:pt>
                <c:pt idx="106">
                  <c:v>-0.17903926148793525</c:v>
                </c:pt>
                <c:pt idx="107">
                  <c:v>-0.58022629235084566</c:v>
                </c:pt>
                <c:pt idx="108">
                  <c:v>-1.3146826325131036</c:v>
                </c:pt>
                <c:pt idx="109">
                  <c:v>-0.83791239444838794</c:v>
                </c:pt>
                <c:pt idx="110">
                  <c:v>0.55770266611557484</c:v>
                </c:pt>
                <c:pt idx="111">
                  <c:v>0.46799993249564631</c:v>
                </c:pt>
                <c:pt idx="112">
                  <c:v>-0.47022164765808983</c:v>
                </c:pt>
                <c:pt idx="113">
                  <c:v>0.47513648206292025</c:v>
                </c:pt>
                <c:pt idx="114">
                  <c:v>0.62650030998517914</c:v>
                </c:pt>
                <c:pt idx="115">
                  <c:v>0.54183990916132663</c:v>
                </c:pt>
                <c:pt idx="116">
                  <c:v>0.60049050007298299</c:v>
                </c:pt>
                <c:pt idx="117">
                  <c:v>-0.54239266788539675</c:v>
                </c:pt>
                <c:pt idx="118">
                  <c:v>-0.29465116797702606</c:v>
                </c:pt>
                <c:pt idx="119">
                  <c:v>-0.95857156246532504</c:v>
                </c:pt>
                <c:pt idx="120">
                  <c:v>-2.2676062593081543</c:v>
                </c:pt>
                <c:pt idx="121">
                  <c:v>-0.21145302151575995</c:v>
                </c:pt>
                <c:pt idx="122">
                  <c:v>1.5854450817613377</c:v>
                </c:pt>
                <c:pt idx="123">
                  <c:v>1.5991405496454627</c:v>
                </c:pt>
                <c:pt idx="124">
                  <c:v>1.5231867654634916</c:v>
                </c:pt>
                <c:pt idx="125">
                  <c:v>1.8277385369886865</c:v>
                </c:pt>
                <c:pt idx="126">
                  <c:v>1.9429930074812178</c:v>
                </c:pt>
                <c:pt idx="127">
                  <c:v>0.33825172170083095</c:v>
                </c:pt>
                <c:pt idx="128">
                  <c:v>-0.14948824496344026</c:v>
                </c:pt>
                <c:pt idx="129">
                  <c:v>-1.2518585310930743</c:v>
                </c:pt>
                <c:pt idx="130">
                  <c:v>-0.43274387264297398</c:v>
                </c:pt>
                <c:pt idx="131">
                  <c:v>2.2054295946806293</c:v>
                </c:pt>
                <c:pt idx="132">
                  <c:v>1.5898523942433513</c:v>
                </c:pt>
                <c:pt idx="133">
                  <c:v>0.30347384152191559</c:v>
                </c:pt>
                <c:pt idx="134">
                  <c:v>0.735490079441256</c:v>
                </c:pt>
                <c:pt idx="135">
                  <c:v>2.6716313445458115</c:v>
                </c:pt>
                <c:pt idx="136">
                  <c:v>3.3015507245779609</c:v>
                </c:pt>
                <c:pt idx="137">
                  <c:v>2.5285203251543735</c:v>
                </c:pt>
                <c:pt idx="138">
                  <c:v>-0.7454182153995923</c:v>
                </c:pt>
                <c:pt idx="139">
                  <c:v>-1.7903454357479669</c:v>
                </c:pt>
                <c:pt idx="140">
                  <c:v>0.65431306942454537</c:v>
                </c:pt>
                <c:pt idx="141">
                  <c:v>1.1077563287132175</c:v>
                </c:pt>
                <c:pt idx="142">
                  <c:v>1.434400225793786E-2</c:v>
                </c:pt>
                <c:pt idx="143">
                  <c:v>-7.7839025649347748E-2</c:v>
                </c:pt>
                <c:pt idx="144">
                  <c:v>0.26223799327176645</c:v>
                </c:pt>
                <c:pt idx="145">
                  <c:v>-0.43929613583149552</c:v>
                </c:pt>
                <c:pt idx="146">
                  <c:v>1.4040785910715505</c:v>
                </c:pt>
                <c:pt idx="147">
                  <c:v>3.6657764254328153</c:v>
                </c:pt>
                <c:pt idx="148">
                  <c:v>2.9909741229943867</c:v>
                </c:pt>
                <c:pt idx="149">
                  <c:v>1.1289803957670395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18-4529-B118-D033069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788400"/>
        <c:axId val="995876352"/>
      </c:lineChart>
      <c:catAx>
        <c:axId val="570788400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5876352"/>
        <c:crosses val="autoZero"/>
        <c:auto val="1"/>
        <c:lblAlgn val="ctr"/>
        <c:lblOffset val="100"/>
        <c:noMultiLvlLbl val="0"/>
      </c:catAx>
      <c:valAx>
        <c:axId val="995876352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788400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diamond"/>
            <c:size val="7"/>
            <c:spPr>
              <a:solidFill>
                <a:schemeClr val="accent1"/>
              </a:solidFill>
            </c:spPr>
          </c:marker>
          <c:xVal>
            <c:numRef>
              <c:f>'Fixed-Window'!$Q$58:$Q$68</c:f>
              <c:numCache>
                <c:formatCode>0.0</c:formatCode>
                <c:ptCount val="11"/>
                <c:pt idx="0">
                  <c:v>-1.6448536269514726</c:v>
                </c:pt>
                <c:pt idx="1">
                  <c:v>-1.2815515655446006</c:v>
                </c:pt>
                <c:pt idx="2">
                  <c:v>-0.84162123357291452</c:v>
                </c:pt>
                <c:pt idx="3">
                  <c:v>-0.52440051270804089</c:v>
                </c:pt>
                <c:pt idx="4">
                  <c:v>-0.25334710313579978</c:v>
                </c:pt>
                <c:pt idx="5">
                  <c:v>0</c:v>
                </c:pt>
                <c:pt idx="6">
                  <c:v>0.25334710313579978</c:v>
                </c:pt>
                <c:pt idx="7">
                  <c:v>0.52440051270804078</c:v>
                </c:pt>
                <c:pt idx="8">
                  <c:v>0.84162123357291474</c:v>
                </c:pt>
                <c:pt idx="9">
                  <c:v>1.2815515655446006</c:v>
                </c:pt>
                <c:pt idx="10">
                  <c:v>2.3263478740408408</c:v>
                </c:pt>
              </c:numCache>
            </c:numRef>
          </c:xVal>
          <c:yVal>
            <c:numRef>
              <c:f>'Fixed-Window'!$R$58:$R$68</c:f>
              <c:numCache>
                <c:formatCode>0.0</c:formatCode>
                <c:ptCount val="11"/>
                <c:pt idx="0">
                  <c:v>-1.6180043302947205</c:v>
                </c:pt>
                <c:pt idx="1">
                  <c:v>-1.1421128747737912</c:v>
                </c:pt>
                <c:pt idx="2">
                  <c:v>-0.78621765422086887</c:v>
                </c:pt>
                <c:pt idx="3">
                  <c:v>-0.53317262522177988</c:v>
                </c:pt>
                <c:pt idx="4">
                  <c:v>-0.26010578224881864</c:v>
                </c:pt>
                <c:pt idx="5">
                  <c:v>-3.8107769932172054E-2</c:v>
                </c:pt>
                <c:pt idx="6">
                  <c:v>0.23746821202419086</c:v>
                </c:pt>
                <c:pt idx="7">
                  <c:v>0.4672619846961043</c:v>
                </c:pt>
                <c:pt idx="8">
                  <c:v>0.7384720783155555</c:v>
                </c:pt>
                <c:pt idx="9">
                  <c:v>1.2897763985329107</c:v>
                </c:pt>
                <c:pt idx="10">
                  <c:v>2.4712394454468112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43-4EC9-A53F-DED0407CC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494640"/>
        <c:axId val="995939584"/>
      </c:scatterChart>
      <c:scatterChart>
        <c:scatterStyle val="smoothMarker"/>
        <c:varyColors val="0"/>
        <c:ser>
          <c:idx val="1"/>
          <c:order val="1"/>
          <c:marker>
            <c:symbol val="none"/>
          </c:marker>
          <c:xVal>
            <c:numRef>
              <c:f>'Fixed-Window'!$Q$58:$Q$68</c:f>
              <c:numCache>
                <c:formatCode>0.0</c:formatCode>
                <c:ptCount val="11"/>
                <c:pt idx="0">
                  <c:v>-1.6448536269514726</c:v>
                </c:pt>
                <c:pt idx="1">
                  <c:v>-1.2815515655446006</c:v>
                </c:pt>
                <c:pt idx="2">
                  <c:v>-0.84162123357291452</c:v>
                </c:pt>
                <c:pt idx="3">
                  <c:v>-0.52440051270804089</c:v>
                </c:pt>
                <c:pt idx="4">
                  <c:v>-0.25334710313579978</c:v>
                </c:pt>
                <c:pt idx="5">
                  <c:v>0</c:v>
                </c:pt>
                <c:pt idx="6">
                  <c:v>0.25334710313579978</c:v>
                </c:pt>
                <c:pt idx="7">
                  <c:v>0.52440051270804078</c:v>
                </c:pt>
                <c:pt idx="8">
                  <c:v>0.84162123357291474</c:v>
                </c:pt>
                <c:pt idx="9">
                  <c:v>1.2815515655446006</c:v>
                </c:pt>
                <c:pt idx="10">
                  <c:v>2.3263478740408408</c:v>
                </c:pt>
              </c:numCache>
            </c:numRef>
          </c:xVal>
          <c:yVal>
            <c:numRef>
              <c:f>'Fixed-Window'!$Q$58:$Q$68</c:f>
              <c:numCache>
                <c:formatCode>0.0</c:formatCode>
                <c:ptCount val="11"/>
                <c:pt idx="0">
                  <c:v>-1.6448536269514726</c:v>
                </c:pt>
                <c:pt idx="1">
                  <c:v>-1.2815515655446006</c:v>
                </c:pt>
                <c:pt idx="2">
                  <c:v>-0.84162123357291452</c:v>
                </c:pt>
                <c:pt idx="3">
                  <c:v>-0.52440051270804089</c:v>
                </c:pt>
                <c:pt idx="4">
                  <c:v>-0.25334710313579978</c:v>
                </c:pt>
                <c:pt idx="5">
                  <c:v>0</c:v>
                </c:pt>
                <c:pt idx="6">
                  <c:v>0.25334710313579978</c:v>
                </c:pt>
                <c:pt idx="7">
                  <c:v>0.52440051270804078</c:v>
                </c:pt>
                <c:pt idx="8">
                  <c:v>0.84162123357291474</c:v>
                </c:pt>
                <c:pt idx="9">
                  <c:v>1.2815515655446006</c:v>
                </c:pt>
                <c:pt idx="10">
                  <c:v>2.3263478740408408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643-4EC9-A53F-DED0407CC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494640"/>
        <c:axId val="995939584"/>
      </c:scatterChart>
      <c:valAx>
        <c:axId val="1244494640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 algn="l" rtl="0">
                  <a:defRPr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rPr>
                  <a:t>Theoretical Distribution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low"/>
        <c:crossAx val="995939584"/>
        <c:crosses val="autoZero"/>
        <c:crossBetween val="midCat"/>
      </c:valAx>
      <c:valAx>
        <c:axId val="995939584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 algn="l" rtl="0">
                  <a:defRPr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rPr>
                  <a:t>Empirical Distribution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low"/>
        <c:crossAx val="1244494640"/>
        <c:crosses val="autoZero"/>
        <c:crossBetween val="midCat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1</xdr:row>
      <xdr:rowOff>4762</xdr:rowOff>
    </xdr:from>
    <xdr:to>
      <xdr:col>22</xdr:col>
      <xdr:colOff>257175</xdr:colOff>
      <xdr:row>15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C780E2-D34F-4B9A-96FD-D0491DE443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585786</xdr:colOff>
      <xdr:row>35</xdr:row>
      <xdr:rowOff>161924</xdr:rowOff>
    </xdr:from>
    <xdr:to>
      <xdr:col>28</xdr:col>
      <xdr:colOff>371475</xdr:colOff>
      <xdr:row>53</xdr:row>
      <xdr:rowOff>38099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6D8D174-8FBB-4FB8-AEB0-8003BBC4D7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54</xdr:row>
      <xdr:rowOff>0</xdr:rowOff>
    </xdr:from>
    <xdr:to>
      <xdr:col>25</xdr:col>
      <xdr:colOff>0</xdr:colOff>
      <xdr:row>66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C20BCF8-115F-416B-80D6-E5AFC3917B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72</xdr:row>
      <xdr:rowOff>0</xdr:rowOff>
    </xdr:from>
    <xdr:to>
      <xdr:col>29</xdr:col>
      <xdr:colOff>0</xdr:colOff>
      <xdr:row>86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6BAC4D4-5DF5-4528-A795-BBB1BD3E0B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42</xdr:col>
      <xdr:colOff>0</xdr:colOff>
      <xdr:row>39</xdr:row>
      <xdr:rowOff>0</xdr:rowOff>
    </xdr:from>
    <xdr:to>
      <xdr:col>49</xdr:col>
      <xdr:colOff>0</xdr:colOff>
      <xdr:row>53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9B87FE8-36B3-4368-94E0-2493420A71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323850</xdr:colOff>
      <xdr:row>55</xdr:row>
      <xdr:rowOff>71437</xdr:rowOff>
    </xdr:from>
    <xdr:to>
      <xdr:col>49</xdr:col>
      <xdr:colOff>323850</xdr:colOff>
      <xdr:row>69</xdr:row>
      <xdr:rowOff>128587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8EC1BF9-727E-4442-B134-63BB06ECDD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1</xdr:row>
      <xdr:rowOff>4762</xdr:rowOff>
    </xdr:from>
    <xdr:to>
      <xdr:col>22</xdr:col>
      <xdr:colOff>257175</xdr:colOff>
      <xdr:row>15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524B7F-8F6E-4579-920E-80AEF5E62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585786</xdr:colOff>
      <xdr:row>29</xdr:row>
      <xdr:rowOff>19050</xdr:rowOff>
    </xdr:from>
    <xdr:to>
      <xdr:col>34</xdr:col>
      <xdr:colOff>19050</xdr:colOff>
      <xdr:row>53</xdr:row>
      <xdr:rowOff>38099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558A42E-A4D3-4BE5-AD72-F6A55D775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54</xdr:row>
      <xdr:rowOff>0</xdr:rowOff>
    </xdr:from>
    <xdr:to>
      <xdr:col>25</xdr:col>
      <xdr:colOff>0</xdr:colOff>
      <xdr:row>66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F708C9A-2C91-4985-898C-6AE9F18F1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72</xdr:row>
      <xdr:rowOff>0</xdr:rowOff>
    </xdr:from>
    <xdr:to>
      <xdr:col>29</xdr:col>
      <xdr:colOff>0</xdr:colOff>
      <xdr:row>86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931601A-6240-4DF4-BAEB-AFEB588D1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1</xdr:row>
      <xdr:rowOff>4762</xdr:rowOff>
    </xdr:from>
    <xdr:to>
      <xdr:col>22</xdr:col>
      <xdr:colOff>257175</xdr:colOff>
      <xdr:row>15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5A2D54-DD76-49F8-A72A-46B9075AA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204786</xdr:colOff>
      <xdr:row>50</xdr:row>
      <xdr:rowOff>95249</xdr:rowOff>
    </xdr:from>
    <xdr:to>
      <xdr:col>20</xdr:col>
      <xdr:colOff>504825</xdr:colOff>
      <xdr:row>67</xdr:row>
      <xdr:rowOff>161924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E80ED0A-4432-433F-B532-D789FF765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295275</xdr:colOff>
      <xdr:row>29</xdr:row>
      <xdr:rowOff>142875</xdr:rowOff>
    </xdr:from>
    <xdr:to>
      <xdr:col>31</xdr:col>
      <xdr:colOff>600075</xdr:colOff>
      <xdr:row>50</xdr:row>
      <xdr:rowOff>80962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4003C76-5E86-4096-A34C-98747B230B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8296-4E00-44B7-AFF6-1A86A459EEFD}">
  <dimension ref="A2:AM202"/>
  <sheetViews>
    <sheetView tabSelected="1" topLeftCell="A35" workbookViewId="0">
      <selection activeCell="AR56" sqref="AR56"/>
    </sheetView>
  </sheetViews>
  <sheetFormatPr defaultRowHeight="15" x14ac:dyDescent="0.25"/>
  <cols>
    <col min="14" max="14" width="9.140625" style="4"/>
    <col min="15" max="15" width="17.7109375" customWidth="1"/>
  </cols>
  <sheetData>
    <row r="2" spans="1:1" x14ac:dyDescent="0.25">
      <c r="A2" s="12" t="s">
        <v>20</v>
      </c>
    </row>
    <row r="3" spans="1:1" x14ac:dyDescent="0.25">
      <c r="A3" s="1">
        <v>1.5284845264931342</v>
      </c>
    </row>
    <row r="4" spans="1:1" x14ac:dyDescent="0.25">
      <c r="A4" s="1">
        <v>1.6163433688939117</v>
      </c>
    </row>
    <row r="5" spans="1:1" x14ac:dyDescent="0.25">
      <c r="A5" s="1">
        <v>2.6772061652571049</v>
      </c>
    </row>
    <row r="6" spans="1:1" x14ac:dyDescent="0.25">
      <c r="A6" s="1">
        <v>2.2915549889648172</v>
      </c>
    </row>
    <row r="7" spans="1:1" x14ac:dyDescent="0.25">
      <c r="A7" s="1">
        <v>-0.94428328693384578</v>
      </c>
    </row>
    <row r="8" spans="1:1" x14ac:dyDescent="0.25">
      <c r="A8" s="1">
        <v>-3.4022961536439666</v>
      </c>
    </row>
    <row r="9" spans="1:1" x14ac:dyDescent="0.25">
      <c r="A9" s="1">
        <v>-3.8910146710866993</v>
      </c>
    </row>
    <row r="10" spans="1:1" x14ac:dyDescent="0.25">
      <c r="A10" s="1">
        <v>-1.3287694083138861</v>
      </c>
    </row>
    <row r="11" spans="1:1" x14ac:dyDescent="0.25">
      <c r="A11" s="1">
        <v>2.2434793467431691</v>
      </c>
    </row>
    <row r="12" spans="1:1" x14ac:dyDescent="0.25">
      <c r="A12" s="1">
        <v>1.3076670199242391</v>
      </c>
    </row>
    <row r="13" spans="1:1" x14ac:dyDescent="0.25">
      <c r="A13" s="1">
        <v>-6.4413420013180733E-3</v>
      </c>
    </row>
    <row r="14" spans="1:1" x14ac:dyDescent="0.25">
      <c r="A14" s="1">
        <v>2.3980958518029234</v>
      </c>
    </row>
    <row r="15" spans="1:1" x14ac:dyDescent="0.25">
      <c r="A15" s="1">
        <v>3.2789402408503614</v>
      </c>
    </row>
    <row r="16" spans="1:1" x14ac:dyDescent="0.25">
      <c r="A16" s="1">
        <v>2.9068006610183392</v>
      </c>
    </row>
    <row r="17" spans="1:23" x14ac:dyDescent="0.25">
      <c r="A17" s="1">
        <v>1.9556188314534357</v>
      </c>
    </row>
    <row r="18" spans="1:23" x14ac:dyDescent="0.25">
      <c r="A18" s="1">
        <v>-0.21335468025863014</v>
      </c>
    </row>
    <row r="19" spans="1:23" ht="15.75" thickBot="1" x14ac:dyDescent="0.3">
      <c r="A19" s="1">
        <v>2.1870419568541175</v>
      </c>
      <c r="F19" s="2" t="str">
        <f>_xll.ARMA($H$21,$H$24,$H$22,$H$23)</f>
        <v>ARMA(1,1)</v>
      </c>
      <c r="J19" s="2" t="s">
        <v>6</v>
      </c>
      <c r="O19" s="2" t="s">
        <v>10</v>
      </c>
    </row>
    <row r="20" spans="1:23" ht="15.75" thickBot="1" x14ac:dyDescent="0.3">
      <c r="A20" s="1">
        <v>4.6157350459954927</v>
      </c>
      <c r="F20" s="3"/>
      <c r="G20" s="3" t="s">
        <v>0</v>
      </c>
      <c r="H20" s="3" t="s">
        <v>1</v>
      </c>
      <c r="J20" s="3" t="s">
        <v>7</v>
      </c>
      <c r="K20" s="3" t="s">
        <v>8</v>
      </c>
      <c r="L20" s="3" t="s">
        <v>9</v>
      </c>
      <c r="O20" s="10" t="s">
        <v>13</v>
      </c>
      <c r="P20" s="10" t="s">
        <v>14</v>
      </c>
      <c r="Q20" s="10" t="s">
        <v>15</v>
      </c>
      <c r="R20" s="10" t="s">
        <v>16</v>
      </c>
      <c r="S20" s="10" t="s">
        <v>17</v>
      </c>
      <c r="T20" s="10" t="s">
        <v>18</v>
      </c>
      <c r="U20" s="10" t="s">
        <v>19</v>
      </c>
      <c r="W20" s="41" cm="1">
        <f t="array" ref="W20:W23">_xll.ARMA_PARAM(INDEX($A$3:$A$202,_xlfn.SEQUENCE($G$31-$G$30+1,1,$G$30,1),1),1,0.7,1,0.33,0.9,2,200)</f>
        <v>1.4850238444237924</v>
      </c>
    </row>
    <row r="21" spans="1:23" x14ac:dyDescent="0.25">
      <c r="A21" s="1">
        <v>4.6414759070747529</v>
      </c>
      <c r="G21" s="5" t="s">
        <v>2</v>
      </c>
      <c r="H21" s="6">
        <v>0.69345499679142975</v>
      </c>
      <c r="J21" s="7">
        <f>_xll.ARMA_LLF(cumulative!$A$3:$A$202,1,$H$21,$H$24,$H$22,$H$23)</f>
        <v>-281.02655408430377</v>
      </c>
      <c r="K21" s="7">
        <f>_xll.ARMA_AIC(cumulative!$A$3:$A$202,1,$H$21,$H$24,$H$22,$H$23)</f>
        <v>570.05310816860754</v>
      </c>
      <c r="L21" s="8">
        <f>_xll.ARMA_CHECK($H$21,$H$24,$H$22,$H$23)</f>
        <v>1</v>
      </c>
      <c r="O21" s="11">
        <f>AVERAGE(_xll.RMNA(_xll.ARMA_RESID(cumulative!$A$3:$A$202,1,$H$21,$H$24,$H$22,$H$23)))</f>
        <v>7.4136074236105062E-2</v>
      </c>
      <c r="P21" s="11">
        <f>STDEV(_xll.RMNA(_xll.ARMA_RESID(cumulative!$A$3:$A$202,1,$H$21,$H$24,$H$22,$H$23)))</f>
        <v>0.99875756253364589</v>
      </c>
      <c r="Q21" s="11">
        <f>SKEW(_xll.RMNA(_xll.ARMA_RESID(cumulative!$A$3:$A$202,1,$H$21,$H$24,$H$22,$H$23)))</f>
        <v>-3.0491375531556267E-3</v>
      </c>
      <c r="R21" s="11">
        <f>KURT(_xll.RMNA(_xll.ARMA_RESID(cumulative!$A$3:$A$202,1,$H$21,$H$24,$H$22,$H$23)))</f>
        <v>-0.1276488256600441</v>
      </c>
      <c r="S21" s="11" t="b">
        <f>IF(_xll.WNTest(_xll.RMNA(_xll.ARMA_RESID(cumulative!$A$3:$A$202,1,$H$21,$H$24,$H$22,$H$23)),1) &gt;0.05, TRUE, FALSE)</f>
        <v>1</v>
      </c>
      <c r="T21" s="11" t="b">
        <f>IF(_xll.NormalityTest(_xll.RMNA(_xll.ARMA_RESID(cumulative!$A$3:$A$202,1,$H$21,$H$24,$H$22,$H$23)),1) &gt;0.05, TRUE, FALSE)</f>
        <v>1</v>
      </c>
      <c r="U21" s="11" t="b">
        <f>IF(_xll.ARCHTest(_xll.RMNA(_xll.ARMA_RESID(cumulative!$A$3:$A$202,1,$H$21,$H$24,$H$22,$H$23)),1) &lt;0.05, TRUE, FALSE)</f>
        <v>0</v>
      </c>
      <c r="W21">
        <v>0.4012601954526781</v>
      </c>
    </row>
    <row r="22" spans="1:23" ht="18" x14ac:dyDescent="0.35">
      <c r="A22" s="1">
        <v>4.157247516866124</v>
      </c>
      <c r="G22" s="5" t="s">
        <v>3</v>
      </c>
      <c r="H22" s="6">
        <v>0.32590548280338322</v>
      </c>
      <c r="N22" s="5" t="s">
        <v>11</v>
      </c>
      <c r="O22" s="11">
        <v>0</v>
      </c>
      <c r="P22" s="11">
        <v>1</v>
      </c>
      <c r="Q22" s="11">
        <v>0</v>
      </c>
      <c r="R22" s="11">
        <v>0</v>
      </c>
      <c r="W22">
        <v>0.73441858496671009</v>
      </c>
    </row>
    <row r="23" spans="1:23" ht="18" x14ac:dyDescent="0.35">
      <c r="A23" s="1">
        <v>1.8425634589048894</v>
      </c>
      <c r="G23" s="5" t="s">
        <v>4</v>
      </c>
      <c r="H23" s="6">
        <v>0.9058560594238132</v>
      </c>
      <c r="N23" s="5" t="s">
        <v>12</v>
      </c>
      <c r="O23" s="4" t="b">
        <f>IF( _xll.TEST_MEAN(_xll.RMNA(_xll.ARMA_RESID(cumulative!$A$3:$A$202,1,$H$21,$H$24,$H$22,$H$23)),O22) &gt;0.05/2, FALSE, TRUE)</f>
        <v>0</v>
      </c>
      <c r="P23" s="4" t="b">
        <f>IF( _xll.TEST_STDEV(_xll.RMNA(_xll.ARMA_RESID(cumulative!$A$3:$A$202,1,$H$21,$H$24,$H$22,$H$23)),P22) &gt;0.05, FALSE, TRUE)</f>
        <v>0</v>
      </c>
      <c r="Q23" s="4" t="b">
        <f>IF( _xll.TEST_SKEW(_xll.RMNA(_xll.ARMA_RESID(cumulative!$A$3:$A$202,1,$H$21,$H$24,$H$22,$H$23))) &gt;0.05/2, FALSE, TRUE)</f>
        <v>0</v>
      </c>
      <c r="R23" s="4" t="b">
        <f>IF( _xll.TEST_XKURT(_xll.RMNA(_xll.ARMA_RESID(cumulative!$A$3:$A$202,1,$H$21,$H$24,$H$22,$H$23))) &gt;0.05/2, FALSE, TRUE)</f>
        <v>0</v>
      </c>
      <c r="W23">
        <v>1.1405634938650133</v>
      </c>
    </row>
    <row r="24" spans="1:23" x14ac:dyDescent="0.25">
      <c r="A24" s="1">
        <v>2.3129490746121535</v>
      </c>
      <c r="G24" s="5" t="s">
        <v>5</v>
      </c>
      <c r="H24" s="6">
        <v>0.99142744468607313</v>
      </c>
    </row>
    <row r="25" spans="1:23" x14ac:dyDescent="0.25">
      <c r="A25" s="1">
        <v>2.0458820235249409</v>
      </c>
    </row>
    <row r="26" spans="1:23" x14ac:dyDescent="0.25">
      <c r="A26" s="1">
        <v>0.39468578207060578</v>
      </c>
    </row>
    <row r="27" spans="1:23" x14ac:dyDescent="0.25">
      <c r="A27" s="1">
        <v>1.1348369937483103</v>
      </c>
    </row>
    <row r="28" spans="1:23" x14ac:dyDescent="0.25">
      <c r="A28" s="1">
        <v>2.5421193852576875</v>
      </c>
    </row>
    <row r="29" spans="1:23" x14ac:dyDescent="0.25">
      <c r="A29" s="1">
        <v>3.3037385686678853</v>
      </c>
    </row>
    <row r="30" spans="1:23" x14ac:dyDescent="0.25">
      <c r="A30" s="1">
        <v>2.8156510466688296</v>
      </c>
      <c r="F30" t="s">
        <v>21</v>
      </c>
      <c r="G30" s="4">
        <v>1</v>
      </c>
    </row>
    <row r="31" spans="1:23" x14ac:dyDescent="0.25">
      <c r="A31" s="1">
        <v>3.569174786434929</v>
      </c>
      <c r="F31" t="s">
        <v>22</v>
      </c>
      <c r="G31" s="4">
        <v>50</v>
      </c>
    </row>
    <row r="32" spans="1:23" x14ac:dyDescent="0.25">
      <c r="A32" s="1">
        <v>3.1049805675510118</v>
      </c>
      <c r="F32" t="s">
        <v>23</v>
      </c>
      <c r="G32" s="11" cm="1">
        <f t="array" ref="G32:J32">TRANSPOSE(_xll.ARMA_PARAM(INDEX($A$3:$A$202,_xlfn.SEQUENCE($G$31-$G$30+1,1,$G$30,1),1),1,0.7,1,0.33,0.9,2,200))</f>
        <v>1.4850238444237924</v>
      </c>
      <c r="H32" s="7">
        <v>0.4012601954526781</v>
      </c>
      <c r="I32" s="7">
        <v>0.73441858496671009</v>
      </c>
      <c r="J32" s="7">
        <v>1.1405634938650133</v>
      </c>
    </row>
    <row r="33" spans="1:39" x14ac:dyDescent="0.25">
      <c r="A33" s="1">
        <v>1.9824568675624361</v>
      </c>
      <c r="F33" t="s">
        <v>24</v>
      </c>
      <c r="G33" s="11" cm="1">
        <f t="array" ref="G33">_xll.ARMA_FORE(INDEX($A$3:$A$202,_xlfn.SEQUENCE($G$31-$G$30+1,1,$G$30,1),1),1,$G$32,$J$32,$H$32,$I$32,1,1)</f>
        <v>-0.10397972939870836</v>
      </c>
      <c r="H33" s="7"/>
      <c r="I33" s="7"/>
      <c r="J33" s="7"/>
    </row>
    <row r="34" spans="1:39" x14ac:dyDescent="0.25">
      <c r="A34" s="1">
        <v>0.98394083255346021</v>
      </c>
      <c r="F34" s="13" t="s">
        <v>26</v>
      </c>
      <c r="G34" s="11" cm="1">
        <f t="array" ref="G34">_xll.ARMA_FORE(INDEX($A$3:$A$202,_xlfn.SEQUENCE($G$31-$G$30+1,1,$G$30,1),1),1,$G$32,$J$32,$H$32,$I$32,1,2)</f>
        <v>1.1405634938650133</v>
      </c>
      <c r="H34" s="7"/>
      <c r="I34" s="7"/>
      <c r="J34" s="7"/>
    </row>
    <row r="35" spans="1:39" x14ac:dyDescent="0.25">
      <c r="A35" s="1">
        <v>0.55099914952005458</v>
      </c>
      <c r="F35" s="13" t="s">
        <v>27</v>
      </c>
      <c r="G35" s="11" cm="1">
        <f t="array" ref="G35">_xll.ARMA_FORE(INDEX($A$3:$A$202,_xlfn.SEQUENCE($G$31-$G$30+1,1,$G$30,1),1),1,$G$32,$J$32,$H$32,$I$32,1,4,0.05)</f>
        <v>-2.339443099455305</v>
      </c>
      <c r="H35" s="7"/>
      <c r="I35" s="7"/>
      <c r="J35" s="7"/>
    </row>
    <row r="36" spans="1:39" x14ac:dyDescent="0.25">
      <c r="A36" s="1">
        <v>0.45513499286109371</v>
      </c>
      <c r="F36" s="13" t="s">
        <v>28</v>
      </c>
      <c r="G36" s="11" cm="1">
        <f t="array" ref="G36">_xll.ARMA_FORE(INDEX($A$3:$A$202,_xlfn.SEQUENCE($G$31-$G$30+1,1,$G$30,1),1),1,$G$32,$J$32,$H$32,$I$32,1,5,0.05)</f>
        <v>2.1314836406578883</v>
      </c>
      <c r="H36" s="7"/>
      <c r="I36" s="7"/>
      <c r="J36" s="7"/>
    </row>
    <row r="37" spans="1:39" x14ac:dyDescent="0.25">
      <c r="A37" s="1">
        <v>-0.72750533396055639</v>
      </c>
      <c r="G37" s="47" t="s">
        <v>31</v>
      </c>
      <c r="H37" s="47" t="s">
        <v>64</v>
      </c>
      <c r="I37" s="47" t="s">
        <v>27</v>
      </c>
      <c r="J37" s="47" t="s">
        <v>28</v>
      </c>
      <c r="K37" s="47" t="s">
        <v>29</v>
      </c>
      <c r="L37" s="47" t="s">
        <v>25</v>
      </c>
      <c r="M37" s="47" t="s">
        <v>63</v>
      </c>
      <c r="N37" s="48">
        <f>SUM($N$39:$N$188)/COUNT($N$39:$N$188)</f>
        <v>1.3333333333333334E-2</v>
      </c>
    </row>
    <row r="38" spans="1:39" x14ac:dyDescent="0.25">
      <c r="A38" s="1">
        <v>0.21905081465351262</v>
      </c>
      <c r="G38" s="11">
        <f>$G$33</f>
        <v>-0.10397972939870836</v>
      </c>
      <c r="H38" s="11">
        <f>$G$34</f>
        <v>1.1405634938650133</v>
      </c>
      <c r="I38" s="11">
        <f>$G$35</f>
        <v>-2.339443099455305</v>
      </c>
      <c r="J38" s="11">
        <f>$G$36</f>
        <v>2.1314836406578883</v>
      </c>
      <c r="K38" s="11">
        <f>J38-I38</f>
        <v>4.4709267401131934</v>
      </c>
      <c r="L38" s="11" cm="1">
        <f t="array" ref="L38">INDEX($A$3:$A$202,$F39+1,1)</f>
        <v>-1.1042482256697967</v>
      </c>
      <c r="M38" s="7"/>
      <c r="AE38" s="49" t="s">
        <v>65</v>
      </c>
      <c r="AF38" s="50" t="s">
        <v>68</v>
      </c>
      <c r="AG38" s="50" t="s">
        <v>66</v>
      </c>
      <c r="AH38" s="50" t="s">
        <v>67</v>
      </c>
    </row>
    <row r="39" spans="1:39" x14ac:dyDescent="0.25">
      <c r="A39" s="1">
        <v>2.5293387789713826</v>
      </c>
      <c r="F39">
        <v>50</v>
      </c>
      <c r="G39" s="11">
        <f t="dataTable" ref="G39:K188" dt2D="0" dtr="0" r1="G31"/>
        <v>-0.10397972939870836</v>
      </c>
      <c r="H39" s="11">
        <v>1.1405634938650133</v>
      </c>
      <c r="I39" s="11">
        <v>-2.339443099455305</v>
      </c>
      <c r="J39" s="11">
        <v>2.1314836406578883</v>
      </c>
      <c r="K39" s="11">
        <v>4.4709267401131934</v>
      </c>
      <c r="L39" s="11" cm="1">
        <f t="array" ref="L39">INDEX($A$3:$A$202,$F39+1,1)</f>
        <v>-1.1042482256697967</v>
      </c>
      <c r="M39" s="11">
        <f>L39-G39</f>
        <v>-1.0002684962710884</v>
      </c>
      <c r="N39" s="4">
        <f>IF(L39&gt;J39,1,0)</f>
        <v>0</v>
      </c>
      <c r="AE39" s="51">
        <f>$G$32</f>
        <v>1.4850238444237924</v>
      </c>
      <c r="AF39" s="51">
        <f>$H$32</f>
        <v>0.4012601954526781</v>
      </c>
      <c r="AG39" s="51">
        <f>$I$32</f>
        <v>0.73441858496671009</v>
      </c>
      <c r="AH39" s="51">
        <f>$J$32</f>
        <v>1.1405634938650133</v>
      </c>
    </row>
    <row r="40" spans="1:39" ht="15.75" thickBot="1" x14ac:dyDescent="0.3">
      <c r="A40" s="1">
        <v>3.5874283166197949</v>
      </c>
      <c r="F40">
        <v>51</v>
      </c>
      <c r="G40" s="11">
        <v>-0.19939119400063765</v>
      </c>
      <c r="H40" s="11">
        <v>1.1458058299835829</v>
      </c>
      <c r="I40" s="11">
        <v>-2.4451293540444845</v>
      </c>
      <c r="J40" s="11">
        <v>2.0463469660432092</v>
      </c>
      <c r="K40" s="11">
        <v>4.4914763200876937</v>
      </c>
      <c r="L40" s="11" cm="1">
        <f t="array" ref="L40">INDEX($A$3:$A$202,$F40+1,1)</f>
        <v>-0.96369150103018741</v>
      </c>
      <c r="M40" s="11">
        <f t="shared" ref="M40:M88" si="0">L40-G40</f>
        <v>-0.76430030702954976</v>
      </c>
      <c r="N40" s="4">
        <f t="shared" ref="N40:N103" si="1">IF(L40&gt;J40,1,0)</f>
        <v>0</v>
      </c>
      <c r="AD40" s="4">
        <v>50</v>
      </c>
      <c r="AE40" s="11">
        <f t="dataTable" ref="AE40:AH190" dt2D="0" dtr="0" r1="G31" ca="1"/>
        <v>1.4850238444237924</v>
      </c>
      <c r="AF40" s="11">
        <v>0.4012601954526781</v>
      </c>
      <c r="AG40" s="11">
        <v>0.73441858496671009</v>
      </c>
      <c r="AH40" s="11">
        <v>1.1405634938650133</v>
      </c>
      <c r="AJ40" s="15" t="s">
        <v>36</v>
      </c>
      <c r="AK40" s="15" t="s">
        <v>29</v>
      </c>
      <c r="AL40" s="15" t="s">
        <v>31</v>
      </c>
      <c r="AM40" s="15" t="s">
        <v>14</v>
      </c>
    </row>
    <row r="41" spans="1:39" x14ac:dyDescent="0.25">
      <c r="A41" s="1">
        <v>2.0130092140142479</v>
      </c>
      <c r="F41">
        <v>52</v>
      </c>
      <c r="G41" s="11">
        <v>-7.772409607511932E-2</v>
      </c>
      <c r="H41" s="11">
        <v>1.1226567441266357</v>
      </c>
      <c r="I41" s="11">
        <v>-2.2780908815643239</v>
      </c>
      <c r="J41" s="11">
        <v>2.1226426894140853</v>
      </c>
      <c r="K41" s="11">
        <v>4.4007335709784092</v>
      </c>
      <c r="L41" s="11" cm="1">
        <f t="array" ref="L41">INDEX($A$3:$A$202,$F41+1,1)</f>
        <v>0.52532804002306566</v>
      </c>
      <c r="M41" s="11">
        <f t="shared" si="0"/>
        <v>0.60305213609818498</v>
      </c>
      <c r="N41" s="4">
        <f t="shared" si="1"/>
        <v>0</v>
      </c>
      <c r="AD41" s="4">
        <v>51</v>
      </c>
      <c r="AE41" s="11">
        <v>1.4342538038337223</v>
      </c>
      <c r="AF41" s="11">
        <v>0.35421384351870505</v>
      </c>
      <c r="AG41" s="11">
        <v>0.81130359438006105</v>
      </c>
      <c r="AH41" s="11">
        <v>1.1458058299835829</v>
      </c>
      <c r="AJ41" s="6">
        <f>MIN(cumulative!$AF$40:$AF$190)</f>
        <v>0.30663035540082195</v>
      </c>
      <c r="AK41" s="6">
        <f>MAX(cumulative!$AF$40:$AF$190) - $AJ$41</f>
        <v>0.18525775629677244</v>
      </c>
      <c r="AL41" s="6">
        <f>AVERAGE(cumulative!$AF$40:$AF$190)</f>
        <v>0.38116589293888048</v>
      </c>
      <c r="AM41" s="6">
        <f>STDEV(cumulative!$AF$40:$AF$190)</f>
        <v>3.7212270220031624E-2</v>
      </c>
    </row>
    <row r="42" spans="1:39" x14ac:dyDescent="0.25">
      <c r="A42" s="1">
        <v>0.27868093735123245</v>
      </c>
      <c r="F42">
        <v>53</v>
      </c>
      <c r="G42" s="11">
        <v>1.7397637518266158</v>
      </c>
      <c r="H42" s="11">
        <v>1.0386221016252235</v>
      </c>
      <c r="I42" s="11">
        <v>-0.29589816090612175</v>
      </c>
      <c r="J42" s="11">
        <v>3.7754256645593536</v>
      </c>
      <c r="K42" s="11">
        <v>4.0713238254654751</v>
      </c>
      <c r="L42" s="11" cm="1">
        <f t="array" ref="L42">INDEX($A$3:$A$202,$F42+1,1)</f>
        <v>4.5146026438452336E-2</v>
      </c>
      <c r="M42" s="11">
        <f t="shared" si="0"/>
        <v>-1.6946177253881634</v>
      </c>
      <c r="N42" s="4">
        <f t="shared" si="1"/>
        <v>0</v>
      </c>
      <c r="AD42" s="4">
        <v>52</v>
      </c>
      <c r="AE42" s="11">
        <v>1.3881394710478778</v>
      </c>
      <c r="AF42" s="11">
        <v>0.42364350923652083</v>
      </c>
      <c r="AG42" s="11">
        <v>0.7627369528197715</v>
      </c>
      <c r="AH42" s="11">
        <v>1.1226567441266357</v>
      </c>
      <c r="AJ42" s="2" t="s">
        <v>37</v>
      </c>
    </row>
    <row r="43" spans="1:39" ht="15.75" thickBot="1" x14ac:dyDescent="0.3">
      <c r="A43" s="1">
        <v>1.2057974044894695</v>
      </c>
      <c r="F43">
        <v>54</v>
      </c>
      <c r="G43" s="11">
        <v>-0.17325328631417092</v>
      </c>
      <c r="H43" s="11">
        <v>1.1301567520676365</v>
      </c>
      <c r="I43" s="11">
        <v>-2.3883198172515017</v>
      </c>
      <c r="J43" s="11">
        <v>2.0418132446231598</v>
      </c>
      <c r="K43" s="11">
        <v>4.4301330618746615</v>
      </c>
      <c r="L43" s="11" cm="1">
        <f t="array" ref="L43">INDEX($A$3:$A$202,$F43+1,1)</f>
        <v>-0.54862249392637619</v>
      </c>
      <c r="M43" s="11">
        <f t="shared" si="0"/>
        <v>-0.37536920761220527</v>
      </c>
      <c r="N43" s="4">
        <f t="shared" si="1"/>
        <v>0</v>
      </c>
      <c r="AD43" s="4">
        <v>53</v>
      </c>
      <c r="AE43" s="11">
        <v>1.3718600100851457</v>
      </c>
      <c r="AF43" s="11">
        <v>0.43522086801532606</v>
      </c>
      <c r="AG43" s="11">
        <v>0.87837321582592232</v>
      </c>
      <c r="AH43" s="11">
        <v>1.0386221016252235</v>
      </c>
      <c r="AJ43" s="16" t="s">
        <v>38</v>
      </c>
      <c r="AK43" s="16" t="s">
        <v>39</v>
      </c>
      <c r="AL43" s="16" t="s">
        <v>40</v>
      </c>
      <c r="AM43" s="16" t="s">
        <v>41</v>
      </c>
    </row>
    <row r="44" spans="1:39" x14ac:dyDescent="0.25">
      <c r="A44" s="1">
        <v>3.0441536791317647</v>
      </c>
      <c r="F44">
        <v>55</v>
      </c>
      <c r="G44" s="11">
        <v>0.693355087355078</v>
      </c>
      <c r="H44" s="11">
        <v>1.071665003618405</v>
      </c>
      <c r="I44" s="11">
        <v>-1.4070697232289822</v>
      </c>
      <c r="J44" s="11">
        <v>2.7937798979391379</v>
      </c>
      <c r="K44" s="11">
        <v>4.2008496211681203</v>
      </c>
      <c r="L44" s="11" cm="1">
        <f t="array" ref="L44">INDEX($A$3:$A$202,$F44+1,1)</f>
        <v>-0.58072241197164809</v>
      </c>
      <c r="M44" s="11">
        <f t="shared" si="0"/>
        <v>-1.2740774993267261</v>
      </c>
      <c r="N44" s="4">
        <f t="shared" si="1"/>
        <v>0</v>
      </c>
      <c r="AD44" s="4">
        <v>54</v>
      </c>
      <c r="AE44" s="11">
        <v>1.3472912326102071</v>
      </c>
      <c r="AF44" s="11">
        <v>0.44342396746502527</v>
      </c>
      <c r="AG44" s="11">
        <v>0.69689239574903938</v>
      </c>
      <c r="AH44" s="11">
        <v>1.1301567520676365</v>
      </c>
      <c r="AJ44" s="6">
        <f>$AJ$41</f>
        <v>0.30663035540082195</v>
      </c>
      <c r="AK44" s="18">
        <f>_xll.KDE(cumulative!$AF$40:$AF$190, $AJ44,,1)</f>
        <v>0.76422259114119673</v>
      </c>
      <c r="AL44" s="18">
        <f t="shared" ref="AL44:AL53" si="2">NORMDIST($AJ44,$AL$41,$AM$41,FALSE)</f>
        <v>1.4422553844255752</v>
      </c>
      <c r="AM44" s="17">
        <v>10</v>
      </c>
    </row>
    <row r="45" spans="1:39" x14ac:dyDescent="0.25">
      <c r="A45" s="1">
        <v>3.8533814350570164</v>
      </c>
      <c r="F45">
        <v>56</v>
      </c>
      <c r="G45" s="11">
        <v>-0.14086132759662484</v>
      </c>
      <c r="H45" s="11">
        <v>1.1115548369308783</v>
      </c>
      <c r="I45" s="11">
        <v>-2.3194687748224387</v>
      </c>
      <c r="J45" s="11">
        <v>2.0377461196291895</v>
      </c>
      <c r="K45" s="11">
        <v>4.3572148944516282</v>
      </c>
      <c r="L45" s="11" cm="1">
        <f t="array" ref="L45">INDEX($A$3:$A$202,$F45+1,1)</f>
        <v>6.5559468260443121E-2</v>
      </c>
      <c r="M45" s="11">
        <f t="shared" si="0"/>
        <v>0.20642079585706796</v>
      </c>
      <c r="N45" s="4">
        <f t="shared" si="1"/>
        <v>0</v>
      </c>
      <c r="AD45" s="4">
        <v>55</v>
      </c>
      <c r="AE45" s="11">
        <v>1.3128200739459055</v>
      </c>
      <c r="AF45" s="11">
        <v>0.38717582268487905</v>
      </c>
      <c r="AG45" s="11">
        <v>0.88351248214024736</v>
      </c>
      <c r="AH45" s="11">
        <v>1.071665003618405</v>
      </c>
      <c r="AJ45" s="6">
        <f t="shared" ref="AJ45:AJ53" si="3">$AJ44 + $AK$41/$AM$44</f>
        <v>0.32515613103049917</v>
      </c>
      <c r="AK45" s="18">
        <f>_xll.KDE(cumulative!$AF$40:$AF$190, $AJ45,,1)</f>
        <v>4.3105389099996012</v>
      </c>
      <c r="AL45" s="18">
        <f t="shared" si="2"/>
        <v>3.4537186696856153</v>
      </c>
    </row>
    <row r="46" spans="1:39" x14ac:dyDescent="0.25">
      <c r="A46" s="1">
        <v>1.4327174289024955</v>
      </c>
      <c r="F46">
        <v>57</v>
      </c>
      <c r="G46" s="11">
        <v>1.2123063356527763</v>
      </c>
      <c r="H46" s="11">
        <v>1.0411265686525577</v>
      </c>
      <c r="I46" s="11">
        <v>-0.82826424225400452</v>
      </c>
      <c r="J46" s="11">
        <v>3.2528769135595574</v>
      </c>
      <c r="K46" s="11">
        <v>4.0811411558135617</v>
      </c>
      <c r="L46" s="11" cm="1">
        <f t="array" ref="L46">INDEX($A$3:$A$202,$F46+1,1)</f>
        <v>8.1941164133920719E-2</v>
      </c>
      <c r="M46" s="11">
        <f t="shared" si="0"/>
        <v>-1.1303651715188556</v>
      </c>
      <c r="N46" s="4">
        <f t="shared" si="1"/>
        <v>0</v>
      </c>
      <c r="AD46" s="4">
        <v>56</v>
      </c>
      <c r="AE46" s="11">
        <v>1.2790068152688063</v>
      </c>
      <c r="AF46" s="11">
        <v>0.45649954218951272</v>
      </c>
      <c r="AG46" s="11">
        <v>0.70931621354986762</v>
      </c>
      <c r="AH46" s="11">
        <v>1.1115548369308783</v>
      </c>
      <c r="AJ46" s="6">
        <f t="shared" si="3"/>
        <v>0.3436819066601764</v>
      </c>
      <c r="AK46" s="18">
        <f>_xll.KDE(cumulative!$AF$40:$AF$190, $AJ46,,1)</f>
        <v>8.5190866967630221</v>
      </c>
      <c r="AL46" s="18">
        <f t="shared" si="2"/>
        <v>6.4549659515605953</v>
      </c>
    </row>
    <row r="47" spans="1:39" x14ac:dyDescent="0.25">
      <c r="A47" s="1">
        <v>0.68120197849479536</v>
      </c>
      <c r="F47">
        <v>58</v>
      </c>
      <c r="G47" s="11">
        <v>0.1326632315796541</v>
      </c>
      <c r="H47" s="11">
        <v>1.0820581490410697</v>
      </c>
      <c r="I47" s="11">
        <v>-1.9881317697189163</v>
      </c>
      <c r="J47" s="11">
        <v>2.2534582328782244</v>
      </c>
      <c r="K47" s="11">
        <v>4.2415900025971407</v>
      </c>
      <c r="L47" s="11" cm="1">
        <f t="array" ref="L47">INDEX($A$3:$A$202,$F47+1,1)</f>
        <v>-1.6738142834407062</v>
      </c>
      <c r="M47" s="11">
        <f t="shared" si="0"/>
        <v>-1.8064775150203602</v>
      </c>
      <c r="N47" s="4">
        <f t="shared" si="1"/>
        <v>0</v>
      </c>
      <c r="AD47" s="4">
        <v>57</v>
      </c>
      <c r="AE47" s="11">
        <v>1.2577182653212913</v>
      </c>
      <c r="AF47" s="11">
        <v>0.43724426714364362</v>
      </c>
      <c r="AG47" s="11">
        <v>0.85331418235825796</v>
      </c>
      <c r="AH47" s="11">
        <v>1.0411265686525577</v>
      </c>
      <c r="AJ47" s="6">
        <f t="shared" si="3"/>
        <v>0.36220768228985362</v>
      </c>
      <c r="AK47" s="18">
        <f>_xll.KDE(cumulative!$AF$40:$AF$190, $AJ47,,1)</f>
        <v>9.3322090864554514</v>
      </c>
      <c r="AL47" s="18">
        <f t="shared" si="2"/>
        <v>9.4159287089697461</v>
      </c>
    </row>
    <row r="48" spans="1:39" x14ac:dyDescent="0.25">
      <c r="A48" s="1">
        <v>0.44923969999218316</v>
      </c>
      <c r="F48">
        <v>59</v>
      </c>
      <c r="G48" s="11">
        <v>-1.2722443550562703</v>
      </c>
      <c r="H48" s="11">
        <v>1.1895055192996118</v>
      </c>
      <c r="I48" s="11">
        <v>-3.6036323322951231</v>
      </c>
      <c r="J48" s="11">
        <v>1.0591436221825825</v>
      </c>
      <c r="K48" s="11">
        <v>4.6627759544777057</v>
      </c>
      <c r="L48" s="11" cm="1">
        <f t="array" ref="L48">INDEX($A$3:$A$202,$F48+1,1)</f>
        <v>-2.8796823524592132</v>
      </c>
      <c r="M48" s="11">
        <f t="shared" si="0"/>
        <v>-1.6074379974029429</v>
      </c>
      <c r="N48" s="4">
        <f t="shared" si="1"/>
        <v>0</v>
      </c>
      <c r="AD48" s="4">
        <v>58</v>
      </c>
      <c r="AE48" s="11">
        <v>1.2374462463353022</v>
      </c>
      <c r="AF48" s="11">
        <v>0.47074627963128379</v>
      </c>
      <c r="AG48" s="11">
        <v>0.71684570374111267</v>
      </c>
      <c r="AH48" s="11">
        <v>1.0820581490410697</v>
      </c>
      <c r="AJ48" s="6">
        <f t="shared" si="3"/>
        <v>0.38073345791953084</v>
      </c>
      <c r="AK48" s="18">
        <f>_xll.KDE(cumulative!$AF$40:$AF$190, $AJ48,,1)</f>
        <v>10.721617103566366</v>
      </c>
      <c r="AL48" s="18">
        <f t="shared" si="2"/>
        <v>10.719994827999281</v>
      </c>
    </row>
    <row r="49" spans="1:38" x14ac:dyDescent="0.25">
      <c r="A49" s="1">
        <v>0.16368018407295304</v>
      </c>
      <c r="F49">
        <v>60</v>
      </c>
      <c r="G49" s="11">
        <v>-1.6258536990712964</v>
      </c>
      <c r="H49" s="11">
        <v>1.21821298887023</v>
      </c>
      <c r="I49" s="11">
        <v>-4.0135072827558407</v>
      </c>
      <c r="J49" s="11">
        <v>0.76179988461324766</v>
      </c>
      <c r="K49" s="11">
        <v>4.7753071673690881</v>
      </c>
      <c r="L49" s="11" cm="1">
        <f t="array" ref="L49">INDEX($A$3:$A$202,$F49+1,1)</f>
        <v>-3.180785448426084</v>
      </c>
      <c r="M49" s="11">
        <f t="shared" si="0"/>
        <v>-1.5549317493547876</v>
      </c>
      <c r="N49" s="4">
        <f t="shared" si="1"/>
        <v>0</v>
      </c>
      <c r="AD49" s="4">
        <v>59</v>
      </c>
      <c r="AE49" s="11">
        <v>1.1881028475255393</v>
      </c>
      <c r="AF49" s="11">
        <v>0.42833480415509495</v>
      </c>
      <c r="AG49" s="11">
        <v>0.63191530112905547</v>
      </c>
      <c r="AH49" s="11">
        <v>1.1895055192996118</v>
      </c>
      <c r="AJ49" s="6">
        <f t="shared" si="3"/>
        <v>0.39925923354920806</v>
      </c>
      <c r="AK49" s="18">
        <f>_xll.KDE(cumulative!$AF$40:$AF$190, $AJ49,,1)</f>
        <v>9.940857505007811</v>
      </c>
      <c r="AL49" s="18">
        <f t="shared" si="2"/>
        <v>9.5255091446613278</v>
      </c>
    </row>
    <row r="50" spans="1:38" x14ac:dyDescent="0.25">
      <c r="A50" s="1">
        <v>0.57744068247933877</v>
      </c>
      <c r="F50">
        <v>61</v>
      </c>
      <c r="G50" s="11">
        <v>-1.872896338939646</v>
      </c>
      <c r="H50" s="11">
        <v>1.233739275885303</v>
      </c>
      <c r="I50" s="11">
        <v>-4.2909808859873646</v>
      </c>
      <c r="J50" s="11">
        <v>0.545188208108073</v>
      </c>
      <c r="K50" s="11">
        <v>4.8361690940954372</v>
      </c>
      <c r="L50" s="11" cm="1">
        <f t="array" ref="L50">INDEX($A$3:$A$202,$F50+1,1)</f>
        <v>0.42031248129789534</v>
      </c>
      <c r="M50" s="11">
        <f t="shared" si="0"/>
        <v>2.2932088202375414</v>
      </c>
      <c r="N50" s="4">
        <f t="shared" si="1"/>
        <v>0</v>
      </c>
      <c r="AD50" s="4">
        <v>60</v>
      </c>
      <c r="AE50" s="11">
        <v>1.1203064275257935</v>
      </c>
      <c r="AF50" s="11">
        <v>0.44271387415346058</v>
      </c>
      <c r="AG50" s="11">
        <v>0.62608242322844465</v>
      </c>
      <c r="AH50" s="11">
        <v>1.21821298887023</v>
      </c>
      <c r="AJ50" s="6">
        <f t="shared" si="3"/>
        <v>0.41778500917888528</v>
      </c>
      <c r="AK50" s="18">
        <f>_xll.KDE(cumulative!$AF$40:$AF$190, $AJ50,,1)</f>
        <v>4.1623342859146462</v>
      </c>
      <c r="AL50" s="18">
        <f t="shared" si="2"/>
        <v>6.606083047403426</v>
      </c>
    </row>
    <row r="51" spans="1:38" x14ac:dyDescent="0.25">
      <c r="A51" s="1">
        <v>0.35859755851927178</v>
      </c>
      <c r="F51">
        <v>62</v>
      </c>
      <c r="G51" s="11">
        <v>2.5799603086330576</v>
      </c>
      <c r="H51" s="11">
        <v>1.1193271486390393</v>
      </c>
      <c r="I51" s="11">
        <v>0.38611941038262909</v>
      </c>
      <c r="J51" s="11">
        <v>4.7738012068834861</v>
      </c>
      <c r="K51" s="11">
        <v>4.387681796500857</v>
      </c>
      <c r="L51" s="11" cm="1">
        <f t="array" ref="L51">INDEX($A$3:$A$202,$F51+1,1)</f>
        <v>2.9604328316490802</v>
      </c>
      <c r="M51" s="11">
        <f t="shared" si="0"/>
        <v>0.38047252301602263</v>
      </c>
      <c r="N51" s="4">
        <f t="shared" si="1"/>
        <v>0</v>
      </c>
      <c r="AD51" s="4">
        <v>61</v>
      </c>
      <c r="AE51" s="11">
        <v>1.0497967246413364</v>
      </c>
      <c r="AF51" s="11">
        <v>0.4908301787478877</v>
      </c>
      <c r="AG51" s="11">
        <v>0.58976361551129619</v>
      </c>
      <c r="AH51" s="11">
        <v>1.233739275885303</v>
      </c>
      <c r="AJ51" s="6">
        <f t="shared" si="3"/>
        <v>0.4363107848085625</v>
      </c>
      <c r="AK51" s="18">
        <f>_xll.KDE(cumulative!$AF$40:$AF$190, $AJ51,,1)</f>
        <v>2.3258496254075069</v>
      </c>
      <c r="AL51" s="18">
        <f t="shared" si="2"/>
        <v>3.5757081809674442</v>
      </c>
    </row>
    <row r="52" spans="1:38" x14ac:dyDescent="0.25">
      <c r="A52" s="1">
        <v>-0.47366597349112416</v>
      </c>
      <c r="F52">
        <v>63</v>
      </c>
      <c r="G52" s="11">
        <v>2.1537719998274132</v>
      </c>
      <c r="H52" s="11">
        <v>1.0920090372696176</v>
      </c>
      <c r="I52" s="11">
        <v>1.3473615986705489E-2</v>
      </c>
      <c r="J52" s="11">
        <v>4.2940703836681209</v>
      </c>
      <c r="K52" s="11">
        <v>4.2805967676814154</v>
      </c>
      <c r="L52" s="11" cm="1">
        <f t="array" ref="L52">INDEX($A$3:$A$202,$F52+1,1)</f>
        <v>2.9675327404631062</v>
      </c>
      <c r="M52" s="11">
        <f t="shared" si="0"/>
        <v>0.81376074063569304</v>
      </c>
      <c r="N52" s="4">
        <f t="shared" si="1"/>
        <v>0</v>
      </c>
      <c r="AD52" s="4">
        <v>62</v>
      </c>
      <c r="AE52" s="11">
        <v>1.0396437529745068</v>
      </c>
      <c r="AF52" s="11">
        <v>0.48491695215756492</v>
      </c>
      <c r="AG52" s="11">
        <v>0.76384731733277678</v>
      </c>
      <c r="AH52" s="11">
        <v>1.1193271486390393</v>
      </c>
      <c r="AJ52" s="6">
        <f t="shared" si="3"/>
        <v>0.45483656043823972</v>
      </c>
      <c r="AK52" s="18">
        <f>_xll.KDE(cumulative!$AF$40:$AF$190, $AJ52,,1)</f>
        <v>1.5434848238986623</v>
      </c>
      <c r="AL52" s="18">
        <f t="shared" si="2"/>
        <v>1.5105750787977568</v>
      </c>
    </row>
    <row r="53" spans="1:38" x14ac:dyDescent="0.25">
      <c r="A53" s="1">
        <v>-1.1042482256697967</v>
      </c>
      <c r="F53">
        <v>64</v>
      </c>
      <c r="G53" s="11">
        <v>2.5622221100961173</v>
      </c>
      <c r="H53" s="11">
        <v>1.1037922005857606</v>
      </c>
      <c r="I53" s="11">
        <v>0.39882915053181556</v>
      </c>
      <c r="J53" s="11">
        <v>4.7256150696604191</v>
      </c>
      <c r="K53" s="11">
        <v>4.3267859191286036</v>
      </c>
      <c r="L53" s="11" cm="1">
        <f t="array" ref="L53">INDEX($A$3:$A$202,$F53+1,1)</f>
        <v>3.4185508936415641</v>
      </c>
      <c r="M53" s="11">
        <f t="shared" si="0"/>
        <v>0.85632878354544673</v>
      </c>
      <c r="N53" s="4">
        <f t="shared" si="1"/>
        <v>0</v>
      </c>
      <c r="AD53" s="4">
        <v>63</v>
      </c>
      <c r="AE53" s="11">
        <v>1.0701324685090241</v>
      </c>
      <c r="AF53" s="11">
        <v>0.46306355872896787</v>
      </c>
      <c r="AG53" s="11">
        <v>0.84627988947246546</v>
      </c>
      <c r="AH53" s="11">
        <v>1.0920090372696176</v>
      </c>
      <c r="AJ53" s="6">
        <f t="shared" si="3"/>
        <v>0.47336233606791694</v>
      </c>
      <c r="AK53" s="18">
        <f>_xll.KDE(cumulative!$AF$40:$AF$190, $AJ53,,1)</f>
        <v>1.272032893852056</v>
      </c>
      <c r="AL53" s="18">
        <f t="shared" si="2"/>
        <v>0.49806356313168026</v>
      </c>
    </row>
    <row r="54" spans="1:38" x14ac:dyDescent="0.25">
      <c r="A54" s="1">
        <v>-0.96369150103018741</v>
      </c>
      <c r="F54">
        <v>65</v>
      </c>
      <c r="G54" s="11">
        <v>2.8622934657853438</v>
      </c>
      <c r="H54" s="11">
        <v>1.1131202442631125</v>
      </c>
      <c r="I54" s="11">
        <v>0.68061787656721595</v>
      </c>
      <c r="J54" s="11">
        <v>5.0439690550034717</v>
      </c>
      <c r="K54" s="11">
        <v>4.3633511784362558</v>
      </c>
      <c r="L54" s="11" cm="1">
        <f t="array" ref="L54">INDEX($A$3:$A$202,$F54+1,1)</f>
        <v>2.2901048660061409</v>
      </c>
      <c r="M54" s="11">
        <f t="shared" si="0"/>
        <v>-0.57218859977920289</v>
      </c>
      <c r="N54" s="4">
        <f t="shared" si="1"/>
        <v>0</v>
      </c>
      <c r="AD54" s="4">
        <v>64</v>
      </c>
      <c r="AE54" s="11">
        <v>1.0997793477583064</v>
      </c>
      <c r="AF54" s="11">
        <v>0.49188811169759439</v>
      </c>
      <c r="AG54" s="11">
        <v>0.77603909645601354</v>
      </c>
      <c r="AH54" s="11">
        <v>1.1037922005857606</v>
      </c>
    </row>
    <row r="55" spans="1:38" ht="15.75" thickBot="1" x14ac:dyDescent="0.3">
      <c r="A55" s="1">
        <v>0.52532804002306566</v>
      </c>
      <c r="F55">
        <v>66</v>
      </c>
      <c r="G55" s="11">
        <v>1.2092776335582012</v>
      </c>
      <c r="H55" s="11">
        <v>1.0692937777681357</v>
      </c>
      <c r="I55" s="11">
        <v>-0.88649965976012091</v>
      </c>
      <c r="J55" s="11">
        <v>3.3050549268765232</v>
      </c>
      <c r="K55" s="11">
        <v>4.1915545866366442</v>
      </c>
      <c r="L55" s="11" cm="1">
        <f t="array" ref="L55">INDEX($A$3:$A$202,$F55+1,1)</f>
        <v>-0.8705793382022331</v>
      </c>
      <c r="M55" s="11">
        <f t="shared" si="0"/>
        <v>-2.0798569717604343</v>
      </c>
      <c r="N55" s="4">
        <f t="shared" si="1"/>
        <v>0</v>
      </c>
      <c r="O55" s="22"/>
      <c r="P55" s="22"/>
      <c r="Q55" s="15" t="s">
        <v>31</v>
      </c>
      <c r="R55" s="15" t="s">
        <v>14</v>
      </c>
      <c r="AD55" s="4">
        <v>65</v>
      </c>
      <c r="AE55" s="11">
        <v>1.1354527561565104</v>
      </c>
      <c r="AF55" s="11">
        <v>0.46765810841830446</v>
      </c>
      <c r="AG55" s="11">
        <v>0.80706863265820572</v>
      </c>
      <c r="AH55" s="11">
        <v>1.1131202442631125</v>
      </c>
    </row>
    <row r="56" spans="1:38" ht="15.75" thickBot="1" x14ac:dyDescent="0.3">
      <c r="A56" s="1">
        <v>4.5146026438452336E-2</v>
      </c>
      <c r="F56">
        <v>67</v>
      </c>
      <c r="G56" s="11">
        <v>-1.1907864419230951</v>
      </c>
      <c r="H56" s="11">
        <v>1.2116351463686437</v>
      </c>
      <c r="I56" s="11">
        <v>-3.5655476912085531</v>
      </c>
      <c r="J56" s="11">
        <v>1.1839748073623628</v>
      </c>
      <c r="K56" s="11">
        <v>4.7495224985709159</v>
      </c>
      <c r="L56" s="11" cm="1">
        <f t="array" ref="L56">INDEX($A$3:$A$202,$F56+1,1)</f>
        <v>-1.7553670638102181</v>
      </c>
      <c r="M56" s="11">
        <f t="shared" si="0"/>
        <v>-0.56458062188712299</v>
      </c>
      <c r="N56" s="4">
        <f t="shared" si="1"/>
        <v>0</v>
      </c>
      <c r="O56" s="22"/>
      <c r="P56" s="24" t="s">
        <v>32</v>
      </c>
      <c r="Q56" s="25">
        <f>AVERAGE(_xll.RMNA(cumulative!$M$39:$M$188))</f>
        <v>-0.10248835693043536</v>
      </c>
      <c r="R56" s="25">
        <f>STDEV(_xll.RMNA(cumulative!$M$39:$M$188))</f>
        <v>0.9849827788687997</v>
      </c>
      <c r="AD56" s="4">
        <v>66</v>
      </c>
      <c r="AE56" s="11">
        <v>1.1529474850936261</v>
      </c>
      <c r="AF56" s="11">
        <v>0.47926509336554524</v>
      </c>
      <c r="AG56" s="11">
        <v>0.85407796511158007</v>
      </c>
      <c r="AH56" s="11">
        <v>1.0692937777681357</v>
      </c>
    </row>
    <row r="57" spans="1:38" ht="15.75" thickBot="1" x14ac:dyDescent="0.3">
      <c r="A57" s="1">
        <v>-0.54862249392637619</v>
      </c>
      <c r="F57">
        <v>68</v>
      </c>
      <c r="G57" s="11">
        <v>-0.42136634822236063</v>
      </c>
      <c r="H57" s="11">
        <v>1.1549539696349209</v>
      </c>
      <c r="I57" s="11">
        <v>-2.6850345325083724</v>
      </c>
      <c r="J57" s="11">
        <v>1.8423018360636512</v>
      </c>
      <c r="K57" s="11">
        <v>4.5273363685720236</v>
      </c>
      <c r="L57" s="11" cm="1">
        <f t="array" ref="L57">INDEX($A$3:$A$202,$F57+1,1)</f>
        <v>1.6913183890290373</v>
      </c>
      <c r="M57" s="11">
        <f t="shared" si="0"/>
        <v>2.1126847372513979</v>
      </c>
      <c r="N57" s="4">
        <f t="shared" si="1"/>
        <v>0</v>
      </c>
      <c r="O57" s="22"/>
      <c r="P57" s="10" t="s">
        <v>33</v>
      </c>
      <c r="Q57" s="10" t="s">
        <v>34</v>
      </c>
      <c r="R57" s="10" t="s">
        <v>35</v>
      </c>
      <c r="AD57" s="4">
        <v>67</v>
      </c>
      <c r="AE57" s="11">
        <v>1.1227455922086134</v>
      </c>
      <c r="AF57" s="11">
        <v>0.4599278157664346</v>
      </c>
      <c r="AG57" s="11">
        <v>0.65321498639425624</v>
      </c>
      <c r="AH57" s="11">
        <v>1.2116351463686437</v>
      </c>
    </row>
    <row r="58" spans="1:38" x14ac:dyDescent="0.25">
      <c r="A58" s="1">
        <v>-0.58072241197164809</v>
      </c>
      <c r="F58">
        <v>69</v>
      </c>
      <c r="G58" s="11">
        <v>3.027735993473152</v>
      </c>
      <c r="H58" s="11">
        <v>1.1510585961243534</v>
      </c>
      <c r="I58" s="11">
        <v>0.77170260097418408</v>
      </c>
      <c r="J58" s="11">
        <v>5.2837693859721195</v>
      </c>
      <c r="K58" s="11">
        <v>4.5120667849979359</v>
      </c>
      <c r="L58" s="11" cm="1">
        <f t="array" ref="L58">INDEX($A$3:$A$202,$F58+1,1)</f>
        <v>3.9135915099687901</v>
      </c>
      <c r="M58" s="11">
        <f t="shared" si="0"/>
        <v>0.8858555164956381</v>
      </c>
      <c r="N58" s="4">
        <f t="shared" si="1"/>
        <v>0</v>
      </c>
      <c r="O58" s="22"/>
      <c r="P58" s="26">
        <v>9.0909090909090912E-2</v>
      </c>
      <c r="Q58" s="27">
        <f t="shared" ref="Q58:Q67" si="4">NORMSINV($P58)</f>
        <v>-1.3351777361189361</v>
      </c>
      <c r="R58" s="27">
        <f>(_xll.Quantile(cumulative!$M$39:$M$188,$P58) -$Q$56)/$R$56</f>
        <v>-1.2402001951238233</v>
      </c>
      <c r="AD58" s="4">
        <v>68</v>
      </c>
      <c r="AE58" s="11">
        <v>1.0804204060906895</v>
      </c>
      <c r="AF58" s="11">
        <v>0.43430624731240652</v>
      </c>
      <c r="AG58" s="11">
        <v>0.79897491974882318</v>
      </c>
      <c r="AH58" s="11">
        <v>1.1549539696349209</v>
      </c>
    </row>
    <row r="59" spans="1:38" x14ac:dyDescent="0.25">
      <c r="A59" s="1">
        <v>6.5559468260443121E-2</v>
      </c>
      <c r="F59">
        <v>70</v>
      </c>
      <c r="G59" s="11">
        <v>3.0362700022473748</v>
      </c>
      <c r="H59" s="11">
        <v>1.1468243343849087</v>
      </c>
      <c r="I59" s="11">
        <v>0.78853561025883412</v>
      </c>
      <c r="J59" s="11">
        <v>5.2840043942359154</v>
      </c>
      <c r="K59" s="11">
        <v>4.4954687839770813</v>
      </c>
      <c r="L59" s="11" cm="1">
        <f t="array" ref="L59">INDEX($A$3:$A$202,$F59+1,1)</f>
        <v>0.1567138518824216</v>
      </c>
      <c r="M59" s="11">
        <f t="shared" si="0"/>
        <v>-2.8795561503649534</v>
      </c>
      <c r="N59" s="4">
        <f t="shared" si="1"/>
        <v>0</v>
      </c>
      <c r="O59" s="22"/>
      <c r="P59" s="26">
        <v>0.18181818181818182</v>
      </c>
      <c r="Q59" s="27">
        <f t="shared" si="4"/>
        <v>-0.9084578685373853</v>
      </c>
      <c r="R59" s="27">
        <f>(_xll.Quantile(cumulative!$M$39:$M$188,$P59) -$Q$56)/$R$56</f>
        <v>-0.9355128278831768</v>
      </c>
      <c r="AD59" s="4">
        <v>69</v>
      </c>
      <c r="AE59" s="11">
        <v>1.0892740000463177</v>
      </c>
      <c r="AF59" s="11">
        <v>0.43981931189707024</v>
      </c>
      <c r="AG59" s="11">
        <v>0.78372821353164768</v>
      </c>
      <c r="AH59" s="11">
        <v>1.1510585961243534</v>
      </c>
    </row>
    <row r="60" spans="1:38" x14ac:dyDescent="0.25">
      <c r="A60" s="1">
        <v>8.1941164133920719E-2</v>
      </c>
      <c r="F60">
        <v>71</v>
      </c>
      <c r="G60" s="11">
        <v>-1.1654086791363363</v>
      </c>
      <c r="H60" s="11">
        <v>1.2638153771629663</v>
      </c>
      <c r="I60" s="11">
        <v>-3.6424413014836547</v>
      </c>
      <c r="J60" s="11">
        <v>1.3116239432109822</v>
      </c>
      <c r="K60" s="11">
        <v>4.9540652446946369</v>
      </c>
      <c r="L60" s="11" cm="1">
        <f t="array" ref="L60">INDEX($A$3:$A$202,$F60+1,1)</f>
        <v>-1.6164421020966806</v>
      </c>
      <c r="M60" s="11">
        <f t="shared" si="0"/>
        <v>-0.45103342296034432</v>
      </c>
      <c r="N60" s="4">
        <f t="shared" si="1"/>
        <v>0</v>
      </c>
      <c r="O60" s="22"/>
      <c r="P60" s="26">
        <v>0.27272727272727271</v>
      </c>
      <c r="Q60" s="27">
        <f t="shared" si="4"/>
        <v>-0.60458534658323715</v>
      </c>
      <c r="R60" s="27">
        <f>(_xll.Quantile(cumulative!$M$39:$M$188,$P60) -$Q$56)/$R$56</f>
        <v>-0.68486155901509693</v>
      </c>
      <c r="AD60" s="4">
        <v>70</v>
      </c>
      <c r="AE60" s="11">
        <v>1.1296213930452101</v>
      </c>
      <c r="AF60" s="11">
        <v>0.43881349783333323</v>
      </c>
      <c r="AG60" s="11">
        <v>0.80740364394533726</v>
      </c>
      <c r="AH60" s="11">
        <v>1.1468243343849087</v>
      </c>
    </row>
    <row r="61" spans="1:38" x14ac:dyDescent="0.25">
      <c r="A61" s="1">
        <v>-1.6738142834407062</v>
      </c>
      <c r="F61">
        <v>72</v>
      </c>
      <c r="G61" s="11">
        <v>9.039973060906803E-2</v>
      </c>
      <c r="H61" s="11">
        <v>1.1764916824110205</v>
      </c>
      <c r="I61" s="11">
        <v>-2.2154815950274673</v>
      </c>
      <c r="J61" s="11">
        <v>2.3962810562456034</v>
      </c>
      <c r="K61" s="11">
        <v>4.6117626512730707</v>
      </c>
      <c r="L61" s="11" cm="1">
        <f t="array" ref="L61">INDEX($A$3:$A$202,$F61+1,1)</f>
        <v>-0.81280552385331495</v>
      </c>
      <c r="M61" s="11">
        <f t="shared" si="0"/>
        <v>-0.90320525446238298</v>
      </c>
      <c r="N61" s="4">
        <f t="shared" si="1"/>
        <v>0</v>
      </c>
      <c r="O61" s="22"/>
      <c r="P61" s="26">
        <v>0.36363636363636365</v>
      </c>
      <c r="Q61" s="27">
        <f t="shared" si="4"/>
        <v>-0.34875569551704472</v>
      </c>
      <c r="R61" s="27">
        <f>(_xll.Quantile(cumulative!$M$39:$M$188,$P61) -$Q$56)/$R$56</f>
        <v>-0.31402087156827541</v>
      </c>
      <c r="AD61" s="4">
        <v>71</v>
      </c>
      <c r="AE61" s="11">
        <v>1.1159184699302411</v>
      </c>
      <c r="AF61" s="11">
        <v>0.40279403173732264</v>
      </c>
      <c r="AG61" s="11">
        <v>0.66922515739305277</v>
      </c>
      <c r="AH61" s="11">
        <v>1.2638153771629663</v>
      </c>
    </row>
    <row r="62" spans="1:38" x14ac:dyDescent="0.25">
      <c r="A62" s="1">
        <v>-2.8796823524592132</v>
      </c>
      <c r="F62">
        <v>73</v>
      </c>
      <c r="G62" s="11">
        <v>-0.22700915434857905</v>
      </c>
      <c r="H62" s="11">
        <v>1.187014843003265</v>
      </c>
      <c r="I62" s="11">
        <v>-2.5535154957494446</v>
      </c>
      <c r="J62" s="11">
        <v>2.0994971870522865</v>
      </c>
      <c r="K62" s="11">
        <v>4.6530126828017311</v>
      </c>
      <c r="L62" s="11" cm="1">
        <f t="array" ref="L62">INDEX($A$3:$A$202,$F62+1,1)</f>
        <v>-0.58567193943528673</v>
      </c>
      <c r="M62" s="11">
        <f t="shared" si="0"/>
        <v>-0.35866278508670768</v>
      </c>
      <c r="N62" s="4">
        <f t="shared" si="1"/>
        <v>0</v>
      </c>
      <c r="O62" s="22"/>
      <c r="P62" s="26">
        <v>0.45454545454545453</v>
      </c>
      <c r="Q62" s="27">
        <f t="shared" si="4"/>
        <v>-0.11418529432142839</v>
      </c>
      <c r="R62" s="27">
        <f>(_xll.Quantile(cumulative!$M$39:$M$188,$P62) -$Q$56)/$R$56</f>
        <v>-9.0038871634474535E-2</v>
      </c>
      <c r="AD62" s="4">
        <v>72</v>
      </c>
      <c r="AE62" s="11">
        <v>1.0779690175409784</v>
      </c>
      <c r="AF62" s="11">
        <v>0.37516267600547842</v>
      </c>
      <c r="AG62" s="11">
        <v>0.8581191733787279</v>
      </c>
      <c r="AH62" s="11">
        <v>1.1764916824110205</v>
      </c>
    </row>
    <row r="63" spans="1:38" x14ac:dyDescent="0.25">
      <c r="A63" s="1">
        <v>-3.180785448426084</v>
      </c>
      <c r="F63">
        <v>74</v>
      </c>
      <c r="G63" s="11">
        <v>0.28051690357460235</v>
      </c>
      <c r="H63" s="11">
        <v>1.1536566833634925</v>
      </c>
      <c r="I63" s="11">
        <v>-1.9806086463417718</v>
      </c>
      <c r="J63" s="11">
        <v>2.5416424534909763</v>
      </c>
      <c r="K63" s="11">
        <v>4.5222510998327481</v>
      </c>
      <c r="L63" s="11" cm="1">
        <f t="array" ref="L63">INDEX($A$3:$A$202,$F63+1,1)</f>
        <v>0.59670232879688734</v>
      </c>
      <c r="M63" s="11">
        <f t="shared" si="0"/>
        <v>0.31618542522228499</v>
      </c>
      <c r="N63" s="4">
        <f t="shared" si="1"/>
        <v>0</v>
      </c>
      <c r="O63" s="22"/>
      <c r="P63" s="26">
        <v>0.54545454545454541</v>
      </c>
      <c r="Q63" s="27">
        <f t="shared" si="4"/>
        <v>0.11418529432142825</v>
      </c>
      <c r="R63" s="27">
        <f>(_xll.Quantile(cumulative!$M$39:$M$188,$P63) -$Q$56)/$R$56</f>
        <v>0.14704674379720989</v>
      </c>
      <c r="AD63" s="4">
        <v>73</v>
      </c>
      <c r="AE63" s="11">
        <v>1.052067996425988</v>
      </c>
      <c r="AF63" s="11">
        <v>0.42598938729042868</v>
      </c>
      <c r="AG63" s="11">
        <v>0.76332749938117694</v>
      </c>
      <c r="AH63" s="11">
        <v>1.187014843003265</v>
      </c>
    </row>
    <row r="64" spans="1:38" x14ac:dyDescent="0.25">
      <c r="A64" s="1">
        <v>0.42031248129789534</v>
      </c>
      <c r="F64">
        <v>75</v>
      </c>
      <c r="G64" s="11">
        <v>1.1227925071003315</v>
      </c>
      <c r="H64" s="11">
        <v>1.1171474196399469</v>
      </c>
      <c r="I64" s="11">
        <v>-1.0667762008158186</v>
      </c>
      <c r="J64" s="11">
        <v>3.3123612150164816</v>
      </c>
      <c r="K64" s="11">
        <v>4.3791374158323002</v>
      </c>
      <c r="L64" s="11" cm="1">
        <f t="array" ref="L64">INDEX($A$3:$A$202,$F64+1,1)</f>
        <v>-0.88466433772487574</v>
      </c>
      <c r="M64" s="11">
        <f t="shared" si="0"/>
        <v>-2.0074568448252075</v>
      </c>
      <c r="N64" s="4">
        <f t="shared" si="1"/>
        <v>0</v>
      </c>
      <c r="O64" s="22"/>
      <c r="P64" s="26">
        <v>0.63636363636363635</v>
      </c>
      <c r="Q64" s="27">
        <f t="shared" si="4"/>
        <v>0.34875569551704472</v>
      </c>
      <c r="R64" s="27">
        <f>(_xll.Quantile(cumulative!$M$39:$M$188,$P64) -$Q$56)/$R$56</f>
        <v>0.32165036403092234</v>
      </c>
      <c r="AD64" s="4">
        <v>74</v>
      </c>
      <c r="AE64" s="11">
        <v>1.029936375671106</v>
      </c>
      <c r="AF64" s="11">
        <v>0.39455452975463773</v>
      </c>
      <c r="AG64" s="11">
        <v>0.86157426818553362</v>
      </c>
      <c r="AH64" s="11">
        <v>1.1536566833634925</v>
      </c>
    </row>
    <row r="65" spans="1:34" x14ac:dyDescent="0.25">
      <c r="A65" s="1">
        <v>2.9604328316490802</v>
      </c>
      <c r="F65">
        <v>76</v>
      </c>
      <c r="G65" s="11">
        <v>-1.2141674343676909</v>
      </c>
      <c r="H65" s="11">
        <v>1.249727920850463</v>
      </c>
      <c r="I65" s="11">
        <v>-3.6635891497087214</v>
      </c>
      <c r="J65" s="11">
        <v>1.2352542809733396</v>
      </c>
      <c r="K65" s="11">
        <v>4.898843430682061</v>
      </c>
      <c r="L65" s="11" cm="1">
        <f t="array" ref="L65">INDEX($A$3:$A$202,$F65+1,1)</f>
        <v>-1.5241298914354973</v>
      </c>
      <c r="M65" s="11">
        <f t="shared" si="0"/>
        <v>-0.30996245706780634</v>
      </c>
      <c r="N65" s="4">
        <f t="shared" si="1"/>
        <v>0</v>
      </c>
      <c r="O65" s="22"/>
      <c r="P65" s="26">
        <v>0.72727272727272729</v>
      </c>
      <c r="Q65" s="27">
        <f t="shared" si="4"/>
        <v>0.60458534658323715</v>
      </c>
      <c r="R65" s="27">
        <f>(_xll.Quantile(cumulative!$M$39:$M$188,$P65) -$Q$56)/$R$56</f>
        <v>0.50205919153626244</v>
      </c>
      <c r="AD65" s="4">
        <v>75</v>
      </c>
      <c r="AE65" s="11">
        <v>1.0241599217127832</v>
      </c>
      <c r="AF65" s="11">
        <v>0.42319272548325493</v>
      </c>
      <c r="AG65" s="11">
        <v>0.86651871129856195</v>
      </c>
      <c r="AH65" s="11">
        <v>1.1171474196399469</v>
      </c>
    </row>
    <row r="66" spans="1:34" x14ac:dyDescent="0.25">
      <c r="A66" s="1">
        <v>2.9675327404631062</v>
      </c>
      <c r="F66">
        <v>77</v>
      </c>
      <c r="G66" s="11">
        <v>-5.9719347951041502E-2</v>
      </c>
      <c r="H66" s="11">
        <v>1.1702176648983016</v>
      </c>
      <c r="I66" s="11">
        <v>-2.3533038252242742</v>
      </c>
      <c r="J66" s="11">
        <v>2.2338651293221909</v>
      </c>
      <c r="K66" s="11">
        <v>4.5871689545464651</v>
      </c>
      <c r="L66" s="11" cm="1">
        <f t="array" ref="L66">INDEX($A$3:$A$202,$F66+1,1)</f>
        <v>0.15485284689279433</v>
      </c>
      <c r="M66" s="11">
        <f t="shared" si="0"/>
        <v>0.21457219484383583</v>
      </c>
      <c r="N66" s="4">
        <f t="shared" si="1"/>
        <v>0</v>
      </c>
      <c r="O66" s="22"/>
      <c r="P66" s="26">
        <v>0.81818181818181823</v>
      </c>
      <c r="Q66" s="27">
        <f t="shared" si="4"/>
        <v>0.90845786853738464</v>
      </c>
      <c r="R66" s="27">
        <f>(_xll.Quantile(cumulative!$M$39:$M$188,$P66) -$Q$56)/$R$56</f>
        <v>0.92985968206357783</v>
      </c>
      <c r="AD66" s="4">
        <v>76</v>
      </c>
      <c r="AE66" s="11">
        <v>0.99904381303597189</v>
      </c>
      <c r="AF66" s="11">
        <v>0.40103172734022235</v>
      </c>
      <c r="AG66" s="11">
        <v>0.68717469954865895</v>
      </c>
      <c r="AH66" s="11">
        <v>1.249727920850463</v>
      </c>
    </row>
    <row r="67" spans="1:34" x14ac:dyDescent="0.25">
      <c r="A67" s="1">
        <v>3.4185508936415641</v>
      </c>
      <c r="F67">
        <v>78</v>
      </c>
      <c r="G67" s="11">
        <v>0.81840725738699538</v>
      </c>
      <c r="H67" s="11">
        <v>1.1247047754619324</v>
      </c>
      <c r="I67" s="11">
        <v>-1.3859735957586001</v>
      </c>
      <c r="J67" s="11">
        <v>3.0227881105325909</v>
      </c>
      <c r="K67" s="11">
        <v>4.408761706291191</v>
      </c>
      <c r="L67" s="11" cm="1">
        <f t="array" ref="L67">INDEX($A$3:$A$202,$F67+1,1)</f>
        <v>1.5700823150910592E-2</v>
      </c>
      <c r="M67" s="11">
        <f t="shared" si="0"/>
        <v>-0.80270643423608479</v>
      </c>
      <c r="N67" s="4">
        <f t="shared" si="1"/>
        <v>0</v>
      </c>
      <c r="O67" s="22"/>
      <c r="P67" s="26">
        <v>0.90909090909090906</v>
      </c>
      <c r="Q67" s="27">
        <f t="shared" si="4"/>
        <v>1.3351777361189361</v>
      </c>
      <c r="R67" s="27">
        <f>(_xll.Quantile(cumulative!$M$39:$M$188,$P67) -$Q$56)/$R$56</f>
        <v>1.224560984834</v>
      </c>
      <c r="AD67" s="4">
        <v>77</v>
      </c>
      <c r="AE67" s="11">
        <v>0.96627532336751132</v>
      </c>
      <c r="AF67" s="11">
        <v>0.38957479777450521</v>
      </c>
      <c r="AG67" s="11">
        <v>0.83697379158742158</v>
      </c>
      <c r="AH67" s="11">
        <v>1.1702176648983016</v>
      </c>
    </row>
    <row r="68" spans="1:34" x14ac:dyDescent="0.25">
      <c r="A68" s="1">
        <v>2.2901048660061409</v>
      </c>
      <c r="F68">
        <v>79</v>
      </c>
      <c r="G68" s="11">
        <v>-9.1661029069963984E-2</v>
      </c>
      <c r="H68" s="11">
        <v>1.1602492986900081</v>
      </c>
      <c r="I68" s="11">
        <v>-2.3657078675902352</v>
      </c>
      <c r="J68" s="11">
        <v>2.1823858094503072</v>
      </c>
      <c r="K68" s="11">
        <v>4.5480936770405425</v>
      </c>
      <c r="L68" s="11" cm="1">
        <f t="array" ref="L68">INDEX($A$3:$A$202,$F68+1,1)</f>
        <v>7.9181021439796995E-2</v>
      </c>
      <c r="M68" s="11">
        <f t="shared" si="0"/>
        <v>0.17084205050976098</v>
      </c>
      <c r="N68" s="4">
        <f t="shared" si="1"/>
        <v>0</v>
      </c>
      <c r="O68" s="22"/>
      <c r="P68" s="22"/>
      <c r="Q68" s="22"/>
      <c r="R68" s="22"/>
      <c r="AD68" s="4">
        <v>78</v>
      </c>
      <c r="AE68" s="11">
        <v>0.95587247110501494</v>
      </c>
      <c r="AF68" s="11">
        <v>0.40845149953137472</v>
      </c>
      <c r="AG68" s="11">
        <v>0.87391446082565216</v>
      </c>
      <c r="AH68" s="11">
        <v>1.1247047754619324</v>
      </c>
    </row>
    <row r="69" spans="1:34" x14ac:dyDescent="0.25">
      <c r="A69" s="1">
        <v>-0.8705793382022331</v>
      </c>
      <c r="F69">
        <v>80</v>
      </c>
      <c r="G69" s="11">
        <v>0.77728928772423178</v>
      </c>
      <c r="H69" s="11">
        <v>1.1153613677751664</v>
      </c>
      <c r="I69" s="11">
        <v>-1.4087788228624278</v>
      </c>
      <c r="J69" s="11">
        <v>2.9633573983108912</v>
      </c>
      <c r="K69" s="11">
        <v>4.372136221173319</v>
      </c>
      <c r="L69" s="11" cm="1">
        <f t="array" ref="L69">INDEX($A$3:$A$202,$F69+1,1)</f>
        <v>1.0241420518797182</v>
      </c>
      <c r="M69" s="11">
        <f t="shared" si="0"/>
        <v>0.2468527641554864</v>
      </c>
      <c r="N69" s="4">
        <f t="shared" si="1"/>
        <v>0</v>
      </c>
      <c r="AD69" s="4">
        <v>79</v>
      </c>
      <c r="AE69" s="11">
        <v>0.94397156416888706</v>
      </c>
      <c r="AF69" s="11">
        <v>0.39717373166509318</v>
      </c>
      <c r="AG69" s="11">
        <v>0.82188785055903946</v>
      </c>
      <c r="AH69" s="11">
        <v>1.1602492986900081</v>
      </c>
    </row>
    <row r="70" spans="1:34" x14ac:dyDescent="0.25">
      <c r="A70" s="1">
        <v>-1.7553670638102181</v>
      </c>
      <c r="F70">
        <v>81</v>
      </c>
      <c r="G70" s="11">
        <v>1.1842119422553403</v>
      </c>
      <c r="H70" s="11">
        <v>1.0996855316535943</v>
      </c>
      <c r="I70" s="11">
        <v>-0.97113209410548595</v>
      </c>
      <c r="J70" s="11">
        <v>3.3395559786161666</v>
      </c>
      <c r="K70" s="11">
        <v>4.3106880727216526</v>
      </c>
      <c r="L70" s="11" cm="1">
        <f t="array" ref="L70">INDEX($A$3:$A$202,$F70+1,1)</f>
        <v>0.1351094256096913</v>
      </c>
      <c r="M70" s="11">
        <f t="shared" si="0"/>
        <v>-1.0491025166456489</v>
      </c>
      <c r="N70" s="4">
        <f t="shared" si="1"/>
        <v>0</v>
      </c>
      <c r="AD70" s="4">
        <v>80</v>
      </c>
      <c r="AE70" s="11">
        <v>0.93316168238477337</v>
      </c>
      <c r="AF70" s="11">
        <v>0.4035332654334437</v>
      </c>
      <c r="AG70" s="11">
        <v>0.87784085777719034</v>
      </c>
      <c r="AH70" s="11">
        <v>1.1153613677751664</v>
      </c>
    </row>
    <row r="71" spans="1:34" x14ac:dyDescent="0.25">
      <c r="A71" s="1">
        <v>1.6913183890290373</v>
      </c>
      <c r="F71">
        <v>82</v>
      </c>
      <c r="G71" s="11">
        <v>-0.24693881129732076</v>
      </c>
      <c r="H71" s="11">
        <v>1.1536117018645946</v>
      </c>
      <c r="I71" s="11">
        <v>-2.507976199095884</v>
      </c>
      <c r="J71" s="11">
        <v>2.0140985765012429</v>
      </c>
      <c r="K71" s="11">
        <v>4.5220747755971269</v>
      </c>
      <c r="L71" s="11" cm="1">
        <f t="array" ref="L71">INDEX($A$3:$A$202,$F71+1,1)</f>
        <v>-0.92152489454286401</v>
      </c>
      <c r="M71" s="11">
        <f t="shared" si="0"/>
        <v>-0.67458608324554326</v>
      </c>
      <c r="N71" s="4">
        <f t="shared" si="1"/>
        <v>0</v>
      </c>
      <c r="AD71" s="4">
        <v>81</v>
      </c>
      <c r="AE71" s="11">
        <v>0.93428489682298255</v>
      </c>
      <c r="AF71" s="11">
        <v>0.40900988492235013</v>
      </c>
      <c r="AG71" s="11">
        <v>0.88438014947575661</v>
      </c>
      <c r="AH71" s="11">
        <v>1.0996855316535943</v>
      </c>
    </row>
    <row r="72" spans="1:34" x14ac:dyDescent="0.25">
      <c r="A72" s="1">
        <v>3.9135915099687901</v>
      </c>
      <c r="F72">
        <v>83</v>
      </c>
      <c r="G72" s="11">
        <v>-0.34257616742285013</v>
      </c>
      <c r="H72" s="11">
        <v>1.1537490192947792</v>
      </c>
      <c r="I72" s="11">
        <v>-2.6038826924390248</v>
      </c>
      <c r="J72" s="11">
        <v>1.9187303575933248</v>
      </c>
      <c r="K72" s="11">
        <v>4.5226130500323496</v>
      </c>
      <c r="L72" s="11" cm="1">
        <f t="array" ref="L72">INDEX($A$3:$A$202,$F72+1,1)</f>
        <v>4.4375895109016739E-3</v>
      </c>
      <c r="M72" s="11">
        <f t="shared" si="0"/>
        <v>0.3470137569337518</v>
      </c>
      <c r="N72" s="4">
        <f t="shared" si="1"/>
        <v>0</v>
      </c>
      <c r="AD72" s="4">
        <v>82</v>
      </c>
      <c r="AE72" s="11">
        <v>0.92453885449111306</v>
      </c>
      <c r="AF72" s="11">
        <v>0.39416223797597855</v>
      </c>
      <c r="AG72" s="11">
        <v>0.80515352011294916</v>
      </c>
      <c r="AH72" s="11">
        <v>1.1536117018645946</v>
      </c>
    </row>
    <row r="73" spans="1:34" ht="15.75" thickBot="1" x14ac:dyDescent="0.3">
      <c r="A73" s="1">
        <v>0.1567138518824216</v>
      </c>
      <c r="F73">
        <v>84</v>
      </c>
      <c r="G73" s="11">
        <v>0.85807112407394914</v>
      </c>
      <c r="H73" s="11">
        <v>1.0947686590140515</v>
      </c>
      <c r="I73" s="11">
        <v>-1.2876360189968028</v>
      </c>
      <c r="J73" s="11">
        <v>3.0037782671447011</v>
      </c>
      <c r="K73" s="11">
        <v>4.2914142861415039</v>
      </c>
      <c r="L73" s="11" cm="1">
        <f t="array" ref="L73">INDEX($A$3:$A$202,$F73+1,1)</f>
        <v>0.7762695594067538</v>
      </c>
      <c r="M73" s="11">
        <f t="shared" si="0"/>
        <v>-8.1801564667195348E-2</v>
      </c>
      <c r="N73" s="4">
        <f t="shared" si="1"/>
        <v>0</v>
      </c>
      <c r="P73" s="15" t="s">
        <v>36</v>
      </c>
      <c r="Q73" s="15" t="s">
        <v>29</v>
      </c>
      <c r="R73" s="15" t="s">
        <v>31</v>
      </c>
      <c r="S73" s="15" t="s">
        <v>14</v>
      </c>
      <c r="T73" s="22"/>
      <c r="AD73" s="4">
        <v>83</v>
      </c>
      <c r="AE73" s="11">
        <v>0.90229712257504102</v>
      </c>
      <c r="AF73" s="11">
        <v>0.38493252628018099</v>
      </c>
      <c r="AG73" s="11">
        <v>0.81803458130770124</v>
      </c>
      <c r="AH73" s="11">
        <v>1.1537490192947792</v>
      </c>
    </row>
    <row r="74" spans="1:34" x14ac:dyDescent="0.25">
      <c r="A74" s="1">
        <v>-1.6164421020966806</v>
      </c>
      <c r="F74">
        <v>85</v>
      </c>
      <c r="G74" s="11">
        <v>0.77629893260516802</v>
      </c>
      <c r="H74" s="11">
        <v>1.0907432894942288</v>
      </c>
      <c r="I74" s="11">
        <v>-1.3615186311822662</v>
      </c>
      <c r="J74" s="11">
        <v>2.9141164963926021</v>
      </c>
      <c r="K74" s="11">
        <v>4.2756351275748683</v>
      </c>
      <c r="L74" s="11" cm="1">
        <f t="array" ref="L74">INDEX($A$3:$A$202,$F74+1,1)</f>
        <v>1.0818589346856096</v>
      </c>
      <c r="M74" s="11">
        <f t="shared" si="0"/>
        <v>0.30556000208044154</v>
      </c>
      <c r="N74" s="4">
        <f t="shared" si="1"/>
        <v>0</v>
      </c>
      <c r="P74" s="25">
        <f>MIN(cumulative!$M$39:$M$188)</f>
        <v>-2.8795561503649534</v>
      </c>
      <c r="Q74" s="25">
        <f>MAX(cumulative!$M$39:$M$188) - $P$74</f>
        <v>5.5216572732609075</v>
      </c>
      <c r="R74" s="25">
        <f>AVERAGE(cumulative!$M$39:$M$188)</f>
        <v>-0.10248835693043536</v>
      </c>
      <c r="S74" s="25">
        <f>STDEV(cumulative!$M$39:$M$188)</f>
        <v>0.9849827788687997</v>
      </c>
      <c r="T74" s="22"/>
      <c r="AD74" s="4">
        <v>84</v>
      </c>
      <c r="AE74" s="11">
        <v>0.89160831860999168</v>
      </c>
      <c r="AF74" s="11">
        <v>0.40391521262627428</v>
      </c>
      <c r="AG74" s="11">
        <v>0.88076555296922199</v>
      </c>
      <c r="AH74" s="11">
        <v>1.0947686590140515</v>
      </c>
    </row>
    <row r="75" spans="1:34" x14ac:dyDescent="0.25">
      <c r="A75" s="1">
        <v>-0.81280552385331495</v>
      </c>
      <c r="F75">
        <v>86</v>
      </c>
      <c r="G75" s="11">
        <v>1.2485477962613192</v>
      </c>
      <c r="H75" s="11">
        <v>1.0754266401758059</v>
      </c>
      <c r="I75" s="11">
        <v>-0.85924968649817601</v>
      </c>
      <c r="J75" s="11">
        <v>3.3563452790208146</v>
      </c>
      <c r="K75" s="11">
        <v>4.2155949655189904</v>
      </c>
      <c r="L75" s="11" cm="1">
        <f t="array" ref="L75">INDEX($A$3:$A$202,$F75+1,1)</f>
        <v>1.3445025677241675</v>
      </c>
      <c r="M75" s="11">
        <f t="shared" si="0"/>
        <v>9.5954771462848365E-2</v>
      </c>
      <c r="N75" s="4">
        <f t="shared" si="1"/>
        <v>0</v>
      </c>
      <c r="P75" s="28" t="s">
        <v>37</v>
      </c>
      <c r="Q75" s="22"/>
      <c r="R75" s="22"/>
      <c r="S75" s="22"/>
      <c r="T75" s="22"/>
      <c r="AD75" s="4">
        <v>85</v>
      </c>
      <c r="AE75" s="11">
        <v>0.89025139203113013</v>
      </c>
      <c r="AF75" s="11">
        <v>0.40634068296462134</v>
      </c>
      <c r="AG75" s="11">
        <v>0.87254310925547895</v>
      </c>
      <c r="AH75" s="11">
        <v>1.0907432894942288</v>
      </c>
    </row>
    <row r="76" spans="1:34" ht="15.75" thickBot="1" x14ac:dyDescent="0.3">
      <c r="A76" s="1">
        <v>-0.58567193943528673</v>
      </c>
      <c r="F76">
        <v>87</v>
      </c>
      <c r="G76" s="11">
        <v>1.1658290866796337</v>
      </c>
      <c r="H76" s="11">
        <v>1.0702206322091379</v>
      </c>
      <c r="I76" s="11">
        <v>-0.93176480796196381</v>
      </c>
      <c r="J76" s="11">
        <v>3.2634229813212312</v>
      </c>
      <c r="K76" s="11">
        <v>4.195187789283195</v>
      </c>
      <c r="L76" s="11" cm="1">
        <f t="array" ref="L76">INDEX($A$3:$A$202,$F76+1,1)</f>
        <v>1.0889784024017173</v>
      </c>
      <c r="M76" s="11">
        <f t="shared" si="0"/>
        <v>-7.6850684277916415E-2</v>
      </c>
      <c r="N76" s="4">
        <f t="shared" si="1"/>
        <v>0</v>
      </c>
      <c r="P76" s="16" t="s">
        <v>38</v>
      </c>
      <c r="Q76" s="16" t="s">
        <v>39</v>
      </c>
      <c r="R76" s="16" t="s">
        <v>40</v>
      </c>
      <c r="S76" s="16" t="s">
        <v>41</v>
      </c>
      <c r="T76" s="22"/>
      <c r="AD76" s="4">
        <v>86</v>
      </c>
      <c r="AE76" s="11">
        <v>0.89247938671315896</v>
      </c>
      <c r="AF76" s="11">
        <v>0.40522754229568947</v>
      </c>
      <c r="AG76" s="11">
        <v>0.89036476073851323</v>
      </c>
      <c r="AH76" s="11">
        <v>1.0754266401758059</v>
      </c>
    </row>
    <row r="77" spans="1:34" x14ac:dyDescent="0.25">
      <c r="A77" s="1">
        <v>0.59670232879688734</v>
      </c>
      <c r="F77">
        <v>88</v>
      </c>
      <c r="G77" s="11">
        <v>0.90645193306390981</v>
      </c>
      <c r="H77" s="11">
        <v>1.0690858722040932</v>
      </c>
      <c r="I77" s="11">
        <v>-1.1889178728367034</v>
      </c>
      <c r="J77" s="11">
        <v>3.001821738964523</v>
      </c>
      <c r="K77" s="11">
        <v>4.1907396118012263</v>
      </c>
      <c r="L77" s="11" cm="1">
        <f t="array" ref="L77">INDEX($A$3:$A$202,$F77+1,1)</f>
        <v>-0.34824212995010662</v>
      </c>
      <c r="M77" s="11">
        <f t="shared" si="0"/>
        <v>-1.2546940630140164</v>
      </c>
      <c r="N77" s="4">
        <f t="shared" si="1"/>
        <v>0</v>
      </c>
      <c r="P77" s="25">
        <f>$P$74</f>
        <v>-2.8795561503649534</v>
      </c>
      <c r="Q77" s="29">
        <f>_xll.KDE(cumulative!$M$39:$M$188, $P77,,1)</f>
        <v>1.4070049505323106E-2</v>
      </c>
      <c r="R77" s="29">
        <f t="shared" ref="R77:R86" si="5">NORMDIST($P77,$R$74,$S$74,FALSE)</f>
        <v>7.6096612572161089E-3</v>
      </c>
      <c r="S77" s="30">
        <v>10</v>
      </c>
      <c r="T77" s="22"/>
      <c r="AD77" s="4">
        <v>87</v>
      </c>
      <c r="AE77" s="11">
        <v>0.89767505546041193</v>
      </c>
      <c r="AF77" s="11">
        <v>0.40711752946392143</v>
      </c>
      <c r="AG77" s="11">
        <v>0.88581597498300169</v>
      </c>
      <c r="AH77" s="11">
        <v>1.0702206322091379</v>
      </c>
    </row>
    <row r="78" spans="1:34" x14ac:dyDescent="0.25">
      <c r="A78" s="1">
        <v>-0.88466433772487574</v>
      </c>
      <c r="F78">
        <v>89</v>
      </c>
      <c r="G78" s="11">
        <v>-0.5577366709446111</v>
      </c>
      <c r="H78" s="11">
        <v>1.1346749329887502</v>
      </c>
      <c r="I78" s="11">
        <v>-2.7816586737629607</v>
      </c>
      <c r="J78" s="11">
        <v>1.6661853318737383</v>
      </c>
      <c r="K78" s="11">
        <v>4.447844005636699</v>
      </c>
      <c r="L78" s="11" cm="1">
        <f t="array" ref="L78">INDEX($A$3:$A$202,$F78+1,1)</f>
        <v>-0.69177084688180401</v>
      </c>
      <c r="M78" s="11">
        <f t="shared" si="0"/>
        <v>-0.13403417593719291</v>
      </c>
      <c r="N78" s="4">
        <f t="shared" si="1"/>
        <v>0</v>
      </c>
      <c r="P78" s="25">
        <f t="shared" ref="P78:P86" si="6">$P77 + $Q$74/$S$77</f>
        <v>-2.3273904230388629</v>
      </c>
      <c r="Q78" s="29">
        <f>_xll.KDE(cumulative!$M$39:$M$188, $P78,,1)</f>
        <v>3.1122474114362069E-2</v>
      </c>
      <c r="R78" s="29">
        <f t="shared" si="5"/>
        <v>3.1588921768514723E-2</v>
      </c>
      <c r="S78" s="22"/>
      <c r="T78" s="22"/>
      <c r="AD78" s="4">
        <v>88</v>
      </c>
      <c r="AE78" s="11">
        <v>0.89984895713019952</v>
      </c>
      <c r="AF78" s="11">
        <v>0.40362839471879125</v>
      </c>
      <c r="AG78" s="11">
        <v>0.88188968658738465</v>
      </c>
      <c r="AH78" s="11">
        <v>1.0690858722040932</v>
      </c>
    </row>
    <row r="79" spans="1:34" x14ac:dyDescent="0.25">
      <c r="A79" s="1">
        <v>-1.5241298914354973</v>
      </c>
      <c r="F79">
        <v>90</v>
      </c>
      <c r="G79" s="11">
        <v>0.24488080398667977</v>
      </c>
      <c r="H79" s="11">
        <v>1.0880784298826294</v>
      </c>
      <c r="I79" s="11">
        <v>-1.887713730938164</v>
      </c>
      <c r="J79" s="11">
        <v>2.3774753389115233</v>
      </c>
      <c r="K79" s="11">
        <v>4.2651890698496873</v>
      </c>
      <c r="L79" s="11" cm="1">
        <f t="array" ref="L79">INDEX($A$3:$A$202,$F79+1,1)</f>
        <v>-6.080006160263185E-2</v>
      </c>
      <c r="M79" s="11">
        <f t="shared" si="0"/>
        <v>-0.30568086558931162</v>
      </c>
      <c r="N79" s="4">
        <f t="shared" si="1"/>
        <v>0</v>
      </c>
      <c r="P79" s="25">
        <f t="shared" si="6"/>
        <v>-1.7752246957127722</v>
      </c>
      <c r="Q79" s="29">
        <f>_xll.KDE(cumulative!$M$39:$M$188, $P79,,1)</f>
        <v>9.8009263808644484E-2</v>
      </c>
      <c r="R79" s="29">
        <f t="shared" si="5"/>
        <v>9.576906538482105E-2</v>
      </c>
      <c r="S79" s="22"/>
      <c r="T79" s="22"/>
      <c r="AD79" s="4">
        <v>89</v>
      </c>
      <c r="AE79" s="11">
        <v>0.88582546176974664</v>
      </c>
      <c r="AF79" s="11">
        <v>0.39132328697227992</v>
      </c>
      <c r="AG79" s="11">
        <v>0.78038652409703091</v>
      </c>
      <c r="AH79" s="11">
        <v>1.1346749329887502</v>
      </c>
    </row>
    <row r="80" spans="1:34" x14ac:dyDescent="0.25">
      <c r="A80" s="1">
        <v>0.15485284689279433</v>
      </c>
      <c r="F80">
        <v>91</v>
      </c>
      <c r="G80" s="11">
        <v>0.26370848207313435</v>
      </c>
      <c r="H80" s="11">
        <v>1.081436248274765</v>
      </c>
      <c r="I80" s="11">
        <v>-1.8558676161215211</v>
      </c>
      <c r="J80" s="11">
        <v>2.38328458026779</v>
      </c>
      <c r="K80" s="11">
        <v>4.2391521963893108</v>
      </c>
      <c r="L80" s="11" cm="1">
        <f t="array" ref="L80">INDEX($A$3:$A$202,$F80+1,1)</f>
        <v>0.5957925218691843</v>
      </c>
      <c r="M80" s="11">
        <f t="shared" si="0"/>
        <v>0.33208403979604995</v>
      </c>
      <c r="N80" s="4">
        <f t="shared" si="1"/>
        <v>0</v>
      </c>
      <c r="P80" s="25">
        <f t="shared" si="6"/>
        <v>-1.2230589683866815</v>
      </c>
      <c r="Q80" s="29">
        <f>_xll.KDE(cumulative!$M$39:$M$188, $P80,,1)</f>
        <v>0.22743702402163107</v>
      </c>
      <c r="R80" s="29">
        <f t="shared" si="5"/>
        <v>0.21204921311821298</v>
      </c>
      <c r="S80" s="22"/>
      <c r="T80" s="22"/>
      <c r="AD80" s="4">
        <v>90</v>
      </c>
      <c r="AE80" s="11">
        <v>0.86829661389584045</v>
      </c>
      <c r="AF80" s="11">
        <v>0.38813584938834478</v>
      </c>
      <c r="AG80" s="11">
        <v>0.86243567166636559</v>
      </c>
      <c r="AH80" s="11">
        <v>1.0880784298826294</v>
      </c>
    </row>
    <row r="81" spans="1:34" x14ac:dyDescent="0.25">
      <c r="A81" s="1">
        <v>1.5700823150910592E-2</v>
      </c>
      <c r="F81">
        <v>92</v>
      </c>
      <c r="G81" s="11">
        <v>1.1091412662131739</v>
      </c>
      <c r="H81" s="11">
        <v>1.0508706780826387</v>
      </c>
      <c r="I81" s="11">
        <v>-0.95052741523798279</v>
      </c>
      <c r="J81" s="11">
        <v>3.1688099476643306</v>
      </c>
      <c r="K81" s="11">
        <v>4.1193373629023133</v>
      </c>
      <c r="L81" s="11" cm="1">
        <f t="array" ref="L81">INDEX($A$3:$A$202,$F81+1,1)</f>
        <v>0.58406030884142035</v>
      </c>
      <c r="M81" s="11">
        <f t="shared" si="0"/>
        <v>-0.52508095737175353</v>
      </c>
      <c r="N81" s="4">
        <f t="shared" si="1"/>
        <v>0</v>
      </c>
      <c r="P81" s="25">
        <f t="shared" si="6"/>
        <v>-0.67089324106059078</v>
      </c>
      <c r="Q81" s="29">
        <f>_xll.KDE(cumulative!$M$39:$M$188, $P81,,1)</f>
        <v>0.32704315223533365</v>
      </c>
      <c r="R81" s="29">
        <f t="shared" si="5"/>
        <v>0.34290123594001581</v>
      </c>
      <c r="S81" s="22"/>
      <c r="T81" s="22"/>
      <c r="AD81" s="4">
        <v>91</v>
      </c>
      <c r="AE81" s="11">
        <v>0.85808676031893416</v>
      </c>
      <c r="AF81" s="11">
        <v>0.40678876015210297</v>
      </c>
      <c r="AG81" s="11">
        <v>0.83781153898521343</v>
      </c>
      <c r="AH81" s="11">
        <v>1.081436248274765</v>
      </c>
    </row>
    <row r="82" spans="1:34" x14ac:dyDescent="0.25">
      <c r="A82" s="1">
        <v>7.9181021439796995E-2</v>
      </c>
      <c r="F82">
        <v>93</v>
      </c>
      <c r="G82" s="11">
        <v>0.36995996512472151</v>
      </c>
      <c r="H82" s="11">
        <v>1.0671593166071704</v>
      </c>
      <c r="I82" s="11">
        <v>-1.7216338611917088</v>
      </c>
      <c r="J82" s="11">
        <v>2.4615537914411521</v>
      </c>
      <c r="K82" s="11">
        <v>4.1831876526328609</v>
      </c>
      <c r="L82" s="11" cm="1">
        <f t="array" ref="L82">INDEX($A$3:$A$202,$F82+1,1)</f>
        <v>-8.8089907374251375E-2</v>
      </c>
      <c r="M82" s="11">
        <f t="shared" si="0"/>
        <v>-0.45804987249897289</v>
      </c>
      <c r="N82" s="4">
        <f t="shared" si="1"/>
        <v>0</v>
      </c>
      <c r="P82" s="25">
        <f t="shared" si="6"/>
        <v>-0.11872751373450008</v>
      </c>
      <c r="Q82" s="29">
        <f>_xll.KDE(cumulative!$M$39:$M$188, $P82,,1)</f>
        <v>0.39532742963811401</v>
      </c>
      <c r="R82" s="29">
        <f t="shared" si="5"/>
        <v>0.40496958308561726</v>
      </c>
      <c r="S82" s="22"/>
      <c r="T82" s="22"/>
      <c r="AD82" s="4">
        <v>92</v>
      </c>
      <c r="AE82" s="11">
        <v>0.85523573598795866</v>
      </c>
      <c r="AF82" s="11">
        <v>0.40285006423497616</v>
      </c>
      <c r="AG82" s="11">
        <v>0.88849033582516235</v>
      </c>
      <c r="AH82" s="11">
        <v>1.0508706780826387</v>
      </c>
    </row>
    <row r="83" spans="1:34" x14ac:dyDescent="0.25">
      <c r="A83" s="1">
        <v>1.0241420518797182</v>
      </c>
      <c r="F83">
        <v>94</v>
      </c>
      <c r="G83" s="11">
        <v>0.1068333774230672</v>
      </c>
      <c r="H83" s="11">
        <v>1.0732802353421744</v>
      </c>
      <c r="I83" s="11">
        <v>-1.9967572291662676</v>
      </c>
      <c r="J83" s="11">
        <v>2.2104239840124018</v>
      </c>
      <c r="K83" s="11">
        <v>4.2071812131786697</v>
      </c>
      <c r="L83" s="11" cm="1">
        <f t="array" ref="L83">INDEX($A$3:$A$202,$F83+1,1)</f>
        <v>-1.7618113799168316</v>
      </c>
      <c r="M83" s="11">
        <f t="shared" si="0"/>
        <v>-1.8686447573398988</v>
      </c>
      <c r="N83" s="4">
        <f t="shared" si="1"/>
        <v>0</v>
      </c>
      <c r="P83" s="25">
        <f t="shared" si="6"/>
        <v>0.43343821359159063</v>
      </c>
      <c r="Q83" s="29">
        <f>_xll.KDE(cumulative!$M$39:$M$188, $P83,,1)</f>
        <v>0.3375197361318043</v>
      </c>
      <c r="R83" s="29">
        <f t="shared" si="5"/>
        <v>0.34929850644544519</v>
      </c>
      <c r="S83" s="22"/>
      <c r="T83" s="22"/>
      <c r="AD83" s="4">
        <v>93</v>
      </c>
      <c r="AE83" s="11">
        <v>0.85231987117993124</v>
      </c>
      <c r="AF83" s="11">
        <v>0.40944393572892268</v>
      </c>
      <c r="AG83" s="11">
        <v>0.83811575191813237</v>
      </c>
      <c r="AH83" s="11">
        <v>1.0671593166071704</v>
      </c>
    </row>
    <row r="84" spans="1:34" x14ac:dyDescent="0.25">
      <c r="A84" s="1">
        <v>0.1351094256096913</v>
      </c>
      <c r="F84">
        <v>95</v>
      </c>
      <c r="G84" s="11">
        <v>-1.4565315845180837</v>
      </c>
      <c r="H84" s="11">
        <v>1.1659070220343624</v>
      </c>
      <c r="I84" s="11">
        <v>-3.7416673570277807</v>
      </c>
      <c r="J84" s="11">
        <v>0.82860418799161328</v>
      </c>
      <c r="K84" s="11">
        <v>4.570271545019394</v>
      </c>
      <c r="L84" s="11" cm="1">
        <f t="array" ref="L84">INDEX($A$3:$A$202,$F84+1,1)</f>
        <v>-1.9231298256135632</v>
      </c>
      <c r="M84" s="11">
        <f t="shared" si="0"/>
        <v>-0.46659824109547943</v>
      </c>
      <c r="N84" s="4">
        <f t="shared" si="1"/>
        <v>0</v>
      </c>
      <c r="P84" s="25">
        <f t="shared" si="6"/>
        <v>0.98560394091768133</v>
      </c>
      <c r="Q84" s="29">
        <f>_xll.KDE(cumulative!$M$39:$M$188, $P84,,1)</f>
        <v>0.2231129822005847</v>
      </c>
      <c r="R84" s="29">
        <f t="shared" si="5"/>
        <v>0.22003512865608801</v>
      </c>
      <c r="S84" s="22"/>
      <c r="T84" s="22"/>
      <c r="AD84" s="4">
        <v>94</v>
      </c>
      <c r="AE84" s="11">
        <v>0.84231551183361009</v>
      </c>
      <c r="AF84" s="11">
        <v>0.38789425423585655</v>
      </c>
      <c r="AG84" s="11">
        <v>0.85267961209429344</v>
      </c>
      <c r="AH84" s="11">
        <v>1.0732802353421744</v>
      </c>
    </row>
    <row r="85" spans="1:34" x14ac:dyDescent="0.25">
      <c r="A85" s="1">
        <v>-0.92152489454286401</v>
      </c>
      <c r="F85">
        <v>96</v>
      </c>
      <c r="G85" s="11">
        <v>-0.41200314992677545</v>
      </c>
      <c r="H85" s="11">
        <v>1.1035608198178748</v>
      </c>
      <c r="I85" s="11">
        <v>-2.5749426115193055</v>
      </c>
      <c r="J85" s="11">
        <v>1.7509363116657548</v>
      </c>
      <c r="K85" s="11">
        <v>4.3258789231850603</v>
      </c>
      <c r="L85" s="11" cm="1">
        <f t="array" ref="L85">INDEX($A$3:$A$202,$F85+1,1)</f>
        <v>0.74510128686479604</v>
      </c>
      <c r="M85" s="11">
        <f t="shared" si="0"/>
        <v>1.1571044367915715</v>
      </c>
      <c r="N85" s="4">
        <f t="shared" si="1"/>
        <v>0</v>
      </c>
      <c r="P85" s="25">
        <f t="shared" si="6"/>
        <v>1.537769668243772</v>
      </c>
      <c r="Q85" s="29">
        <f>_xll.KDE(cumulative!$M$39:$M$188, $P85,,1)</f>
        <v>9.2641314349339296E-2</v>
      </c>
      <c r="R85" s="29">
        <f t="shared" si="5"/>
        <v>0.1012297778275892</v>
      </c>
      <c r="S85" s="22"/>
      <c r="T85" s="22"/>
      <c r="AD85" s="4">
        <v>95</v>
      </c>
      <c r="AE85" s="11">
        <v>0.81490364981518437</v>
      </c>
      <c r="AF85" s="11">
        <v>0.39107879864491862</v>
      </c>
      <c r="AG85" s="11">
        <v>0.70139365501859907</v>
      </c>
      <c r="AH85" s="11">
        <v>1.1659070220343624</v>
      </c>
    </row>
    <row r="86" spans="1:34" x14ac:dyDescent="0.25">
      <c r="A86" s="1">
        <v>4.4375895109016739E-3</v>
      </c>
      <c r="F86">
        <v>97</v>
      </c>
      <c r="G86" s="11">
        <v>1.7032087542055083</v>
      </c>
      <c r="H86" s="11">
        <v>1.0485453519633967</v>
      </c>
      <c r="I86" s="11">
        <v>-0.35190237179962391</v>
      </c>
      <c r="J86" s="11">
        <v>3.7583198802106406</v>
      </c>
      <c r="K86" s="11">
        <v>4.1102222520102645</v>
      </c>
      <c r="L86" s="11" cm="1">
        <f t="array" ref="L86">INDEX($A$3:$A$202,$F86+1,1)</f>
        <v>1.8394697188038203</v>
      </c>
      <c r="M86" s="11">
        <f t="shared" si="0"/>
        <v>0.13626096459831194</v>
      </c>
      <c r="N86" s="4">
        <f t="shared" si="1"/>
        <v>0</v>
      </c>
      <c r="P86" s="25">
        <f t="shared" si="6"/>
        <v>2.0899353955698627</v>
      </c>
      <c r="Q86" s="29">
        <f>_xll.KDE(cumulative!$M$39:$M$188, $P86,,1)</f>
        <v>3.7971476683824147E-2</v>
      </c>
      <c r="R86" s="29">
        <f t="shared" si="5"/>
        <v>3.4013045106945923E-2</v>
      </c>
      <c r="S86" s="22"/>
      <c r="T86" s="22"/>
      <c r="AD86" s="4">
        <v>96</v>
      </c>
      <c r="AE86" s="11">
        <v>0.7863824677794683</v>
      </c>
      <c r="AF86" s="11">
        <v>0.37899740161380635</v>
      </c>
      <c r="AG86" s="11">
        <v>0.83619805178204432</v>
      </c>
      <c r="AH86" s="11">
        <v>1.1035608198178748</v>
      </c>
    </row>
    <row r="87" spans="1:34" x14ac:dyDescent="0.25">
      <c r="A87" s="1">
        <v>0.7762695594067538</v>
      </c>
      <c r="F87">
        <v>98</v>
      </c>
      <c r="G87" s="11">
        <v>1.3321954900804334</v>
      </c>
      <c r="H87" s="11">
        <v>1.0412880982907811</v>
      </c>
      <c r="I87" s="11">
        <v>-0.70869168009970118</v>
      </c>
      <c r="J87" s="11">
        <v>3.3730826602605681</v>
      </c>
      <c r="K87" s="11">
        <v>4.0817743403602691</v>
      </c>
      <c r="L87" s="11" cm="1">
        <f t="array" ref="L87">INDEX($A$3:$A$202,$F87+1,1)</f>
        <v>1.2670973416019358</v>
      </c>
      <c r="M87" s="11">
        <f t="shared" si="0"/>
        <v>-6.5098148478497597E-2</v>
      </c>
      <c r="N87" s="4">
        <f t="shared" si="1"/>
        <v>0</v>
      </c>
      <c r="AD87" s="4">
        <v>97</v>
      </c>
      <c r="AE87" s="11">
        <v>0.78595688859478097</v>
      </c>
      <c r="AF87" s="11">
        <v>0.40175879456034447</v>
      </c>
      <c r="AG87" s="11">
        <v>0.8901544510034487</v>
      </c>
      <c r="AH87" s="11">
        <v>1.0485453519633967</v>
      </c>
    </row>
    <row r="88" spans="1:34" ht="15.75" thickBot="1" x14ac:dyDescent="0.3">
      <c r="A88" s="1">
        <v>1.0818589346856096</v>
      </c>
      <c r="F88">
        <v>99</v>
      </c>
      <c r="G88" s="11">
        <v>0.94835382577707217</v>
      </c>
      <c r="H88" s="11">
        <v>1.0406519775155609</v>
      </c>
      <c r="I88" s="11">
        <v>-1.0912865705938133</v>
      </c>
      <c r="J88" s="11">
        <v>2.9879942221479574</v>
      </c>
      <c r="K88" s="11">
        <v>4.0792807927417707</v>
      </c>
      <c r="L88" s="11" cm="1">
        <f t="array" ref="L88">INDEX($A$3:$A$202,$F88+1,1)</f>
        <v>0.5872763857195461</v>
      </c>
      <c r="M88" s="11">
        <f t="shared" si="0"/>
        <v>-0.36107744005752607</v>
      </c>
      <c r="N88" s="4">
        <f t="shared" si="1"/>
        <v>0</v>
      </c>
      <c r="AD88" s="4">
        <v>98</v>
      </c>
      <c r="AE88" s="11">
        <v>0.79670701951528144</v>
      </c>
      <c r="AF88" s="11">
        <v>0.40759750575580517</v>
      </c>
      <c r="AG88" s="11">
        <v>0.88744099445543068</v>
      </c>
      <c r="AH88" s="11">
        <v>1.0412880982907811</v>
      </c>
    </row>
    <row r="89" spans="1:34" ht="15.75" thickBot="1" x14ac:dyDescent="0.3">
      <c r="A89" s="1">
        <v>1.3445025677241675</v>
      </c>
      <c r="F89">
        <v>100</v>
      </c>
      <c r="G89" s="11">
        <v>0.39471527960227054</v>
      </c>
      <c r="H89" s="11">
        <v>1.051680949613542</v>
      </c>
      <c r="I89" s="11">
        <v>-1.6665415048671546</v>
      </c>
      <c r="J89" s="11">
        <v>2.4559720640716955</v>
      </c>
      <c r="K89" s="11">
        <v>4.1225135689388503</v>
      </c>
      <c r="L89" s="11" cm="1">
        <f t="array" ref="L89">INDEX($A$3:$A$202,$F89+1,1)</f>
        <v>1.7662344896655273</v>
      </c>
      <c r="M89" s="11">
        <f t="shared" ref="M89:M152" si="7">L89-G89</f>
        <v>1.3715192100632567</v>
      </c>
      <c r="N89" s="4">
        <f t="shared" si="1"/>
        <v>0</v>
      </c>
      <c r="P89" s="19" t="s">
        <v>42</v>
      </c>
      <c r="Q89" s="3"/>
      <c r="R89" s="3"/>
      <c r="S89" s="22"/>
      <c r="T89" s="19" t="s">
        <v>52</v>
      </c>
      <c r="U89" s="3"/>
      <c r="V89" s="21"/>
      <c r="W89" s="20">
        <f>0.05</f>
        <v>0.05</v>
      </c>
      <c r="X89" s="22"/>
      <c r="Y89" s="10" t="s">
        <v>54</v>
      </c>
      <c r="Z89" s="10" t="s">
        <v>53</v>
      </c>
      <c r="AA89" s="10" t="s">
        <v>12</v>
      </c>
      <c r="AB89" s="22"/>
      <c r="AC89" s="22"/>
      <c r="AD89" s="4">
        <v>99</v>
      </c>
      <c r="AE89" s="11">
        <v>0.80145843691009622</v>
      </c>
      <c r="AF89" s="11">
        <v>0.41079313666273343</v>
      </c>
      <c r="AG89" s="11">
        <v>0.8745213956420036</v>
      </c>
      <c r="AH89" s="11">
        <v>1.0406519775155609</v>
      </c>
    </row>
    <row r="90" spans="1:34" x14ac:dyDescent="0.25">
      <c r="A90" s="1">
        <v>1.0889784024017173</v>
      </c>
      <c r="F90">
        <v>101</v>
      </c>
      <c r="G90" s="11">
        <v>2.3581160118447495</v>
      </c>
      <c r="H90" s="11">
        <v>1.0535205163419628</v>
      </c>
      <c r="I90" s="11">
        <v>0.29325374284046113</v>
      </c>
      <c r="J90" s="11">
        <v>4.4229782808490379</v>
      </c>
      <c r="K90" s="11">
        <v>4.1297245380085768</v>
      </c>
      <c r="L90" s="11" cm="1">
        <f t="array" ref="L90">INDEX($A$3:$A$202,$F90+1,1)</f>
        <v>2.8551800166451722</v>
      </c>
      <c r="M90" s="11">
        <f t="shared" si="7"/>
        <v>0.49706400480042268</v>
      </c>
      <c r="N90" s="4">
        <f t="shared" si="1"/>
        <v>0</v>
      </c>
      <c r="P90" s="28"/>
      <c r="Q90" s="22"/>
      <c r="R90" s="22"/>
      <c r="S90" s="22"/>
      <c r="T90" s="23" t="s">
        <v>11</v>
      </c>
      <c r="U90" s="23" t="s">
        <v>53</v>
      </c>
      <c r="V90" s="23" t="s">
        <v>12</v>
      </c>
      <c r="W90" s="31"/>
      <c r="X90" s="22"/>
      <c r="Y90" s="24" t="s">
        <v>55</v>
      </c>
      <c r="Z90" s="32">
        <f>_xll.WNTest(cumulative!$M$39:$M$188, 1)</f>
        <v>0.82819570694978417</v>
      </c>
      <c r="AA90" s="33" t="b">
        <f>IF($Z90 &gt; $W$89, TRUE, FALSE)</f>
        <v>1</v>
      </c>
      <c r="AB90" s="22"/>
      <c r="AC90" s="22"/>
      <c r="AD90" s="4">
        <v>100</v>
      </c>
      <c r="AE90" s="11">
        <v>0.79931661639819074</v>
      </c>
      <c r="AF90" s="11">
        <v>0.39983830200201376</v>
      </c>
      <c r="AG90" s="11">
        <v>0.86139928549643285</v>
      </c>
      <c r="AH90" s="11">
        <v>1.051680949613542</v>
      </c>
    </row>
    <row r="91" spans="1:34" x14ac:dyDescent="0.25">
      <c r="A91" s="1">
        <v>-0.34824212995010662</v>
      </c>
      <c r="F91">
        <v>102</v>
      </c>
      <c r="G91" s="11">
        <v>2.0446053864229286</v>
      </c>
      <c r="H91" s="11">
        <v>1.0394924570281958</v>
      </c>
      <c r="I91" s="11">
        <v>7.2376084466152513E-3</v>
      </c>
      <c r="J91" s="11">
        <v>4.0819731643992423</v>
      </c>
      <c r="K91" s="11">
        <v>4.0747355559526266</v>
      </c>
      <c r="L91" s="11" cm="1">
        <f t="array" ref="L91">INDEX($A$3:$A$202,$F91+1,1)</f>
        <v>0.99491256737029654</v>
      </c>
      <c r="M91" s="11">
        <f t="shared" si="7"/>
        <v>-1.049692819052632</v>
      </c>
      <c r="N91" s="4">
        <f t="shared" si="1"/>
        <v>0</v>
      </c>
      <c r="P91" s="22"/>
      <c r="Q91" s="24" t="s">
        <v>43</v>
      </c>
      <c r="R91" s="25">
        <f>AVERAGE(_xll.RMNA(cumulative!$M$39:$M$188))</f>
        <v>-0.10248835693043536</v>
      </c>
      <c r="S91" s="22"/>
      <c r="T91" s="33">
        <v>0</v>
      </c>
      <c r="U91" s="32">
        <f>_xll.TEST_MEAN(cumulative!$M$39:$M$188,$T91)</f>
        <v>0.10226021297792734</v>
      </c>
      <c r="V91" s="33" t="b">
        <f>IF($U91 &gt; $W$89/2, FALSE, TRUE)</f>
        <v>0</v>
      </c>
      <c r="W91" s="22"/>
      <c r="X91" s="22"/>
      <c r="Y91" s="24" t="s">
        <v>56</v>
      </c>
      <c r="Z91" s="32">
        <f>_xll.NormalityTest(cumulative!$M$39:$M$188, 1)</f>
        <v>0.87153847035781351</v>
      </c>
      <c r="AA91" s="33" t="b">
        <f>IF($Z91 &gt; $W$89, TRUE, FALSE)</f>
        <v>1</v>
      </c>
      <c r="AB91" s="22"/>
      <c r="AC91" s="22"/>
      <c r="AD91" s="4">
        <v>101</v>
      </c>
      <c r="AE91" s="11">
        <v>0.80889006068796621</v>
      </c>
      <c r="AF91" s="11">
        <v>0.40012118804922225</v>
      </c>
      <c r="AG91" s="11">
        <v>0.85064702625195854</v>
      </c>
      <c r="AH91" s="11">
        <v>1.0535205163419628</v>
      </c>
    </row>
    <row r="92" spans="1:34" x14ac:dyDescent="0.25">
      <c r="A92" s="1">
        <v>-0.69177084688180401</v>
      </c>
      <c r="F92">
        <v>103</v>
      </c>
      <c r="G92" s="11">
        <v>7.4557183742960387E-3</v>
      </c>
      <c r="H92" s="11">
        <v>1.0669999582294065</v>
      </c>
      <c r="I92" s="11">
        <v>-2.0838257712610826</v>
      </c>
      <c r="J92" s="11">
        <v>2.0987372080096742</v>
      </c>
      <c r="K92" s="11">
        <v>4.1825629792707568</v>
      </c>
      <c r="L92" s="11" cm="1">
        <f t="array" ref="L92">INDEX($A$3:$A$202,$F92+1,1)</f>
        <v>0.29347562802981808</v>
      </c>
      <c r="M92" s="11">
        <f t="shared" si="7"/>
        <v>0.28601990965552204</v>
      </c>
      <c r="N92" s="4">
        <f t="shared" si="1"/>
        <v>0</v>
      </c>
      <c r="P92" s="22"/>
      <c r="Q92" s="24" t="s">
        <v>44</v>
      </c>
      <c r="R92" s="25">
        <f>STDEV(_xll.RMNA(cumulative!$M$39:$M$188))</f>
        <v>0.9849827788687997</v>
      </c>
      <c r="S92" s="22"/>
      <c r="T92" s="33"/>
      <c r="U92" s="32"/>
      <c r="V92" s="33"/>
      <c r="W92" s="22"/>
      <c r="X92" s="22"/>
      <c r="Y92" s="24" t="s">
        <v>57</v>
      </c>
      <c r="Z92" s="32">
        <f>_xll.ARCHTest(cumulative!$M$39:$M$188,1)</f>
        <v>0.35740704998673906</v>
      </c>
      <c r="AA92" s="33" t="b">
        <f>IF($Z92 &lt; $W$89, TRUE, FALSE)</f>
        <v>0</v>
      </c>
      <c r="AB92" s="22"/>
      <c r="AC92" s="22"/>
      <c r="AD92" s="4">
        <v>102</v>
      </c>
      <c r="AE92" s="11">
        <v>0.82895172692284091</v>
      </c>
      <c r="AF92" s="11">
        <v>0.39966128879170887</v>
      </c>
      <c r="AG92" s="11">
        <v>0.87992032532478182</v>
      </c>
      <c r="AH92" s="11">
        <v>1.0394924570281958</v>
      </c>
    </row>
    <row r="93" spans="1:34" x14ac:dyDescent="0.25">
      <c r="A93" s="1">
        <v>-6.080006160263185E-2</v>
      </c>
      <c r="F93">
        <v>104</v>
      </c>
      <c r="G93" s="11">
        <v>0.90400128257799661</v>
      </c>
      <c r="H93" s="11">
        <v>1.0321221288438851</v>
      </c>
      <c r="I93" s="11">
        <v>-1.1189209176028272</v>
      </c>
      <c r="J93" s="11">
        <v>2.9269234827588204</v>
      </c>
      <c r="K93" s="11">
        <v>4.0458444003616476</v>
      </c>
      <c r="L93" s="11" cm="1">
        <f t="array" ref="L93">INDEX($A$3:$A$202,$F93+1,1)</f>
        <v>-0.43857044465079631</v>
      </c>
      <c r="M93" s="11">
        <f t="shared" si="7"/>
        <v>-1.3425717272287929</v>
      </c>
      <c r="N93" s="4">
        <f t="shared" si="1"/>
        <v>0</v>
      </c>
      <c r="P93" s="22"/>
      <c r="Q93" s="24" t="s">
        <v>45</v>
      </c>
      <c r="R93" s="25">
        <f>SKEW(_xll.RMNA(cumulative!$M$39:$M$188))</f>
        <v>7.5009440548301706E-2</v>
      </c>
      <c r="S93" s="22"/>
      <c r="T93" s="33">
        <v>0</v>
      </c>
      <c r="U93" s="32">
        <f>_xll.TEST_SKEW(cumulative!$M$39:$M$188)</f>
        <v>0.35659336556715432</v>
      </c>
      <c r="V93" s="33" t="b">
        <f>IF($U93 &gt; $W$89/2, FALSE, TRUE)</f>
        <v>0</v>
      </c>
      <c r="W93" s="22"/>
      <c r="X93" s="22"/>
      <c r="Y93" s="24"/>
      <c r="Z93" s="32"/>
      <c r="AA93" s="33"/>
      <c r="AB93" s="22"/>
      <c r="AC93" s="22"/>
      <c r="AD93" s="4">
        <v>103</v>
      </c>
      <c r="AE93" s="11">
        <v>0.83056299721844717</v>
      </c>
      <c r="AF93" s="11">
        <v>0.38801880270684341</v>
      </c>
      <c r="AG93" s="11">
        <v>0.83796899796108493</v>
      </c>
      <c r="AH93" s="11">
        <v>1.0669999582294065</v>
      </c>
    </row>
    <row r="94" spans="1:34" x14ac:dyDescent="0.25">
      <c r="A94" s="1">
        <v>0.5957925218691843</v>
      </c>
      <c r="F94">
        <v>105</v>
      </c>
      <c r="G94" s="11">
        <v>-0.64063421229341189</v>
      </c>
      <c r="H94" s="11">
        <v>1.0957366024517974</v>
      </c>
      <c r="I94" s="11">
        <v>-2.788238489641218</v>
      </c>
      <c r="J94" s="11">
        <v>1.506970065054394</v>
      </c>
      <c r="K94" s="11">
        <v>4.2952085546956118</v>
      </c>
      <c r="L94" s="11" cm="1">
        <f t="array" ref="L94">INDEX($A$3:$A$202,$F94+1,1)</f>
        <v>-1.5782021128484094</v>
      </c>
      <c r="M94" s="11">
        <f t="shared" si="7"/>
        <v>-0.9375679005549975</v>
      </c>
      <c r="N94" s="4">
        <f t="shared" si="1"/>
        <v>0</v>
      </c>
      <c r="P94" s="22"/>
      <c r="Q94" s="24" t="s">
        <v>46</v>
      </c>
      <c r="R94" s="25">
        <f>KURT(_xll.RMNA(cumulative!$M$39:$M$188))</f>
        <v>0.19427899084156897</v>
      </c>
      <c r="S94" s="22"/>
      <c r="T94" s="33">
        <v>0</v>
      </c>
      <c r="U94" s="32">
        <f>_xll.TEST_XKURT(cumulative!$M$39:$M$188)</f>
        <v>0.39522265618585761</v>
      </c>
      <c r="V94" s="33" t="b">
        <f>IF($U94 &gt; $W$89/2, FALSE, TRUE)</f>
        <v>0</v>
      </c>
      <c r="W94" s="22"/>
      <c r="X94" s="22"/>
      <c r="Y94" s="22"/>
      <c r="Z94" s="22"/>
      <c r="AA94" s="22"/>
      <c r="AB94" s="22"/>
      <c r="AC94" s="22"/>
      <c r="AD94" s="4">
        <v>104</v>
      </c>
      <c r="AE94" s="11">
        <v>0.82539869559163348</v>
      </c>
      <c r="AF94" s="11">
        <v>0.39279372479839819</v>
      </c>
      <c r="AG94" s="11">
        <v>0.88639243458929728</v>
      </c>
      <c r="AH94" s="11">
        <v>1.0321221288438851</v>
      </c>
    </row>
    <row r="95" spans="1:34" x14ac:dyDescent="0.25">
      <c r="A95" s="1">
        <v>0.58406030884142035</v>
      </c>
      <c r="F95">
        <v>106</v>
      </c>
      <c r="G95" s="11">
        <v>-0.79440305860301219</v>
      </c>
      <c r="H95" s="11">
        <v>1.1017931383695339</v>
      </c>
      <c r="I95" s="11">
        <v>-2.9538779282206544</v>
      </c>
      <c r="J95" s="11">
        <v>1.36507181101463</v>
      </c>
      <c r="K95" s="11">
        <v>4.3189497392352845</v>
      </c>
      <c r="L95" s="11" cm="1">
        <f t="array" ref="L95">INDEX($A$3:$A$202,$F95+1,1)</f>
        <v>-0.53141194725313268</v>
      </c>
      <c r="M95" s="11">
        <f t="shared" si="7"/>
        <v>0.26299111134987951</v>
      </c>
      <c r="N95" s="4">
        <f t="shared" si="1"/>
        <v>0</v>
      </c>
      <c r="P95" s="22"/>
      <c r="Q95" s="24"/>
      <c r="R95" s="25"/>
      <c r="S95" s="22"/>
      <c r="T95" s="33"/>
      <c r="U95" s="32"/>
      <c r="V95" s="33"/>
      <c r="W95" s="22"/>
      <c r="X95" s="22"/>
      <c r="Y95" s="22"/>
      <c r="Z95" s="22"/>
      <c r="AA95" s="22"/>
      <c r="AB95" s="22"/>
      <c r="AC95" s="22"/>
      <c r="AD95" s="4">
        <v>105</v>
      </c>
      <c r="AE95" s="11">
        <v>0.81336089425599134</v>
      </c>
      <c r="AF95" s="11">
        <v>0.38846133663722443</v>
      </c>
      <c r="AG95" s="11">
        <v>0.7736489429758644</v>
      </c>
      <c r="AH95" s="11">
        <v>1.0957366024517974</v>
      </c>
    </row>
    <row r="96" spans="1:34" x14ac:dyDescent="0.25">
      <c r="A96" s="1">
        <v>-8.8089907374251375E-2</v>
      </c>
      <c r="F96">
        <v>107</v>
      </c>
      <c r="G96" s="11">
        <v>0.49226283588754638</v>
      </c>
      <c r="H96" s="11">
        <v>1.0388275922077734</v>
      </c>
      <c r="I96" s="11">
        <v>-1.5438018309861512</v>
      </c>
      <c r="J96" s="11">
        <v>2.5283275027612442</v>
      </c>
      <c r="K96" s="11">
        <v>4.0721293337473954</v>
      </c>
      <c r="L96" s="11" cm="1">
        <f t="array" ref="L96">INDEX($A$3:$A$202,$F96+1,1)</f>
        <v>0.3661486146548979</v>
      </c>
      <c r="M96" s="11">
        <f t="shared" si="7"/>
        <v>-0.12611422123264848</v>
      </c>
      <c r="N96" s="4">
        <f t="shared" si="1"/>
        <v>0</v>
      </c>
      <c r="P96" s="22"/>
      <c r="Q96" s="24" t="s">
        <v>47</v>
      </c>
      <c r="R96" s="25">
        <f>MEDIAN(_xll.RMNA(cumulative!$M$39:$M$188))</f>
        <v>-7.0974416378207006E-2</v>
      </c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4">
        <v>106</v>
      </c>
      <c r="AE96" s="11">
        <v>0.79079897909462904</v>
      </c>
      <c r="AF96" s="11">
        <v>0.36202470545302712</v>
      </c>
      <c r="AG96" s="11">
        <v>0.8092953131800702</v>
      </c>
      <c r="AH96" s="11">
        <v>1.1017931383695339</v>
      </c>
    </row>
    <row r="97" spans="1:34" x14ac:dyDescent="0.25">
      <c r="A97" s="1">
        <v>-1.7618113799168316</v>
      </c>
      <c r="F97">
        <v>108</v>
      </c>
      <c r="G97" s="11">
        <v>0.50915253004016414</v>
      </c>
      <c r="H97" s="11">
        <v>1.0335701576272127</v>
      </c>
      <c r="I97" s="11">
        <v>-1.5166077544045593</v>
      </c>
      <c r="J97" s="11">
        <v>2.5349128144848874</v>
      </c>
      <c r="K97" s="11">
        <v>4.0515205688894467</v>
      </c>
      <c r="L97" s="11" cm="1">
        <f t="array" ref="L97">INDEX($A$3:$A$202,$F97+1,1)</f>
        <v>-9.9124092574187417E-2</v>
      </c>
      <c r="M97" s="11">
        <f t="shared" si="7"/>
        <v>-0.60827662261435156</v>
      </c>
      <c r="N97" s="4">
        <f t="shared" si="1"/>
        <v>0</v>
      </c>
      <c r="P97" s="22"/>
      <c r="Q97" s="24" t="s">
        <v>48</v>
      </c>
      <c r="R97" s="25">
        <f>MIN(_xll.RMNA(cumulative!$M$39:$M$188))</f>
        <v>-2.8795561503649534</v>
      </c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4">
        <v>107</v>
      </c>
      <c r="AE97" s="11">
        <v>0.77844186763343504</v>
      </c>
      <c r="AF97" s="11">
        <v>0.39854457457443115</v>
      </c>
      <c r="AG97" s="11">
        <v>0.86339204244204493</v>
      </c>
      <c r="AH97" s="11">
        <v>1.0388275922077734</v>
      </c>
    </row>
    <row r="98" spans="1:34" x14ac:dyDescent="0.25">
      <c r="A98" s="1">
        <v>-1.9231298256135632</v>
      </c>
      <c r="F98">
        <v>109</v>
      </c>
      <c r="G98" s="11">
        <v>-6.785660016686057E-2</v>
      </c>
      <c r="H98" s="11">
        <v>1.0522003778860349</v>
      </c>
      <c r="I98" s="11">
        <v>-2.1301314453429239</v>
      </c>
      <c r="J98" s="11">
        <v>1.9944182450092027</v>
      </c>
      <c r="K98" s="11">
        <v>4.1245496903521266</v>
      </c>
      <c r="L98" s="11" cm="1">
        <f t="array" ref="L98">INDEX($A$3:$A$202,$F98+1,1)</f>
        <v>0.70740869402475381</v>
      </c>
      <c r="M98" s="11">
        <f t="shared" si="7"/>
        <v>0.77526529419161438</v>
      </c>
      <c r="N98" s="4">
        <f t="shared" si="1"/>
        <v>0</v>
      </c>
      <c r="P98" s="22"/>
      <c r="Q98" s="24" t="s">
        <v>49</v>
      </c>
      <c r="R98" s="25">
        <f>MAX(_xll.RMNA(cumulative!$M$39:$M$188))</f>
        <v>2.6421011228959541</v>
      </c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4">
        <v>108</v>
      </c>
      <c r="AE98" s="11">
        <v>0.77462433751326343</v>
      </c>
      <c r="AF98" s="11">
        <v>0.39386618757127045</v>
      </c>
      <c r="AG98" s="11">
        <v>0.87207201854406091</v>
      </c>
      <c r="AH98" s="11">
        <v>1.0335701576272127</v>
      </c>
    </row>
    <row r="99" spans="1:34" x14ac:dyDescent="0.25">
      <c r="A99" s="1">
        <v>0.74510128686479604</v>
      </c>
      <c r="F99">
        <v>110</v>
      </c>
      <c r="G99" s="11">
        <v>1.4807490165154262</v>
      </c>
      <c r="H99" s="11">
        <v>1.0136640317106704</v>
      </c>
      <c r="I99" s="11">
        <v>-0.50599597806115493</v>
      </c>
      <c r="J99" s="11">
        <v>3.4674940110920076</v>
      </c>
      <c r="K99" s="11">
        <v>3.9734899891531628</v>
      </c>
      <c r="L99" s="11" cm="1">
        <f t="array" ref="L99">INDEX($A$3:$A$202,$F99+1,1)</f>
        <v>1.1071101075698522</v>
      </c>
      <c r="M99" s="11">
        <f t="shared" si="7"/>
        <v>-0.37363890894557406</v>
      </c>
      <c r="N99" s="4">
        <f t="shared" si="1"/>
        <v>0</v>
      </c>
      <c r="P99" s="22"/>
      <c r="Q99" s="24" t="s">
        <v>50</v>
      </c>
      <c r="R99" s="25">
        <f>QUARTILE(_xll.RMNA(cumulative!$M$39:$M$188),1)</f>
        <v>-0.8270788412840091</v>
      </c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4">
        <v>109</v>
      </c>
      <c r="AE99" s="11">
        <v>0.76660829687025922</v>
      </c>
      <c r="AF99" s="11">
        <v>0.39211458471839733</v>
      </c>
      <c r="AG99" s="11">
        <v>0.83342814882918514</v>
      </c>
      <c r="AH99" s="11">
        <v>1.0522003778860349</v>
      </c>
    </row>
    <row r="100" spans="1:34" x14ac:dyDescent="0.25">
      <c r="A100" s="1">
        <v>1.8394697188038203</v>
      </c>
      <c r="F100">
        <v>111</v>
      </c>
      <c r="G100" s="11">
        <v>0.62286135309091639</v>
      </c>
      <c r="H100" s="11">
        <v>1.0211970525719036</v>
      </c>
      <c r="I100" s="11">
        <v>-1.3786480910684706</v>
      </c>
      <c r="J100" s="11">
        <v>2.6243707972503034</v>
      </c>
      <c r="K100" s="11">
        <v>4.0030188883187741</v>
      </c>
      <c r="L100" s="11" cm="1">
        <f t="array" ref="L100">INDEX($A$3:$A$202,$F100+1,1)</f>
        <v>-0.41506119642542072</v>
      </c>
      <c r="M100" s="11">
        <f t="shared" si="7"/>
        <v>-1.0379225495163371</v>
      </c>
      <c r="N100" s="4">
        <f t="shared" si="1"/>
        <v>0</v>
      </c>
      <c r="P100" s="22"/>
      <c r="Q100" s="24" t="s">
        <v>51</v>
      </c>
      <c r="R100" s="25">
        <f>QUARTILE(_xll.RMNA(cumulative!$M$39:$M$188),3)</f>
        <v>0.49261226333866454</v>
      </c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4">
        <v>110</v>
      </c>
      <c r="AE100" s="11">
        <v>0.7660701186625728</v>
      </c>
      <c r="AF100" s="11">
        <v>0.39782515771137494</v>
      </c>
      <c r="AG100" s="11">
        <v>0.88754517230395913</v>
      </c>
      <c r="AH100" s="11">
        <v>1.0136640317106704</v>
      </c>
    </row>
    <row r="101" spans="1:34" x14ac:dyDescent="0.25">
      <c r="A101" s="1">
        <v>1.2670973416019358</v>
      </c>
      <c r="F101">
        <v>112</v>
      </c>
      <c r="G101" s="11">
        <v>-0.57311935622636678</v>
      </c>
      <c r="H101" s="11">
        <v>1.069358998404472</v>
      </c>
      <c r="I101" s="11">
        <v>-2.6690244796429567</v>
      </c>
      <c r="J101" s="11">
        <v>1.5227857671902232</v>
      </c>
      <c r="K101" s="11">
        <v>4.1918102468331799</v>
      </c>
      <c r="L101" s="11" cm="1">
        <f t="array" ref="L101">INDEX($A$3:$A$202,$F101+1,1)</f>
        <v>0.83407463103119528</v>
      </c>
      <c r="M101" s="11">
        <f t="shared" si="7"/>
        <v>1.4071939872575621</v>
      </c>
      <c r="N101" s="4">
        <f t="shared" si="1"/>
        <v>0</v>
      </c>
      <c r="P101" s="22"/>
      <c r="Q101" s="24"/>
      <c r="R101" s="25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4">
        <v>111</v>
      </c>
      <c r="AE101" s="11">
        <v>0.76914255099507078</v>
      </c>
      <c r="AF101" s="11">
        <v>0.40053969234557241</v>
      </c>
      <c r="AG101" s="11">
        <v>0.86038053465677122</v>
      </c>
      <c r="AH101" s="11">
        <v>1.0211970525719036</v>
      </c>
    </row>
    <row r="102" spans="1:34" x14ac:dyDescent="0.25">
      <c r="A102" s="1">
        <v>0.5872763857195461</v>
      </c>
      <c r="F102">
        <v>113</v>
      </c>
      <c r="G102" s="11">
        <v>2.0202348530175134</v>
      </c>
      <c r="H102" s="11">
        <v>1.0216016611022654</v>
      </c>
      <c r="I102" s="11">
        <v>1.7932390710779789E-2</v>
      </c>
      <c r="J102" s="11">
        <v>4.0225373153242465</v>
      </c>
      <c r="K102" s="11">
        <v>4.0046049246134672</v>
      </c>
      <c r="L102" s="11" cm="1">
        <f t="array" ref="L102">INDEX($A$3:$A$202,$F102+1,1)</f>
        <v>3.3348977326336389</v>
      </c>
      <c r="M102" s="11">
        <f t="shared" si="7"/>
        <v>1.3146628796161255</v>
      </c>
      <c r="N102" s="4">
        <f t="shared" si="1"/>
        <v>0</v>
      </c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4">
        <v>112</v>
      </c>
      <c r="AE102" s="11">
        <v>0.75856930325024496</v>
      </c>
      <c r="AF102" s="11">
        <v>0.36835729465620537</v>
      </c>
      <c r="AG102" s="11">
        <v>0.81549426857275931</v>
      </c>
      <c r="AH102" s="11">
        <v>1.069358998404472</v>
      </c>
    </row>
    <row r="103" spans="1:34" x14ac:dyDescent="0.25">
      <c r="A103" s="1">
        <v>1.7662344896655273</v>
      </c>
      <c r="F103">
        <v>114</v>
      </c>
      <c r="G103" s="11">
        <v>2.8704138139070454</v>
      </c>
      <c r="H103" s="11">
        <v>1.0541630403129738</v>
      </c>
      <c r="I103" s="11">
        <v>0.80429222106037201</v>
      </c>
      <c r="J103" s="11">
        <v>4.9365354067537188</v>
      </c>
      <c r="K103" s="11">
        <v>4.1322431856933468</v>
      </c>
      <c r="L103" s="11" cm="1">
        <f t="array" ref="L103">INDEX($A$3:$A$202,$F103+1,1)</f>
        <v>3.1091768267130937</v>
      </c>
      <c r="M103" s="11">
        <f t="shared" si="7"/>
        <v>0.23876301280604828</v>
      </c>
      <c r="N103" s="4">
        <f t="shared" si="1"/>
        <v>0</v>
      </c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4">
        <v>113</v>
      </c>
      <c r="AE103" s="11">
        <v>0.75923749199166934</v>
      </c>
      <c r="AF103" s="11">
        <v>0.37824179097908317</v>
      </c>
      <c r="AG103" s="11">
        <v>0.88057388963327643</v>
      </c>
      <c r="AH103" s="11">
        <v>1.0216016611022654</v>
      </c>
    </row>
    <row r="104" spans="1:34" x14ac:dyDescent="0.25">
      <c r="A104" s="1">
        <v>2.8551800166451722</v>
      </c>
      <c r="F104">
        <v>115</v>
      </c>
      <c r="G104" s="11">
        <v>1.8563525612266039</v>
      </c>
      <c r="H104" s="11">
        <v>1.0160496853056453</v>
      </c>
      <c r="I104" s="11">
        <v>-0.13506822847571653</v>
      </c>
      <c r="J104" s="11">
        <v>3.8477733509289243</v>
      </c>
      <c r="K104" s="11">
        <v>3.9828415794046408</v>
      </c>
      <c r="L104" s="11" cm="1">
        <f t="array" ref="L104">INDEX($A$3:$A$202,$F104+1,1)</f>
        <v>1.0463281764754009</v>
      </c>
      <c r="M104" s="11">
        <f t="shared" si="7"/>
        <v>-0.81002438475120297</v>
      </c>
      <c r="N104" s="4">
        <f t="shared" ref="N104:N167" si="8">IF(L104&gt;J104,1,0)</f>
        <v>0</v>
      </c>
      <c r="P104" t="s">
        <v>58</v>
      </c>
      <c r="Q104" s="7" cm="1">
        <f t="array" ref="Q104">_xll.MAPE($L$39:$L$188,$G$39:$G$188,1)</f>
        <v>2.7043952723098408</v>
      </c>
      <c r="AD104" s="4">
        <v>114</v>
      </c>
      <c r="AE104" s="11">
        <v>0.78183100287449359</v>
      </c>
      <c r="AF104" s="11">
        <v>0.37218853461678419</v>
      </c>
      <c r="AG104" s="11">
        <v>0.83933421651109907</v>
      </c>
      <c r="AH104" s="11">
        <v>1.0541630403129738</v>
      </c>
    </row>
    <row r="105" spans="1:34" x14ac:dyDescent="0.25">
      <c r="A105" s="1">
        <v>0.99491256737029654</v>
      </c>
      <c r="F105">
        <v>116</v>
      </c>
      <c r="G105" s="11">
        <v>0.19786488826996962</v>
      </c>
      <c r="H105" s="11">
        <v>1.0363311682509093</v>
      </c>
      <c r="I105" s="11">
        <v>-1.8333068775581314</v>
      </c>
      <c r="J105" s="11">
        <v>2.2290366540980706</v>
      </c>
      <c r="K105" s="11">
        <v>4.062343531656202</v>
      </c>
      <c r="L105" s="11" cm="1">
        <f t="array" ref="L105">INDEX($A$3:$A$202,$F105+1,1)</f>
        <v>0.69112098715781722</v>
      </c>
      <c r="M105" s="11">
        <f t="shared" si="7"/>
        <v>0.4932560988878476</v>
      </c>
      <c r="N105" s="4">
        <f t="shared" si="8"/>
        <v>0</v>
      </c>
      <c r="AD105" s="4">
        <v>115</v>
      </c>
      <c r="AE105" s="11">
        <v>0.80206879264700315</v>
      </c>
      <c r="AF105" s="11">
        <v>0.38816154454777974</v>
      </c>
      <c r="AG105" s="11">
        <v>0.89300443296063592</v>
      </c>
      <c r="AH105" s="11">
        <v>1.0160496853056453</v>
      </c>
    </row>
    <row r="106" spans="1:34" x14ac:dyDescent="0.25">
      <c r="A106" s="1">
        <v>0.29347562802981808</v>
      </c>
      <c r="F106">
        <v>117</v>
      </c>
      <c r="G106" s="11">
        <v>1.2227562830685912</v>
      </c>
      <c r="H106" s="11">
        <v>1.0076192160662547</v>
      </c>
      <c r="I106" s="11">
        <v>-0.75214109055175071</v>
      </c>
      <c r="J106" s="11">
        <v>3.1976536566889333</v>
      </c>
      <c r="K106" s="11">
        <v>3.9497947472406842</v>
      </c>
      <c r="L106" s="11" cm="1">
        <f t="array" ref="L106">INDEX($A$3:$A$202,$F106+1,1)</f>
        <v>2.057997153564346</v>
      </c>
      <c r="M106" s="11">
        <f t="shared" si="7"/>
        <v>0.83524087049575479</v>
      </c>
      <c r="N106" s="4">
        <f t="shared" si="8"/>
        <v>0</v>
      </c>
      <c r="AD106" s="4">
        <v>116</v>
      </c>
      <c r="AE106" s="11">
        <v>0.80417447699035138</v>
      </c>
      <c r="AF106" s="11">
        <v>0.38321178240399412</v>
      </c>
      <c r="AG106" s="11">
        <v>0.85399775254318111</v>
      </c>
      <c r="AH106" s="11">
        <v>1.0363311682509093</v>
      </c>
    </row>
    <row r="107" spans="1:34" x14ac:dyDescent="0.25">
      <c r="A107" s="1">
        <v>-0.43857044465079631</v>
      </c>
      <c r="F107">
        <v>118</v>
      </c>
      <c r="G107" s="11">
        <v>2.033331355722964</v>
      </c>
      <c r="H107" s="11">
        <v>1.0136841319083931</v>
      </c>
      <c r="I107" s="11">
        <v>4.6546965482764158E-2</v>
      </c>
      <c r="J107" s="11">
        <v>4.0201157459631638</v>
      </c>
      <c r="K107" s="11">
        <v>3.9735687804803996</v>
      </c>
      <c r="L107" s="11" cm="1">
        <f t="array" ref="L107">INDEX($A$3:$A$202,$F107+1,1)</f>
        <v>0.97012219600334593</v>
      </c>
      <c r="M107" s="11">
        <f t="shared" si="7"/>
        <v>-1.063209159719618</v>
      </c>
      <c r="N107" s="4">
        <f t="shared" si="8"/>
        <v>0</v>
      </c>
      <c r="AD107" s="4">
        <v>117</v>
      </c>
      <c r="AE107" s="11">
        <v>0.80320820784648361</v>
      </c>
      <c r="AF107" s="11">
        <v>0.38606674820542453</v>
      </c>
      <c r="AG107" s="11">
        <v>0.89558278287107873</v>
      </c>
      <c r="AH107" s="11">
        <v>1.0076192160662547</v>
      </c>
    </row>
    <row r="108" spans="1:34" x14ac:dyDescent="0.25">
      <c r="A108" s="1">
        <v>-1.5782021128484094</v>
      </c>
      <c r="F108">
        <v>119</v>
      </c>
      <c r="G108" s="11">
        <v>-1.6831376928870156E-2</v>
      </c>
      <c r="H108" s="11">
        <v>1.0406493990480588</v>
      </c>
      <c r="I108" s="11">
        <v>-2.0564667195963158</v>
      </c>
      <c r="J108" s="11">
        <v>2.0228039657385755</v>
      </c>
      <c r="K108" s="11">
        <v>4.0792706853348912</v>
      </c>
      <c r="L108" s="11" cm="1">
        <f t="array" ref="L108">INDEX($A$3:$A$202,$F108+1,1)</f>
        <v>0.41355037717380694</v>
      </c>
      <c r="M108" s="11">
        <f t="shared" si="7"/>
        <v>0.43038175410267709</v>
      </c>
      <c r="N108" s="4">
        <f t="shared" si="8"/>
        <v>0</v>
      </c>
      <c r="AD108" s="4">
        <v>118</v>
      </c>
      <c r="AE108" s="11">
        <v>0.81384201247121124</v>
      </c>
      <c r="AF108" s="11">
        <v>0.38137910111176687</v>
      </c>
      <c r="AG108" s="11">
        <v>0.88700560687038466</v>
      </c>
      <c r="AH108" s="11">
        <v>1.0136841319083931</v>
      </c>
    </row>
    <row r="109" spans="1:34" x14ac:dyDescent="0.25">
      <c r="A109" s="1">
        <v>-0.53141194725313268</v>
      </c>
      <c r="F109">
        <v>120</v>
      </c>
      <c r="G109" s="11">
        <v>1.1028415955435764</v>
      </c>
      <c r="H109" s="11">
        <v>1.0047076047003489</v>
      </c>
      <c r="I109" s="11">
        <v>-0.86634912466261271</v>
      </c>
      <c r="J109" s="11">
        <v>3.0720323157497655</v>
      </c>
      <c r="K109" s="11">
        <v>3.9383814404123783</v>
      </c>
      <c r="L109" s="11" cm="1">
        <f t="array" ref="L109">INDEX($A$3:$A$202,$F109+1,1)</f>
        <v>0.6867156147586122</v>
      </c>
      <c r="M109" s="11">
        <f t="shared" si="7"/>
        <v>-0.41612598078496421</v>
      </c>
      <c r="N109" s="4">
        <f t="shared" si="8"/>
        <v>0</v>
      </c>
      <c r="AD109" s="4">
        <v>119</v>
      </c>
      <c r="AE109" s="11">
        <v>0.81515529132442244</v>
      </c>
      <c r="AF109" s="11">
        <v>0.37175463577863493</v>
      </c>
      <c r="AG109" s="11">
        <v>0.84257663476697742</v>
      </c>
      <c r="AH109" s="11">
        <v>1.0406493990480588</v>
      </c>
    </row>
    <row r="110" spans="1:34" x14ac:dyDescent="0.25">
      <c r="A110" s="1">
        <v>0.3661486146548979</v>
      </c>
      <c r="F110">
        <v>121</v>
      </c>
      <c r="G110" s="11">
        <v>0.44794558708184351</v>
      </c>
      <c r="H110" s="11">
        <v>1.0163168274199863</v>
      </c>
      <c r="I110" s="11">
        <v>-1.5439987915433391</v>
      </c>
      <c r="J110" s="11">
        <v>2.4398899657070259</v>
      </c>
      <c r="K110" s="11">
        <v>3.983888757250365</v>
      </c>
      <c r="L110" s="11" cm="1">
        <f t="array" ref="L110">INDEX($A$3:$A$202,$F110+1,1)</f>
        <v>-0.69438780275837519</v>
      </c>
      <c r="M110" s="11">
        <f t="shared" si="7"/>
        <v>-1.1423333898402186</v>
      </c>
      <c r="N110" s="4">
        <f t="shared" si="8"/>
        <v>0</v>
      </c>
      <c r="AD110" s="4">
        <v>120</v>
      </c>
      <c r="AE110" s="11">
        <v>0.81180858370650066</v>
      </c>
      <c r="AF110" s="11">
        <v>0.37584741499714058</v>
      </c>
      <c r="AG110" s="11">
        <v>0.89659990615229579</v>
      </c>
      <c r="AH110" s="11">
        <v>1.0047076047003489</v>
      </c>
    </row>
    <row r="111" spans="1:34" x14ac:dyDescent="0.25">
      <c r="A111" s="1">
        <v>-9.9124092574187417E-2</v>
      </c>
      <c r="F111">
        <v>122</v>
      </c>
      <c r="G111" s="11">
        <v>-0.70632584200257764</v>
      </c>
      <c r="H111" s="11">
        <v>1.0657148028784069</v>
      </c>
      <c r="I111" s="11">
        <v>-2.7950884734354582</v>
      </c>
      <c r="J111" s="11">
        <v>1.3824367894303031</v>
      </c>
      <c r="K111" s="11">
        <v>4.1775252628657613</v>
      </c>
      <c r="L111" s="11" cm="1">
        <f t="array" ref="L111">INDEX($A$3:$A$202,$F111+1,1)</f>
        <v>0.35898820238257756</v>
      </c>
      <c r="M111" s="11">
        <f t="shared" si="7"/>
        <v>1.0653140443851552</v>
      </c>
      <c r="N111" s="4">
        <f t="shared" si="8"/>
        <v>0</v>
      </c>
      <c r="AD111" s="4">
        <v>121</v>
      </c>
      <c r="AE111" s="11">
        <v>0.81077475751684869</v>
      </c>
      <c r="AF111" s="11">
        <v>0.37872540756337358</v>
      </c>
      <c r="AG111" s="11">
        <v>0.86188893675159262</v>
      </c>
      <c r="AH111" s="11">
        <v>1.0163168274199863</v>
      </c>
    </row>
    <row r="112" spans="1:34" x14ac:dyDescent="0.25">
      <c r="A112" s="1">
        <v>0.70740869402475381</v>
      </c>
      <c r="F112">
        <v>123</v>
      </c>
      <c r="G112" s="11">
        <v>1.6061794359783366</v>
      </c>
      <c r="H112" s="11">
        <v>1.0015950006300787</v>
      </c>
      <c r="I112" s="11">
        <v>-0.35691069235199024</v>
      </c>
      <c r="J112" s="11">
        <v>3.5692695643086632</v>
      </c>
      <c r="K112" s="11">
        <v>3.9261802566606532</v>
      </c>
      <c r="L112" s="11" cm="1">
        <f t="array" ref="L112">INDEX($A$3:$A$202,$F112+1,1)</f>
        <v>3.466383448822508</v>
      </c>
      <c r="M112" s="11">
        <f t="shared" si="7"/>
        <v>1.8602040128441715</v>
      </c>
      <c r="N112" s="4">
        <f t="shared" si="8"/>
        <v>0</v>
      </c>
      <c r="AD112" s="4">
        <v>122</v>
      </c>
      <c r="AE112" s="11">
        <v>0.79843735948180583</v>
      </c>
      <c r="AF112" s="11">
        <v>0.34632752636747183</v>
      </c>
      <c r="AG112" s="11">
        <v>0.81617584326827997</v>
      </c>
      <c r="AH112" s="11">
        <v>1.0657148028784069</v>
      </c>
    </row>
    <row r="113" spans="1:34" x14ac:dyDescent="0.25">
      <c r="A113" s="1">
        <v>1.1071101075698522</v>
      </c>
      <c r="F113">
        <v>124</v>
      </c>
      <c r="G113" s="11">
        <v>3.3229400788800163</v>
      </c>
      <c r="H113" s="11">
        <v>1.0677793801799793</v>
      </c>
      <c r="I113" s="11">
        <v>1.2301309502927551</v>
      </c>
      <c r="J113" s="11">
        <v>5.4157492074672771</v>
      </c>
      <c r="K113" s="11">
        <v>4.1856182571745215</v>
      </c>
      <c r="L113" s="11" cm="1">
        <f t="array" ref="L113">INDEX($A$3:$A$202,$F113+1,1)</f>
        <v>4.2167347807365028</v>
      </c>
      <c r="M113" s="11">
        <f t="shared" si="7"/>
        <v>0.89379470185648646</v>
      </c>
      <c r="N113" s="4">
        <f t="shared" si="8"/>
        <v>0</v>
      </c>
      <c r="AD113" s="4">
        <v>123</v>
      </c>
      <c r="AE113" s="11">
        <v>0.79486460210701537</v>
      </c>
      <c r="AF113" s="11">
        <v>0.36556208547458247</v>
      </c>
      <c r="AG113" s="11">
        <v>0.90062720045121059</v>
      </c>
      <c r="AH113" s="11">
        <v>1.0015950006300787</v>
      </c>
    </row>
    <row r="114" spans="1:34" x14ac:dyDescent="0.25">
      <c r="A114" s="1">
        <v>-0.41506119642542072</v>
      </c>
      <c r="F114">
        <v>125</v>
      </c>
      <c r="G114" s="11">
        <v>2.7682830717970655</v>
      </c>
      <c r="H114" s="11">
        <v>1.0409389005778205</v>
      </c>
      <c r="I114" s="11">
        <v>0.72808031655781758</v>
      </c>
      <c r="J114" s="11">
        <v>4.8084858270363133</v>
      </c>
      <c r="K114" s="11">
        <v>4.0804055104784958</v>
      </c>
      <c r="L114" s="11" cm="1">
        <f t="array" ref="L114">INDEX($A$3:$A$202,$F114+1,1)</f>
        <v>2.4994690871960241</v>
      </c>
      <c r="M114" s="11">
        <f t="shared" si="7"/>
        <v>-0.26881398460104133</v>
      </c>
      <c r="N114" s="4">
        <f t="shared" si="8"/>
        <v>0</v>
      </c>
      <c r="AD114" s="4">
        <v>124</v>
      </c>
      <c r="AE114" s="11">
        <v>0.81640910893536622</v>
      </c>
      <c r="AF114" s="11">
        <v>0.34874524980887078</v>
      </c>
      <c r="AG114" s="11">
        <v>0.81285480655081632</v>
      </c>
      <c r="AH114" s="11">
        <v>1.0677793801799793</v>
      </c>
    </row>
    <row r="115" spans="1:34" x14ac:dyDescent="0.25">
      <c r="A115" s="1">
        <v>0.83407463103119528</v>
      </c>
      <c r="F115">
        <v>126</v>
      </c>
      <c r="G115" s="11">
        <v>1.2278064768250898</v>
      </c>
      <c r="H115" s="11">
        <v>1.0056088758372368</v>
      </c>
      <c r="I115" s="11">
        <v>-0.74315070234970504</v>
      </c>
      <c r="J115" s="11">
        <v>3.1987636559998847</v>
      </c>
      <c r="K115" s="11">
        <v>3.9419143583495897</v>
      </c>
      <c r="L115" s="11" cm="1">
        <f t="array" ref="L115">INDEX($A$3:$A$202,$F115+1,1)</f>
        <v>2.1832909773022493</v>
      </c>
      <c r="M115" s="11">
        <f t="shared" si="7"/>
        <v>0.95548450047715949</v>
      </c>
      <c r="N115" s="4">
        <f t="shared" si="8"/>
        <v>0</v>
      </c>
      <c r="AD115" s="4">
        <v>125</v>
      </c>
      <c r="AE115" s="11">
        <v>0.84361171430977522</v>
      </c>
      <c r="AF115" s="11">
        <v>0.36683228634986398</v>
      </c>
      <c r="AG115" s="11">
        <v>0.85894127852934532</v>
      </c>
      <c r="AH115" s="11">
        <v>1.0409389005778205</v>
      </c>
    </row>
    <row r="116" spans="1:34" x14ac:dyDescent="0.25">
      <c r="A116" s="1">
        <v>3.3348977326336389</v>
      </c>
      <c r="F116">
        <v>127</v>
      </c>
      <c r="G116" s="11">
        <v>2.207950234990899</v>
      </c>
      <c r="H116" s="11">
        <v>1.016484786079729</v>
      </c>
      <c r="I116" s="11">
        <v>0.21567666344172909</v>
      </c>
      <c r="J116" s="11">
        <v>4.2002238065400688</v>
      </c>
      <c r="K116" s="11">
        <v>3.9845471430983395</v>
      </c>
      <c r="L116" s="11" cm="1">
        <f t="array" ref="L116">INDEX($A$3:$A$202,$F116+1,1)</f>
        <v>3.303923203924569</v>
      </c>
      <c r="M116" s="11">
        <f t="shared" si="7"/>
        <v>1.0959729689336699</v>
      </c>
      <c r="N116" s="4">
        <f t="shared" si="8"/>
        <v>0</v>
      </c>
      <c r="AD116" s="4">
        <v>126</v>
      </c>
      <c r="AE116" s="11">
        <v>0.85675343949141214</v>
      </c>
      <c r="AF116" s="11">
        <v>0.38341397757831552</v>
      </c>
      <c r="AG116" s="11">
        <v>0.90001677429559801</v>
      </c>
      <c r="AH116" s="11">
        <v>1.0056088758372368</v>
      </c>
    </row>
    <row r="117" spans="1:34" x14ac:dyDescent="0.25">
      <c r="A117" s="1">
        <v>3.1091768267130937</v>
      </c>
      <c r="F117">
        <v>128</v>
      </c>
      <c r="G117" s="11">
        <v>2.7543495858420672</v>
      </c>
      <c r="H117" s="11">
        <v>1.0356953426102775</v>
      </c>
      <c r="I117" s="11">
        <v>0.72442401537005141</v>
      </c>
      <c r="J117" s="11">
        <v>4.7842751563140826</v>
      </c>
      <c r="K117" s="11">
        <v>4.0598511409440317</v>
      </c>
      <c r="L117" s="11" cm="1">
        <f t="array" ref="L117">INDEX($A$3:$A$202,$F117+1,1)</f>
        <v>2.8205489628118032</v>
      </c>
      <c r="M117" s="11">
        <f t="shared" si="7"/>
        <v>6.619937696973599E-2</v>
      </c>
      <c r="N117" s="4">
        <f t="shared" si="8"/>
        <v>0</v>
      </c>
      <c r="AD117" s="4">
        <v>127</v>
      </c>
      <c r="AE117" s="11">
        <v>0.86719861695448963</v>
      </c>
      <c r="AF117" s="11">
        <v>0.38016153595424884</v>
      </c>
      <c r="AG117" s="11">
        <v>0.88076649912334093</v>
      </c>
      <c r="AH117" s="11">
        <v>1.016484786079729</v>
      </c>
    </row>
    <row r="118" spans="1:34" x14ac:dyDescent="0.25">
      <c r="A118" s="1">
        <v>1.0463281764754009</v>
      </c>
      <c r="F118">
        <v>129</v>
      </c>
      <c r="G118" s="11">
        <v>1.6765152831022414</v>
      </c>
      <c r="H118" s="11">
        <v>1.0022882361649348</v>
      </c>
      <c r="I118" s="11">
        <v>-0.28793356190920671</v>
      </c>
      <c r="J118" s="11">
        <v>3.6409641281136897</v>
      </c>
      <c r="K118" s="11">
        <v>3.9288976900228967</v>
      </c>
      <c r="L118" s="11" cm="1">
        <f t="array" ref="L118">INDEX($A$3:$A$202,$F118+1,1)</f>
        <v>1.6339415847904366</v>
      </c>
      <c r="M118" s="11">
        <f t="shared" si="7"/>
        <v>-4.2573698311804797E-2</v>
      </c>
      <c r="N118" s="4">
        <f t="shared" si="8"/>
        <v>0</v>
      </c>
      <c r="AD118" s="4">
        <v>128</v>
      </c>
      <c r="AE118" s="11">
        <v>0.88623552779019332</v>
      </c>
      <c r="AF118" s="11">
        <v>0.37546299031070607</v>
      </c>
      <c r="AG118" s="11">
        <v>0.85949618571689079</v>
      </c>
      <c r="AH118" s="11">
        <v>1.0356953426102775</v>
      </c>
    </row>
    <row r="119" spans="1:34" x14ac:dyDescent="0.25">
      <c r="A119" s="1">
        <v>0.69112098715781722</v>
      </c>
      <c r="F119">
        <v>130</v>
      </c>
      <c r="G119" s="11">
        <v>1.1499097462339489</v>
      </c>
      <c r="H119" s="11">
        <v>0.99894269978240335</v>
      </c>
      <c r="I119" s="11">
        <v>-0.8079819679587692</v>
      </c>
      <c r="J119" s="11">
        <v>3.1078014604266668</v>
      </c>
      <c r="K119" s="11">
        <v>3.9157834283854358</v>
      </c>
      <c r="L119" s="11" cm="1">
        <f t="array" ref="L119">INDEX($A$3:$A$202,$F119+1,1)</f>
        <v>2.1117854612867815</v>
      </c>
      <c r="M119" s="11">
        <f t="shared" si="7"/>
        <v>0.96187571505283254</v>
      </c>
      <c r="N119" s="4">
        <f t="shared" si="8"/>
        <v>0</v>
      </c>
      <c r="AD119" s="4">
        <v>129</v>
      </c>
      <c r="AE119" s="11">
        <v>0.90123020558105849</v>
      </c>
      <c r="AF119" s="11">
        <v>0.3900542164390175</v>
      </c>
      <c r="AG119" s="11">
        <v>0.902772023831798</v>
      </c>
      <c r="AH119" s="11">
        <v>1.0022882361649348</v>
      </c>
    </row>
    <row r="120" spans="1:34" x14ac:dyDescent="0.25">
      <c r="A120" s="1">
        <v>2.057997153564346</v>
      </c>
      <c r="F120">
        <v>131</v>
      </c>
      <c r="G120" s="11">
        <v>2.2290431989363721</v>
      </c>
      <c r="H120" s="11">
        <v>1.008976997736458</v>
      </c>
      <c r="I120" s="11">
        <v>0.25148462214356315</v>
      </c>
      <c r="J120" s="11">
        <v>4.2066017757291814</v>
      </c>
      <c r="K120" s="11">
        <v>3.9551171535856184</v>
      </c>
      <c r="L120" s="11" cm="1">
        <f t="array" ref="L120">INDEX($A$3:$A$202,$F120+1,1)</f>
        <v>1.363576858316651</v>
      </c>
      <c r="M120" s="11">
        <f t="shared" si="7"/>
        <v>-0.86546634061972116</v>
      </c>
      <c r="N120" s="4">
        <f t="shared" si="8"/>
        <v>0</v>
      </c>
      <c r="AD120" s="4">
        <v>130</v>
      </c>
      <c r="AE120" s="11">
        <v>0.90686644695959218</v>
      </c>
      <c r="AF120" s="11">
        <v>0.39282870057084418</v>
      </c>
      <c r="AG120" s="11">
        <v>0.89853066559414829</v>
      </c>
      <c r="AH120" s="11">
        <v>0.99894269978240335</v>
      </c>
    </row>
    <row r="121" spans="1:34" x14ac:dyDescent="0.25">
      <c r="A121" s="1">
        <v>0.97012219600334593</v>
      </c>
      <c r="F121">
        <v>132</v>
      </c>
      <c r="G121" s="11">
        <v>0.36234585042988399</v>
      </c>
      <c r="H121" s="11">
        <v>1.0163388351299383</v>
      </c>
      <c r="I121" s="11">
        <v>-1.6296416625141867</v>
      </c>
      <c r="J121" s="11">
        <v>2.3543333633739545</v>
      </c>
      <c r="K121" s="11">
        <v>3.9839750258881415</v>
      </c>
      <c r="L121" s="11" cm="1">
        <f t="array" ref="L121">INDEX($A$3:$A$202,$F121+1,1)</f>
        <v>0.43897872575805141</v>
      </c>
      <c r="M121" s="11">
        <f t="shared" si="7"/>
        <v>7.6632875328167427E-2</v>
      </c>
      <c r="N121" s="4">
        <f t="shared" si="8"/>
        <v>0</v>
      </c>
      <c r="AD121" s="4">
        <v>131</v>
      </c>
      <c r="AE121" s="11">
        <v>0.91606430203079214</v>
      </c>
      <c r="AF121" s="11">
        <v>0.38839780644525224</v>
      </c>
      <c r="AG121" s="11">
        <v>0.88210773886352256</v>
      </c>
      <c r="AH121" s="11">
        <v>1.008976997736458</v>
      </c>
    </row>
    <row r="122" spans="1:34" x14ac:dyDescent="0.25">
      <c r="A122" s="1">
        <v>0.41355037717380694</v>
      </c>
      <c r="F122">
        <v>133</v>
      </c>
      <c r="G122" s="11">
        <v>0.85133234110584144</v>
      </c>
      <c r="H122" s="11">
        <v>0.99900169110534875</v>
      </c>
      <c r="I122" s="11">
        <v>-1.10667499395525</v>
      </c>
      <c r="J122" s="11">
        <v>2.8093396761669327</v>
      </c>
      <c r="K122" s="11">
        <v>3.9160146701221827</v>
      </c>
      <c r="L122" s="11" cm="1">
        <f t="array" ref="L122">INDEX($A$3:$A$202,$F122+1,1)</f>
        <v>0.59229891984105587</v>
      </c>
      <c r="M122" s="11">
        <f t="shared" si="7"/>
        <v>-0.25903342126478557</v>
      </c>
      <c r="N122" s="4">
        <f t="shared" si="8"/>
        <v>0</v>
      </c>
      <c r="AD122" s="4">
        <v>132</v>
      </c>
      <c r="AE122" s="11">
        <v>0.9194545486693213</v>
      </c>
      <c r="AF122" s="11">
        <v>0.38825674333441323</v>
      </c>
      <c r="AG122" s="11">
        <v>0.86123256285348915</v>
      </c>
      <c r="AH122" s="11">
        <v>1.0163388351299383</v>
      </c>
    </row>
    <row r="123" spans="1:34" x14ac:dyDescent="0.25">
      <c r="A123" s="1">
        <v>0.6867156147586122</v>
      </c>
      <c r="F123">
        <v>134</v>
      </c>
      <c r="G123" s="11">
        <v>0.59467392232568173</v>
      </c>
      <c r="H123" s="11">
        <v>1.0019080010285051</v>
      </c>
      <c r="I123" s="11">
        <v>-1.3690296755127074</v>
      </c>
      <c r="J123" s="11">
        <v>2.5583775201640711</v>
      </c>
      <c r="K123" s="11">
        <v>3.9274071956767784</v>
      </c>
      <c r="L123" s="11" cm="1">
        <f t="array" ref="L123">INDEX($A$3:$A$202,$F123+1,1)</f>
        <v>0.25773248141968041</v>
      </c>
      <c r="M123" s="11">
        <f t="shared" si="7"/>
        <v>-0.33694144090600131</v>
      </c>
      <c r="N123" s="4">
        <f t="shared" si="8"/>
        <v>0</v>
      </c>
      <c r="AD123" s="4">
        <v>133</v>
      </c>
      <c r="AE123" s="11">
        <v>0.91584194849705614</v>
      </c>
      <c r="AF123" s="11">
        <v>0.38320617903637622</v>
      </c>
      <c r="AG123" s="11">
        <v>0.89554327784384091</v>
      </c>
      <c r="AH123" s="11">
        <v>0.99900169110534875</v>
      </c>
    </row>
    <row r="124" spans="1:34" x14ac:dyDescent="0.25">
      <c r="A124" s="1">
        <v>-0.69438780275837519</v>
      </c>
      <c r="F124">
        <v>135</v>
      </c>
      <c r="G124" s="11">
        <v>0.37500760481649609</v>
      </c>
      <c r="H124" s="11">
        <v>1.0050958626591473</v>
      </c>
      <c r="I124" s="11">
        <v>-1.594944087005649</v>
      </c>
      <c r="J124" s="11">
        <v>2.344959296638641</v>
      </c>
      <c r="K124" s="11">
        <v>3.9399033836442898</v>
      </c>
      <c r="L124" s="11" cm="1">
        <f t="array" ref="L124">INDEX($A$3:$A$202,$F124+1,1)</f>
        <v>0.23365147538466724</v>
      </c>
      <c r="M124" s="11">
        <f t="shared" si="7"/>
        <v>-0.14135612943182885</v>
      </c>
      <c r="N124" s="4">
        <f t="shared" si="8"/>
        <v>0</v>
      </c>
      <c r="AD124" s="4">
        <v>134</v>
      </c>
      <c r="AE124" s="11">
        <v>0.91342744828320532</v>
      </c>
      <c r="AF124" s="11">
        <v>0.38992592417703598</v>
      </c>
      <c r="AG124" s="11">
        <v>0.87253844888841159</v>
      </c>
      <c r="AH124" s="11">
        <v>1.0019080010285051</v>
      </c>
    </row>
    <row r="125" spans="1:34" x14ac:dyDescent="0.25">
      <c r="A125" s="1">
        <v>0.35898820238257756</v>
      </c>
      <c r="F125">
        <v>136</v>
      </c>
      <c r="G125" s="11">
        <v>0.53138042171339572</v>
      </c>
      <c r="H125" s="11">
        <v>0.99650160913536556</v>
      </c>
      <c r="I125" s="11">
        <v>-1.4217268427281307</v>
      </c>
      <c r="J125" s="11">
        <v>2.4844876861549219</v>
      </c>
      <c r="K125" s="11">
        <v>3.9062145288830523</v>
      </c>
      <c r="L125" s="11" cm="1">
        <f t="array" ref="L125">INDEX($A$3:$A$202,$F125+1,1)</f>
        <v>0.83957816670003793</v>
      </c>
      <c r="M125" s="11">
        <f t="shared" si="7"/>
        <v>0.30819774498664221</v>
      </c>
      <c r="N125" s="4">
        <f t="shared" si="8"/>
        <v>0</v>
      </c>
      <c r="AD125" s="4">
        <v>135</v>
      </c>
      <c r="AE125" s="11">
        <v>0.90857044852866076</v>
      </c>
      <c r="AF125" s="11">
        <v>0.37725086765726007</v>
      </c>
      <c r="AG125" s="11">
        <v>0.87951950553741964</v>
      </c>
      <c r="AH125" s="11">
        <v>1.0050958626591473</v>
      </c>
    </row>
    <row r="126" spans="1:34" x14ac:dyDescent="0.25">
      <c r="A126" s="1">
        <v>3.466383448822508</v>
      </c>
      <c r="F126">
        <v>137</v>
      </c>
      <c r="G126" s="11">
        <v>1.183906386206846</v>
      </c>
      <c r="H126" s="11">
        <v>0.98022064726202451</v>
      </c>
      <c r="I126" s="11">
        <v>-0.73729077932926224</v>
      </c>
      <c r="J126" s="11">
        <v>3.1051035517429542</v>
      </c>
      <c r="K126" s="11">
        <v>3.8423943310722164</v>
      </c>
      <c r="L126" s="11" cm="1">
        <f t="array" ref="L126">INDEX($A$3:$A$202,$F126+1,1)</f>
        <v>2.0017978922939088</v>
      </c>
      <c r="M126" s="11">
        <f t="shared" si="7"/>
        <v>0.81789150608706285</v>
      </c>
      <c r="N126" s="4">
        <f t="shared" si="8"/>
        <v>0</v>
      </c>
      <c r="AD126" s="4">
        <v>136</v>
      </c>
      <c r="AE126" s="11">
        <v>0.90360780902024895</v>
      </c>
      <c r="AF126" s="11">
        <v>0.38820384440660483</v>
      </c>
      <c r="AG126" s="11">
        <v>0.8732787232060395</v>
      </c>
      <c r="AH126" s="11">
        <v>0.99650160913536556</v>
      </c>
    </row>
    <row r="127" spans="1:34" x14ac:dyDescent="0.25">
      <c r="A127" s="1">
        <v>4.2167347807365028</v>
      </c>
      <c r="F127">
        <v>138</v>
      </c>
      <c r="G127" s="11">
        <v>2.0628104103881348</v>
      </c>
      <c r="H127" s="11">
        <v>0.98525852949121617</v>
      </c>
      <c r="I127" s="11">
        <v>0.13173917712445671</v>
      </c>
      <c r="J127" s="11">
        <v>3.9938816436518128</v>
      </c>
      <c r="K127" s="11">
        <v>3.8621424665273558</v>
      </c>
      <c r="L127" s="11" cm="1">
        <f t="array" ref="L127">INDEX($A$3:$A$202,$F127+1,1)</f>
        <v>1.9088425258067705</v>
      </c>
      <c r="M127" s="11">
        <f t="shared" si="7"/>
        <v>-0.15396788458136434</v>
      </c>
      <c r="N127" s="4">
        <f t="shared" si="8"/>
        <v>0</v>
      </c>
      <c r="AD127" s="4">
        <v>137</v>
      </c>
      <c r="AE127" s="11">
        <v>0.90314043936827659</v>
      </c>
      <c r="AF127" s="11">
        <v>0.38663267458876105</v>
      </c>
      <c r="AG127" s="11">
        <v>0.90043191124493527</v>
      </c>
      <c r="AH127" s="11">
        <v>0.98022064726202451</v>
      </c>
    </row>
    <row r="128" spans="1:34" x14ac:dyDescent="0.25">
      <c r="A128" s="1">
        <v>2.4994690871960241</v>
      </c>
      <c r="F128">
        <v>139</v>
      </c>
      <c r="G128" s="11">
        <v>1.156623896035617</v>
      </c>
      <c r="H128" s="11">
        <v>0.97596612621377266</v>
      </c>
      <c r="I128" s="11">
        <v>-0.7562345614744499</v>
      </c>
      <c r="J128" s="11">
        <v>3.0694823535456841</v>
      </c>
      <c r="K128" s="11">
        <v>3.8257169150201342</v>
      </c>
      <c r="L128" s="11" cm="1">
        <f t="array" ref="L128">INDEX($A$3:$A$202,$F128+1,1)</f>
        <v>2.5765292470942631</v>
      </c>
      <c r="M128" s="11">
        <f t="shared" si="7"/>
        <v>1.4199053510586461</v>
      </c>
      <c r="N128" s="4">
        <f t="shared" si="8"/>
        <v>0</v>
      </c>
      <c r="AD128" s="4">
        <v>138</v>
      </c>
      <c r="AE128" s="11">
        <v>0.91110172525904209</v>
      </c>
      <c r="AF128" s="11">
        <v>0.37991033393685114</v>
      </c>
      <c r="AG128" s="11">
        <v>0.89635819925373794</v>
      </c>
      <c r="AH128" s="11">
        <v>0.98525852949121617</v>
      </c>
    </row>
    <row r="129" spans="1:34" x14ac:dyDescent="0.25">
      <c r="A129" s="1">
        <v>2.1832909773022493</v>
      </c>
      <c r="F129">
        <v>140</v>
      </c>
      <c r="G129" s="11">
        <v>2.7585042416171461</v>
      </c>
      <c r="H129" s="11">
        <v>1.0069190140906341</v>
      </c>
      <c r="I129" s="11">
        <v>0.78497923865092423</v>
      </c>
      <c r="J129" s="11">
        <v>4.7320292445833676</v>
      </c>
      <c r="K129" s="11">
        <v>3.9470500059324434</v>
      </c>
      <c r="L129" s="11" cm="1">
        <f t="array" ref="L129">INDEX($A$3:$A$202,$F129+1,1)</f>
        <v>1.6972879251546895</v>
      </c>
      <c r="M129" s="11">
        <f t="shared" si="7"/>
        <v>-1.0612163164624566</v>
      </c>
      <c r="N129" s="4">
        <f t="shared" si="8"/>
        <v>0</v>
      </c>
      <c r="AD129" s="4">
        <v>139</v>
      </c>
      <c r="AE129" s="11">
        <v>0.91827971662988905</v>
      </c>
      <c r="AF129" s="11">
        <v>0.38711674363406257</v>
      </c>
      <c r="AG129" s="11">
        <v>0.8994129847811756</v>
      </c>
      <c r="AH129" s="11">
        <v>0.97596612621377266</v>
      </c>
    </row>
    <row r="130" spans="1:34" x14ac:dyDescent="0.25">
      <c r="A130" s="1">
        <v>3.303923203924569</v>
      </c>
      <c r="F130">
        <v>141</v>
      </c>
      <c r="G130" s="11">
        <v>0.31365313959163388</v>
      </c>
      <c r="H130" s="11">
        <v>1.0007469576493433</v>
      </c>
      <c r="I130" s="11">
        <v>-1.6477748550391094</v>
      </c>
      <c r="J130" s="11">
        <v>2.2750811342223773</v>
      </c>
      <c r="K130" s="11">
        <v>3.9228559892614867</v>
      </c>
      <c r="L130" s="11" cm="1">
        <f t="array" ref="L130">INDEX($A$3:$A$202,$F130+1,1)</f>
        <v>2.9557542624875879</v>
      </c>
      <c r="M130" s="11">
        <f t="shared" si="7"/>
        <v>2.6421011228959541</v>
      </c>
      <c r="N130" s="4">
        <f t="shared" si="8"/>
        <v>1</v>
      </c>
      <c r="AD130" s="4">
        <v>140</v>
      </c>
      <c r="AE130" s="11">
        <v>0.93012435613320599</v>
      </c>
      <c r="AF130" s="11">
        <v>0.38259262808706446</v>
      </c>
      <c r="AG130" s="11">
        <v>0.84557385952139219</v>
      </c>
      <c r="AH130" s="11">
        <v>1.0069190140906341</v>
      </c>
    </row>
    <row r="131" spans="1:34" x14ac:dyDescent="0.25">
      <c r="A131" s="1">
        <v>2.8205489628118032</v>
      </c>
      <c r="F131">
        <v>142</v>
      </c>
      <c r="G131" s="11">
        <v>3.4789906667288801</v>
      </c>
      <c r="H131" s="11">
        <v>1.0555749151430103</v>
      </c>
      <c r="I131" s="11">
        <v>1.4101018500646565</v>
      </c>
      <c r="J131" s="11">
        <v>5.5478794833931033</v>
      </c>
      <c r="K131" s="11">
        <v>4.1377776333284473</v>
      </c>
      <c r="L131" s="11" cm="1">
        <f t="array" ref="L131">INDEX($A$3:$A$202,$F131+1,1)</f>
        <v>2.6462270066006024</v>
      </c>
      <c r="M131" s="11">
        <f t="shared" si="7"/>
        <v>-0.83276366012827774</v>
      </c>
      <c r="N131" s="4">
        <f t="shared" si="8"/>
        <v>0</v>
      </c>
      <c r="AD131" s="4">
        <v>141</v>
      </c>
      <c r="AE131" s="11">
        <v>0.93556523250924484</v>
      </c>
      <c r="AF131" s="11">
        <v>0.38302436432951104</v>
      </c>
      <c r="AG131" s="11">
        <v>0.85144520888826181</v>
      </c>
      <c r="AH131" s="11">
        <v>1.0007469576493433</v>
      </c>
    </row>
    <row r="132" spans="1:34" x14ac:dyDescent="0.25">
      <c r="A132" s="1">
        <v>1.6339415847904366</v>
      </c>
      <c r="F132">
        <v>143</v>
      </c>
      <c r="G132" s="11">
        <v>0.62284892960648275</v>
      </c>
      <c r="H132" s="11">
        <v>1.0179978098297608</v>
      </c>
      <c r="I132" s="11">
        <v>-1.3723901140005033</v>
      </c>
      <c r="J132" s="11">
        <v>2.618087973213469</v>
      </c>
      <c r="K132" s="11">
        <v>3.9904780872139725</v>
      </c>
      <c r="L132" s="11" cm="1">
        <f t="array" ref="L132">INDEX($A$3:$A$202,$F132+1,1)</f>
        <v>-0.62225317263699642</v>
      </c>
      <c r="M132" s="11">
        <f t="shared" si="7"/>
        <v>-1.2451021022434792</v>
      </c>
      <c r="N132" s="4">
        <f t="shared" si="8"/>
        <v>0</v>
      </c>
      <c r="AD132" s="4">
        <v>142</v>
      </c>
      <c r="AE132" s="11">
        <v>0.9497919158189515</v>
      </c>
      <c r="AF132" s="11">
        <v>0.394765347713249</v>
      </c>
      <c r="AG132" s="11">
        <v>0.73509769783419276</v>
      </c>
      <c r="AH132" s="11">
        <v>1.0555749151430103</v>
      </c>
    </row>
    <row r="133" spans="1:34" x14ac:dyDescent="0.25">
      <c r="A133" s="1">
        <v>2.1117854612867815</v>
      </c>
      <c r="F133">
        <v>144</v>
      </c>
      <c r="G133" s="11">
        <v>-0.46148165178421463</v>
      </c>
      <c r="H133" s="11">
        <v>1.0552454957671864</v>
      </c>
      <c r="I133" s="11">
        <v>-2.5297248183360139</v>
      </c>
      <c r="J133" s="11">
        <v>1.6067615147675847</v>
      </c>
      <c r="K133" s="11">
        <v>4.1364863331035986</v>
      </c>
      <c r="L133" s="11" cm="1">
        <f t="array" ref="L133">INDEX($A$3:$A$202,$F133+1,1)</f>
        <v>0.59109458230107592</v>
      </c>
      <c r="M133" s="11">
        <f t="shared" si="7"/>
        <v>1.0525762340852904</v>
      </c>
      <c r="N133" s="4">
        <f t="shared" si="8"/>
        <v>0</v>
      </c>
      <c r="AD133" s="4">
        <v>143</v>
      </c>
      <c r="AE133" s="11">
        <v>0.96165509827197015</v>
      </c>
      <c r="AF133" s="11">
        <v>0.38132470391518125</v>
      </c>
      <c r="AG133" s="11">
        <v>0.82416955539667391</v>
      </c>
      <c r="AH133" s="11">
        <v>1.0179978098297608</v>
      </c>
    </row>
    <row r="134" spans="1:34" x14ac:dyDescent="0.25">
      <c r="A134" s="1">
        <v>1.363576858316651</v>
      </c>
      <c r="F134">
        <v>145</v>
      </c>
      <c r="G134" s="11">
        <v>1.6502415755123514</v>
      </c>
      <c r="H134" s="11">
        <v>1.0060402972008808</v>
      </c>
      <c r="I134" s="11">
        <v>-0.32156117399734696</v>
      </c>
      <c r="J134" s="11">
        <v>3.62204432502205</v>
      </c>
      <c r="K134" s="11">
        <v>3.9436054990193972</v>
      </c>
      <c r="L134" s="11" cm="1">
        <f t="array" ref="L134">INDEX($A$3:$A$202,$F134+1,1)</f>
        <v>1.7216793574321554</v>
      </c>
      <c r="M134" s="11">
        <f t="shared" si="7"/>
        <v>7.1437781919803989E-2</v>
      </c>
      <c r="N134" s="4">
        <f t="shared" si="8"/>
        <v>0</v>
      </c>
      <c r="AD134" s="4">
        <v>144</v>
      </c>
      <c r="AE134" s="11">
        <v>0.95065573527954683</v>
      </c>
      <c r="AF134" s="11">
        <v>0.30663035540082195</v>
      </c>
      <c r="AG134" s="11">
        <v>0.86131979611897802</v>
      </c>
      <c r="AH134" s="11">
        <v>1.0552454957671864</v>
      </c>
    </row>
    <row r="135" spans="1:34" x14ac:dyDescent="0.25">
      <c r="A135" s="1">
        <v>0.43897872575805141</v>
      </c>
      <c r="F135">
        <v>146</v>
      </c>
      <c r="G135" s="11">
        <v>1.2629915272254602</v>
      </c>
      <c r="H135" s="11">
        <v>1.0023801569610851</v>
      </c>
      <c r="I135" s="11">
        <v>-0.70163747923587261</v>
      </c>
      <c r="J135" s="11">
        <v>3.2276205336867929</v>
      </c>
      <c r="K135" s="11">
        <v>3.9292580129226655</v>
      </c>
      <c r="L135" s="11" cm="1">
        <f t="array" ref="L135">INDEX($A$3:$A$202,$F135+1,1)</f>
        <v>2.4820048408203195</v>
      </c>
      <c r="M135" s="11">
        <f t="shared" si="7"/>
        <v>1.2190133135948593</v>
      </c>
      <c r="N135" s="4">
        <f t="shared" si="8"/>
        <v>0</v>
      </c>
      <c r="AD135" s="4">
        <v>145</v>
      </c>
      <c r="AE135" s="11">
        <v>0.94817600319004014</v>
      </c>
      <c r="AF135" s="11">
        <v>0.33474404623102305</v>
      </c>
      <c r="AG135" s="11">
        <v>0.90828596255833693</v>
      </c>
      <c r="AH135" s="11">
        <v>1.0060402972008808</v>
      </c>
    </row>
    <row r="136" spans="1:34" x14ac:dyDescent="0.25">
      <c r="A136" s="1">
        <v>0.59229891984105587</v>
      </c>
      <c r="F136">
        <v>147</v>
      </c>
      <c r="G136" s="11">
        <v>2.583025985228363</v>
      </c>
      <c r="H136" s="11">
        <v>1.0249039857634066</v>
      </c>
      <c r="I136" s="11">
        <v>0.57425108552053405</v>
      </c>
      <c r="J136" s="11">
        <v>4.591800884936192</v>
      </c>
      <c r="K136" s="11">
        <v>4.0175497994156579</v>
      </c>
      <c r="L136" s="11" cm="1">
        <f t="array" ref="L136">INDEX($A$3:$A$202,$F136+1,1)</f>
        <v>4.9813105796316801</v>
      </c>
      <c r="M136" s="11">
        <f t="shared" si="7"/>
        <v>2.3982845944033171</v>
      </c>
      <c r="N136" s="4">
        <f t="shared" si="8"/>
        <v>1</v>
      </c>
      <c r="AD136" s="4">
        <v>146</v>
      </c>
      <c r="AE136" s="11">
        <v>0.95347397136978063</v>
      </c>
      <c r="AF136" s="11">
        <v>0.33913273597715476</v>
      </c>
      <c r="AG136" s="11">
        <v>0.90397858877295367</v>
      </c>
      <c r="AH136" s="11">
        <v>1.0023801569610851</v>
      </c>
    </row>
    <row r="137" spans="1:34" x14ac:dyDescent="0.25">
      <c r="A137" s="1">
        <v>0.25773248141968041</v>
      </c>
      <c r="F137">
        <v>148</v>
      </c>
      <c r="G137" s="11">
        <v>4.194178373043572</v>
      </c>
      <c r="H137" s="11">
        <v>1.1017217936738748</v>
      </c>
      <c r="I137" s="11">
        <v>2.0348433364599092</v>
      </c>
      <c r="J137" s="11">
        <v>6.3535134096272348</v>
      </c>
      <c r="K137" s="11">
        <v>4.3186700731673255</v>
      </c>
      <c r="L137" s="11" cm="1">
        <f t="array" ref="L137">INDEX($A$3:$A$202,$F137+1,1)</f>
        <v>4.8345209206947537</v>
      </c>
      <c r="M137" s="11">
        <f t="shared" si="7"/>
        <v>0.6403425476511817</v>
      </c>
      <c r="N137" s="4">
        <f t="shared" si="8"/>
        <v>0</v>
      </c>
      <c r="AD137" s="4">
        <v>147</v>
      </c>
      <c r="AE137" s="11">
        <v>0.96387214054971626</v>
      </c>
      <c r="AF137" s="11">
        <v>0.3266855596577678</v>
      </c>
      <c r="AG137" s="11">
        <v>0.87707892054734304</v>
      </c>
      <c r="AH137" s="11">
        <v>1.0249039857634066</v>
      </c>
    </row>
    <row r="138" spans="1:34" x14ac:dyDescent="0.25">
      <c r="A138" s="1">
        <v>0.23365147538466724</v>
      </c>
      <c r="F138">
        <v>149</v>
      </c>
      <c r="G138" s="11">
        <v>2.6491414914808211</v>
      </c>
      <c r="H138" s="11">
        <v>1.0384961604031142</v>
      </c>
      <c r="I138" s="11">
        <v>0.61372641900758662</v>
      </c>
      <c r="J138" s="11">
        <v>4.6845565639540556</v>
      </c>
      <c r="K138" s="11">
        <v>4.070830144946469</v>
      </c>
      <c r="L138" s="11" cm="1">
        <f t="array" ref="L138">INDEX($A$3:$A$202,$F138+1,1)</f>
        <v>1.5300259165464238</v>
      </c>
      <c r="M138" s="11">
        <f t="shared" si="7"/>
        <v>-1.1191155749343973</v>
      </c>
      <c r="N138" s="4">
        <f t="shared" si="8"/>
        <v>0</v>
      </c>
      <c r="AD138" s="4">
        <v>148</v>
      </c>
      <c r="AE138" s="11">
        <v>0.99101699486783756</v>
      </c>
      <c r="AF138" s="11">
        <v>0.331659795832696</v>
      </c>
      <c r="AG138" s="11">
        <v>0.76240262384405089</v>
      </c>
      <c r="AH138" s="11">
        <v>1.1017217936738748</v>
      </c>
    </row>
    <row r="139" spans="1:34" x14ac:dyDescent="0.25">
      <c r="A139" s="1">
        <v>0.83957816670003793</v>
      </c>
      <c r="F139">
        <v>150</v>
      </c>
      <c r="G139" s="11">
        <v>0.19004968291052515</v>
      </c>
      <c r="H139" s="11">
        <v>1.0403367110114077</v>
      </c>
      <c r="I139" s="11">
        <v>-1.848972802466688</v>
      </c>
      <c r="J139" s="11">
        <v>2.2290721682877384</v>
      </c>
      <c r="K139" s="11">
        <v>4.0780449707544264</v>
      </c>
      <c r="L139" s="11" cm="1">
        <f t="array" ref="L139">INDEX($A$3:$A$202,$F139+1,1)</f>
        <v>0.14329003309444821</v>
      </c>
      <c r="M139" s="11">
        <f t="shared" si="7"/>
        <v>-4.6759649816076942E-2</v>
      </c>
      <c r="N139" s="4">
        <f t="shared" si="8"/>
        <v>0</v>
      </c>
      <c r="AD139" s="4">
        <v>149</v>
      </c>
      <c r="AE139" s="11">
        <v>1.016812323229092</v>
      </c>
      <c r="AF139" s="11">
        <v>0.34340588154172125</v>
      </c>
      <c r="AG139" s="11">
        <v>0.88616704763098109</v>
      </c>
      <c r="AH139" s="11">
        <v>1.0384961604031142</v>
      </c>
    </row>
    <row r="140" spans="1:34" x14ac:dyDescent="0.25">
      <c r="A140" s="1">
        <v>2.0017978922939088</v>
      </c>
      <c r="F140">
        <v>151</v>
      </c>
      <c r="G140" s="11">
        <v>0.66279806617159676</v>
      </c>
      <c r="H140" s="11">
        <v>1.0233023269845041</v>
      </c>
      <c r="I140" s="11">
        <v>-1.3428376400140611</v>
      </c>
      <c r="J140" s="11">
        <v>2.6684337723572544</v>
      </c>
      <c r="K140" s="11">
        <v>4.0112714123713156</v>
      </c>
      <c r="L140" s="11" cm="1">
        <f t="array" ref="L140">INDEX($A$3:$A$202,$F140+1,1)</f>
        <v>-0.17903926148793525</v>
      </c>
      <c r="M140" s="11">
        <f t="shared" si="7"/>
        <v>-0.84183732765953201</v>
      </c>
      <c r="N140" s="4">
        <f t="shared" si="8"/>
        <v>0</v>
      </c>
      <c r="AD140" s="4">
        <v>150</v>
      </c>
      <c r="AE140" s="11">
        <v>1.0202337471845411</v>
      </c>
      <c r="AF140" s="11">
        <v>0.34693244379473409</v>
      </c>
      <c r="AG140" s="11">
        <v>0.87189486501719515</v>
      </c>
      <c r="AH140" s="11">
        <v>1.0403367110114077</v>
      </c>
    </row>
    <row r="141" spans="1:34" x14ac:dyDescent="0.25">
      <c r="A141" s="1">
        <v>1.9088425258067705</v>
      </c>
      <c r="F141">
        <v>152</v>
      </c>
      <c r="G141" s="11">
        <v>-0.13197018797267734</v>
      </c>
      <c r="H141" s="11">
        <v>1.04676859293744</v>
      </c>
      <c r="I141" s="11">
        <v>-2.1835989302777277</v>
      </c>
      <c r="J141" s="11">
        <v>1.919658554332373</v>
      </c>
      <c r="K141" s="11">
        <v>4.1032574846101006</v>
      </c>
      <c r="L141" s="11" cm="1">
        <f t="array" ref="L141">INDEX($A$3:$A$202,$F141+1,1)</f>
        <v>-0.58022629235084566</v>
      </c>
      <c r="M141" s="11">
        <f t="shared" si="7"/>
        <v>-0.44825610437816832</v>
      </c>
      <c r="N141" s="4">
        <f t="shared" si="8"/>
        <v>0</v>
      </c>
      <c r="AD141" s="4">
        <v>151</v>
      </c>
      <c r="AE141" s="11">
        <v>1.0144261729190436</v>
      </c>
      <c r="AF141" s="11">
        <v>0.35769970034485893</v>
      </c>
      <c r="AG141" s="11">
        <v>0.88342348584923269</v>
      </c>
      <c r="AH141" s="11">
        <v>1.0233023269845041</v>
      </c>
    </row>
    <row r="142" spans="1:34" x14ac:dyDescent="0.25">
      <c r="A142" s="1">
        <v>2.5765292470942631</v>
      </c>
      <c r="F142">
        <v>153</v>
      </c>
      <c r="G142" s="11">
        <v>7.0388214769463553E-2</v>
      </c>
      <c r="H142" s="11">
        <v>1.0366056454214903</v>
      </c>
      <c r="I142" s="11">
        <v>-1.9613215164275548</v>
      </c>
      <c r="J142" s="11">
        <v>2.1020979459664817</v>
      </c>
      <c r="K142" s="11">
        <v>4.0634194623940365</v>
      </c>
      <c r="L142" s="11" cm="1">
        <f t="array" ref="L142">INDEX($A$3:$A$202,$F142+1,1)</f>
        <v>-1.3146826325131036</v>
      </c>
      <c r="M142" s="11">
        <f t="shared" si="7"/>
        <v>-1.385070847282567</v>
      </c>
      <c r="N142" s="4">
        <f t="shared" si="8"/>
        <v>0</v>
      </c>
      <c r="AD142" s="4">
        <v>152</v>
      </c>
      <c r="AE142" s="11">
        <v>1.0065744266400505</v>
      </c>
      <c r="AF142" s="11">
        <v>0.35118469784788575</v>
      </c>
      <c r="AG142" s="11">
        <v>0.84566607040470765</v>
      </c>
      <c r="AH142" s="11">
        <v>1.04676859293744</v>
      </c>
    </row>
    <row r="143" spans="1:34" x14ac:dyDescent="0.25">
      <c r="A143" s="1">
        <v>1.6972879251546895</v>
      </c>
      <c r="F143">
        <v>154</v>
      </c>
      <c r="G143" s="11">
        <v>-0.89819336121968951</v>
      </c>
      <c r="H143" s="11">
        <v>1.0762502586697749</v>
      </c>
      <c r="I143" s="11">
        <v>-3.0076051065643652</v>
      </c>
      <c r="J143" s="11">
        <v>1.2112183841249859</v>
      </c>
      <c r="K143" s="11">
        <v>4.2188234906893509</v>
      </c>
      <c r="L143" s="11" cm="1">
        <f t="array" ref="L143">INDEX($A$3:$A$202,$F143+1,1)</f>
        <v>-0.83791239444838794</v>
      </c>
      <c r="M143" s="11">
        <f t="shared" si="7"/>
        <v>6.028096677130157E-2</v>
      </c>
      <c r="N143" s="4">
        <f t="shared" si="8"/>
        <v>0</v>
      </c>
      <c r="AD143" s="4">
        <v>153</v>
      </c>
      <c r="AE143" s="11">
        <v>0.99620318011069808</v>
      </c>
      <c r="AF143" s="11">
        <v>0.35079942158054978</v>
      </c>
      <c r="AG143" s="11">
        <v>0.86412726751198921</v>
      </c>
      <c r="AH143" s="11">
        <v>1.0366056454214903</v>
      </c>
    </row>
    <row r="144" spans="1:34" x14ac:dyDescent="0.25">
      <c r="A144" s="1">
        <v>2.9557542624875879</v>
      </c>
      <c r="F144">
        <v>155</v>
      </c>
      <c r="G144" s="11">
        <v>0.52207656773180799</v>
      </c>
      <c r="H144" s="11">
        <v>1.022138642171579</v>
      </c>
      <c r="I144" s="11">
        <v>-1.4812783581311604</v>
      </c>
      <c r="J144" s="11">
        <v>2.5254314935947764</v>
      </c>
      <c r="K144" s="11">
        <v>4.0067098517259367</v>
      </c>
      <c r="L144" s="11" cm="1">
        <f t="array" ref="L144">INDEX($A$3:$A$202,$F144+1,1)</f>
        <v>0.55770266611557484</v>
      </c>
      <c r="M144" s="11">
        <f t="shared" si="7"/>
        <v>3.5626098383766847E-2</v>
      </c>
      <c r="N144" s="4">
        <f t="shared" si="8"/>
        <v>0</v>
      </c>
      <c r="AD144" s="4">
        <v>154</v>
      </c>
      <c r="AE144" s="11">
        <v>0.98119742808067345</v>
      </c>
      <c r="AF144" s="11">
        <v>0.35803815874225681</v>
      </c>
      <c r="AG144" s="11">
        <v>0.78694437570554365</v>
      </c>
      <c r="AH144" s="11">
        <v>1.0762502586697749</v>
      </c>
    </row>
    <row r="145" spans="1:34" x14ac:dyDescent="0.25">
      <c r="A145" s="1">
        <v>2.6462270066006024</v>
      </c>
      <c r="F145">
        <v>156</v>
      </c>
      <c r="G145" s="11">
        <v>0.8498478945552369</v>
      </c>
      <c r="H145" s="11">
        <v>1.0114664941892124</v>
      </c>
      <c r="I145" s="11">
        <v>-1.132590005624611</v>
      </c>
      <c r="J145" s="11">
        <v>2.832285794735085</v>
      </c>
      <c r="K145" s="11">
        <v>3.964875800359696</v>
      </c>
      <c r="L145" s="11" cm="1">
        <f t="array" ref="L145">INDEX($A$3:$A$202,$F145+1,1)</f>
        <v>0.46799993249564631</v>
      </c>
      <c r="M145" s="11">
        <f t="shared" si="7"/>
        <v>-0.3818479620595906</v>
      </c>
      <c r="N145" s="4">
        <f t="shared" si="8"/>
        <v>0</v>
      </c>
      <c r="AD145" s="4">
        <v>155</v>
      </c>
      <c r="AE145" s="11">
        <v>0.96946123567726017</v>
      </c>
      <c r="AF145" s="11">
        <v>0.35716719027347221</v>
      </c>
      <c r="AG145" s="11">
        <v>0.88824406356295249</v>
      </c>
      <c r="AH145" s="11">
        <v>1.022138642171579</v>
      </c>
    </row>
    <row r="146" spans="1:34" x14ac:dyDescent="0.25">
      <c r="A146" s="1">
        <v>-0.62225317263699642</v>
      </c>
      <c r="F146">
        <v>157</v>
      </c>
      <c r="G146" s="11">
        <v>0.44242418258333971</v>
      </c>
      <c r="H146" s="11">
        <v>1.0181709078280412</v>
      </c>
      <c r="I146" s="11">
        <v>-1.5531541268660718</v>
      </c>
      <c r="J146" s="11">
        <v>2.4380024920327514</v>
      </c>
      <c r="K146" s="11">
        <v>3.991156618898823</v>
      </c>
      <c r="L146" s="11" cm="1">
        <f t="array" ref="L146">INDEX($A$3:$A$202,$F146+1,1)</f>
        <v>-0.47022164765808983</v>
      </c>
      <c r="M146" s="11">
        <f t="shared" si="7"/>
        <v>-0.91264583024142953</v>
      </c>
      <c r="N146" s="4">
        <f t="shared" si="8"/>
        <v>0</v>
      </c>
      <c r="AD146" s="4">
        <v>156</v>
      </c>
      <c r="AE146" s="11">
        <v>0.96682175766724932</v>
      </c>
      <c r="AF146" s="11">
        <v>0.36516631836918945</v>
      </c>
      <c r="AG146" s="11">
        <v>0.89097455896493205</v>
      </c>
      <c r="AH146" s="11">
        <v>1.0114664941892124</v>
      </c>
    </row>
    <row r="147" spans="1:34" x14ac:dyDescent="0.25">
      <c r="A147" s="1">
        <v>0.59109458230107592</v>
      </c>
      <c r="F147">
        <v>158</v>
      </c>
      <c r="G147" s="11">
        <v>-0.29122487778147976</v>
      </c>
      <c r="H147" s="11">
        <v>1.0412482248290758</v>
      </c>
      <c r="I147" s="11">
        <v>-2.3320338974127326</v>
      </c>
      <c r="J147" s="11">
        <v>1.7495841418497733</v>
      </c>
      <c r="K147" s="11">
        <v>4.0816180392625059</v>
      </c>
      <c r="L147" s="11" cm="1">
        <f t="array" ref="L147">INDEX($A$3:$A$202,$F147+1,1)</f>
        <v>0.47513648206292025</v>
      </c>
      <c r="M147" s="11">
        <f t="shared" si="7"/>
        <v>0.76636135984440001</v>
      </c>
      <c r="N147" s="4">
        <f t="shared" si="8"/>
        <v>0</v>
      </c>
      <c r="AD147" s="4">
        <v>157</v>
      </c>
      <c r="AE147" s="11">
        <v>0.96364454858972326</v>
      </c>
      <c r="AF147" s="11">
        <v>0.3581857499218164</v>
      </c>
      <c r="AG147" s="11">
        <v>0.88287843216129536</v>
      </c>
      <c r="AH147" s="11">
        <v>1.0181709078280412</v>
      </c>
    </row>
    <row r="148" spans="1:34" x14ac:dyDescent="0.25">
      <c r="A148" s="1">
        <v>1.7216793574321554</v>
      </c>
      <c r="F148">
        <v>159</v>
      </c>
      <c r="G148" s="11">
        <v>1.5638227655194257</v>
      </c>
      <c r="H148" s="11">
        <v>1.0014767216740998</v>
      </c>
      <c r="I148" s="11">
        <v>-0.39903554031705357</v>
      </c>
      <c r="J148" s="11">
        <v>3.5266810713559051</v>
      </c>
      <c r="K148" s="11">
        <v>3.9257166116729589</v>
      </c>
      <c r="L148" s="11" cm="1">
        <f t="array" ref="L148">INDEX($A$3:$A$202,$F148+1,1)</f>
        <v>0.62650030998517914</v>
      </c>
      <c r="M148" s="11">
        <f t="shared" si="7"/>
        <v>-0.93732245553424653</v>
      </c>
      <c r="N148" s="4">
        <f t="shared" si="8"/>
        <v>0</v>
      </c>
      <c r="AD148" s="4">
        <v>158</v>
      </c>
      <c r="AE148" s="11">
        <v>0.95456944608182559</v>
      </c>
      <c r="AF148" s="11">
        <v>0.36267604034382972</v>
      </c>
      <c r="AG148" s="11">
        <v>0.83098657365589967</v>
      </c>
      <c r="AH148" s="11">
        <v>1.0412482248290758</v>
      </c>
    </row>
    <row r="149" spans="1:34" x14ac:dyDescent="0.25">
      <c r="A149" s="1">
        <v>2.4820048408203195</v>
      </c>
      <c r="F149">
        <v>160</v>
      </c>
      <c r="G149" s="11">
        <v>0.14661355903195306</v>
      </c>
      <c r="H149" s="11">
        <v>1.0244093390667137</v>
      </c>
      <c r="I149" s="11">
        <v>-1.8611918509652861</v>
      </c>
      <c r="J149" s="11">
        <v>2.1544189690291922</v>
      </c>
      <c r="K149" s="11">
        <v>4.0156108199944782</v>
      </c>
      <c r="L149" s="11" cm="1">
        <f t="array" ref="L149">INDEX($A$3:$A$202,$F149+1,1)</f>
        <v>0.54183990916132663</v>
      </c>
      <c r="M149" s="11">
        <f t="shared" si="7"/>
        <v>0.39522635012937357</v>
      </c>
      <c r="N149" s="4">
        <f t="shared" si="8"/>
        <v>0</v>
      </c>
      <c r="AD149" s="4">
        <v>159</v>
      </c>
      <c r="AE149" s="11">
        <v>0.95155414442132935</v>
      </c>
      <c r="AF149" s="11">
        <v>0.35905968848401432</v>
      </c>
      <c r="AG149" s="11">
        <v>0.90594554369071667</v>
      </c>
      <c r="AH149" s="11">
        <v>1.0014767216740998</v>
      </c>
    </row>
    <row r="150" spans="1:34" x14ac:dyDescent="0.25">
      <c r="A150" s="1">
        <v>4.9813105796316801</v>
      </c>
      <c r="F150">
        <v>161</v>
      </c>
      <c r="G150" s="11">
        <v>1.3021302316356516</v>
      </c>
      <c r="H150" s="11">
        <v>0.99900758340108431</v>
      </c>
      <c r="I150" s="11">
        <v>-0.65588865211286773</v>
      </c>
      <c r="J150" s="11">
        <v>3.2601491153841708</v>
      </c>
      <c r="K150" s="11">
        <v>3.9160377674970386</v>
      </c>
      <c r="L150" s="11" cm="1">
        <f t="array" ref="L150">INDEX($A$3:$A$202,$F150+1,1)</f>
        <v>0.60049050007298299</v>
      </c>
      <c r="M150" s="11">
        <f t="shared" si="7"/>
        <v>-0.70163973156266857</v>
      </c>
      <c r="N150" s="4">
        <f t="shared" si="8"/>
        <v>0</v>
      </c>
      <c r="AD150" s="4">
        <v>160</v>
      </c>
      <c r="AE150" s="11">
        <v>0.9495225579561033</v>
      </c>
      <c r="AF150" s="11">
        <v>0.3687814120593999</v>
      </c>
      <c r="AG150" s="11">
        <v>0.8417895564488449</v>
      </c>
      <c r="AH150" s="11">
        <v>1.0244093390667137</v>
      </c>
    </row>
    <row r="151" spans="1:34" x14ac:dyDescent="0.25">
      <c r="A151" s="1">
        <v>4.8345209206947537</v>
      </c>
      <c r="F151">
        <v>162</v>
      </c>
      <c r="G151" s="11">
        <v>0.35453066958858492</v>
      </c>
      <c r="H151" s="11">
        <v>1.013757950514913</v>
      </c>
      <c r="I151" s="11">
        <v>-1.6323984024617828</v>
      </c>
      <c r="J151" s="11">
        <v>2.3414597416389524</v>
      </c>
      <c r="K151" s="11">
        <v>3.9738581441007352</v>
      </c>
      <c r="L151" s="11" cm="1">
        <f t="array" ref="L151">INDEX($A$3:$A$202,$F151+1,1)</f>
        <v>-0.54239266788539675</v>
      </c>
      <c r="M151" s="11">
        <f t="shared" si="7"/>
        <v>-0.89692333747398167</v>
      </c>
      <c r="N151" s="4">
        <f t="shared" si="8"/>
        <v>0</v>
      </c>
      <c r="AD151" s="4">
        <v>161</v>
      </c>
      <c r="AE151" s="11">
        <v>0.94699036759091837</v>
      </c>
      <c r="AF151" s="11">
        <v>0.35527990124351405</v>
      </c>
      <c r="AG151" s="11">
        <v>0.90472439119274473</v>
      </c>
      <c r="AH151" s="11">
        <v>0.99900758340108431</v>
      </c>
    </row>
    <row r="152" spans="1:34" x14ac:dyDescent="0.25">
      <c r="A152" s="1">
        <v>1.5300259165464238</v>
      </c>
      <c r="F152">
        <v>163</v>
      </c>
      <c r="G152" s="11">
        <v>-0.32543492203757152</v>
      </c>
      <c r="H152" s="11">
        <v>1.0343750448234166</v>
      </c>
      <c r="I152" s="11">
        <v>-2.3527727563984722</v>
      </c>
      <c r="J152" s="11">
        <v>1.7019029123233289</v>
      </c>
      <c r="K152" s="11">
        <v>4.0546756687218011</v>
      </c>
      <c r="L152" s="11" cm="1">
        <f t="array" ref="L152">INDEX($A$3:$A$202,$F152+1,1)</f>
        <v>-0.29465116797702606</v>
      </c>
      <c r="M152" s="11">
        <f t="shared" si="7"/>
        <v>3.0783754060545454E-2</v>
      </c>
      <c r="N152" s="4">
        <f t="shared" si="8"/>
        <v>0</v>
      </c>
      <c r="AD152" s="4">
        <v>162</v>
      </c>
      <c r="AE152" s="11">
        <v>0.94485147951982007</v>
      </c>
      <c r="AF152" s="11">
        <v>0.37039132912875605</v>
      </c>
      <c r="AG152" s="11">
        <v>0.8480511340403607</v>
      </c>
      <c r="AH152" s="11">
        <v>1.013757950514913</v>
      </c>
    </row>
    <row r="153" spans="1:34" x14ac:dyDescent="0.25">
      <c r="A153" s="1">
        <v>0.14329003309444821</v>
      </c>
      <c r="F153">
        <v>164</v>
      </c>
      <c r="G153" s="11">
        <v>0.5147498070889206</v>
      </c>
      <c r="H153" s="11">
        <v>1.0050495452170058</v>
      </c>
      <c r="I153" s="11">
        <v>-1.4551111042147711</v>
      </c>
      <c r="J153" s="11">
        <v>2.4846107183926125</v>
      </c>
      <c r="K153" s="11">
        <v>3.9397218226073836</v>
      </c>
      <c r="L153" s="11" cm="1">
        <f t="array" ref="L153">INDEX($A$3:$A$202,$F153+1,1)</f>
        <v>-0.95857156246532504</v>
      </c>
      <c r="M153" s="11">
        <f t="shared" ref="M153:M188" si="9">L153-G153</f>
        <v>-1.4733213695542458</v>
      </c>
      <c r="N153" s="4">
        <f t="shared" si="8"/>
        <v>0</v>
      </c>
      <c r="AD153" s="4">
        <v>163</v>
      </c>
      <c r="AE153" s="11">
        <v>0.93572728229647517</v>
      </c>
      <c r="AF153" s="11">
        <v>0.33801477760766357</v>
      </c>
      <c r="AG153" s="11">
        <v>0.85497122478945209</v>
      </c>
      <c r="AH153" s="11">
        <v>1.0343750448234166</v>
      </c>
    </row>
    <row r="154" spans="1:34" x14ac:dyDescent="0.25">
      <c r="A154" s="1">
        <v>-0.17903926148793525</v>
      </c>
      <c r="F154">
        <v>165</v>
      </c>
      <c r="G154" s="11">
        <v>-0.9589650142907501</v>
      </c>
      <c r="H154" s="11">
        <v>1.0577909876193856</v>
      </c>
      <c r="I154" s="11">
        <v>-3.0321972531957999</v>
      </c>
      <c r="J154" s="11">
        <v>1.1142672246142999</v>
      </c>
      <c r="K154" s="11">
        <v>4.1464644778100999</v>
      </c>
      <c r="L154" s="11" cm="1">
        <f t="array" ref="L154">INDEX($A$3:$A$202,$F154+1,1)</f>
        <v>-2.2676062593081543</v>
      </c>
      <c r="M154" s="11">
        <f t="shared" si="9"/>
        <v>-1.3086412450174043</v>
      </c>
      <c r="N154" s="4">
        <f t="shared" si="8"/>
        <v>0</v>
      </c>
      <c r="AD154" s="4">
        <v>164</v>
      </c>
      <c r="AE154" s="11">
        <v>0.92822497467285625</v>
      </c>
      <c r="AF154" s="11">
        <v>0.36422992146342353</v>
      </c>
      <c r="AG154" s="11">
        <v>0.86973140710209984</v>
      </c>
      <c r="AH154" s="11">
        <v>1.0050495452170058</v>
      </c>
    </row>
    <row r="155" spans="1:34" x14ac:dyDescent="0.25">
      <c r="A155" s="1">
        <v>-0.58022629235084566</v>
      </c>
      <c r="F155">
        <v>166</v>
      </c>
      <c r="G155" s="11">
        <v>-1.2335265679557101</v>
      </c>
      <c r="H155" s="11">
        <v>1.0701722229924648</v>
      </c>
      <c r="I155" s="11">
        <v>-3.3310255822761086</v>
      </c>
      <c r="J155" s="11">
        <v>0.86397244636468806</v>
      </c>
      <c r="K155" s="11">
        <v>4.1949980286407964</v>
      </c>
      <c r="L155" s="11" cm="1">
        <f t="array" ref="L155">INDEX($A$3:$A$202,$F155+1,1)</f>
        <v>-0.21145302151575995</v>
      </c>
      <c r="M155" s="11">
        <f t="shared" si="9"/>
        <v>1.0220735464399502</v>
      </c>
      <c r="N155" s="4">
        <f t="shared" si="8"/>
        <v>0</v>
      </c>
      <c r="AD155" s="4">
        <v>165</v>
      </c>
      <c r="AE155" s="11">
        <v>0.91678984414474607</v>
      </c>
      <c r="AF155" s="11">
        <v>0.3526488528361148</v>
      </c>
      <c r="AG155" s="11">
        <v>0.78977533155015278</v>
      </c>
      <c r="AH155" s="11">
        <v>1.0577909876193856</v>
      </c>
    </row>
    <row r="156" spans="1:34" x14ac:dyDescent="0.25">
      <c r="A156" s="1">
        <v>-1.3146826325131036</v>
      </c>
      <c r="F156">
        <v>167</v>
      </c>
      <c r="G156" s="11">
        <v>1.5240982632051487</v>
      </c>
      <c r="H156" s="11">
        <v>0.99829239453133711</v>
      </c>
      <c r="I156" s="11">
        <v>-0.43251887611652218</v>
      </c>
      <c r="J156" s="11">
        <v>3.4807154025268199</v>
      </c>
      <c r="K156" s="11">
        <v>3.9132342786433423</v>
      </c>
      <c r="L156" s="11" cm="1">
        <f t="array" ref="L156">INDEX($A$3:$A$202,$F156+1,1)</f>
        <v>1.5854450817613377</v>
      </c>
      <c r="M156" s="11">
        <f t="shared" si="9"/>
        <v>6.1346818556188953E-2</v>
      </c>
      <c r="N156" s="4">
        <f t="shared" si="8"/>
        <v>0</v>
      </c>
      <c r="AD156" s="4">
        <v>166</v>
      </c>
      <c r="AE156" s="11">
        <v>0.89760673508780076</v>
      </c>
      <c r="AF156" s="11">
        <v>0.34514855351151785</v>
      </c>
      <c r="AG156" s="11">
        <v>0.7935730253883424</v>
      </c>
      <c r="AH156" s="11">
        <v>1.0701722229924648</v>
      </c>
    </row>
    <row r="157" spans="1:34" x14ac:dyDescent="0.25">
      <c r="A157" s="1">
        <v>-0.83791239444838794</v>
      </c>
      <c r="F157">
        <v>168</v>
      </c>
      <c r="G157" s="11">
        <v>1.2089349914677721</v>
      </c>
      <c r="H157" s="11">
        <v>0.9960810893474723</v>
      </c>
      <c r="I157" s="11">
        <v>-0.74334806933469721</v>
      </c>
      <c r="J157" s="11">
        <v>3.1612180522702413</v>
      </c>
      <c r="K157" s="11">
        <v>3.9045661216049385</v>
      </c>
      <c r="L157" s="11" cm="1">
        <f t="array" ref="L157">INDEX($A$3:$A$202,$F157+1,1)</f>
        <v>1.5991405496454627</v>
      </c>
      <c r="M157" s="11">
        <f t="shared" si="9"/>
        <v>0.39020555817769065</v>
      </c>
      <c r="N157" s="4">
        <f t="shared" si="8"/>
        <v>0</v>
      </c>
      <c r="AD157" s="4">
        <v>167</v>
      </c>
      <c r="AE157" s="11">
        <v>0.89096565870095312</v>
      </c>
      <c r="AF157" s="11">
        <v>0.36047369411228369</v>
      </c>
      <c r="AG157" s="11">
        <v>0.90218250187163318</v>
      </c>
      <c r="AH157" s="11">
        <v>0.99829239453133711</v>
      </c>
    </row>
    <row r="158" spans="1:34" x14ac:dyDescent="0.25">
      <c r="A158" s="1">
        <v>0.55770266611557484</v>
      </c>
      <c r="F158">
        <v>169</v>
      </c>
      <c r="G158" s="11">
        <v>1.5106653590724122</v>
      </c>
      <c r="H158" s="11">
        <v>0.9928416750151976</v>
      </c>
      <c r="I158" s="11">
        <v>-0.43526856630779576</v>
      </c>
      <c r="J158" s="11">
        <v>3.4565992844526203</v>
      </c>
      <c r="K158" s="11">
        <v>3.8918678507604163</v>
      </c>
      <c r="L158" s="11" cm="1">
        <f t="array" ref="L158">INDEX($A$3:$A$202,$F158+1,1)</f>
        <v>1.5231867654634916</v>
      </c>
      <c r="M158" s="11">
        <f t="shared" si="9"/>
        <v>1.2521406391079459E-2</v>
      </c>
      <c r="N158" s="4">
        <f t="shared" si="8"/>
        <v>0</v>
      </c>
      <c r="AD158" s="4">
        <v>168</v>
      </c>
      <c r="AE158" s="11">
        <v>0.89509946479059843</v>
      </c>
      <c r="AF158" s="11">
        <v>0.36324241663989421</v>
      </c>
      <c r="AG158" s="11">
        <v>0.89768863334894999</v>
      </c>
      <c r="AH158" s="11">
        <v>0.9960810893474723</v>
      </c>
    </row>
    <row r="159" spans="1:34" x14ac:dyDescent="0.25">
      <c r="A159" s="1">
        <v>0.46799993249564631</v>
      </c>
      <c r="F159">
        <v>170</v>
      </c>
      <c r="G159" s="11">
        <v>1.1520824397818252</v>
      </c>
      <c r="H159" s="11">
        <v>0.99114317609493563</v>
      </c>
      <c r="I159" s="11">
        <v>-0.79052248888688914</v>
      </c>
      <c r="J159" s="11">
        <v>3.0946873684505398</v>
      </c>
      <c r="K159" s="11">
        <v>3.8852098573374292</v>
      </c>
      <c r="L159" s="11" cm="1">
        <f t="array" ref="L159">INDEX($A$3:$A$202,$F159+1,1)</f>
        <v>1.8277385369886865</v>
      </c>
      <c r="M159" s="11">
        <f t="shared" si="9"/>
        <v>0.67565609720686126</v>
      </c>
      <c r="N159" s="4">
        <f t="shared" si="8"/>
        <v>0</v>
      </c>
      <c r="AD159" s="4">
        <v>169</v>
      </c>
      <c r="AE159" s="11">
        <v>0.89926538836962122</v>
      </c>
      <c r="AF159" s="11">
        <v>0.36154332899890174</v>
      </c>
      <c r="AG159" s="11">
        <v>0.90137525365518312</v>
      </c>
      <c r="AH159" s="11">
        <v>0.9928416750151976</v>
      </c>
    </row>
    <row r="160" spans="1:34" x14ac:dyDescent="0.25">
      <c r="A160" s="1">
        <v>-0.47022164765808983</v>
      </c>
      <c r="F160">
        <v>171</v>
      </c>
      <c r="G160" s="11">
        <v>1.8354951616956394</v>
      </c>
      <c r="H160" s="11">
        <v>0.9909488006775341</v>
      </c>
      <c r="I160" s="11">
        <v>-0.10672879815548786</v>
      </c>
      <c r="J160" s="11">
        <v>3.7777191215467667</v>
      </c>
      <c r="K160" s="11">
        <v>3.8844479197022546</v>
      </c>
      <c r="L160" s="11" cm="1">
        <f t="array" ref="L160">INDEX($A$3:$A$202,$F160+1,1)</f>
        <v>1.9429930074812178</v>
      </c>
      <c r="M160" s="11">
        <f t="shared" si="9"/>
        <v>0.10749784578557842</v>
      </c>
      <c r="N160" s="4">
        <f t="shared" si="8"/>
        <v>0</v>
      </c>
      <c r="AD160" s="4">
        <v>170</v>
      </c>
      <c r="AE160" s="11">
        <v>0.90293551411723227</v>
      </c>
      <c r="AF160" s="11">
        <v>0.36499851627499624</v>
      </c>
      <c r="AG160" s="11">
        <v>0.89478956247017027</v>
      </c>
      <c r="AH160" s="11">
        <v>0.99114317609493563</v>
      </c>
    </row>
    <row r="161" spans="1:34" x14ac:dyDescent="0.25">
      <c r="A161" s="1">
        <v>0.47513648206292025</v>
      </c>
      <c r="F161">
        <v>172</v>
      </c>
      <c r="G161" s="11">
        <v>1.3645724920605595</v>
      </c>
      <c r="H161" s="11">
        <v>0.98558962927811078</v>
      </c>
      <c r="I161" s="11">
        <v>-0.56714768486072087</v>
      </c>
      <c r="J161" s="11">
        <v>3.2962926689818399</v>
      </c>
      <c r="K161" s="11">
        <v>3.8634403538425608</v>
      </c>
      <c r="L161" s="11" cm="1">
        <f t="array" ref="L161">INDEX($A$3:$A$202,$F161+1,1)</f>
        <v>0.33825172170083095</v>
      </c>
      <c r="M161" s="11">
        <f t="shared" si="9"/>
        <v>-1.0263207703597286</v>
      </c>
      <c r="N161" s="4">
        <f t="shared" si="8"/>
        <v>0</v>
      </c>
      <c r="AD161" s="4">
        <v>171</v>
      </c>
      <c r="AE161" s="11">
        <v>0.90834371892934596</v>
      </c>
      <c r="AF161" s="11">
        <v>0.36581044177337285</v>
      </c>
      <c r="AG161" s="11">
        <v>0.88989188151327503</v>
      </c>
      <c r="AH161" s="11">
        <v>0.9909488006775341</v>
      </c>
    </row>
    <row r="162" spans="1:34" x14ac:dyDescent="0.25">
      <c r="A162" s="1">
        <v>0.62650030998517914</v>
      </c>
      <c r="F162">
        <v>173</v>
      </c>
      <c r="G162" s="11">
        <v>-0.22557300896671084</v>
      </c>
      <c r="H162" s="11">
        <v>1.0187969941715735</v>
      </c>
      <c r="I162" s="11">
        <v>-2.2223784251006582</v>
      </c>
      <c r="J162" s="11">
        <v>1.7712324071672363</v>
      </c>
      <c r="K162" s="11">
        <v>3.9936108322678945</v>
      </c>
      <c r="L162" s="11" cm="1">
        <f t="array" ref="L162">INDEX($A$3:$A$202,$F162+1,1)</f>
        <v>-0.14948824496344026</v>
      </c>
      <c r="M162" s="11">
        <f t="shared" si="9"/>
        <v>7.6084764003270577E-2</v>
      </c>
      <c r="N162" s="4">
        <f t="shared" si="8"/>
        <v>0</v>
      </c>
      <c r="AD162" s="4">
        <v>172</v>
      </c>
      <c r="AE162" s="11">
        <v>0.91435912176976375</v>
      </c>
      <c r="AF162" s="11">
        <v>0.36450450434594051</v>
      </c>
      <c r="AG162" s="11">
        <v>0.89897500143255571</v>
      </c>
      <c r="AH162" s="11">
        <v>0.98558962927811078</v>
      </c>
    </row>
    <row r="163" spans="1:34" x14ac:dyDescent="0.25">
      <c r="A163" s="1">
        <v>0.54183990916132663</v>
      </c>
      <c r="F163">
        <v>174</v>
      </c>
      <c r="G163" s="11">
        <v>0.59633353574563608</v>
      </c>
      <c r="H163" s="11">
        <v>0.99264575531674848</v>
      </c>
      <c r="I163" s="11">
        <v>-1.3492163940817496</v>
      </c>
      <c r="J163" s="11">
        <v>2.5418834655730218</v>
      </c>
      <c r="K163" s="11">
        <v>3.8910998596547715</v>
      </c>
      <c r="L163" s="11" cm="1">
        <f t="array" ref="L163">INDEX($A$3:$A$202,$F163+1,1)</f>
        <v>-1.2518585310930743</v>
      </c>
      <c r="M163" s="11">
        <f t="shared" si="9"/>
        <v>-1.8481920668387104</v>
      </c>
      <c r="N163" s="4">
        <f t="shared" si="8"/>
        <v>0</v>
      </c>
      <c r="AD163" s="4">
        <v>173</v>
      </c>
      <c r="AE163" s="11">
        <v>0.91102902119133067</v>
      </c>
      <c r="AF163" s="11">
        <v>0.35232936060120879</v>
      </c>
      <c r="AG163" s="11">
        <v>0.84766354265304278</v>
      </c>
      <c r="AH163" s="11">
        <v>1.0187969941715735</v>
      </c>
    </row>
    <row r="164" spans="1:34" x14ac:dyDescent="0.25">
      <c r="A164" s="1">
        <v>0.60049050007298299</v>
      </c>
      <c r="F164">
        <v>175</v>
      </c>
      <c r="G164" s="11">
        <v>-1.2426180496187094</v>
      </c>
      <c r="H164" s="11">
        <v>1.0600617494448552</v>
      </c>
      <c r="I164" s="11">
        <v>-3.3203008999191481</v>
      </c>
      <c r="J164" s="11">
        <v>0.83506480068172939</v>
      </c>
      <c r="K164" s="11">
        <v>4.1553657006008775</v>
      </c>
      <c r="L164" s="11" cm="1">
        <f t="array" ref="L164">INDEX($A$3:$A$202,$F164+1,1)</f>
        <v>-0.43274387264297398</v>
      </c>
      <c r="M164" s="11">
        <f t="shared" si="9"/>
        <v>0.80987417697573538</v>
      </c>
      <c r="N164" s="4">
        <f t="shared" si="8"/>
        <v>0</v>
      </c>
      <c r="AD164" s="4">
        <v>174</v>
      </c>
      <c r="AE164" s="11">
        <v>0.90493409437434924</v>
      </c>
      <c r="AF164" s="11">
        <v>0.36075888836208225</v>
      </c>
      <c r="AG164" s="11">
        <v>0.88226355640421916</v>
      </c>
      <c r="AH164" s="11">
        <v>0.99264575531674848</v>
      </c>
    </row>
    <row r="165" spans="1:34" x14ac:dyDescent="0.25">
      <c r="A165" s="1">
        <v>-0.54239266788539675</v>
      </c>
      <c r="F165">
        <v>176</v>
      </c>
      <c r="G165" s="11">
        <v>1.4090358875958064</v>
      </c>
      <c r="H165" s="11">
        <v>0.99023599315673372</v>
      </c>
      <c r="I165" s="11">
        <v>-0.53179099518664286</v>
      </c>
      <c r="J165" s="11">
        <v>3.3498627703782557</v>
      </c>
      <c r="K165" s="11">
        <v>3.8816537655648986</v>
      </c>
      <c r="L165" s="11" cm="1">
        <f t="array" ref="L165">INDEX($A$3:$A$202,$F165+1,1)</f>
        <v>2.2054295946806293</v>
      </c>
      <c r="M165" s="11">
        <f t="shared" si="9"/>
        <v>0.79639370708482282</v>
      </c>
      <c r="N165" s="4">
        <f t="shared" si="8"/>
        <v>0</v>
      </c>
      <c r="AD165" s="4">
        <v>175</v>
      </c>
      <c r="AE165" s="11">
        <v>0.89260956508596401</v>
      </c>
      <c r="AF165" s="11">
        <v>0.36204926863482373</v>
      </c>
      <c r="AG165" s="11">
        <v>0.75784059555854366</v>
      </c>
      <c r="AH165" s="11">
        <v>1.0600617494448552</v>
      </c>
    </row>
    <row r="166" spans="1:34" x14ac:dyDescent="0.25">
      <c r="A166" s="1">
        <v>-0.29465116797702606</v>
      </c>
      <c r="F166">
        <v>177</v>
      </c>
      <c r="G166" s="11">
        <v>2.0661042509998895</v>
      </c>
      <c r="H166" s="11">
        <v>0.99578203010444954</v>
      </c>
      <c r="I166" s="11">
        <v>0.11440733554298865</v>
      </c>
      <c r="J166" s="11">
        <v>4.0178011664567901</v>
      </c>
      <c r="K166" s="11">
        <v>3.9033938309138012</v>
      </c>
      <c r="L166" s="11" cm="1">
        <f t="array" ref="L166">INDEX($A$3:$A$202,$F166+1,1)</f>
        <v>1.5898523942433513</v>
      </c>
      <c r="M166" s="11">
        <f t="shared" si="9"/>
        <v>-0.47625185675653814</v>
      </c>
      <c r="N166" s="4">
        <f t="shared" si="8"/>
        <v>0</v>
      </c>
      <c r="AD166" s="4">
        <v>176</v>
      </c>
      <c r="AE166" s="11">
        <v>0.88507914782614039</v>
      </c>
      <c r="AF166" s="11">
        <v>0.34820856596048144</v>
      </c>
      <c r="AG166" s="11">
        <v>0.90724514880323537</v>
      </c>
      <c r="AH166" s="11">
        <v>0.99023599315673372</v>
      </c>
    </row>
    <row r="167" spans="1:34" x14ac:dyDescent="0.25">
      <c r="A167" s="1">
        <v>-0.95857156246532504</v>
      </c>
      <c r="F167">
        <v>178</v>
      </c>
      <c r="G167" s="11">
        <v>0.69577121995764379</v>
      </c>
      <c r="H167" s="11">
        <v>0.99495535874429997</v>
      </c>
      <c r="I167" s="11">
        <v>-1.2543054494063131</v>
      </c>
      <c r="J167" s="11">
        <v>2.6458478893216006</v>
      </c>
      <c r="K167" s="11">
        <v>3.9001533387279137</v>
      </c>
      <c r="L167" s="11" cm="1">
        <f t="array" ref="L167">INDEX($A$3:$A$202,$F167+1,1)</f>
        <v>0.30347384152191559</v>
      </c>
      <c r="M167" s="11">
        <f t="shared" si="9"/>
        <v>-0.39229737843572821</v>
      </c>
      <c r="N167" s="4">
        <f t="shared" si="8"/>
        <v>0</v>
      </c>
      <c r="AD167" s="4">
        <v>177</v>
      </c>
      <c r="AE167" s="11">
        <v>0.89253875487051604</v>
      </c>
      <c r="AF167" s="11">
        <v>0.3413691619159539</v>
      </c>
      <c r="AG167" s="11">
        <v>0.9043209171960882</v>
      </c>
      <c r="AH167" s="11">
        <v>0.99578203010444954</v>
      </c>
    </row>
    <row r="168" spans="1:34" x14ac:dyDescent="0.25">
      <c r="A168" s="1">
        <v>-2.2676062593081543</v>
      </c>
      <c r="F168">
        <v>179</v>
      </c>
      <c r="G168" s="11">
        <v>0.35648834287269326</v>
      </c>
      <c r="H168" s="11">
        <v>1.0002409376664545</v>
      </c>
      <c r="I168" s="11">
        <v>-1.6039478708161305</v>
      </c>
      <c r="J168" s="11">
        <v>2.3169245565615171</v>
      </c>
      <c r="K168" s="11">
        <v>3.9208724273776476</v>
      </c>
      <c r="L168" s="11" cm="1">
        <f t="array" ref="L168">INDEX($A$3:$A$202,$F168+1,1)</f>
        <v>0.735490079441256</v>
      </c>
      <c r="M168" s="11">
        <f t="shared" si="9"/>
        <v>0.37900173656856273</v>
      </c>
      <c r="N168" s="4">
        <f t="shared" ref="N168:N188" si="10">IF(L168&gt;J168,1,0)</f>
        <v>0</v>
      </c>
      <c r="AD168" s="4">
        <v>178</v>
      </c>
      <c r="AE168" s="11">
        <v>0.89645624722654316</v>
      </c>
      <c r="AF168" s="11">
        <v>0.34674689092999511</v>
      </c>
      <c r="AG168" s="11">
        <v>0.89366922210628208</v>
      </c>
      <c r="AH168" s="11">
        <v>0.99495535874429997</v>
      </c>
    </row>
    <row r="169" spans="1:34" x14ac:dyDescent="0.25">
      <c r="A169" s="1">
        <v>-0.21145302151575995</v>
      </c>
      <c r="F169">
        <v>180</v>
      </c>
      <c r="G169" s="11">
        <v>1.2072723587314298</v>
      </c>
      <c r="H169" s="11">
        <v>0.98322125525679904</v>
      </c>
      <c r="I169" s="11">
        <v>-0.7198058904061595</v>
      </c>
      <c r="J169" s="11">
        <v>3.1343506078690191</v>
      </c>
      <c r="K169" s="11">
        <v>3.8541564982751786</v>
      </c>
      <c r="L169" s="11" cm="1">
        <f t="array" ref="L169">INDEX($A$3:$A$202,$F169+1,1)</f>
        <v>2.6716313445458115</v>
      </c>
      <c r="M169" s="11">
        <f t="shared" si="9"/>
        <v>1.4643589858143817</v>
      </c>
      <c r="N169" s="4">
        <f t="shared" si="10"/>
        <v>0</v>
      </c>
      <c r="AD169" s="4">
        <v>179</v>
      </c>
      <c r="AE169" s="11">
        <v>0.89314349635668477</v>
      </c>
      <c r="AF169" s="11">
        <v>0.35073927244265324</v>
      </c>
      <c r="AG169" s="11">
        <v>0.87250093485283697</v>
      </c>
      <c r="AH169" s="11">
        <v>1.0002409376664545</v>
      </c>
    </row>
    <row r="170" spans="1:34" x14ac:dyDescent="0.25">
      <c r="A170" s="1">
        <v>1.5854450817613377</v>
      </c>
      <c r="F170">
        <v>181</v>
      </c>
      <c r="G170" s="11">
        <v>2.8108699678868456</v>
      </c>
      <c r="H170" s="11">
        <v>1.0111281780034924</v>
      </c>
      <c r="I170" s="11">
        <v>0.82909515524639588</v>
      </c>
      <c r="J170" s="11">
        <v>4.7926447805272954</v>
      </c>
      <c r="K170" s="11">
        <v>3.9635496252808995</v>
      </c>
      <c r="L170" s="11" cm="1">
        <f t="array" ref="L170">INDEX($A$3:$A$202,$F170+1,1)</f>
        <v>3.3015507245779609</v>
      </c>
      <c r="M170" s="11">
        <f t="shared" si="9"/>
        <v>0.49068075669111533</v>
      </c>
      <c r="N170" s="4">
        <f t="shared" si="10"/>
        <v>0</v>
      </c>
      <c r="AD170" s="4">
        <v>180</v>
      </c>
      <c r="AE170" s="11">
        <v>0.89226764404048808</v>
      </c>
      <c r="AF170" s="11">
        <v>0.3459305295425541</v>
      </c>
      <c r="AG170" s="11">
        <v>0.90748481378240164</v>
      </c>
      <c r="AH170" s="11">
        <v>0.98322125525679904</v>
      </c>
    </row>
    <row r="171" spans="1:34" x14ac:dyDescent="0.25">
      <c r="A171" s="1">
        <v>1.5991405496454627</v>
      </c>
      <c r="F171">
        <v>182</v>
      </c>
      <c r="G171" s="11">
        <v>2.1552625185753866</v>
      </c>
      <c r="H171" s="11">
        <v>0.99166623984310087</v>
      </c>
      <c r="I171" s="11">
        <v>0.21163240379864989</v>
      </c>
      <c r="J171" s="11">
        <v>4.0988926333521238</v>
      </c>
      <c r="K171" s="11">
        <v>3.8872602295534739</v>
      </c>
      <c r="L171" s="11" cm="1">
        <f t="array" ref="L171">INDEX($A$3:$A$202,$F171+1,1)</f>
        <v>2.5285203251543735</v>
      </c>
      <c r="M171" s="11">
        <f t="shared" si="9"/>
        <v>0.37325780657898688</v>
      </c>
      <c r="N171" s="4">
        <f t="shared" si="10"/>
        <v>0</v>
      </c>
      <c r="AD171" s="4">
        <v>181</v>
      </c>
      <c r="AE171" s="11">
        <v>0.90209838271731302</v>
      </c>
      <c r="AF171" s="11">
        <v>0.34138294920744172</v>
      </c>
      <c r="AG171" s="11">
        <v>0.8605216735331207</v>
      </c>
      <c r="AH171" s="11">
        <v>1.0111281780034924</v>
      </c>
    </row>
    <row r="172" spans="1:34" x14ac:dyDescent="0.25">
      <c r="A172" s="1">
        <v>1.5231867654634916</v>
      </c>
      <c r="F172">
        <v>183</v>
      </c>
      <c r="G172" s="11">
        <v>1.8178912952857162</v>
      </c>
      <c r="H172" s="11">
        <v>0.98359655787295153</v>
      </c>
      <c r="I172" s="11">
        <v>-0.10992253346283554</v>
      </c>
      <c r="J172" s="11">
        <v>3.7457051240342683</v>
      </c>
      <c r="K172" s="11">
        <v>3.855627657497104</v>
      </c>
      <c r="L172" s="11" cm="1">
        <f t="array" ref="L172">INDEX($A$3:$A$202,$F172+1,1)</f>
        <v>-0.7454182153995923</v>
      </c>
      <c r="M172" s="11">
        <f t="shared" si="9"/>
        <v>-2.5633095106853085</v>
      </c>
      <c r="N172" s="4">
        <f t="shared" si="10"/>
        <v>0</v>
      </c>
      <c r="AD172" s="4">
        <v>182</v>
      </c>
      <c r="AE172" s="11">
        <v>0.9152821867934704</v>
      </c>
      <c r="AF172" s="11">
        <v>0.34581289916523505</v>
      </c>
      <c r="AG172" s="11">
        <v>0.89823483412989513</v>
      </c>
      <c r="AH172" s="11">
        <v>0.99166623984310087</v>
      </c>
    </row>
    <row r="173" spans="1:34" x14ac:dyDescent="0.25">
      <c r="A173" s="1">
        <v>1.8277385369886865</v>
      </c>
      <c r="F173">
        <v>184</v>
      </c>
      <c r="G173" s="11">
        <v>-1.4933531290641833</v>
      </c>
      <c r="H173" s="11">
        <v>1.0753538062485752</v>
      </c>
      <c r="I173" s="11">
        <v>-3.6010078599494539</v>
      </c>
      <c r="J173" s="11">
        <v>0.6143016018210874</v>
      </c>
      <c r="K173" s="11">
        <v>4.2153094617705413</v>
      </c>
      <c r="L173" s="11" cm="1">
        <f t="array" ref="L173">INDEX($A$3:$A$202,$F173+1,1)</f>
        <v>-1.7903454357479669</v>
      </c>
      <c r="M173" s="11">
        <f t="shared" si="9"/>
        <v>-0.29699230668378362</v>
      </c>
      <c r="N173" s="4">
        <f t="shared" si="10"/>
        <v>0</v>
      </c>
      <c r="AD173" s="4">
        <v>183</v>
      </c>
      <c r="AE173" s="11">
        <v>0.92409769574626222</v>
      </c>
      <c r="AF173" s="11">
        <v>0.34999877741556074</v>
      </c>
      <c r="AG173" s="11">
        <v>0.90768639375046944</v>
      </c>
      <c r="AH173" s="11">
        <v>0.98359655787295153</v>
      </c>
    </row>
    <row r="174" spans="1:34" x14ac:dyDescent="0.25">
      <c r="A174" s="1">
        <v>1.9429930074812178</v>
      </c>
      <c r="F174">
        <v>185</v>
      </c>
      <c r="G174" s="11">
        <v>9.9190979965340209E-2</v>
      </c>
      <c r="H174" s="11">
        <v>1.0167634817191273</v>
      </c>
      <c r="I174" s="11">
        <v>-1.8936288249996989</v>
      </c>
      <c r="J174" s="11">
        <v>2.0920107849303791</v>
      </c>
      <c r="K174" s="11">
        <v>3.9856396099300779</v>
      </c>
      <c r="L174" s="11" cm="1">
        <f t="array" ref="L174">INDEX($A$3:$A$202,$F174+1,1)</f>
        <v>0.65431306942454537</v>
      </c>
      <c r="M174" s="11">
        <f t="shared" si="9"/>
        <v>0.55512208945920516</v>
      </c>
      <c r="N174" s="4">
        <f t="shared" si="10"/>
        <v>0</v>
      </c>
      <c r="AD174" s="4">
        <v>184</v>
      </c>
      <c r="AE174" s="11">
        <v>0.91502423970742608</v>
      </c>
      <c r="AF174" s="11">
        <v>0.34851513765748793</v>
      </c>
      <c r="AG174" s="11">
        <v>0.73818075833664021</v>
      </c>
      <c r="AH174" s="11">
        <v>1.0753538062485752</v>
      </c>
    </row>
    <row r="175" spans="1:34" x14ac:dyDescent="0.25">
      <c r="A175" s="1">
        <v>0.33825172170083095</v>
      </c>
      <c r="F175">
        <v>186</v>
      </c>
      <c r="G175" s="11">
        <v>1.2734845512527824</v>
      </c>
      <c r="H175" s="11">
        <v>0.99232293859609189</v>
      </c>
      <c r="I175" s="11">
        <v>-0.6714326694285091</v>
      </c>
      <c r="J175" s="11">
        <v>3.2184017719340741</v>
      </c>
      <c r="K175" s="11">
        <v>3.8898344413625834</v>
      </c>
      <c r="L175" s="11" cm="1">
        <f t="array" ref="L175">INDEX($A$3:$A$202,$F175+1,1)</f>
        <v>1.1077563287132175</v>
      </c>
      <c r="M175" s="11">
        <f t="shared" si="9"/>
        <v>-0.16572822253956487</v>
      </c>
      <c r="N175" s="4">
        <f t="shared" si="10"/>
        <v>0</v>
      </c>
      <c r="AD175" s="4">
        <v>185</v>
      </c>
      <c r="AE175" s="11">
        <v>0.90040061984009956</v>
      </c>
      <c r="AF175" s="11">
        <v>0.32690533964883972</v>
      </c>
      <c r="AG175" s="11">
        <v>0.88556106851521332</v>
      </c>
      <c r="AH175" s="11">
        <v>1.0167634817191273</v>
      </c>
    </row>
    <row r="176" spans="1:34" x14ac:dyDescent="0.25">
      <c r="A176" s="1">
        <v>-0.14948824496344026</v>
      </c>
      <c r="F176">
        <v>187</v>
      </c>
      <c r="G176" s="11">
        <v>0.81374776074747146</v>
      </c>
      <c r="H176" s="11">
        <v>0.99495971893993818</v>
      </c>
      <c r="I176" s="11">
        <v>-1.1363374544429019</v>
      </c>
      <c r="J176" s="11">
        <v>2.763832975937845</v>
      </c>
      <c r="K176" s="11">
        <v>3.9001704303807472</v>
      </c>
      <c r="L176" s="11" cm="1">
        <f t="array" ref="L176">INDEX($A$3:$A$202,$F176+1,1)</f>
        <v>1.434400225793786E-2</v>
      </c>
      <c r="M176" s="11">
        <f t="shared" si="9"/>
        <v>-0.7994037584895336</v>
      </c>
      <c r="N176" s="4">
        <f t="shared" si="10"/>
        <v>0</v>
      </c>
      <c r="AD176" s="4">
        <v>186</v>
      </c>
      <c r="AE176" s="11">
        <v>0.8990775684937794</v>
      </c>
      <c r="AF176" s="11">
        <v>0.34063316484703254</v>
      </c>
      <c r="AG176" s="11">
        <v>0.90786600804448758</v>
      </c>
      <c r="AH176" s="11">
        <v>0.99232293859609189</v>
      </c>
    </row>
    <row r="177" spans="1:34" x14ac:dyDescent="0.25">
      <c r="A177" s="1">
        <v>-1.2518585310930743</v>
      </c>
      <c r="F177">
        <v>188</v>
      </c>
      <c r="G177" s="11">
        <v>-3.0958949649841028E-2</v>
      </c>
      <c r="H177" s="11">
        <v>1.0142492672048777</v>
      </c>
      <c r="I177" s="11">
        <v>-2.0188509847175427</v>
      </c>
      <c r="J177" s="11">
        <v>1.9569330854178608</v>
      </c>
      <c r="K177" s="11">
        <v>3.9757840701354032</v>
      </c>
      <c r="L177" s="11" cm="1">
        <f t="array" ref="L177">INDEX($A$3:$A$202,$F177+1,1)</f>
        <v>-7.7839025649347748E-2</v>
      </c>
      <c r="M177" s="11">
        <f t="shared" si="9"/>
        <v>-4.6880075999506721E-2</v>
      </c>
      <c r="N177" s="4">
        <f t="shared" si="10"/>
        <v>0</v>
      </c>
      <c r="AD177" s="4">
        <v>187</v>
      </c>
      <c r="AE177" s="11">
        <v>0.90019349769281376</v>
      </c>
      <c r="AF177" s="11">
        <v>0.33627852150656889</v>
      </c>
      <c r="AG177" s="11">
        <v>0.90389125558356476</v>
      </c>
      <c r="AH177" s="11">
        <v>0.99495971893993818</v>
      </c>
    </row>
    <row r="178" spans="1:34" x14ac:dyDescent="0.25">
      <c r="A178" s="1">
        <v>-0.43274387264297398</v>
      </c>
      <c r="F178">
        <v>189</v>
      </c>
      <c r="G178" s="11">
        <v>0.59524163945794129</v>
      </c>
      <c r="H178" s="11">
        <v>0.99549180778703428</v>
      </c>
      <c r="I178" s="11">
        <v>-1.355886450709316</v>
      </c>
      <c r="J178" s="11">
        <v>2.5463697296251984</v>
      </c>
      <c r="K178" s="11">
        <v>3.9022561803345144</v>
      </c>
      <c r="L178" s="11" cm="1">
        <f t="array" ref="L178">INDEX($A$3:$A$202,$F178+1,1)</f>
        <v>0.26223799327176645</v>
      </c>
      <c r="M178" s="11">
        <f t="shared" si="9"/>
        <v>-0.33300364618617484</v>
      </c>
      <c r="N178" s="4">
        <f t="shared" si="10"/>
        <v>0</v>
      </c>
      <c r="AD178" s="4">
        <v>188</v>
      </c>
      <c r="AE178" s="11">
        <v>0.89548153229156435</v>
      </c>
      <c r="AF178" s="11">
        <v>0.3436004490654152</v>
      </c>
      <c r="AG178" s="11">
        <v>0.85222736635648122</v>
      </c>
      <c r="AH178" s="11">
        <v>1.0142492672048777</v>
      </c>
    </row>
    <row r="179" spans="1:34" x14ac:dyDescent="0.25">
      <c r="A179" s="1">
        <v>2.2054295946806293</v>
      </c>
      <c r="F179">
        <v>190</v>
      </c>
      <c r="G179" s="11">
        <v>0.42071730955140951</v>
      </c>
      <c r="H179" s="11">
        <v>0.99691255076328456</v>
      </c>
      <c r="I179" s="11">
        <v>-1.5331953856805862</v>
      </c>
      <c r="J179" s="11">
        <v>2.3746300047834055</v>
      </c>
      <c r="K179" s="11">
        <v>3.9078253904639917</v>
      </c>
      <c r="L179" s="11" cm="1">
        <f t="array" ref="L179">INDEX($A$3:$A$202,$F179+1,1)</f>
        <v>-0.43929613583149552</v>
      </c>
      <c r="M179" s="11">
        <f t="shared" si="9"/>
        <v>-0.86001344538290503</v>
      </c>
      <c r="N179" s="4">
        <f t="shared" si="10"/>
        <v>0</v>
      </c>
      <c r="AD179" s="4">
        <v>189</v>
      </c>
      <c r="AE179" s="11">
        <v>0.89033168806965479</v>
      </c>
      <c r="AF179" s="11">
        <v>0.33446896667315895</v>
      </c>
      <c r="AG179" s="11">
        <v>0.89827869562153406</v>
      </c>
      <c r="AH179" s="11">
        <v>0.99549180778703428</v>
      </c>
    </row>
    <row r="180" spans="1:34" x14ac:dyDescent="0.25">
      <c r="A180" s="1">
        <v>1.5898523942433513</v>
      </c>
      <c r="F180">
        <v>191</v>
      </c>
      <c r="G180" s="11">
        <v>-0.31896939456758611</v>
      </c>
      <c r="H180" s="11">
        <v>1.0172599143046201</v>
      </c>
      <c r="I180" s="11">
        <v>-2.3127621895209431</v>
      </c>
      <c r="J180" s="11">
        <v>1.6748234003857707</v>
      </c>
      <c r="K180" s="11">
        <v>3.9875855899067139</v>
      </c>
      <c r="L180" s="11" cm="1">
        <f t="array" ref="L180">INDEX($A$3:$A$202,$F180+1,1)</f>
        <v>1.4040785910715505</v>
      </c>
      <c r="M180" s="11">
        <f t="shared" si="9"/>
        <v>1.7230479856391367</v>
      </c>
      <c r="N180" s="4">
        <f t="shared" si="10"/>
        <v>0</v>
      </c>
      <c r="AD180" s="4">
        <v>190</v>
      </c>
      <c r="AE180" s="11">
        <v>0.88702593178124478</v>
      </c>
      <c r="AF180" s="11">
        <v>0.34625020460571854</v>
      </c>
      <c r="AG180" s="11">
        <v>0.8739573447308151</v>
      </c>
      <c r="AH180" s="11">
        <v>0.99691255076328456</v>
      </c>
    </row>
    <row r="181" spans="1:34" x14ac:dyDescent="0.25">
      <c r="A181" s="1">
        <v>0.30347384152191559</v>
      </c>
      <c r="F181">
        <v>192</v>
      </c>
      <c r="G181" s="11">
        <v>2.5528411135807403</v>
      </c>
      <c r="H181" s="11">
        <v>1.0054106608475064</v>
      </c>
      <c r="I181" s="11">
        <v>0.5822724286470129</v>
      </c>
      <c r="J181" s="11">
        <v>4.5234097985144679</v>
      </c>
      <c r="K181" s="11">
        <v>3.9411373698674552</v>
      </c>
      <c r="L181" s="11" cm="1">
        <f t="array" ref="L181">INDEX($A$3:$A$202,$F181+1,1)</f>
        <v>3.6657764254328153</v>
      </c>
      <c r="M181" s="11">
        <f t="shared" si="9"/>
        <v>1.1129353118520751</v>
      </c>
      <c r="N181" s="4">
        <f t="shared" si="10"/>
        <v>0</v>
      </c>
      <c r="AD181" s="4">
        <v>191</v>
      </c>
      <c r="AE181" s="11">
        <v>0.88008183718641375</v>
      </c>
      <c r="AF181" s="11">
        <v>0.33086171760604155</v>
      </c>
      <c r="AG181" s="11">
        <v>0.85528413444256279</v>
      </c>
      <c r="AH181" s="11">
        <v>1.0172599143046201</v>
      </c>
    </row>
    <row r="182" spans="1:34" x14ac:dyDescent="0.25">
      <c r="A182" s="1">
        <v>0.735490079441256</v>
      </c>
      <c r="F182">
        <v>193</v>
      </c>
      <c r="G182" s="11">
        <v>2.7777245812786782</v>
      </c>
      <c r="H182" s="11">
        <v>1.0120946065494683</v>
      </c>
      <c r="I182" s="11">
        <v>0.79405560349448434</v>
      </c>
      <c r="J182" s="11">
        <v>4.7613935590628724</v>
      </c>
      <c r="K182" s="11">
        <v>3.9673379555683881</v>
      </c>
      <c r="L182" s="11" cm="1">
        <f t="array" ref="L182">INDEX($A$3:$A$202,$F182+1,1)</f>
        <v>2.9909741229943867</v>
      </c>
      <c r="M182" s="11">
        <f t="shared" si="9"/>
        <v>0.21324954171570853</v>
      </c>
      <c r="N182" s="4">
        <f t="shared" si="10"/>
        <v>0</v>
      </c>
      <c r="AD182" s="4">
        <v>192</v>
      </c>
      <c r="AE182" s="11">
        <v>0.88281098694623206</v>
      </c>
      <c r="AF182" s="11">
        <v>0.32969698333095848</v>
      </c>
      <c r="AG182" s="11">
        <v>0.87486071257696629</v>
      </c>
      <c r="AH182" s="11">
        <v>1.0054106608475064</v>
      </c>
    </row>
    <row r="183" spans="1:34" x14ac:dyDescent="0.25">
      <c r="A183" s="1">
        <v>2.6716313445458115</v>
      </c>
      <c r="F183">
        <v>194</v>
      </c>
      <c r="G183" s="11">
        <v>1.7737855995886913</v>
      </c>
      <c r="H183" s="11">
        <v>0.98734912465064439</v>
      </c>
      <c r="I183" s="11">
        <v>-0.16138312489371986</v>
      </c>
      <c r="J183" s="11">
        <v>3.7089543240711027</v>
      </c>
      <c r="K183" s="11">
        <v>3.8703374489648228</v>
      </c>
      <c r="L183" s="11" cm="1">
        <f t="array" ref="L183">INDEX($A$3:$A$202,$F183+1,1)</f>
        <v>1.1289803957670395</v>
      </c>
      <c r="M183" s="11">
        <f t="shared" si="9"/>
        <v>-0.64480520382165185</v>
      </c>
      <c r="N183" s="4">
        <f t="shared" si="10"/>
        <v>0</v>
      </c>
      <c r="AD183" s="4">
        <v>193</v>
      </c>
      <c r="AE183" s="11">
        <v>0.89723049699020407</v>
      </c>
      <c r="AF183" s="11">
        <v>0.32884076295320402</v>
      </c>
      <c r="AG183" s="11">
        <v>0.87276064009464238</v>
      </c>
      <c r="AH183" s="11">
        <v>1.0120946065494683</v>
      </c>
    </row>
    <row r="184" spans="1:34" x14ac:dyDescent="0.25">
      <c r="A184" s="1">
        <v>3.3015507245779609</v>
      </c>
      <c r="F184">
        <v>195</v>
      </c>
      <c r="G184" s="11">
        <v>0.40456609918677611</v>
      </c>
      <c r="H184" s="11">
        <v>0.99819084099979816</v>
      </c>
      <c r="I184" s="11">
        <v>-1.5518519988705757</v>
      </c>
      <c r="J184" s="11">
        <v>2.3609841972441279</v>
      </c>
      <c r="K184" s="11">
        <v>3.9128361961147036</v>
      </c>
      <c r="L184" s="11" cm="1">
        <f t="array" ref="L184">INDEX($A$3:$A$202,$F184+1,1)</f>
        <v>-1.1670695271249056</v>
      </c>
      <c r="M184" s="11">
        <f t="shared" si="9"/>
        <v>-1.5716356263116817</v>
      </c>
      <c r="N184" s="4">
        <f t="shared" si="10"/>
        <v>0</v>
      </c>
      <c r="AD184" s="4">
        <v>194</v>
      </c>
      <c r="AE184" s="11">
        <v>0.90802298990775132</v>
      </c>
      <c r="AF184" s="11">
        <v>0.33475210538696809</v>
      </c>
      <c r="AG184" s="11">
        <v>0.91600291111447962</v>
      </c>
      <c r="AH184" s="11">
        <v>0.98734912465064439</v>
      </c>
    </row>
    <row r="185" spans="1:34" x14ac:dyDescent="0.25">
      <c r="A185" s="1">
        <v>2.5285203251543735</v>
      </c>
      <c r="F185">
        <v>196</v>
      </c>
      <c r="G185" s="11">
        <v>-1.0995304055695589</v>
      </c>
      <c r="H185" s="11">
        <v>1.0500779337720552</v>
      </c>
      <c r="I185" s="11">
        <v>-3.1576453367230228</v>
      </c>
      <c r="J185" s="11">
        <v>0.95858452558390495</v>
      </c>
      <c r="K185" s="11">
        <v>4.1162298623069278</v>
      </c>
      <c r="L185" s="11" cm="1">
        <f t="array" ref="L185">INDEX($A$3:$A$202,$F185+1,1)</f>
        <v>-0.94793950944748895</v>
      </c>
      <c r="M185" s="11">
        <f t="shared" si="9"/>
        <v>0.15159089612207</v>
      </c>
      <c r="N185" s="4">
        <f t="shared" si="10"/>
        <v>0</v>
      </c>
      <c r="AD185" s="4">
        <v>195</v>
      </c>
      <c r="AE185" s="11">
        <v>0.90915610480959375</v>
      </c>
      <c r="AF185" s="11">
        <v>0.33949582224552644</v>
      </c>
      <c r="AG185" s="11">
        <v>0.88289875725728284</v>
      </c>
      <c r="AH185" s="11">
        <v>0.99819084099979816</v>
      </c>
    </row>
    <row r="186" spans="1:34" x14ac:dyDescent="0.25">
      <c r="A186" s="1">
        <v>-0.7454182153995923</v>
      </c>
      <c r="F186">
        <v>197</v>
      </c>
      <c r="G186" s="11">
        <v>0.49631745483677503</v>
      </c>
      <c r="H186" s="11">
        <v>0.99724877102175968</v>
      </c>
      <c r="I186" s="11">
        <v>-1.4582542199927049</v>
      </c>
      <c r="J186" s="11">
        <v>2.4508891296662547</v>
      </c>
      <c r="K186" s="11">
        <v>3.9091433496589598</v>
      </c>
      <c r="L186" s="11" cm="1">
        <f t="array" ref="L186">INDEX($A$3:$A$202,$F186+1,1)</f>
        <v>1.5410883579942574</v>
      </c>
      <c r="M186" s="11">
        <f t="shared" si="9"/>
        <v>1.0447709031574823</v>
      </c>
      <c r="N186" s="4">
        <f t="shared" si="10"/>
        <v>0</v>
      </c>
      <c r="AD186" s="4">
        <v>196</v>
      </c>
      <c r="AE186" s="11">
        <v>0.89856311689156065</v>
      </c>
      <c r="AF186" s="11">
        <v>0.32413667621635045</v>
      </c>
      <c r="AG186" s="11">
        <v>0.80941706306167238</v>
      </c>
      <c r="AH186" s="11">
        <v>1.0500779337720552</v>
      </c>
    </row>
    <row r="187" spans="1:34" x14ac:dyDescent="0.25">
      <c r="A187" s="1">
        <v>-1.7903454357479669</v>
      </c>
      <c r="F187">
        <v>198</v>
      </c>
      <c r="G187" s="11">
        <v>2.0358329812500173</v>
      </c>
      <c r="H187" s="11">
        <v>0.99140981710650733</v>
      </c>
      <c r="I187" s="11">
        <v>9.2705445801821273E-2</v>
      </c>
      <c r="J187" s="11">
        <v>3.9789605166982134</v>
      </c>
      <c r="K187" s="11">
        <v>3.8862550708963921</v>
      </c>
      <c r="L187" s="11" cm="1">
        <f t="array" ref="L187">INDEX($A$3:$A$202,$F187+1,1)</f>
        <v>0.95611271161634126</v>
      </c>
      <c r="M187" s="11">
        <f t="shared" si="9"/>
        <v>-1.0797202696336761</v>
      </c>
      <c r="N187" s="4">
        <f t="shared" si="10"/>
        <v>0</v>
      </c>
      <c r="AD187" s="4">
        <v>197</v>
      </c>
      <c r="AE187" s="11">
        <v>0.88919000711318985</v>
      </c>
      <c r="AF187" s="11">
        <v>0.33445103442312002</v>
      </c>
      <c r="AG187" s="11">
        <v>0.89617449186119114</v>
      </c>
      <c r="AH187" s="11">
        <v>0.99724877102175968</v>
      </c>
    </row>
    <row r="188" spans="1:34" x14ac:dyDescent="0.25">
      <c r="A188" s="1">
        <v>0.65431306942454537</v>
      </c>
      <c r="F188">
        <v>199</v>
      </c>
      <c r="G188" s="11">
        <v>-1.9573091981335833E-2</v>
      </c>
      <c r="H188" s="11">
        <v>1.0115045821301321</v>
      </c>
      <c r="I188" s="11">
        <v>-2.0020856431536318</v>
      </c>
      <c r="J188" s="11">
        <v>1.9629394591909599</v>
      </c>
      <c r="K188" s="11">
        <v>3.9650251023445917</v>
      </c>
      <c r="L188" s="11" cm="1">
        <f t="array" ref="L188">INDEX($A$3:$A$202,$F188+1,1)</f>
        <v>1.0584267177606634</v>
      </c>
      <c r="M188" s="11">
        <f t="shared" si="9"/>
        <v>1.0779998097419994</v>
      </c>
      <c r="N188" s="4">
        <f t="shared" si="10"/>
        <v>0</v>
      </c>
      <c r="AD188" s="4">
        <v>198</v>
      </c>
      <c r="AE188" s="11">
        <v>0.89248242302673064</v>
      </c>
      <c r="AF188" s="11">
        <v>0.32838266959337703</v>
      </c>
      <c r="AG188" s="11">
        <v>0.91240044202909765</v>
      </c>
      <c r="AH188" s="11">
        <v>0.99140981710650733</v>
      </c>
    </row>
    <row r="189" spans="1:34" x14ac:dyDescent="0.25">
      <c r="A189" s="1">
        <v>1.1077563287132175</v>
      </c>
      <c r="AD189" s="4">
        <v>199</v>
      </c>
      <c r="AE189" s="11">
        <v>0.89280217322064814</v>
      </c>
      <c r="AF189" s="11">
        <v>0.33210765341443127</v>
      </c>
      <c r="AG189" s="11">
        <v>0.86277907556610867</v>
      </c>
      <c r="AH189" s="11">
        <v>1.0115045821301321</v>
      </c>
    </row>
    <row r="190" spans="1:34" x14ac:dyDescent="0.25">
      <c r="A190" s="1">
        <v>1.434400225793786E-2</v>
      </c>
      <c r="AD190" s="4">
        <v>200</v>
      </c>
      <c r="AE190" s="11">
        <v>0.8936302959433482</v>
      </c>
      <c r="AF190" s="11">
        <v>0.32595007495909833</v>
      </c>
      <c r="AG190" s="11">
        <v>0.90586118504348401</v>
      </c>
      <c r="AH190" s="11">
        <v>0.99143261133360361</v>
      </c>
    </row>
    <row r="191" spans="1:34" x14ac:dyDescent="0.25">
      <c r="A191" s="1">
        <v>-7.7839025649347748E-2</v>
      </c>
    </row>
    <row r="192" spans="1:34" x14ac:dyDescent="0.25">
      <c r="A192" s="1">
        <v>0.26223799327176645</v>
      </c>
      <c r="AE192" s="7">
        <f>AVERAGE(AE40:AE190)</f>
        <v>0.93882197473023654</v>
      </c>
      <c r="AF192" s="7">
        <f t="shared" ref="AF192:AH192" si="11">AVERAGE(AF40:AF190)</f>
        <v>0.38116589293888048</v>
      </c>
      <c r="AG192" s="7">
        <f t="shared" si="11"/>
        <v>0.84652285671108729</v>
      </c>
      <c r="AH192" s="7">
        <f t="shared" si="11"/>
        <v>1.0539869553854995</v>
      </c>
    </row>
    <row r="193" spans="1:1" x14ac:dyDescent="0.25">
      <c r="A193" s="1">
        <v>-0.43929613583149552</v>
      </c>
    </row>
    <row r="194" spans="1:1" x14ac:dyDescent="0.25">
      <c r="A194" s="1">
        <v>1.4040785910715505</v>
      </c>
    </row>
    <row r="195" spans="1:1" x14ac:dyDescent="0.25">
      <c r="A195" s="1">
        <v>3.6657764254328153</v>
      </c>
    </row>
    <row r="196" spans="1:1" x14ac:dyDescent="0.25">
      <c r="A196" s="1">
        <v>2.9909741229943867</v>
      </c>
    </row>
    <row r="197" spans="1:1" x14ac:dyDescent="0.25">
      <c r="A197" s="1">
        <v>1.1289803957670395</v>
      </c>
    </row>
    <row r="198" spans="1:1" x14ac:dyDescent="0.25">
      <c r="A198" s="1">
        <v>-1.1670695271249056</v>
      </c>
    </row>
    <row r="199" spans="1:1" x14ac:dyDescent="0.25">
      <c r="A199" s="1">
        <v>-0.94793950944748895</v>
      </c>
    </row>
    <row r="200" spans="1:1" x14ac:dyDescent="0.25">
      <c r="A200" s="1">
        <v>1.5410883579942574</v>
      </c>
    </row>
    <row r="201" spans="1:1" x14ac:dyDescent="0.25">
      <c r="A201" s="1">
        <v>0.95611271161634126</v>
      </c>
    </row>
    <row r="202" spans="1:1" x14ac:dyDescent="0.25">
      <c r="A202" s="1">
        <v>1.0584267177606634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6F274-EBB6-49EE-A0D9-5901D121CCC3}">
  <dimension ref="A2:AC202"/>
  <sheetViews>
    <sheetView topLeftCell="A20" workbookViewId="0">
      <selection activeCell="K25" sqref="K25"/>
    </sheetView>
  </sheetViews>
  <sheetFormatPr defaultRowHeight="15" x14ac:dyDescent="0.25"/>
  <sheetData>
    <row r="2" spans="1:1" x14ac:dyDescent="0.25">
      <c r="A2" s="12" t="s">
        <v>20</v>
      </c>
    </row>
    <row r="3" spans="1:1" x14ac:dyDescent="0.25">
      <c r="A3" s="1">
        <v>1.5284845264931342</v>
      </c>
    </row>
    <row r="4" spans="1:1" x14ac:dyDescent="0.25">
      <c r="A4" s="1">
        <v>1.6163433688939117</v>
      </c>
    </row>
    <row r="5" spans="1:1" x14ac:dyDescent="0.25">
      <c r="A5" s="1">
        <v>2.6772061652571049</v>
      </c>
    </row>
    <row r="6" spans="1:1" x14ac:dyDescent="0.25">
      <c r="A6" s="1">
        <v>2.2915549889648172</v>
      </c>
    </row>
    <row r="7" spans="1:1" x14ac:dyDescent="0.25">
      <c r="A7" s="1">
        <v>-0.94428328693384578</v>
      </c>
    </row>
    <row r="8" spans="1:1" x14ac:dyDescent="0.25">
      <c r="A8" s="1">
        <v>-3.4022961536439666</v>
      </c>
    </row>
    <row r="9" spans="1:1" x14ac:dyDescent="0.25">
      <c r="A9" s="1">
        <v>-3.8910146710866993</v>
      </c>
    </row>
    <row r="10" spans="1:1" x14ac:dyDescent="0.25">
      <c r="A10" s="1">
        <v>-1.3287694083138861</v>
      </c>
    </row>
    <row r="11" spans="1:1" x14ac:dyDescent="0.25">
      <c r="A11" s="1">
        <v>2.2434793467431691</v>
      </c>
    </row>
    <row r="12" spans="1:1" x14ac:dyDescent="0.25">
      <c r="A12" s="1">
        <v>1.3076670199242391</v>
      </c>
    </row>
    <row r="13" spans="1:1" x14ac:dyDescent="0.25">
      <c r="A13" s="1">
        <v>-6.4413420013180733E-3</v>
      </c>
    </row>
    <row r="14" spans="1:1" x14ac:dyDescent="0.25">
      <c r="A14" s="1">
        <v>2.3980958518029234</v>
      </c>
    </row>
    <row r="15" spans="1:1" x14ac:dyDescent="0.25">
      <c r="A15" s="1">
        <v>3.2789402408503614</v>
      </c>
    </row>
    <row r="16" spans="1:1" x14ac:dyDescent="0.25">
      <c r="A16" s="1">
        <v>2.9068006610183392</v>
      </c>
    </row>
    <row r="17" spans="1:21" x14ac:dyDescent="0.25">
      <c r="A17" s="1">
        <v>1.9556188314534357</v>
      </c>
    </row>
    <row r="18" spans="1:21" x14ac:dyDescent="0.25">
      <c r="A18" s="1">
        <v>-0.21335468025863014</v>
      </c>
    </row>
    <row r="19" spans="1:21" ht="15.75" thickBot="1" x14ac:dyDescent="0.3">
      <c r="A19" s="1">
        <v>2.1870419568541175</v>
      </c>
      <c r="F19" s="2" t="str">
        <f>_xll.ARMA($H$21,$H$24,$H$22,$H$23)</f>
        <v>ARMA(1,1)</v>
      </c>
      <c r="J19" s="2" t="s">
        <v>6</v>
      </c>
      <c r="O19" s="2" t="s">
        <v>10</v>
      </c>
    </row>
    <row r="20" spans="1:21" ht="15.75" thickBot="1" x14ac:dyDescent="0.3">
      <c r="A20" s="1">
        <v>4.6157350459954927</v>
      </c>
      <c r="F20" s="3"/>
      <c r="G20" s="3" t="s">
        <v>0</v>
      </c>
      <c r="H20" s="3" t="s">
        <v>1</v>
      </c>
      <c r="J20" s="3" t="s">
        <v>7</v>
      </c>
      <c r="K20" s="3" t="s">
        <v>8</v>
      </c>
      <c r="L20" s="3" t="s">
        <v>9</v>
      </c>
      <c r="O20" s="10" t="s">
        <v>13</v>
      </c>
      <c r="P20" s="10" t="s">
        <v>14</v>
      </c>
      <c r="Q20" s="10" t="s">
        <v>15</v>
      </c>
      <c r="R20" s="10" t="s">
        <v>16</v>
      </c>
      <c r="S20" s="10" t="s">
        <v>17</v>
      </c>
      <c r="T20" s="10" t="s">
        <v>18</v>
      </c>
      <c r="U20" s="10" t="s">
        <v>19</v>
      </c>
    </row>
    <row r="21" spans="1:21" x14ac:dyDescent="0.25">
      <c r="A21" s="1">
        <v>4.6414759070747529</v>
      </c>
      <c r="G21" s="5" t="s">
        <v>2</v>
      </c>
      <c r="H21" s="6">
        <v>0.69345499679142975</v>
      </c>
      <c r="J21" s="7">
        <f>_xll.ARMA_LLF(cumulative!$A$3:$A$202,1,$H$21,$H$24,$H$22,$H$23)</f>
        <v>-281.02655408430377</v>
      </c>
      <c r="K21" s="7">
        <f>_xll.ARMA_AIC(cumulative!$A$3:$A$202,1,$H$21,$H$24,$H$22,$H$23)</f>
        <v>570.05310816860754</v>
      </c>
      <c r="L21" s="8">
        <f>_xll.ARMA_CHECK($H$21,$H$24,$H$22,$H$23)</f>
        <v>1</v>
      </c>
      <c r="O21" s="11">
        <f>AVERAGE(_xll.RMNA(_xll.ARMA_RESID(cumulative!$A$3:$A$202,1,$H$21,$H$24,$H$22,$H$23)))</f>
        <v>7.4136074236105062E-2</v>
      </c>
      <c r="P21" s="11">
        <f>STDEV(_xll.RMNA(_xll.ARMA_RESID(cumulative!$A$3:$A$202,1,$H$21,$H$24,$H$22,$H$23)))</f>
        <v>0.99875756253364589</v>
      </c>
      <c r="Q21" s="11">
        <f>SKEW(_xll.RMNA(_xll.ARMA_RESID(cumulative!$A$3:$A$202,1,$H$21,$H$24,$H$22,$H$23)))</f>
        <v>-3.0491375531556267E-3</v>
      </c>
      <c r="R21" s="11">
        <f>KURT(_xll.RMNA(_xll.ARMA_RESID(cumulative!$A$3:$A$202,1,$H$21,$H$24,$H$22,$H$23)))</f>
        <v>-0.1276488256600441</v>
      </c>
      <c r="S21" s="11" t="b">
        <f>IF(_xll.WNTest(_xll.RMNA(_xll.ARMA_RESID(cumulative!$A$3:$A$202,1,$H$21,$H$24,$H$22,$H$23)),1) &gt;0.05, TRUE, FALSE)</f>
        <v>1</v>
      </c>
      <c r="T21" s="11" t="b">
        <f>IF(_xll.NormalityTest(_xll.RMNA(_xll.ARMA_RESID(cumulative!$A$3:$A$202,1,$H$21,$H$24,$H$22,$H$23)),1) &gt;0.05, TRUE, FALSE)</f>
        <v>1</v>
      </c>
      <c r="U21" s="11" t="b">
        <f>IF(_xll.ARCHTest(_xll.RMNA(_xll.ARMA_RESID(cumulative!$A$3:$A$202,1,$H$21,$H$24,$H$22,$H$23)),1) &lt;0.05, TRUE, FALSE)</f>
        <v>0</v>
      </c>
    </row>
    <row r="22" spans="1:21" ht="18" x14ac:dyDescent="0.35">
      <c r="A22" s="1">
        <v>4.157247516866124</v>
      </c>
      <c r="G22" s="5" t="s">
        <v>3</v>
      </c>
      <c r="H22" s="6">
        <v>0.32590548280338322</v>
      </c>
      <c r="N22" s="9" t="s">
        <v>11</v>
      </c>
      <c r="O22" s="11">
        <v>0</v>
      </c>
      <c r="P22" s="11">
        <v>1</v>
      </c>
      <c r="Q22" s="11">
        <v>0</v>
      </c>
      <c r="R22" s="11">
        <v>0</v>
      </c>
    </row>
    <row r="23" spans="1:21" ht="18" x14ac:dyDescent="0.35">
      <c r="A23" s="1">
        <v>1.8425634589048894</v>
      </c>
      <c r="G23" s="5" t="s">
        <v>4</v>
      </c>
      <c r="H23" s="6">
        <v>0.9058560594238132</v>
      </c>
      <c r="N23" s="9" t="s">
        <v>12</v>
      </c>
      <c r="O23" s="4" t="b">
        <f>IF( _xll.TEST_MEAN(_xll.RMNA(_xll.ARMA_RESID(cumulative!$A$3:$A$202,1,$H$21,$H$24,$H$22,$H$23)),O22) &gt;0.05/2, FALSE, TRUE)</f>
        <v>0</v>
      </c>
      <c r="P23" s="4" t="b">
        <f>IF( _xll.TEST_STDEV(_xll.RMNA(_xll.ARMA_RESID(cumulative!$A$3:$A$202,1,$H$21,$H$24,$H$22,$H$23)),P22) &gt;0.05, FALSE, TRUE)</f>
        <v>0</v>
      </c>
      <c r="Q23" s="4" t="b">
        <f>IF( _xll.TEST_SKEW(_xll.RMNA(_xll.ARMA_RESID(cumulative!$A$3:$A$202,1,$H$21,$H$24,$H$22,$H$23))) &gt;0.05/2, FALSE, TRUE)</f>
        <v>0</v>
      </c>
      <c r="R23" s="4" t="b">
        <f>IF( _xll.TEST_XKURT(_xll.RMNA(_xll.ARMA_RESID(cumulative!$A$3:$A$202,1,$H$21,$H$24,$H$22,$H$23))) &gt;0.05/2, FALSE, TRUE)</f>
        <v>0</v>
      </c>
    </row>
    <row r="24" spans="1:21" x14ac:dyDescent="0.25">
      <c r="A24" s="1">
        <v>2.3129490746121535</v>
      </c>
      <c r="G24" s="5" t="s">
        <v>5</v>
      </c>
      <c r="H24" s="6">
        <v>0.99142744468607313</v>
      </c>
    </row>
    <row r="25" spans="1:21" x14ac:dyDescent="0.25">
      <c r="A25" s="1">
        <v>2.0458820235249409</v>
      </c>
    </row>
    <row r="26" spans="1:21" x14ac:dyDescent="0.25">
      <c r="A26" s="1">
        <v>0.39468578207060578</v>
      </c>
    </row>
    <row r="27" spans="1:21" x14ac:dyDescent="0.25">
      <c r="A27" s="1">
        <v>1.1348369937483103</v>
      </c>
    </row>
    <row r="28" spans="1:21" x14ac:dyDescent="0.25">
      <c r="A28" s="1">
        <v>2.5421193852576875</v>
      </c>
    </row>
    <row r="29" spans="1:21" x14ac:dyDescent="0.25">
      <c r="A29" s="1">
        <v>3.3037385686678853</v>
      </c>
      <c r="F29" t="s">
        <v>41</v>
      </c>
      <c r="G29">
        <v>45</v>
      </c>
    </row>
    <row r="30" spans="1:21" x14ac:dyDescent="0.25">
      <c r="A30" s="1">
        <v>2.8156510466688296</v>
      </c>
      <c r="F30" t="s">
        <v>21</v>
      </c>
      <c r="G30">
        <v>1</v>
      </c>
    </row>
    <row r="31" spans="1:21" x14ac:dyDescent="0.25">
      <c r="A31" s="1">
        <v>3.569174786434929</v>
      </c>
      <c r="F31" t="s">
        <v>22</v>
      </c>
      <c r="G31">
        <v>50</v>
      </c>
    </row>
    <row r="32" spans="1:21" x14ac:dyDescent="0.25">
      <c r="A32" s="1">
        <v>3.1049805675510118</v>
      </c>
      <c r="F32" t="s">
        <v>23</v>
      </c>
      <c r="G32" cm="1">
        <f t="array" ref="G32:J32">TRANSPOSE(_xll.ARMA_CALIBRATE(INDEX($A$3:$A$202,_xlfn.SEQUENCE($G$29,1,$G$31-$G$29+1,1),1),1,1,1,0.33,0.9,500))</f>
        <v>1.4907085879669892</v>
      </c>
      <c r="H32">
        <v>0.37780161413543767</v>
      </c>
      <c r="I32">
        <v>0.88040087559388236</v>
      </c>
      <c r="J32">
        <v>1.1074746638364852</v>
      </c>
    </row>
    <row r="33" spans="1:14" x14ac:dyDescent="0.25">
      <c r="A33" s="1">
        <v>1.9824568675624361</v>
      </c>
      <c r="F33" t="s">
        <v>24</v>
      </c>
      <c r="G33" cm="1">
        <f t="array" ref="G33">_xll.ARMA_FORE(INDEX($A$3:$A$202,_xlfn.SEQUENCE($G$29,1,$G$31-$G$29+1,1),1),1,$G$32,$J$32,$H$32,$I$32,1,1)</f>
        <v>-0.42385431584712818</v>
      </c>
    </row>
    <row r="34" spans="1:14" x14ac:dyDescent="0.25">
      <c r="A34" s="1">
        <v>0.98394083255346021</v>
      </c>
      <c r="F34" s="13" t="s">
        <v>26</v>
      </c>
      <c r="G34" cm="1">
        <f t="array" ref="G34">_xll.ARMA_FORE(INDEX($A$3:$A$202,_xlfn.SEQUENCE($G$29,1,$G$31-$G$29+1,1),1),1,$G$32,$J$32,$H$32,$I$32,1,2)</f>
        <v>1.1074746638364852</v>
      </c>
    </row>
    <row r="35" spans="1:14" x14ac:dyDescent="0.25">
      <c r="A35" s="1">
        <v>0.55099914952005458</v>
      </c>
      <c r="F35" s="13" t="s">
        <v>27</v>
      </c>
      <c r="G35" cm="1">
        <f t="array" ref="G35">_xll.ARMA_FORE(INDEX($A$3:$A$202,_xlfn.SEQUENCE($G$29,1,$G$31-$G$29+1,1),1),1,$G$32,$J$32,$H$32,$I$32,1,4)</f>
        <v>-2.5944647707572424</v>
      </c>
    </row>
    <row r="36" spans="1:14" x14ac:dyDescent="0.25">
      <c r="A36" s="1">
        <v>0.45513499286109371</v>
      </c>
      <c r="F36" s="13" t="s">
        <v>28</v>
      </c>
      <c r="G36" cm="1">
        <f t="array" ref="G36">_xll.ARMA_FORE(INDEX($A$3:$A$202,_xlfn.SEQUENCE($G$29,1,$G$31-$G$29+1,1),1),1,$G$32,$J$32,$H$32,$I$32,1,5)</f>
        <v>1.7467561390629858</v>
      </c>
    </row>
    <row r="37" spans="1:14" x14ac:dyDescent="0.25">
      <c r="A37" s="1">
        <v>-0.72750533396055639</v>
      </c>
      <c r="G37" s="14" t="s">
        <v>30</v>
      </c>
      <c r="H37" s="14"/>
      <c r="I37" s="14" t="s">
        <v>27</v>
      </c>
      <c r="J37" s="14" t="s">
        <v>28</v>
      </c>
      <c r="K37" s="14" t="s">
        <v>29</v>
      </c>
      <c r="L37" s="14" t="s">
        <v>25</v>
      </c>
      <c r="N37" s="46">
        <f>SUM($N$39:$N$193)/COUNT($N$39:$N$193)</f>
        <v>4.5161290322580643E-2</v>
      </c>
    </row>
    <row r="38" spans="1:14" x14ac:dyDescent="0.25">
      <c r="A38" s="1">
        <v>0.21905081465351262</v>
      </c>
      <c r="G38" s="11">
        <f>$G$33</f>
        <v>-0.42385431584712818</v>
      </c>
      <c r="H38" s="11">
        <f>$G$34</f>
        <v>1.1074746638364852</v>
      </c>
      <c r="I38" s="11">
        <f>$G$35</f>
        <v>-2.5944647707572424</v>
      </c>
      <c r="J38" s="11">
        <f>$G$36</f>
        <v>1.7467561390629858</v>
      </c>
      <c r="K38" s="11">
        <f>J38-I38</f>
        <v>4.3412209098202279</v>
      </c>
      <c r="L38" s="11" cm="1">
        <f t="array" ref="L38">INDEX($A$3:$A$202,$F39+1,1)</f>
        <v>0.44923969999218316</v>
      </c>
      <c r="M38" s="7"/>
    </row>
    <row r="39" spans="1:14" x14ac:dyDescent="0.25">
      <c r="A39" s="1">
        <v>2.5293387789713826</v>
      </c>
      <c r="F39">
        <f>$G$29</f>
        <v>45</v>
      </c>
      <c r="G39" s="11">
        <f t="dataTable" ref="G39:K193" dt2D="0" dtr="0" r1="G31"/>
        <v>2.0357478899123191</v>
      </c>
      <c r="H39" s="11">
        <v>1.05640419884717</v>
      </c>
      <c r="I39" s="11">
        <v>-3.4766292945023647E-2</v>
      </c>
      <c r="J39" s="11">
        <v>4.1062620727696615</v>
      </c>
      <c r="K39" s="11">
        <v>4.1410283657146856</v>
      </c>
      <c r="L39" s="11" cm="1">
        <f t="array" ref="L39">INDEX($A$3:$A$202,$F39+1,1)</f>
        <v>0.44923969999218316</v>
      </c>
      <c r="M39" s="11">
        <f>L39-G39</f>
        <v>-1.5865081899201359</v>
      </c>
      <c r="N39">
        <f>IF(L39&gt;J39,1,0)</f>
        <v>0</v>
      </c>
    </row>
    <row r="40" spans="1:14" x14ac:dyDescent="0.25">
      <c r="A40" s="1">
        <v>3.5874283166197949</v>
      </c>
      <c r="F40">
        <f>F39+1</f>
        <v>46</v>
      </c>
      <c r="G40" s="11">
        <v>0.26963489876876578</v>
      </c>
      <c r="H40" s="11">
        <v>1.1488848030991732</v>
      </c>
      <c r="I40" s="11">
        <v>-1.9821379376910049</v>
      </c>
      <c r="J40" s="11">
        <v>2.5214077352285367</v>
      </c>
      <c r="K40" s="11">
        <v>4.5035456729195413</v>
      </c>
      <c r="L40" s="11" cm="1">
        <f t="array" ref="L40">INDEX($A$3:$A$202,$F40+1,1)</f>
        <v>0.16368018407295304</v>
      </c>
      <c r="M40" s="11">
        <f t="shared" ref="M40:M103" si="0">L40-G40</f>
        <v>-0.10595471469581275</v>
      </c>
      <c r="N40">
        <f t="shared" ref="N40:N103" si="1">IF(L40&gt;J40,1,0)</f>
        <v>0</v>
      </c>
    </row>
    <row r="41" spans="1:14" x14ac:dyDescent="0.25">
      <c r="A41" s="1">
        <v>2.0130092140142479</v>
      </c>
      <c r="F41">
        <f t="shared" ref="F41:F104" si="2">F40+1</f>
        <v>47</v>
      </c>
      <c r="G41" s="11">
        <v>1.6217916256793421</v>
      </c>
      <c r="H41" s="11">
        <v>1.0778734193515618</v>
      </c>
      <c r="I41" s="11">
        <v>-0.49080145614275716</v>
      </c>
      <c r="J41" s="11">
        <v>3.7343847075014414</v>
      </c>
      <c r="K41" s="11">
        <v>4.2251861636441985</v>
      </c>
      <c r="L41" s="11" cm="1">
        <f t="array" ref="L41">INDEX($A$3:$A$202,$F41+1,1)</f>
        <v>0.57744068247933877</v>
      </c>
      <c r="M41" s="11">
        <f t="shared" si="0"/>
        <v>-1.0443509432000033</v>
      </c>
      <c r="N41">
        <f t="shared" si="1"/>
        <v>0</v>
      </c>
    </row>
    <row r="42" spans="1:14" x14ac:dyDescent="0.25">
      <c r="A42" s="1">
        <v>0.27868093735123245</v>
      </c>
      <c r="F42">
        <f t="shared" si="2"/>
        <v>48</v>
      </c>
      <c r="G42" s="11">
        <v>0.99264329013466046</v>
      </c>
      <c r="H42" s="11">
        <v>1.2061685766888219</v>
      </c>
      <c r="I42" s="11">
        <v>-1.3714036794593683</v>
      </c>
      <c r="J42" s="11">
        <v>3.3566902597286892</v>
      </c>
      <c r="K42" s="11">
        <v>4.7280939391880574</v>
      </c>
      <c r="L42" s="11" cm="1">
        <f t="array" ref="L42">INDEX($A$3:$A$202,$F42+1,1)</f>
        <v>0.35859755851927178</v>
      </c>
      <c r="M42" s="11">
        <f t="shared" si="0"/>
        <v>-0.63404573161538869</v>
      </c>
      <c r="N42">
        <f t="shared" si="1"/>
        <v>0</v>
      </c>
    </row>
    <row r="43" spans="1:14" x14ac:dyDescent="0.25">
      <c r="A43" s="1">
        <v>1.2057974044894695</v>
      </c>
      <c r="F43">
        <f t="shared" si="2"/>
        <v>49</v>
      </c>
      <c r="G43" s="11">
        <v>0.97892998201694648</v>
      </c>
      <c r="H43" s="11">
        <v>1.0705954324784375</v>
      </c>
      <c r="I43" s="11">
        <v>-1.1193985076538739</v>
      </c>
      <c r="J43" s="11">
        <v>3.0772584716877667</v>
      </c>
      <c r="K43" s="11">
        <v>4.1966569793416406</v>
      </c>
      <c r="L43" s="11" cm="1">
        <f t="array" ref="L43">INDEX($A$3:$A$202,$F43+1,1)</f>
        <v>-0.47366597349112416</v>
      </c>
      <c r="M43" s="11">
        <f t="shared" si="0"/>
        <v>-1.4525959555080705</v>
      </c>
      <c r="N43">
        <f t="shared" si="1"/>
        <v>0</v>
      </c>
    </row>
    <row r="44" spans="1:14" x14ac:dyDescent="0.25">
      <c r="A44" s="1">
        <v>3.0441536791317647</v>
      </c>
      <c r="F44">
        <f t="shared" si="2"/>
        <v>50</v>
      </c>
      <c r="G44" s="11">
        <v>-0.42385431584712818</v>
      </c>
      <c r="H44" s="11">
        <v>1.1074746638364852</v>
      </c>
      <c r="I44" s="11">
        <v>-2.5944647707572424</v>
      </c>
      <c r="J44" s="11">
        <v>1.7467561390629858</v>
      </c>
      <c r="K44" s="11">
        <v>4.3412209098202279</v>
      </c>
      <c r="L44" s="11" cm="1">
        <f t="array" ref="L44">INDEX($A$3:$A$202,$F44+1,1)</f>
        <v>-1.1042482256697967</v>
      </c>
      <c r="M44" s="11">
        <f t="shared" si="0"/>
        <v>-0.68039390982266856</v>
      </c>
      <c r="N44">
        <f t="shared" si="1"/>
        <v>0</v>
      </c>
    </row>
    <row r="45" spans="1:14" x14ac:dyDescent="0.25">
      <c r="A45" s="1">
        <v>3.8533814350570164</v>
      </c>
      <c r="F45">
        <f t="shared" si="2"/>
        <v>51</v>
      </c>
      <c r="G45" s="11">
        <v>-0.19324765258411869</v>
      </c>
      <c r="H45" s="11">
        <v>1.146871216047239</v>
      </c>
      <c r="I45" s="11">
        <v>-2.4410739309423621</v>
      </c>
      <c r="J45" s="11">
        <v>2.0545786257741248</v>
      </c>
      <c r="K45" s="11">
        <v>4.4956525567164869</v>
      </c>
      <c r="L45" s="11" cm="1">
        <f t="array" ref="L45">INDEX($A$3:$A$202,$F45+1,1)</f>
        <v>-0.96369150103018741</v>
      </c>
      <c r="M45" s="11">
        <f t="shared" si="0"/>
        <v>-0.77044384844606872</v>
      </c>
      <c r="N45">
        <f t="shared" si="1"/>
        <v>0</v>
      </c>
    </row>
    <row r="46" spans="1:14" x14ac:dyDescent="0.25">
      <c r="A46" s="1">
        <v>1.4327174289024955</v>
      </c>
      <c r="F46">
        <f t="shared" si="2"/>
        <v>52</v>
      </c>
      <c r="G46" s="11">
        <v>0.22873055103176276</v>
      </c>
      <c r="H46" s="11">
        <v>1.1014177787809003</v>
      </c>
      <c r="I46" s="11">
        <v>-1.9300086273109061</v>
      </c>
      <c r="J46" s="11">
        <v>2.3874697293744314</v>
      </c>
      <c r="K46" s="11">
        <v>4.3174783566853376</v>
      </c>
      <c r="L46" s="11" cm="1">
        <f t="array" ref="L46">INDEX($A$3:$A$202,$F46+1,1)</f>
        <v>0.52532804002306566</v>
      </c>
      <c r="M46" s="11">
        <f t="shared" si="0"/>
        <v>0.29659748899130289</v>
      </c>
      <c r="N46">
        <f t="shared" si="1"/>
        <v>0</v>
      </c>
    </row>
    <row r="47" spans="1:14" x14ac:dyDescent="0.25">
      <c r="A47" s="1">
        <v>0.68120197849479536</v>
      </c>
      <c r="F47">
        <f t="shared" si="2"/>
        <v>53</v>
      </c>
      <c r="G47" s="11">
        <v>1.7457442848295002</v>
      </c>
      <c r="H47" s="11">
        <v>0.96471650426890787</v>
      </c>
      <c r="I47" s="11">
        <v>-0.14506531882894036</v>
      </c>
      <c r="J47" s="11">
        <v>3.6365538884879407</v>
      </c>
      <c r="K47" s="11">
        <v>3.7816192073168811</v>
      </c>
      <c r="L47" s="11" cm="1">
        <f t="array" ref="L47">INDEX($A$3:$A$202,$F47+1,1)</f>
        <v>4.5146026438452336E-2</v>
      </c>
      <c r="M47" s="11">
        <f t="shared" si="0"/>
        <v>-1.7005982583910479</v>
      </c>
      <c r="N47">
        <f t="shared" si="1"/>
        <v>0</v>
      </c>
    </row>
    <row r="48" spans="1:14" x14ac:dyDescent="0.25">
      <c r="A48" s="1">
        <v>0.44923969999218316</v>
      </c>
      <c r="F48">
        <f t="shared" si="2"/>
        <v>54</v>
      </c>
      <c r="G48" s="11">
        <v>0.32748100322568274</v>
      </c>
      <c r="H48" s="11">
        <v>1.0856993653391149</v>
      </c>
      <c r="I48" s="11">
        <v>-1.8004506508769766</v>
      </c>
      <c r="J48" s="11">
        <v>2.4554126573283419</v>
      </c>
      <c r="K48" s="11">
        <v>4.2558633082053188</v>
      </c>
      <c r="L48" s="11" cm="1">
        <f t="array" ref="L48">INDEX($A$3:$A$202,$F48+1,1)</f>
        <v>-0.54862249392637619</v>
      </c>
      <c r="M48" s="11">
        <f t="shared" si="0"/>
        <v>-0.87610349715205893</v>
      </c>
      <c r="N48">
        <f t="shared" si="1"/>
        <v>0</v>
      </c>
    </row>
    <row r="49" spans="1:18" x14ac:dyDescent="0.25">
      <c r="A49" s="1">
        <v>0.16368018407295304</v>
      </c>
      <c r="F49">
        <f t="shared" si="2"/>
        <v>55</v>
      </c>
      <c r="G49" s="11">
        <v>0.43135794417461382</v>
      </c>
      <c r="H49" s="11">
        <v>0.97673741166790262</v>
      </c>
      <c r="I49" s="11">
        <v>-1.4830122050473475</v>
      </c>
      <c r="J49" s="11">
        <v>2.3457280933965752</v>
      </c>
      <c r="K49" s="11">
        <v>3.8287402984439227</v>
      </c>
      <c r="L49" s="11" cm="1">
        <f t="array" ref="L49">INDEX($A$3:$A$202,$F49+1,1)</f>
        <v>-0.58072241197164809</v>
      </c>
      <c r="M49" s="11">
        <f t="shared" si="0"/>
        <v>-1.0120803561462619</v>
      </c>
      <c r="N49">
        <f t="shared" si="1"/>
        <v>0</v>
      </c>
    </row>
    <row r="50" spans="1:18" x14ac:dyDescent="0.25">
      <c r="A50" s="1">
        <v>0.57744068247933877</v>
      </c>
      <c r="F50">
        <f t="shared" si="2"/>
        <v>56</v>
      </c>
      <c r="G50" s="11">
        <v>2.7105425590216781E-2</v>
      </c>
      <c r="H50" s="11">
        <v>1.0165737418307992</v>
      </c>
      <c r="I50" s="11">
        <v>-1.9653424960272683</v>
      </c>
      <c r="J50" s="11">
        <v>2.0195533472077019</v>
      </c>
      <c r="K50" s="11">
        <v>3.9848958432349701</v>
      </c>
      <c r="L50" s="11" cm="1">
        <f t="array" ref="L50">INDEX($A$3:$A$202,$F50+1,1)</f>
        <v>6.5559468260443121E-2</v>
      </c>
      <c r="M50" s="11">
        <f t="shared" si="0"/>
        <v>3.845404267022634E-2</v>
      </c>
      <c r="N50">
        <f t="shared" si="1"/>
        <v>0</v>
      </c>
    </row>
    <row r="51" spans="1:18" x14ac:dyDescent="0.25">
      <c r="A51" s="1">
        <v>0.35859755851927178</v>
      </c>
      <c r="F51">
        <f t="shared" si="2"/>
        <v>57</v>
      </c>
      <c r="G51" s="11">
        <v>0.79000936486618867</v>
      </c>
      <c r="H51" s="11">
        <v>1.0595678121134591</v>
      </c>
      <c r="I51" s="11">
        <v>-1.2867053860540936</v>
      </c>
      <c r="J51" s="11">
        <v>2.8667241157864711</v>
      </c>
      <c r="K51" s="11">
        <v>4.1534295018405647</v>
      </c>
      <c r="L51" s="11" cm="1">
        <f t="array" ref="L51">INDEX($A$3:$A$202,$F51+1,1)</f>
        <v>8.1941164133920719E-2</v>
      </c>
      <c r="M51" s="11">
        <f t="shared" si="0"/>
        <v>-0.70806820073226795</v>
      </c>
      <c r="N51">
        <f t="shared" si="1"/>
        <v>0</v>
      </c>
    </row>
    <row r="52" spans="1:18" x14ac:dyDescent="0.25">
      <c r="A52" s="1">
        <v>-0.47366597349112416</v>
      </c>
      <c r="F52">
        <f t="shared" si="2"/>
        <v>58</v>
      </c>
      <c r="G52" s="11">
        <v>0.35227451918103103</v>
      </c>
      <c r="H52" s="11">
        <v>1.0299229319156837</v>
      </c>
      <c r="I52" s="11">
        <v>-1.6663373342256071</v>
      </c>
      <c r="J52" s="11">
        <v>2.3708863725876692</v>
      </c>
      <c r="K52" s="11">
        <v>4.0372237068132764</v>
      </c>
      <c r="L52" s="11" cm="1">
        <f t="array" ref="L52">INDEX($A$3:$A$202,$F52+1,1)</f>
        <v>-1.6738142834407062</v>
      </c>
      <c r="M52" s="11">
        <f t="shared" si="0"/>
        <v>-2.0260888026217372</v>
      </c>
      <c r="N52">
        <f t="shared" si="1"/>
        <v>0</v>
      </c>
    </row>
    <row r="53" spans="1:18" x14ac:dyDescent="0.25">
      <c r="A53" s="1">
        <v>-1.1042482256697967</v>
      </c>
      <c r="F53">
        <f t="shared" si="2"/>
        <v>59</v>
      </c>
      <c r="G53" s="11">
        <v>-0.87457459444844621</v>
      </c>
      <c r="H53" s="11">
        <v>1.1935951592094911</v>
      </c>
      <c r="I53" s="11">
        <v>-3.2139781186204006</v>
      </c>
      <c r="J53" s="11">
        <v>1.464828929723508</v>
      </c>
      <c r="K53" s="11">
        <v>4.6788070483439084</v>
      </c>
      <c r="L53" s="11" cm="1">
        <f t="array" ref="L53">INDEX($A$3:$A$202,$F53+1,1)</f>
        <v>-2.8796823524592132</v>
      </c>
      <c r="M53" s="11">
        <f t="shared" si="0"/>
        <v>-2.0051077580107668</v>
      </c>
      <c r="N53">
        <f t="shared" si="1"/>
        <v>0</v>
      </c>
    </row>
    <row r="54" spans="1:18" x14ac:dyDescent="0.25">
      <c r="A54" s="1">
        <v>-0.96369150103018741</v>
      </c>
      <c r="F54">
        <f t="shared" si="2"/>
        <v>60</v>
      </c>
      <c r="G54" s="11">
        <v>-2.01638334133707</v>
      </c>
      <c r="H54" s="11">
        <v>1.0106874552903276</v>
      </c>
      <c r="I54" s="11">
        <v>-3.9972943533325478</v>
      </c>
      <c r="J54" s="11">
        <v>-3.5472329341592168E-2</v>
      </c>
      <c r="K54" s="11">
        <v>3.9618220239909556</v>
      </c>
      <c r="L54" s="11" cm="1">
        <f t="array" ref="L54">INDEX($A$3:$A$202,$F54+1,1)</f>
        <v>-3.180785448426084</v>
      </c>
      <c r="M54" s="11">
        <f t="shared" si="0"/>
        <v>-1.164402107089014</v>
      </c>
      <c r="N54">
        <f t="shared" si="1"/>
        <v>0</v>
      </c>
    </row>
    <row r="55" spans="1:18" ht="15.75" thickBot="1" x14ac:dyDescent="0.3">
      <c r="A55" s="1">
        <v>0.52532804002306566</v>
      </c>
      <c r="F55">
        <f t="shared" si="2"/>
        <v>61</v>
      </c>
      <c r="G55" s="11">
        <v>-1.9947224642611066</v>
      </c>
      <c r="H55" s="11">
        <v>1.104443203770813</v>
      </c>
      <c r="I55" s="11">
        <v>-4.1593913666219313</v>
      </c>
      <c r="J55" s="11">
        <v>0.16994643809971843</v>
      </c>
      <c r="K55" s="11">
        <v>4.32933780472165</v>
      </c>
      <c r="L55" s="11" cm="1">
        <f t="array" ref="L55">INDEX($A$3:$A$202,$F55+1,1)</f>
        <v>0.42031248129789534</v>
      </c>
      <c r="M55" s="11">
        <f t="shared" si="0"/>
        <v>2.4150349455590021</v>
      </c>
      <c r="N55">
        <f t="shared" si="1"/>
        <v>1</v>
      </c>
      <c r="O55" s="22"/>
      <c r="P55" s="22"/>
      <c r="Q55" s="15" t="s">
        <v>31</v>
      </c>
      <c r="R55" s="15" t="s">
        <v>14</v>
      </c>
    </row>
    <row r="56" spans="1:18" ht="15.75" thickBot="1" x14ac:dyDescent="0.3">
      <c r="A56" s="1">
        <v>4.5146026438452336E-2</v>
      </c>
      <c r="F56">
        <f t="shared" si="2"/>
        <v>62</v>
      </c>
      <c r="G56" s="11">
        <v>2.5116330630271708</v>
      </c>
      <c r="H56" s="11">
        <v>1.0505687350922042</v>
      </c>
      <c r="I56" s="11">
        <v>0.45255617896264999</v>
      </c>
      <c r="J56" s="11">
        <v>4.5707099470916912</v>
      </c>
      <c r="K56" s="11">
        <v>4.1181537681290408</v>
      </c>
      <c r="L56" s="11" cm="1">
        <f t="array" ref="L56">INDEX($A$3:$A$202,$F56+1,1)</f>
        <v>2.9604328316490802</v>
      </c>
      <c r="M56" s="11">
        <f t="shared" si="0"/>
        <v>0.4487997686219094</v>
      </c>
      <c r="N56">
        <f t="shared" si="1"/>
        <v>0</v>
      </c>
      <c r="O56" s="22"/>
      <c r="P56" s="24" t="s">
        <v>32</v>
      </c>
      <c r="Q56" s="25">
        <f>AVERAGE(_xll.RMNA('Fixed-Window'!$M$39:$M$188))</f>
        <v>-6.953991234720093E-2</v>
      </c>
      <c r="R56" s="25">
        <f>STDEV(_xll.RMNA('Fixed-Window'!$M$39:$M$188))</f>
        <v>1.0607935591167532</v>
      </c>
    </row>
    <row r="57" spans="1:18" ht="15.75" thickBot="1" x14ac:dyDescent="0.3">
      <c r="A57" s="1">
        <v>-0.54862249392637619</v>
      </c>
      <c r="F57">
        <f t="shared" si="2"/>
        <v>63</v>
      </c>
      <c r="G57" s="11">
        <v>2.5240732631616321</v>
      </c>
      <c r="H57" s="11">
        <v>0.99955236166463246</v>
      </c>
      <c r="I57" s="11">
        <v>0.56498663363699797</v>
      </c>
      <c r="J57" s="11">
        <v>4.4831598926862659</v>
      </c>
      <c r="K57" s="11">
        <v>3.9181732590492677</v>
      </c>
      <c r="L57" s="11" cm="1">
        <f t="array" ref="L57">INDEX($A$3:$A$202,$F57+1,1)</f>
        <v>2.9675327404631062</v>
      </c>
      <c r="M57" s="11">
        <f t="shared" si="0"/>
        <v>0.44345947730147417</v>
      </c>
      <c r="N57">
        <f t="shared" si="1"/>
        <v>0</v>
      </c>
      <c r="O57" s="22"/>
      <c r="P57" s="10" t="s">
        <v>33</v>
      </c>
      <c r="Q57" s="10" t="s">
        <v>34</v>
      </c>
      <c r="R57" s="10" t="s">
        <v>35</v>
      </c>
    </row>
    <row r="58" spans="1:18" x14ac:dyDescent="0.25">
      <c r="A58" s="1">
        <v>-0.58072241197164809</v>
      </c>
      <c r="F58">
        <f t="shared" si="2"/>
        <v>64</v>
      </c>
      <c r="G58" s="11">
        <v>2.3305461302337438</v>
      </c>
      <c r="H58" s="11">
        <v>1.0534836126433809</v>
      </c>
      <c r="I58" s="11">
        <v>0.26575619114957227</v>
      </c>
      <c r="J58" s="11">
        <v>4.3953360693179153</v>
      </c>
      <c r="K58" s="11">
        <v>4.129579878168343</v>
      </c>
      <c r="L58" s="11" cm="1">
        <f t="array" ref="L58">INDEX($A$3:$A$202,$F58+1,1)</f>
        <v>3.4185508936415641</v>
      </c>
      <c r="M58" s="11">
        <f t="shared" si="0"/>
        <v>1.0880047634078203</v>
      </c>
      <c r="N58">
        <f t="shared" si="1"/>
        <v>0</v>
      </c>
      <c r="O58" s="22"/>
      <c r="P58" s="26">
        <v>0.05</v>
      </c>
      <c r="Q58" s="27">
        <f t="shared" ref="Q58:Q68" si="3">NORMSINV($P58)</f>
        <v>-1.6448536269514726</v>
      </c>
      <c r="R58" s="27">
        <f>(_xll.Quantile('Fixed-Window'!$M$39:$M$188,$P58) -$Q$56)/$R$56</f>
        <v>-1.6180043302947205</v>
      </c>
    </row>
    <row r="59" spans="1:18" x14ac:dyDescent="0.25">
      <c r="A59" s="1">
        <v>6.5559468260443121E-2</v>
      </c>
      <c r="F59">
        <f t="shared" si="2"/>
        <v>65</v>
      </c>
      <c r="G59" s="11">
        <v>2.9436462895306073</v>
      </c>
      <c r="H59" s="11">
        <v>0.97455312169008401</v>
      </c>
      <c r="I59" s="11">
        <v>1.0335572699969622</v>
      </c>
      <c r="J59" s="11">
        <v>4.8537353090642519</v>
      </c>
      <c r="K59" s="11">
        <v>3.8201780390672897</v>
      </c>
      <c r="L59" s="11" cm="1">
        <f t="array" ref="L59">INDEX($A$3:$A$202,$F59+1,1)</f>
        <v>2.2901048660061409</v>
      </c>
      <c r="M59" s="11">
        <f t="shared" si="0"/>
        <v>-0.65354142352446631</v>
      </c>
      <c r="N59">
        <f t="shared" si="1"/>
        <v>0</v>
      </c>
      <c r="O59" s="22"/>
      <c r="P59" s="26">
        <v>0.1</v>
      </c>
      <c r="Q59" s="27">
        <f t="shared" si="3"/>
        <v>-1.2815515655446006</v>
      </c>
      <c r="R59" s="27">
        <f>(_xll.Quantile('Fixed-Window'!$M$39:$M$188,$P59) -$Q$56)/$R$56</f>
        <v>-1.1421128747737912</v>
      </c>
    </row>
    <row r="60" spans="1:18" x14ac:dyDescent="0.25">
      <c r="A60" s="1">
        <v>8.1941164133920719E-2</v>
      </c>
      <c r="F60">
        <f t="shared" si="2"/>
        <v>66</v>
      </c>
      <c r="G60" s="11">
        <v>1.2177950738891239</v>
      </c>
      <c r="H60" s="11">
        <v>0.95430788900294372</v>
      </c>
      <c r="I60" s="11">
        <v>-0.65261401871909319</v>
      </c>
      <c r="J60" s="11">
        <v>3.088204166497341</v>
      </c>
      <c r="K60" s="11">
        <v>3.7408181852164342</v>
      </c>
      <c r="L60" s="11" cm="1">
        <f t="array" ref="L60">INDEX($A$3:$A$202,$F60+1,1)</f>
        <v>-0.8705793382022331</v>
      </c>
      <c r="M60" s="11">
        <f t="shared" si="0"/>
        <v>-2.088374412091357</v>
      </c>
      <c r="N60">
        <f t="shared" si="1"/>
        <v>0</v>
      </c>
      <c r="O60" s="22"/>
      <c r="P60" s="26">
        <v>0.2</v>
      </c>
      <c r="Q60" s="27">
        <f t="shared" si="3"/>
        <v>-0.84162123357291452</v>
      </c>
      <c r="R60" s="27">
        <f>(_xll.Quantile('Fixed-Window'!$M$39:$M$188,$P60) -$Q$56)/$R$56</f>
        <v>-0.78621765422086887</v>
      </c>
    </row>
    <row r="61" spans="1:18" x14ac:dyDescent="0.25">
      <c r="A61" s="1">
        <v>-1.6738142834407062</v>
      </c>
      <c r="F61">
        <f t="shared" si="2"/>
        <v>67</v>
      </c>
      <c r="G61" s="11">
        <v>-0.91028442440966506</v>
      </c>
      <c r="H61" s="11">
        <v>1.1953577487983411</v>
      </c>
      <c r="I61" s="11">
        <v>-3.2531425606952906</v>
      </c>
      <c r="J61" s="11">
        <v>1.4325737118759605</v>
      </c>
      <c r="K61" s="11">
        <v>4.6857162725712511</v>
      </c>
      <c r="L61" s="11" cm="1">
        <f t="array" ref="L61">INDEX($A$3:$A$202,$F61+1,1)</f>
        <v>-1.7553670638102181</v>
      </c>
      <c r="M61" s="11">
        <f t="shared" si="0"/>
        <v>-0.84508263940055306</v>
      </c>
      <c r="N61">
        <f t="shared" si="1"/>
        <v>0</v>
      </c>
      <c r="O61" s="22"/>
      <c r="P61" s="26">
        <v>0.3</v>
      </c>
      <c r="Q61" s="27">
        <f t="shared" si="3"/>
        <v>-0.52440051270804089</v>
      </c>
      <c r="R61" s="27">
        <f>(_xll.Quantile('Fixed-Window'!$M$39:$M$188,$P61) -$Q$56)/$R$56</f>
        <v>-0.53317262522177988</v>
      </c>
    </row>
    <row r="62" spans="1:18" x14ac:dyDescent="0.25">
      <c r="A62" s="1">
        <v>-2.8796823524592132</v>
      </c>
      <c r="F62">
        <f t="shared" si="2"/>
        <v>68</v>
      </c>
      <c r="G62" s="11">
        <v>-0.56161156416820146</v>
      </c>
      <c r="H62" s="11">
        <v>0.97628919085928101</v>
      </c>
      <c r="I62" s="11">
        <v>-2.4751032167481428</v>
      </c>
      <c r="J62" s="11">
        <v>1.3518800884117401</v>
      </c>
      <c r="K62" s="11">
        <v>3.8269833051598829</v>
      </c>
      <c r="L62" s="11" cm="1">
        <f t="array" ref="L62">INDEX($A$3:$A$202,$F62+1,1)</f>
        <v>1.6913183890290373</v>
      </c>
      <c r="M62" s="11">
        <f t="shared" si="0"/>
        <v>2.2529299531972389</v>
      </c>
      <c r="N62">
        <f t="shared" si="1"/>
        <v>1</v>
      </c>
      <c r="O62" s="22"/>
      <c r="P62" s="26">
        <v>0.4</v>
      </c>
      <c r="Q62" s="27">
        <f t="shared" si="3"/>
        <v>-0.25334710313579978</v>
      </c>
      <c r="R62" s="27">
        <f>(_xll.Quantile('Fixed-Window'!$M$39:$M$188,$P62) -$Q$56)/$R$56</f>
        <v>-0.26010578224881864</v>
      </c>
    </row>
    <row r="63" spans="1:18" x14ac:dyDescent="0.25">
      <c r="A63" s="1">
        <v>-3.180785448426084</v>
      </c>
      <c r="F63">
        <f t="shared" si="2"/>
        <v>69</v>
      </c>
      <c r="G63" s="11">
        <v>2.7967192993041485</v>
      </c>
      <c r="H63" s="11">
        <v>1.1102508378496174</v>
      </c>
      <c r="I63" s="11">
        <v>0.62066764331347901</v>
      </c>
      <c r="J63" s="11">
        <v>4.9727709552948181</v>
      </c>
      <c r="K63" s="11">
        <v>4.352103311981339</v>
      </c>
      <c r="L63" s="11" cm="1">
        <f t="array" ref="L63">INDEX($A$3:$A$202,$F63+1,1)</f>
        <v>3.9135915099687901</v>
      </c>
      <c r="M63" s="11">
        <f t="shared" si="0"/>
        <v>1.1168722106646416</v>
      </c>
      <c r="N63">
        <f t="shared" si="1"/>
        <v>0</v>
      </c>
      <c r="O63" s="22"/>
      <c r="P63" s="26">
        <v>0.5</v>
      </c>
      <c r="Q63" s="27">
        <f t="shared" si="3"/>
        <v>0</v>
      </c>
      <c r="R63" s="27">
        <f>(_xll.Quantile('Fixed-Window'!$M$39:$M$188,$P63) -$Q$56)/$R$56</f>
        <v>-3.8107769932172054E-2</v>
      </c>
    </row>
    <row r="64" spans="1:18" x14ac:dyDescent="0.25">
      <c r="A64" s="1">
        <v>0.42031248129789534</v>
      </c>
      <c r="F64">
        <f t="shared" si="2"/>
        <v>70</v>
      </c>
      <c r="G64" s="11">
        <v>3.1249348951263034</v>
      </c>
      <c r="H64" s="11">
        <v>1.0932672588573256</v>
      </c>
      <c r="I64" s="11">
        <v>0.98217044228911732</v>
      </c>
      <c r="J64" s="11">
        <v>5.2676993479634895</v>
      </c>
      <c r="K64" s="11">
        <v>4.2855289056743722</v>
      </c>
      <c r="L64" s="11" cm="1">
        <f t="array" ref="L64">INDEX($A$3:$A$202,$F64+1,1)</f>
        <v>0.1567138518824216</v>
      </c>
      <c r="M64" s="11">
        <f t="shared" si="0"/>
        <v>-2.968221043243882</v>
      </c>
      <c r="N64">
        <f t="shared" si="1"/>
        <v>0</v>
      </c>
      <c r="O64" s="22"/>
      <c r="P64" s="26">
        <v>0.6</v>
      </c>
      <c r="Q64" s="27">
        <f t="shared" si="3"/>
        <v>0.25334710313579978</v>
      </c>
      <c r="R64" s="27">
        <f>(_xll.Quantile('Fixed-Window'!$M$39:$M$188,$P64) -$Q$56)/$R$56</f>
        <v>0.23746821202419086</v>
      </c>
    </row>
    <row r="65" spans="1:20" x14ac:dyDescent="0.25">
      <c r="A65" s="1">
        <v>2.9604328316490802</v>
      </c>
      <c r="F65">
        <f t="shared" si="2"/>
        <v>71</v>
      </c>
      <c r="G65" s="11">
        <v>-0.54995264426363288</v>
      </c>
      <c r="H65" s="11">
        <v>1.3406421510999667</v>
      </c>
      <c r="I65" s="11">
        <v>-3.1775629765758726</v>
      </c>
      <c r="J65" s="11">
        <v>2.0776576880486068</v>
      </c>
      <c r="K65" s="11">
        <v>5.2552206646244795</v>
      </c>
      <c r="L65" s="11" cm="1">
        <f t="array" ref="L65">INDEX($A$3:$A$202,$F65+1,1)</f>
        <v>-1.6164421020966806</v>
      </c>
      <c r="M65" s="11">
        <f t="shared" si="0"/>
        <v>-1.0664894578330477</v>
      </c>
      <c r="N65">
        <f t="shared" si="1"/>
        <v>0</v>
      </c>
      <c r="O65" s="22"/>
      <c r="P65" s="26">
        <v>0.7</v>
      </c>
      <c r="Q65" s="27">
        <f t="shared" si="3"/>
        <v>0.52440051270804078</v>
      </c>
      <c r="R65" s="27">
        <f>(_xll.Quantile('Fixed-Window'!$M$39:$M$188,$P65) -$Q$56)/$R$56</f>
        <v>0.4672619846961043</v>
      </c>
    </row>
    <row r="66" spans="1:20" x14ac:dyDescent="0.25">
      <c r="A66" s="1">
        <v>2.9675327404631062</v>
      </c>
      <c r="F66">
        <f t="shared" si="2"/>
        <v>72</v>
      </c>
      <c r="G66" s="11">
        <v>-0.123106509903808</v>
      </c>
      <c r="H66" s="11">
        <v>1.1894586377547418</v>
      </c>
      <c r="I66" s="11">
        <v>-2.4544026010031761</v>
      </c>
      <c r="J66" s="11">
        <v>2.2081895811955601</v>
      </c>
      <c r="K66" s="11">
        <v>4.6625921821987362</v>
      </c>
      <c r="L66" s="11" cm="1">
        <f t="array" ref="L66">INDEX($A$3:$A$202,$F66+1,1)</f>
        <v>-0.81280552385331495</v>
      </c>
      <c r="M66" s="11">
        <f t="shared" si="0"/>
        <v>-0.68969901394950694</v>
      </c>
      <c r="N66">
        <f t="shared" si="1"/>
        <v>0</v>
      </c>
      <c r="O66" s="22"/>
      <c r="P66" s="26">
        <v>0.8</v>
      </c>
      <c r="Q66" s="27">
        <f t="shared" si="3"/>
        <v>0.84162123357291474</v>
      </c>
      <c r="R66" s="27">
        <f>(_xll.Quantile('Fixed-Window'!$M$39:$M$188,$P66) -$Q$56)/$R$56</f>
        <v>0.7384720783155555</v>
      </c>
    </row>
    <row r="67" spans="1:20" x14ac:dyDescent="0.25">
      <c r="A67" s="1">
        <v>3.4185508936415641</v>
      </c>
      <c r="F67">
        <f t="shared" si="2"/>
        <v>73</v>
      </c>
      <c r="G67" s="11">
        <v>-8.8007789825774729E-2</v>
      </c>
      <c r="H67" s="11">
        <v>1.2389021214985865</v>
      </c>
      <c r="I67" s="11">
        <v>-2.5162113283332701</v>
      </c>
      <c r="J67" s="11">
        <v>2.3401957486817206</v>
      </c>
      <c r="K67" s="11">
        <v>4.8564070770149907</v>
      </c>
      <c r="L67" s="11" cm="1">
        <f t="array" ref="L67">INDEX($A$3:$A$202,$F67+1,1)</f>
        <v>-0.58567193943528673</v>
      </c>
      <c r="M67" s="11">
        <f t="shared" si="0"/>
        <v>-0.497664149609512</v>
      </c>
      <c r="N67">
        <f t="shared" si="1"/>
        <v>0</v>
      </c>
      <c r="O67" s="22"/>
      <c r="P67" s="26">
        <v>0.9</v>
      </c>
      <c r="Q67" s="27">
        <f t="shared" si="3"/>
        <v>1.2815515655446006</v>
      </c>
      <c r="R67" s="27">
        <f>(_xll.Quantile('Fixed-Window'!$M$39:$M$188,$P67) -$Q$56)/$R$56</f>
        <v>1.2897763985329107</v>
      </c>
    </row>
    <row r="68" spans="1:20" x14ac:dyDescent="0.25">
      <c r="A68" s="1">
        <v>2.2901048660061409</v>
      </c>
      <c r="F68">
        <f t="shared" si="2"/>
        <v>74</v>
      </c>
      <c r="G68" s="11">
        <v>-6.2815543825157305E-2</v>
      </c>
      <c r="H68" s="11">
        <v>1.2323669340676529</v>
      </c>
      <c r="I68" s="11">
        <v>-2.4782103503358042</v>
      </c>
      <c r="J68" s="11">
        <v>2.3525792626854893</v>
      </c>
      <c r="K68" s="11">
        <v>4.8307896130212935</v>
      </c>
      <c r="L68" s="11" cm="1">
        <f t="array" ref="L68">INDEX($A$3:$A$202,$F68+1,1)</f>
        <v>0.59670232879688734</v>
      </c>
      <c r="M68" s="11">
        <f t="shared" si="0"/>
        <v>0.65951787262204464</v>
      </c>
      <c r="N68">
        <f t="shared" si="1"/>
        <v>0</v>
      </c>
      <c r="O68" s="22"/>
      <c r="P68" s="34">
        <v>0.99</v>
      </c>
      <c r="Q68" s="35">
        <f t="shared" si="3"/>
        <v>2.3263478740408408</v>
      </c>
      <c r="R68" s="27">
        <f>(_xll.Quantile('Fixed-Window'!$M$39:$M$188,$P68) -$Q$56)/$R$56</f>
        <v>2.4712394454468112</v>
      </c>
    </row>
    <row r="69" spans="1:20" x14ac:dyDescent="0.25">
      <c r="A69" s="1">
        <v>-0.8705793382022331</v>
      </c>
      <c r="F69">
        <f t="shared" si="2"/>
        <v>75</v>
      </c>
      <c r="G69" s="11">
        <v>1.0465632252385986</v>
      </c>
      <c r="H69" s="11">
        <v>1.070313996941521</v>
      </c>
      <c r="I69" s="11">
        <v>-1.0512136609158957</v>
      </c>
      <c r="J69" s="11">
        <v>3.1443401113930927</v>
      </c>
      <c r="K69" s="11">
        <v>4.1955537723089886</v>
      </c>
      <c r="L69" s="11" cm="1">
        <f t="array" ref="L69">INDEX($A$3:$A$202,$F69+1,1)</f>
        <v>-0.88466433772487574</v>
      </c>
      <c r="M69" s="11">
        <f t="shared" si="0"/>
        <v>-1.9312275629634743</v>
      </c>
      <c r="N69">
        <f t="shared" si="1"/>
        <v>0</v>
      </c>
    </row>
    <row r="70" spans="1:20" x14ac:dyDescent="0.25">
      <c r="A70" s="1">
        <v>-1.7553670638102181</v>
      </c>
      <c r="F70">
        <f t="shared" si="2"/>
        <v>76</v>
      </c>
      <c r="G70" s="11">
        <v>-1.0701775269410665</v>
      </c>
      <c r="H70" s="11">
        <v>1.222102167492519</v>
      </c>
      <c r="I70" s="11">
        <v>-3.4654537606547402</v>
      </c>
      <c r="J70" s="11">
        <v>1.3250987067726072</v>
      </c>
      <c r="K70" s="11">
        <v>4.7905524674273474</v>
      </c>
      <c r="L70" s="11" cm="1">
        <f t="array" ref="L70">INDEX($A$3:$A$202,$F70+1,1)</f>
        <v>-1.5241298914354973</v>
      </c>
      <c r="M70" s="11">
        <f t="shared" si="0"/>
        <v>-0.45395236449443077</v>
      </c>
      <c r="N70">
        <f t="shared" si="1"/>
        <v>0</v>
      </c>
    </row>
    <row r="71" spans="1:20" x14ac:dyDescent="0.25">
      <c r="A71" s="1">
        <v>1.6913183890290373</v>
      </c>
      <c r="F71">
        <f t="shared" si="2"/>
        <v>77</v>
      </c>
      <c r="G71" s="11">
        <v>-0.20157766721625886</v>
      </c>
      <c r="H71" s="11">
        <v>1.0925171679968586</v>
      </c>
      <c r="I71" s="11">
        <v>-2.3428719689817976</v>
      </c>
      <c r="J71" s="11">
        <v>1.9397166345492798</v>
      </c>
      <c r="K71" s="11">
        <v>4.2825886035310772</v>
      </c>
      <c r="L71" s="11" cm="1">
        <f t="array" ref="L71">INDEX($A$3:$A$202,$F71+1,1)</f>
        <v>0.15485284689279433</v>
      </c>
      <c r="M71" s="11">
        <f t="shared" si="0"/>
        <v>0.35643051410905319</v>
      </c>
      <c r="N71">
        <f t="shared" si="1"/>
        <v>0</v>
      </c>
    </row>
    <row r="72" spans="1:20" x14ac:dyDescent="0.25">
      <c r="A72" s="1">
        <v>3.9135915099687901</v>
      </c>
      <c r="F72">
        <f t="shared" si="2"/>
        <v>78</v>
      </c>
      <c r="G72" s="11">
        <v>0.64345767647439789</v>
      </c>
      <c r="H72" s="11">
        <v>1.0849952943280452</v>
      </c>
      <c r="I72" s="11">
        <v>-1.4830940238040058</v>
      </c>
      <c r="J72" s="11">
        <v>2.7700093767528018</v>
      </c>
      <c r="K72" s="11">
        <v>4.2531034005568076</v>
      </c>
      <c r="L72" s="11" cm="1">
        <f t="array" ref="L72">INDEX($A$3:$A$202,$F72+1,1)</f>
        <v>1.5700823150910592E-2</v>
      </c>
      <c r="M72" s="11">
        <f t="shared" si="0"/>
        <v>-0.6277568533234873</v>
      </c>
      <c r="N72">
        <f t="shared" si="1"/>
        <v>0</v>
      </c>
    </row>
    <row r="73" spans="1:20" ht="15.75" thickBot="1" x14ac:dyDescent="0.3">
      <c r="A73" s="1">
        <v>0.1567138518824216</v>
      </c>
      <c r="F73">
        <f t="shared" si="2"/>
        <v>79</v>
      </c>
      <c r="G73" s="11">
        <v>-0.23947382120545591</v>
      </c>
      <c r="H73" s="11">
        <v>1.0891433503649663</v>
      </c>
      <c r="I73" s="11">
        <v>-2.3741555619220791</v>
      </c>
      <c r="J73" s="11">
        <v>1.8952079195111673</v>
      </c>
      <c r="K73" s="11">
        <v>4.2693634814332464</v>
      </c>
      <c r="L73" s="11" cm="1">
        <f t="array" ref="L73">INDEX($A$3:$A$202,$F73+1,1)</f>
        <v>7.9181021439796995E-2</v>
      </c>
      <c r="M73" s="11">
        <f t="shared" si="0"/>
        <v>0.3186548426452529</v>
      </c>
      <c r="N73">
        <f t="shared" si="1"/>
        <v>0</v>
      </c>
      <c r="P73" s="15" t="s">
        <v>36</v>
      </c>
      <c r="Q73" s="15" t="s">
        <v>29</v>
      </c>
      <c r="R73" s="15" t="s">
        <v>31</v>
      </c>
      <c r="S73" s="15" t="s">
        <v>14</v>
      </c>
      <c r="T73" s="22"/>
    </row>
    <row r="74" spans="1:20" x14ac:dyDescent="0.25">
      <c r="A74" s="1">
        <v>-1.6164421020966806</v>
      </c>
      <c r="F74">
        <f t="shared" si="2"/>
        <v>80</v>
      </c>
      <c r="G74" s="11">
        <v>0.53684983991795343</v>
      </c>
      <c r="H74" s="11">
        <v>1.123865908128622</v>
      </c>
      <c r="I74" s="11">
        <v>-1.6658868634665462</v>
      </c>
      <c r="J74" s="11">
        <v>2.7395865433024533</v>
      </c>
      <c r="K74" s="11">
        <v>4.4054734067689996</v>
      </c>
      <c r="L74" s="11" cm="1">
        <f t="array" ref="L74">INDEX($A$3:$A$202,$F74+1,1)</f>
        <v>1.0241420518797182</v>
      </c>
      <c r="M74" s="11">
        <f t="shared" si="0"/>
        <v>0.48729221196176475</v>
      </c>
      <c r="N74">
        <f t="shared" si="1"/>
        <v>0</v>
      </c>
      <c r="P74" s="25">
        <f>MIN('Fixed-Window'!$M$39:$M$188)</f>
        <v>-2.968221043243882</v>
      </c>
      <c r="Q74" s="25">
        <f>MAX('Fixed-Window'!$M$39:$M$188) - $P$74</f>
        <v>5.6704907966135005</v>
      </c>
      <c r="R74" s="25">
        <f>AVERAGE('Fixed-Window'!$M$39:$M$188)</f>
        <v>-6.953991234720093E-2</v>
      </c>
      <c r="S74" s="25">
        <f>STDEV('Fixed-Window'!$M$39:$M$188)</f>
        <v>1.0607935591167532</v>
      </c>
      <c r="T74" s="22"/>
    </row>
    <row r="75" spans="1:20" x14ac:dyDescent="0.25">
      <c r="A75" s="1">
        <v>-0.81280552385331495</v>
      </c>
      <c r="F75">
        <f t="shared" si="2"/>
        <v>81</v>
      </c>
      <c r="G75" s="11">
        <v>1.0323929530525973</v>
      </c>
      <c r="H75" s="11">
        <v>1.0795592982492126</v>
      </c>
      <c r="I75" s="11">
        <v>-1.0835043906911939</v>
      </c>
      <c r="J75" s="11">
        <v>3.1482902967963886</v>
      </c>
      <c r="K75" s="11">
        <v>4.2317946874875823</v>
      </c>
      <c r="L75" s="11" cm="1">
        <f t="array" ref="L75">INDEX($A$3:$A$202,$F75+1,1)</f>
        <v>0.1351094256096913</v>
      </c>
      <c r="M75" s="11">
        <f t="shared" si="0"/>
        <v>-0.89728352744290596</v>
      </c>
      <c r="N75">
        <f t="shared" si="1"/>
        <v>0</v>
      </c>
      <c r="P75" s="28" t="s">
        <v>37</v>
      </c>
      <c r="Q75" s="22"/>
      <c r="R75" s="22"/>
      <c r="S75" s="22"/>
      <c r="T75" s="22"/>
    </row>
    <row r="76" spans="1:20" ht="15.75" thickBot="1" x14ac:dyDescent="0.3">
      <c r="A76" s="1">
        <v>-0.58567193943528673</v>
      </c>
      <c r="F76">
        <f t="shared" si="2"/>
        <v>82</v>
      </c>
      <c r="G76" s="11">
        <v>-0.2162398353461803</v>
      </c>
      <c r="H76" s="11">
        <v>1.238385511727512</v>
      </c>
      <c r="I76" s="11">
        <v>-2.6434308373083084</v>
      </c>
      <c r="J76" s="11">
        <v>2.2109511666159474</v>
      </c>
      <c r="K76" s="11">
        <v>4.8543820039242558</v>
      </c>
      <c r="L76" s="11" cm="1">
        <f t="array" ref="L76">INDEX($A$3:$A$202,$F76+1,1)</f>
        <v>-0.92152489454286401</v>
      </c>
      <c r="M76" s="11">
        <f t="shared" si="0"/>
        <v>-0.70528505919668372</v>
      </c>
      <c r="N76">
        <f t="shared" si="1"/>
        <v>0</v>
      </c>
      <c r="P76" s="16" t="s">
        <v>38</v>
      </c>
      <c r="Q76" s="16" t="s">
        <v>39</v>
      </c>
      <c r="R76" s="16" t="s">
        <v>40</v>
      </c>
      <c r="S76" s="16" t="s">
        <v>41</v>
      </c>
      <c r="T76" s="22"/>
    </row>
    <row r="77" spans="1:20" x14ac:dyDescent="0.25">
      <c r="A77" s="1">
        <v>0.59670232879688734</v>
      </c>
      <c r="F77">
        <f t="shared" si="2"/>
        <v>83</v>
      </c>
      <c r="G77" s="11">
        <v>-0.45292682185204453</v>
      </c>
      <c r="H77" s="11">
        <v>1.2294057250741384</v>
      </c>
      <c r="I77" s="11">
        <v>-2.8625177653847067</v>
      </c>
      <c r="J77" s="11">
        <v>1.9566641216806178</v>
      </c>
      <c r="K77" s="11">
        <v>4.8191818870653247</v>
      </c>
      <c r="L77" s="11" cm="1">
        <f t="array" ref="L77">INDEX($A$3:$A$202,$F77+1,1)</f>
        <v>4.4375895109016739E-3</v>
      </c>
      <c r="M77" s="11">
        <f t="shared" si="0"/>
        <v>0.4573644113629462</v>
      </c>
      <c r="N77">
        <f t="shared" si="1"/>
        <v>0</v>
      </c>
      <c r="P77" s="25">
        <f>$P$74</f>
        <v>-2.968221043243882</v>
      </c>
      <c r="Q77" s="29">
        <f>_xll.KDE('Fixed-Window'!$M$39:$M$188, $P77,,1)</f>
        <v>1.2629625486476049E-2</v>
      </c>
      <c r="R77" s="29">
        <f t="shared" ref="R77:R86" si="4">NORMDIST($P77,$R$74,$S$74,FALSE)</f>
        <v>8.9922200304556991E-3</v>
      </c>
      <c r="S77" s="30">
        <v>10</v>
      </c>
      <c r="T77" s="22"/>
    </row>
    <row r="78" spans="1:20" x14ac:dyDescent="0.25">
      <c r="A78" s="1">
        <v>-0.88466433772487574</v>
      </c>
      <c r="F78">
        <f t="shared" si="2"/>
        <v>84</v>
      </c>
      <c r="G78" s="11">
        <v>0.60578348223140788</v>
      </c>
      <c r="H78" s="11">
        <v>1.0535560756904749</v>
      </c>
      <c r="I78" s="11">
        <v>-1.4591484818152778</v>
      </c>
      <c r="J78" s="11">
        <v>2.6707154462780935</v>
      </c>
      <c r="K78" s="11">
        <v>4.1298639280933713</v>
      </c>
      <c r="L78" s="11" cm="1">
        <f t="array" ref="L78">INDEX($A$3:$A$202,$F78+1,1)</f>
        <v>0.7762695594067538</v>
      </c>
      <c r="M78" s="11">
        <f t="shared" si="0"/>
        <v>0.17048607717534592</v>
      </c>
      <c r="N78">
        <f t="shared" si="1"/>
        <v>0</v>
      </c>
      <c r="P78" s="25">
        <f t="shared" ref="P78:P86" si="5">$P77 + $Q$74/$S$77</f>
        <v>-2.4011719635825317</v>
      </c>
      <c r="Q78" s="29">
        <f>_xll.KDE('Fixed-Window'!$M$39:$M$188, $P78,,1)</f>
        <v>3.1225181906395411E-2</v>
      </c>
      <c r="R78" s="29">
        <f t="shared" si="4"/>
        <v>3.3588417758945534E-2</v>
      </c>
      <c r="S78" s="22"/>
      <c r="T78" s="22"/>
    </row>
    <row r="79" spans="1:20" x14ac:dyDescent="0.25">
      <c r="A79" s="1">
        <v>-1.5241298914354973</v>
      </c>
      <c r="F79">
        <f t="shared" si="2"/>
        <v>85</v>
      </c>
      <c r="G79" s="11">
        <v>0.54645987624393944</v>
      </c>
      <c r="H79" s="11">
        <v>1.0199501056172386</v>
      </c>
      <c r="I79" s="11">
        <v>-1.4526055967936724</v>
      </c>
      <c r="J79" s="11">
        <v>2.5455253492815513</v>
      </c>
      <c r="K79" s="11">
        <v>3.9981309460752237</v>
      </c>
      <c r="L79" s="11" cm="1">
        <f t="array" ref="L79">INDEX($A$3:$A$202,$F79+1,1)</f>
        <v>1.0818589346856096</v>
      </c>
      <c r="M79" s="11">
        <f t="shared" si="0"/>
        <v>0.53539905844167013</v>
      </c>
      <c r="N79">
        <f t="shared" si="1"/>
        <v>0</v>
      </c>
      <c r="P79" s="25">
        <f t="shared" si="5"/>
        <v>-1.8341228839211816</v>
      </c>
      <c r="Q79" s="29">
        <f>_xll.KDE('Fixed-Window'!$M$39:$M$188, $P79,,1)</f>
        <v>0.10189057419205724</v>
      </c>
      <c r="R79" s="29">
        <f t="shared" si="4"/>
        <v>9.427888331624823E-2</v>
      </c>
      <c r="S79" s="22"/>
      <c r="T79" s="22"/>
    </row>
    <row r="80" spans="1:20" x14ac:dyDescent="0.25">
      <c r="A80" s="1">
        <v>0.15485284689279433</v>
      </c>
      <c r="F80">
        <f t="shared" si="2"/>
        <v>86</v>
      </c>
      <c r="G80" s="11">
        <v>1.0363692072434803</v>
      </c>
      <c r="H80" s="11">
        <v>1.0106945393699887</v>
      </c>
      <c r="I80" s="11">
        <v>-0.94455568929299694</v>
      </c>
      <c r="J80" s="11">
        <v>3.0172941037799577</v>
      </c>
      <c r="K80" s="11">
        <v>3.9618497930729548</v>
      </c>
      <c r="L80" s="11" cm="1">
        <f t="array" ref="L80">INDEX($A$3:$A$202,$F80+1,1)</f>
        <v>1.3445025677241675</v>
      </c>
      <c r="M80" s="11">
        <f t="shared" si="0"/>
        <v>0.30813336048068729</v>
      </c>
      <c r="N80">
        <f t="shared" si="1"/>
        <v>0</v>
      </c>
      <c r="P80" s="25">
        <f t="shared" si="5"/>
        <v>-1.2670738042598315</v>
      </c>
      <c r="Q80" s="29">
        <f>_xll.KDE('Fixed-Window'!$M$39:$M$188, $P80,,1)</f>
        <v>0.19038041096879824</v>
      </c>
      <c r="R80" s="29">
        <f t="shared" si="4"/>
        <v>0.19885731737849191</v>
      </c>
      <c r="S80" s="22"/>
      <c r="T80" s="22"/>
    </row>
    <row r="81" spans="1:29" x14ac:dyDescent="0.25">
      <c r="A81" s="1">
        <v>1.5700823150910592E-2</v>
      </c>
      <c r="F81">
        <f t="shared" si="2"/>
        <v>87</v>
      </c>
      <c r="G81" s="11">
        <v>0.87955287563691353</v>
      </c>
      <c r="H81" s="11">
        <v>1.1437258555779763</v>
      </c>
      <c r="I81" s="11">
        <v>-1.3621086094831791</v>
      </c>
      <c r="J81" s="11">
        <v>3.1212143607570062</v>
      </c>
      <c r="K81" s="11">
        <v>4.4833229702401853</v>
      </c>
      <c r="L81" s="11" cm="1">
        <f t="array" ref="L81">INDEX($A$3:$A$202,$F81+1,1)</f>
        <v>1.0889784024017173</v>
      </c>
      <c r="M81" s="11">
        <f t="shared" si="0"/>
        <v>0.20942552676480375</v>
      </c>
      <c r="N81">
        <f t="shared" si="1"/>
        <v>0</v>
      </c>
      <c r="P81" s="25">
        <f t="shared" si="5"/>
        <v>-0.70002472459848142</v>
      </c>
      <c r="Q81" s="29">
        <f>_xll.KDE('Fixed-Window'!$M$39:$M$188, $P81,,1)</f>
        <v>0.33370309627221273</v>
      </c>
      <c r="R81" s="29">
        <f t="shared" si="4"/>
        <v>0.31518895161166949</v>
      </c>
      <c r="S81" s="22"/>
      <c r="T81" s="22"/>
    </row>
    <row r="82" spans="1:29" x14ac:dyDescent="0.25">
      <c r="A82" s="1">
        <v>7.9181021439796995E-2</v>
      </c>
      <c r="F82">
        <f t="shared" si="2"/>
        <v>88</v>
      </c>
      <c r="G82" s="11">
        <v>0.62934462511813549</v>
      </c>
      <c r="H82" s="11">
        <v>0.96549711296020635</v>
      </c>
      <c r="I82" s="11">
        <v>-1.2629949434612691</v>
      </c>
      <c r="J82" s="11">
        <v>2.5216841936975398</v>
      </c>
      <c r="K82" s="11">
        <v>3.7846791371588089</v>
      </c>
      <c r="L82" s="11" cm="1">
        <f t="array" ref="L82">INDEX($A$3:$A$202,$F82+1,1)</f>
        <v>-0.34824212995010662</v>
      </c>
      <c r="M82" s="11">
        <f t="shared" si="0"/>
        <v>-0.97758675506824211</v>
      </c>
      <c r="N82">
        <f t="shared" si="1"/>
        <v>0</v>
      </c>
      <c r="P82" s="25">
        <f t="shared" si="5"/>
        <v>-0.13297564493713132</v>
      </c>
      <c r="Q82" s="29">
        <f>_xll.KDE('Fixed-Window'!$M$39:$M$188, $P82,,1)</f>
        <v>0.37810233720547287</v>
      </c>
      <c r="R82" s="29">
        <f t="shared" si="4"/>
        <v>0.37540725176894779</v>
      </c>
      <c r="S82" s="22"/>
      <c r="T82" s="22"/>
    </row>
    <row r="83" spans="1:29" x14ac:dyDescent="0.25">
      <c r="A83" s="1">
        <v>1.0241420518797182</v>
      </c>
      <c r="F83">
        <f t="shared" si="2"/>
        <v>89</v>
      </c>
      <c r="G83" s="11">
        <v>-0.71188365260864406</v>
      </c>
      <c r="H83" s="11">
        <v>1.0115042415449205</v>
      </c>
      <c r="I83" s="11">
        <v>-2.6943955362461915</v>
      </c>
      <c r="J83" s="11">
        <v>1.2706282310289032</v>
      </c>
      <c r="K83" s="11">
        <v>3.9650237672750945</v>
      </c>
      <c r="L83" s="11" cm="1">
        <f t="array" ref="L83">INDEX($A$3:$A$202,$F83+1,1)</f>
        <v>-0.69177084688180401</v>
      </c>
      <c r="M83" s="11">
        <f t="shared" si="0"/>
        <v>2.0112805726840044E-2</v>
      </c>
      <c r="N83">
        <f t="shared" si="1"/>
        <v>0</v>
      </c>
      <c r="P83" s="25">
        <f t="shared" si="5"/>
        <v>0.43407343472421878</v>
      </c>
      <c r="Q83" s="29">
        <f>_xll.KDE('Fixed-Window'!$M$39:$M$188, $P83,,1)</f>
        <v>0.33041670654243266</v>
      </c>
      <c r="R83" s="29">
        <f t="shared" si="4"/>
        <v>0.33599792272088519</v>
      </c>
      <c r="S83" s="22"/>
      <c r="T83" s="22"/>
    </row>
    <row r="84" spans="1:29" x14ac:dyDescent="0.25">
      <c r="A84" s="1">
        <v>0.1351094256096913</v>
      </c>
      <c r="F84">
        <f t="shared" si="2"/>
        <v>90</v>
      </c>
      <c r="G84" s="11">
        <v>0.14536994568860118</v>
      </c>
      <c r="H84" s="11">
        <v>0.94613558043435586</v>
      </c>
      <c r="I84" s="11">
        <v>-1.7090217164546355</v>
      </c>
      <c r="J84" s="11">
        <v>1.9997616078318381</v>
      </c>
      <c r="K84" s="11">
        <v>3.7087833242864736</v>
      </c>
      <c r="L84" s="11" cm="1">
        <f t="array" ref="L84">INDEX($A$3:$A$202,$F84+1,1)</f>
        <v>-6.080006160263185E-2</v>
      </c>
      <c r="M84" s="11">
        <f t="shared" si="0"/>
        <v>-0.20617000729123303</v>
      </c>
      <c r="N84">
        <f t="shared" si="1"/>
        <v>0</v>
      </c>
      <c r="P84" s="25">
        <f t="shared" si="5"/>
        <v>1.0011225143855689</v>
      </c>
      <c r="Q84" s="29">
        <f>_xll.KDE('Fixed-Window'!$M$39:$M$188, $P84,,1)</f>
        <v>0.19281603834979566</v>
      </c>
      <c r="R84" s="29">
        <f t="shared" si="4"/>
        <v>0.22598144945368664</v>
      </c>
      <c r="S84" s="22"/>
      <c r="T84" s="22"/>
    </row>
    <row r="85" spans="1:29" x14ac:dyDescent="0.25">
      <c r="A85" s="1">
        <v>-0.92152489454286401</v>
      </c>
      <c r="F85">
        <f t="shared" si="2"/>
        <v>91</v>
      </c>
      <c r="G85" s="11">
        <v>-0.13401312233044424</v>
      </c>
      <c r="H85" s="11">
        <v>0.93844697590576565</v>
      </c>
      <c r="I85" s="11">
        <v>-1.9733353965062725</v>
      </c>
      <c r="J85" s="11">
        <v>1.7053091518453842</v>
      </c>
      <c r="K85" s="11">
        <v>3.6786445483516568</v>
      </c>
      <c r="L85" s="11" cm="1">
        <f t="array" ref="L85">INDEX($A$3:$A$202,$F85+1,1)</f>
        <v>0.5957925218691843</v>
      </c>
      <c r="M85" s="11">
        <f t="shared" si="0"/>
        <v>0.72980564419962857</v>
      </c>
      <c r="N85">
        <f t="shared" si="1"/>
        <v>0</v>
      </c>
      <c r="P85" s="25">
        <f t="shared" si="5"/>
        <v>1.568171594046919</v>
      </c>
      <c r="Q85" s="29">
        <f>_xll.KDE('Fixed-Window'!$M$39:$M$188, $P85,,1)</f>
        <v>0.10370306682345574</v>
      </c>
      <c r="R85" s="29">
        <f t="shared" si="4"/>
        <v>0.11421187205102196</v>
      </c>
      <c r="S85" s="22"/>
      <c r="T85" s="22"/>
    </row>
    <row r="86" spans="1:29" x14ac:dyDescent="0.25">
      <c r="A86" s="1">
        <v>4.4375895109016739E-3</v>
      </c>
      <c r="F86">
        <f t="shared" si="2"/>
        <v>92</v>
      </c>
      <c r="G86" s="11">
        <v>0.75311720880238253</v>
      </c>
      <c r="H86" s="11">
        <v>0.96926822477102248</v>
      </c>
      <c r="I86" s="11">
        <v>-1.1466136031078953</v>
      </c>
      <c r="J86" s="11">
        <v>2.6528480207126606</v>
      </c>
      <c r="K86" s="11">
        <v>3.7994616238205561</v>
      </c>
      <c r="L86" s="11" cm="1">
        <f t="array" ref="L86">INDEX($A$3:$A$202,$F86+1,1)</f>
        <v>0.58406030884142035</v>
      </c>
      <c r="M86" s="11">
        <f t="shared" si="0"/>
        <v>-0.16905689996096218</v>
      </c>
      <c r="N86">
        <f t="shared" si="1"/>
        <v>0</v>
      </c>
      <c r="P86" s="25">
        <f t="shared" si="5"/>
        <v>2.1352206737082691</v>
      </c>
      <c r="Q86" s="29">
        <f>_xll.KDE('Fixed-Window'!$M$39:$M$188, $P86,,1)</f>
        <v>5.2947185129353078E-2</v>
      </c>
      <c r="R86" s="29">
        <f t="shared" si="4"/>
        <v>4.3376246983254381E-2</v>
      </c>
      <c r="S86" s="22"/>
      <c r="T86" s="22"/>
    </row>
    <row r="87" spans="1:29" x14ac:dyDescent="0.25">
      <c r="A87" s="1">
        <v>0.7762695594067538</v>
      </c>
      <c r="F87">
        <f t="shared" si="2"/>
        <v>93</v>
      </c>
      <c r="G87" s="11">
        <v>8.2160177766307754E-2</v>
      </c>
      <c r="H87" s="11">
        <v>0.96883281009561351</v>
      </c>
      <c r="I87" s="11">
        <v>-1.8167172370618283</v>
      </c>
      <c r="J87" s="11">
        <v>1.9810375925944437</v>
      </c>
      <c r="K87" s="11">
        <v>3.797754829656272</v>
      </c>
      <c r="L87" s="11" cm="1">
        <f t="array" ref="L87">INDEX($A$3:$A$202,$F87+1,1)</f>
        <v>-8.8089907374251375E-2</v>
      </c>
      <c r="M87" s="11">
        <f t="shared" si="0"/>
        <v>-0.17025008514055912</v>
      </c>
      <c r="N87">
        <f t="shared" si="1"/>
        <v>0</v>
      </c>
    </row>
    <row r="88" spans="1:29" ht="15.75" thickBot="1" x14ac:dyDescent="0.3">
      <c r="A88" s="1">
        <v>1.0818589346856096</v>
      </c>
      <c r="F88">
        <f t="shared" si="2"/>
        <v>94</v>
      </c>
      <c r="G88" s="11">
        <v>5.3272048062853739E-3</v>
      </c>
      <c r="H88" s="11">
        <v>0.94098730315019563</v>
      </c>
      <c r="I88" s="11">
        <v>-1.8389740192775716</v>
      </c>
      <c r="J88" s="11">
        <v>1.8496284288901423</v>
      </c>
      <c r="K88" s="11">
        <v>3.688602448167714</v>
      </c>
      <c r="L88" s="11" cm="1">
        <f t="array" ref="L88">INDEX($A$3:$A$202,$F88+1,1)</f>
        <v>-1.7618113799168316</v>
      </c>
      <c r="M88" s="11">
        <f t="shared" si="0"/>
        <v>-1.7671385847231169</v>
      </c>
      <c r="N88">
        <f t="shared" si="1"/>
        <v>0</v>
      </c>
    </row>
    <row r="89" spans="1:29" ht="15.75" thickBot="1" x14ac:dyDescent="0.3">
      <c r="A89" s="1">
        <v>1.3445025677241675</v>
      </c>
      <c r="F89">
        <f t="shared" si="2"/>
        <v>95</v>
      </c>
      <c r="G89" s="11">
        <v>-1.5770698274914172</v>
      </c>
      <c r="H89" s="11">
        <v>1.0486245239892582</v>
      </c>
      <c r="I89" s="11">
        <v>-3.6323361278158206</v>
      </c>
      <c r="J89" s="11">
        <v>0.47819647283298639</v>
      </c>
      <c r="K89" s="11">
        <v>4.1105326006488072</v>
      </c>
      <c r="L89" s="11" cm="1">
        <f t="array" ref="L89">INDEX($A$3:$A$202,$F89+1,1)</f>
        <v>-1.9231298256135632</v>
      </c>
      <c r="M89" s="11">
        <f t="shared" si="0"/>
        <v>-0.34605999812214594</v>
      </c>
      <c r="N89">
        <f t="shared" si="1"/>
        <v>0</v>
      </c>
      <c r="P89" s="19" t="s">
        <v>42</v>
      </c>
      <c r="Q89" s="3"/>
      <c r="R89" s="3"/>
      <c r="S89" s="22"/>
      <c r="T89" s="19" t="s">
        <v>52</v>
      </c>
      <c r="U89" s="3"/>
      <c r="V89" s="21"/>
      <c r="W89" s="20">
        <f>0.05</f>
        <v>0.05</v>
      </c>
      <c r="X89" s="22"/>
      <c r="Y89" s="10" t="s">
        <v>54</v>
      </c>
      <c r="Z89" s="10" t="s">
        <v>53</v>
      </c>
      <c r="AA89" s="10" t="s">
        <v>12</v>
      </c>
      <c r="AB89" s="22"/>
      <c r="AC89" s="22"/>
    </row>
    <row r="90" spans="1:29" x14ac:dyDescent="0.25">
      <c r="A90" s="1">
        <v>1.0889784024017173</v>
      </c>
      <c r="F90">
        <f t="shared" si="2"/>
        <v>96</v>
      </c>
      <c r="G90" s="11">
        <v>-0.55446544866134584</v>
      </c>
      <c r="H90" s="11">
        <v>0.9875452210842115</v>
      </c>
      <c r="I90" s="11">
        <v>-2.4900185150910454</v>
      </c>
      <c r="J90" s="11">
        <v>1.3810876177683538</v>
      </c>
      <c r="K90" s="11">
        <v>3.8711061328593992</v>
      </c>
      <c r="L90" s="11" cm="1">
        <f t="array" ref="L90">INDEX($A$3:$A$202,$F90+1,1)</f>
        <v>0.74510128686479604</v>
      </c>
      <c r="M90" s="11">
        <f t="shared" si="0"/>
        <v>1.2995667355261418</v>
      </c>
      <c r="N90">
        <f t="shared" si="1"/>
        <v>0</v>
      </c>
      <c r="P90" s="28"/>
      <c r="Q90" s="22"/>
      <c r="R90" s="22"/>
      <c r="S90" s="22"/>
      <c r="T90" s="23" t="s">
        <v>11</v>
      </c>
      <c r="U90" s="23" t="s">
        <v>53</v>
      </c>
      <c r="V90" s="23" t="s">
        <v>12</v>
      </c>
      <c r="W90" s="31"/>
      <c r="X90" s="22"/>
      <c r="Y90" s="24" t="s">
        <v>55</v>
      </c>
      <c r="Z90" s="32">
        <f>_xll.WNTest('Fixed-Window'!$M$39:$M$188, 1)</f>
        <v>6.7647260934529871E-2</v>
      </c>
      <c r="AA90" s="33" t="b">
        <f>IF($Z90 &gt; $W$89, TRUE, FALSE)</f>
        <v>1</v>
      </c>
      <c r="AB90" s="22"/>
      <c r="AC90" s="22"/>
    </row>
    <row r="91" spans="1:29" x14ac:dyDescent="0.25">
      <c r="A91" s="1">
        <v>-0.34824212995010662</v>
      </c>
      <c r="F91">
        <f t="shared" si="2"/>
        <v>97</v>
      </c>
      <c r="G91" s="11">
        <v>1.3579130901669452</v>
      </c>
      <c r="H91" s="11">
        <v>1.0338956431211974</v>
      </c>
      <c r="I91" s="11">
        <v>-0.66848513412347832</v>
      </c>
      <c r="J91" s="11">
        <v>3.3843113144573689</v>
      </c>
      <c r="K91" s="11">
        <v>4.052796448580847</v>
      </c>
      <c r="L91" s="11" cm="1">
        <f t="array" ref="L91">INDEX($A$3:$A$202,$F91+1,1)</f>
        <v>1.8394697188038203</v>
      </c>
      <c r="M91" s="11">
        <f t="shared" si="0"/>
        <v>0.48155662863687509</v>
      </c>
      <c r="N91">
        <f t="shared" si="1"/>
        <v>0</v>
      </c>
      <c r="P91" s="22"/>
      <c r="Q91" s="24" t="s">
        <v>43</v>
      </c>
      <c r="R91" s="25">
        <f>AVERAGE(_xll.RMNA('Fixed-Window'!$M$39:$M$188))</f>
        <v>-6.953991234720093E-2</v>
      </c>
      <c r="S91" s="22"/>
      <c r="T91" s="33">
        <v>0</v>
      </c>
      <c r="U91" s="32">
        <f>_xll.TEST_MEAN('Fixed-Window'!$M$39:$M$188,$T91)</f>
        <v>0.21166239688355232</v>
      </c>
      <c r="V91" s="33" t="b">
        <f>IF($U91 &gt; $W$89/2, FALSE, TRUE)</f>
        <v>0</v>
      </c>
      <c r="W91" s="22"/>
      <c r="X91" s="22"/>
      <c r="Y91" s="24" t="s">
        <v>56</v>
      </c>
      <c r="Z91" s="32">
        <f>_xll.NormalityTest('Fixed-Window'!$M$39:$M$188, 1)</f>
        <v>0.66966236784298905</v>
      </c>
      <c r="AA91" s="33" t="b">
        <f>IF($Z91 &gt; $W$89, TRUE, FALSE)</f>
        <v>1</v>
      </c>
      <c r="AB91" s="22"/>
      <c r="AC91" s="22"/>
    </row>
    <row r="92" spans="1:29" x14ac:dyDescent="0.25">
      <c r="A92" s="1">
        <v>-0.69177084688180401</v>
      </c>
      <c r="F92">
        <f t="shared" si="2"/>
        <v>98</v>
      </c>
      <c r="G92" s="11">
        <v>1.0828190094024772</v>
      </c>
      <c r="H92" s="11">
        <v>0.97946734877607167</v>
      </c>
      <c r="I92" s="11">
        <v>-0.83690171823155479</v>
      </c>
      <c r="J92" s="11">
        <v>3.0025397370365092</v>
      </c>
      <c r="K92" s="11">
        <v>3.839441455268064</v>
      </c>
      <c r="L92" s="11" cm="1">
        <f t="array" ref="L92">INDEX($A$3:$A$202,$F92+1,1)</f>
        <v>1.2670973416019358</v>
      </c>
      <c r="M92" s="11">
        <f t="shared" si="0"/>
        <v>0.18427833219945855</v>
      </c>
      <c r="N92">
        <f t="shared" si="1"/>
        <v>0</v>
      </c>
      <c r="P92" s="22"/>
      <c r="Q92" s="24" t="s">
        <v>44</v>
      </c>
      <c r="R92" s="25">
        <f>STDEV(_xll.RMNA('Fixed-Window'!$M$39:$M$188))</f>
        <v>1.0607935591167532</v>
      </c>
      <c r="S92" s="22"/>
      <c r="T92" s="33"/>
      <c r="U92" s="32"/>
      <c r="V92" s="33"/>
      <c r="W92" s="22"/>
      <c r="X92" s="22"/>
      <c r="Y92" s="24" t="s">
        <v>57</v>
      </c>
      <c r="Z92" s="32">
        <f>_xll.ARCHTest('Fixed-Window'!$M$39:$M$188,1)</f>
        <v>0.42765165990657117</v>
      </c>
      <c r="AA92" s="33" t="b">
        <f>IF($Z92 &lt; $W$89, TRUE, FALSE)</f>
        <v>0</v>
      </c>
      <c r="AB92" s="22"/>
      <c r="AC92" s="22"/>
    </row>
    <row r="93" spans="1:29" x14ac:dyDescent="0.25">
      <c r="A93" s="1">
        <v>-6.080006160263185E-2</v>
      </c>
      <c r="F93">
        <f t="shared" si="2"/>
        <v>99</v>
      </c>
      <c r="G93" s="11">
        <v>0.70125044951083759</v>
      </c>
      <c r="H93" s="11">
        <v>1.0397406964746465</v>
      </c>
      <c r="I93" s="11">
        <v>-1.3366038688400612</v>
      </c>
      <c r="J93" s="11">
        <v>2.7391047678617362</v>
      </c>
      <c r="K93" s="11">
        <v>4.0757086367017976</v>
      </c>
      <c r="L93" s="11" cm="1">
        <f t="array" ref="L93">INDEX($A$3:$A$202,$F93+1,1)</f>
        <v>0.5872763857195461</v>
      </c>
      <c r="M93" s="11">
        <f t="shared" si="0"/>
        <v>-0.11397406379129149</v>
      </c>
      <c r="N93">
        <f t="shared" si="1"/>
        <v>0</v>
      </c>
      <c r="P93" s="22"/>
      <c r="Q93" s="24" t="s">
        <v>45</v>
      </c>
      <c r="R93" s="25">
        <f>SKEW(_xll.RMNA('Fixed-Window'!$M$39:$M$188))</f>
        <v>0.17110460651021028</v>
      </c>
      <c r="S93" s="22"/>
      <c r="T93" s="33">
        <v>0</v>
      </c>
      <c r="U93" s="32">
        <f>_xll.TEST_SKEW('Fixed-Window'!$M$39:$M$188)</f>
        <v>0.20087816865303118</v>
      </c>
      <c r="V93" s="33" t="b">
        <f>IF($U93 &gt; $W$89/2, FALSE, TRUE)</f>
        <v>0</v>
      </c>
      <c r="W93" s="22"/>
      <c r="X93" s="22"/>
      <c r="Y93" s="24"/>
      <c r="Z93" s="32"/>
      <c r="AA93" s="33"/>
      <c r="AB93" s="22"/>
      <c r="AC93" s="22"/>
    </row>
    <row r="94" spans="1:29" x14ac:dyDescent="0.25">
      <c r="A94" s="1">
        <v>0.5957925218691843</v>
      </c>
      <c r="F94">
        <f t="shared" si="2"/>
        <v>100</v>
      </c>
      <c r="G94" s="11">
        <v>0.29169082331150359</v>
      </c>
      <c r="H94" s="11">
        <v>0.96553961326897986</v>
      </c>
      <c r="I94" s="11">
        <v>-1.6007320443424287</v>
      </c>
      <c r="J94" s="11">
        <v>2.1841136909654359</v>
      </c>
      <c r="K94" s="11">
        <v>3.7848457353078646</v>
      </c>
      <c r="L94" s="11" cm="1">
        <f t="array" ref="L94">INDEX($A$3:$A$202,$F94+1,1)</f>
        <v>1.7662344896655273</v>
      </c>
      <c r="M94" s="11">
        <f t="shared" si="0"/>
        <v>1.4745436663540237</v>
      </c>
      <c r="N94">
        <f t="shared" si="1"/>
        <v>0</v>
      </c>
      <c r="P94" s="22"/>
      <c r="Q94" s="24" t="s">
        <v>46</v>
      </c>
      <c r="R94" s="25">
        <f>KURT(_xll.RMNA('Fixed-Window'!$M$39:$M$188))</f>
        <v>0.1614447642715735</v>
      </c>
      <c r="S94" s="22"/>
      <c r="T94" s="33">
        <v>0</v>
      </c>
      <c r="U94" s="32">
        <f>_xll.TEST_XKURT('Fixed-Window'!$M$39:$M$188)</f>
        <v>0.42566865057710757</v>
      </c>
      <c r="V94" s="33" t="b">
        <f>IF($U94 &gt; $W$89/2, FALSE, TRUE)</f>
        <v>0</v>
      </c>
      <c r="W94" s="22"/>
      <c r="X94" s="22"/>
      <c r="Y94" s="22"/>
      <c r="Z94" s="22"/>
      <c r="AA94" s="22"/>
      <c r="AB94" s="22"/>
      <c r="AC94" s="22"/>
    </row>
    <row r="95" spans="1:29" x14ac:dyDescent="0.25">
      <c r="A95" s="1">
        <v>0.58406030884142035</v>
      </c>
      <c r="F95">
        <f t="shared" si="2"/>
        <v>101</v>
      </c>
      <c r="G95" s="11">
        <v>1.6064902039598177</v>
      </c>
      <c r="H95" s="11">
        <v>1.137103356808546</v>
      </c>
      <c r="I95" s="11">
        <v>-0.6221914220845306</v>
      </c>
      <c r="J95" s="11">
        <v>3.8351718300041657</v>
      </c>
      <c r="K95" s="11">
        <v>4.4573632520886965</v>
      </c>
      <c r="L95" s="11" cm="1">
        <f t="array" ref="L95">INDEX($A$3:$A$202,$F95+1,1)</f>
        <v>2.8551800166451722</v>
      </c>
      <c r="M95" s="11">
        <f t="shared" si="0"/>
        <v>1.2486898126853545</v>
      </c>
      <c r="N95">
        <f t="shared" si="1"/>
        <v>0</v>
      </c>
      <c r="P95" s="22"/>
      <c r="Q95" s="24"/>
      <c r="R95" s="25"/>
      <c r="S95" s="22"/>
      <c r="T95" s="33"/>
      <c r="U95" s="32"/>
      <c r="V95" s="33"/>
      <c r="W95" s="22"/>
      <c r="X95" s="22"/>
      <c r="Y95" s="22"/>
      <c r="Z95" s="22"/>
      <c r="AA95" s="22"/>
      <c r="AB95" s="22"/>
      <c r="AC95" s="22"/>
    </row>
    <row r="96" spans="1:29" x14ac:dyDescent="0.25">
      <c r="A96" s="1">
        <v>-8.8089907374251375E-2</v>
      </c>
      <c r="F96">
        <f t="shared" si="2"/>
        <v>102</v>
      </c>
      <c r="G96" s="11">
        <v>1.8809565440265508</v>
      </c>
      <c r="H96" s="11">
        <v>0.96067781923158413</v>
      </c>
      <c r="I96" s="11">
        <v>-1.9373824138344542E-3</v>
      </c>
      <c r="J96" s="11">
        <v>3.7638504704669362</v>
      </c>
      <c r="K96" s="11">
        <v>3.7657878528807709</v>
      </c>
      <c r="L96" s="11" cm="1">
        <f t="array" ref="L96">INDEX($A$3:$A$202,$F96+1,1)</f>
        <v>0.99491256737029654</v>
      </c>
      <c r="M96" s="11">
        <f t="shared" si="0"/>
        <v>-0.88604397665625423</v>
      </c>
      <c r="N96">
        <f t="shared" si="1"/>
        <v>0</v>
      </c>
      <c r="P96" s="22"/>
      <c r="Q96" s="24" t="s">
        <v>47</v>
      </c>
      <c r="R96" s="25">
        <f>MEDIAN(_xll.RMNA('Fixed-Window'!$M$39:$M$188))</f>
        <v>-0.10996438924355212</v>
      </c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 x14ac:dyDescent="0.25">
      <c r="A97" s="1">
        <v>-1.7618113799168316</v>
      </c>
      <c r="F97">
        <f t="shared" si="2"/>
        <v>103</v>
      </c>
      <c r="G97" s="11">
        <v>-0.15922793869035512</v>
      </c>
      <c r="H97" s="11">
        <v>1.0174129841791537</v>
      </c>
      <c r="I97" s="11">
        <v>-2.1533207450849159</v>
      </c>
      <c r="J97" s="11">
        <v>1.8348648677042059</v>
      </c>
      <c r="K97" s="11">
        <v>3.9881856127891218</v>
      </c>
      <c r="L97" s="11" cm="1">
        <f t="array" ref="L97">INDEX($A$3:$A$202,$F97+1,1)</f>
        <v>0.29347562802981808</v>
      </c>
      <c r="M97" s="11">
        <f t="shared" si="0"/>
        <v>0.4527035667201732</v>
      </c>
      <c r="N97">
        <f t="shared" si="1"/>
        <v>0</v>
      </c>
      <c r="P97" s="22"/>
      <c r="Q97" s="24" t="s">
        <v>48</v>
      </c>
      <c r="R97" s="25">
        <f>MIN(_xll.RMNA('Fixed-Window'!$M$39:$M$188))</f>
        <v>-2.968221043243882</v>
      </c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 x14ac:dyDescent="0.25">
      <c r="A98" s="1">
        <v>-1.9231298256135632</v>
      </c>
      <c r="F98">
        <f t="shared" si="2"/>
        <v>104</v>
      </c>
      <c r="G98" s="11">
        <v>0.6505245764268236</v>
      </c>
      <c r="H98" s="11">
        <v>1.0774441668575805</v>
      </c>
      <c r="I98" s="11">
        <v>-1.4612271859667985</v>
      </c>
      <c r="J98" s="11">
        <v>2.7622763388204454</v>
      </c>
      <c r="K98" s="11">
        <v>4.2235035247872439</v>
      </c>
      <c r="L98" s="11" cm="1">
        <f t="array" ref="L98">INDEX($A$3:$A$202,$F98+1,1)</f>
        <v>-0.43857044465079631</v>
      </c>
      <c r="M98" s="11">
        <f t="shared" si="0"/>
        <v>-1.08909502107762</v>
      </c>
      <c r="N98">
        <f t="shared" si="1"/>
        <v>0</v>
      </c>
      <c r="P98" s="22"/>
      <c r="Q98" s="24" t="s">
        <v>49</v>
      </c>
      <c r="R98" s="25">
        <f>MAX(_xll.RMNA('Fixed-Window'!$M$39:$M$188))</f>
        <v>2.7022697533696185</v>
      </c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 x14ac:dyDescent="0.25">
      <c r="A99" s="1">
        <v>0.74510128686479604</v>
      </c>
      <c r="F99">
        <f t="shared" si="2"/>
        <v>105</v>
      </c>
      <c r="G99" s="11">
        <v>-0.62728842978490218</v>
      </c>
      <c r="H99" s="11">
        <v>1.077047591933717</v>
      </c>
      <c r="I99" s="11">
        <v>-2.7382629196105803</v>
      </c>
      <c r="J99" s="11">
        <v>1.4836860600407757</v>
      </c>
      <c r="K99" s="11">
        <v>4.2219489796513558</v>
      </c>
      <c r="L99" s="11" cm="1">
        <f t="array" ref="L99">INDEX($A$3:$A$202,$F99+1,1)</f>
        <v>-1.5782021128484094</v>
      </c>
      <c r="M99" s="11">
        <f t="shared" si="0"/>
        <v>-0.95091368306350721</v>
      </c>
      <c r="N99">
        <f t="shared" si="1"/>
        <v>0</v>
      </c>
      <c r="P99" s="22"/>
      <c r="Q99" s="24" t="s">
        <v>50</v>
      </c>
      <c r="R99" s="25">
        <f>QUARTILE(_xll.RMNA('Fixed-Window'!$M$39:$M$188),1)</f>
        <v>-0.76343209509356003</v>
      </c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 x14ac:dyDescent="0.25">
      <c r="A100" s="1">
        <v>1.8394697188038203</v>
      </c>
      <c r="F100">
        <f t="shared" si="2"/>
        <v>106</v>
      </c>
      <c r="G100" s="11">
        <v>-0.6004267305756763</v>
      </c>
      <c r="H100" s="11">
        <v>0.91577369067423819</v>
      </c>
      <c r="I100" s="11">
        <v>-2.3953101822865071</v>
      </c>
      <c r="J100" s="11">
        <v>1.1944567211351542</v>
      </c>
      <c r="K100" s="11">
        <v>3.589766903421661</v>
      </c>
      <c r="L100" s="11" cm="1">
        <f t="array" ref="L100">INDEX($A$3:$A$202,$F100+1,1)</f>
        <v>-0.53141194725313268</v>
      </c>
      <c r="M100" s="11">
        <f t="shared" si="0"/>
        <v>6.9014783322543627E-2</v>
      </c>
      <c r="N100">
        <f t="shared" si="1"/>
        <v>0</v>
      </c>
      <c r="P100" s="22"/>
      <c r="Q100" s="24" t="s">
        <v>51</v>
      </c>
      <c r="R100" s="25">
        <f>QUARTILE(_xll.RMNA('Fixed-Window'!$M$39:$M$188),3)</f>
        <v>0.48585831613054231</v>
      </c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 x14ac:dyDescent="0.25">
      <c r="A101" s="1">
        <v>1.2670973416019358</v>
      </c>
      <c r="F101">
        <f t="shared" si="2"/>
        <v>107</v>
      </c>
      <c r="G101" s="11">
        <v>0.39650287073995893</v>
      </c>
      <c r="H101" s="11">
        <v>1.0160894125079687</v>
      </c>
      <c r="I101" s="11">
        <v>-1.5949957828481218</v>
      </c>
      <c r="J101" s="11">
        <v>2.3880015243280397</v>
      </c>
      <c r="K101" s="11">
        <v>3.9829973071761615</v>
      </c>
      <c r="L101" s="11" cm="1">
        <f t="array" ref="L101">INDEX($A$3:$A$202,$F101+1,1)</f>
        <v>0.3661486146548979</v>
      </c>
      <c r="M101" s="11">
        <f t="shared" si="0"/>
        <v>-3.0354256085061038E-2</v>
      </c>
      <c r="N101">
        <f t="shared" si="1"/>
        <v>0</v>
      </c>
      <c r="P101" s="22"/>
      <c r="Q101" s="24"/>
      <c r="R101" s="25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 x14ac:dyDescent="0.25">
      <c r="A102" s="1">
        <v>0.5872763857195461</v>
      </c>
      <c r="F102">
        <f t="shared" si="2"/>
        <v>108</v>
      </c>
      <c r="G102" s="11">
        <v>0.35702543360745698</v>
      </c>
      <c r="H102" s="11">
        <v>0.9962223271608508</v>
      </c>
      <c r="I102" s="11">
        <v>-1.5955344482224891</v>
      </c>
      <c r="J102" s="11">
        <v>2.3095853154374031</v>
      </c>
      <c r="K102" s="11">
        <v>3.9051197636598922</v>
      </c>
      <c r="L102" s="11" cm="1">
        <f t="array" ref="L102">INDEX($A$3:$A$202,$F102+1,1)</f>
        <v>-9.9124092574187417E-2</v>
      </c>
      <c r="M102" s="11">
        <f t="shared" si="0"/>
        <v>-0.45614952618164439</v>
      </c>
      <c r="N102">
        <f t="shared" si="1"/>
        <v>0</v>
      </c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 x14ac:dyDescent="0.25">
      <c r="A103" s="1">
        <v>1.7662344896655273</v>
      </c>
      <c r="F103">
        <f t="shared" si="2"/>
        <v>109</v>
      </c>
      <c r="G103" s="11">
        <v>-5.3877492495494395E-2</v>
      </c>
      <c r="H103" s="11">
        <v>1.0283408840931858</v>
      </c>
      <c r="I103" s="11">
        <v>-2.0693885891482169</v>
      </c>
      <c r="J103" s="11">
        <v>1.961633604157228</v>
      </c>
      <c r="K103" s="11">
        <v>4.0310221933054446</v>
      </c>
      <c r="L103" s="11" cm="1">
        <f t="array" ref="L103">INDEX($A$3:$A$202,$F103+1,1)</f>
        <v>0.70740869402475381</v>
      </c>
      <c r="M103" s="11">
        <f t="shared" si="0"/>
        <v>0.76128618652024826</v>
      </c>
      <c r="N103">
        <f t="shared" si="1"/>
        <v>0</v>
      </c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 x14ac:dyDescent="0.25">
      <c r="A104" s="1">
        <v>2.8551800166451722</v>
      </c>
      <c r="F104">
        <f t="shared" si="2"/>
        <v>110</v>
      </c>
      <c r="G104" s="11">
        <v>0.95398823271744093</v>
      </c>
      <c r="H104" s="11">
        <v>0.93414541916008931</v>
      </c>
      <c r="I104" s="11">
        <v>-0.87690314515940648</v>
      </c>
      <c r="J104" s="11">
        <v>2.7848796105942881</v>
      </c>
      <c r="K104" s="11">
        <v>3.6617827557536948</v>
      </c>
      <c r="L104" s="11" cm="1">
        <f t="array" ref="L104">INDEX($A$3:$A$202,$F104+1,1)</f>
        <v>1.1071101075698522</v>
      </c>
      <c r="M104" s="11">
        <f t="shared" ref="M104:M167" si="6">L104-G104</f>
        <v>0.15312187485241124</v>
      </c>
      <c r="N104">
        <f t="shared" ref="N104:N167" si="7">IF(L104&gt;J104,1,0)</f>
        <v>0</v>
      </c>
      <c r="P104" t="s">
        <v>58</v>
      </c>
      <c r="Q104" cm="1">
        <f t="array" ref="Q104">_xll.MAPE($L$39:$L$188,$G$39:$G$188)</f>
        <v>2.8165282592786443</v>
      </c>
    </row>
    <row r="105" spans="1:29" x14ac:dyDescent="0.25">
      <c r="A105" s="1">
        <v>0.99491256737029654</v>
      </c>
      <c r="F105">
        <f t="shared" ref="F105:F168" si="8">F104+1</f>
        <v>111</v>
      </c>
      <c r="G105" s="11">
        <v>0.1283393684402962</v>
      </c>
      <c r="H105" s="11">
        <v>0.80884724155725296</v>
      </c>
      <c r="I105" s="11">
        <v>-1.4569720940064887</v>
      </c>
      <c r="J105" s="11">
        <v>1.7136508308870813</v>
      </c>
      <c r="K105" s="11">
        <v>3.17062292489357</v>
      </c>
      <c r="L105" s="11" cm="1">
        <f t="array" ref="L105">INDEX($A$3:$A$202,$F105+1,1)</f>
        <v>-0.41506119642542072</v>
      </c>
      <c r="M105" s="11">
        <f t="shared" si="6"/>
        <v>-0.54340056486571697</v>
      </c>
      <c r="N105">
        <f t="shared" si="7"/>
        <v>0</v>
      </c>
    </row>
    <row r="106" spans="1:29" x14ac:dyDescent="0.25">
      <c r="A106" s="1">
        <v>0.29347562802981808</v>
      </c>
      <c r="F106">
        <f t="shared" si="8"/>
        <v>112</v>
      </c>
      <c r="G106" s="11">
        <v>-0.51483775784995633</v>
      </c>
      <c r="H106" s="11">
        <v>0.84986498592255644</v>
      </c>
      <c r="I106" s="11">
        <v>-2.1805425219798069</v>
      </c>
      <c r="J106" s="11">
        <v>1.1508670062798942</v>
      </c>
      <c r="K106" s="11">
        <v>3.3314095282597012</v>
      </c>
      <c r="L106" s="11" cm="1">
        <f t="array" ref="L106">INDEX($A$3:$A$202,$F106+1,1)</f>
        <v>0.83407463103119528</v>
      </c>
      <c r="M106" s="11">
        <f t="shared" si="6"/>
        <v>1.3489123888811516</v>
      </c>
      <c r="N106">
        <f t="shared" si="7"/>
        <v>0</v>
      </c>
    </row>
    <row r="107" spans="1:29" x14ac:dyDescent="0.25">
      <c r="A107" s="1">
        <v>-0.43857044465079631</v>
      </c>
      <c r="F107">
        <f t="shared" si="8"/>
        <v>113</v>
      </c>
      <c r="G107" s="11">
        <v>1.1133509170696758</v>
      </c>
      <c r="H107" s="11">
        <v>0.95318475006321135</v>
      </c>
      <c r="I107" s="11">
        <v>-0.7548568636670312</v>
      </c>
      <c r="J107" s="11">
        <v>2.9815586978063831</v>
      </c>
      <c r="K107" s="11">
        <v>3.7364155614734145</v>
      </c>
      <c r="L107" s="11" cm="1">
        <f t="array" ref="L107">INDEX($A$3:$A$202,$F107+1,1)</f>
        <v>3.3348977326336389</v>
      </c>
      <c r="M107" s="11">
        <f t="shared" si="6"/>
        <v>2.2215468155639631</v>
      </c>
      <c r="N107">
        <f t="shared" si="7"/>
        <v>1</v>
      </c>
    </row>
    <row r="108" spans="1:29" x14ac:dyDescent="0.25">
      <c r="A108" s="1">
        <v>-1.5782021128484094</v>
      </c>
      <c r="F108">
        <f t="shared" si="8"/>
        <v>114</v>
      </c>
      <c r="G108" s="11">
        <v>2.4254465400735303</v>
      </c>
      <c r="H108" s="11">
        <v>0.82756354986211211</v>
      </c>
      <c r="I108" s="11">
        <v>0.80345178742567347</v>
      </c>
      <c r="J108" s="11">
        <v>4.0474412927213876</v>
      </c>
      <c r="K108" s="11">
        <v>3.2439895052957142</v>
      </c>
      <c r="L108" s="11" cm="1">
        <f t="array" ref="L108">INDEX($A$3:$A$202,$F108+1,1)</f>
        <v>3.1091768267130937</v>
      </c>
      <c r="M108" s="11">
        <f t="shared" si="6"/>
        <v>0.68373028663956337</v>
      </c>
      <c r="N108">
        <f t="shared" si="7"/>
        <v>0</v>
      </c>
    </row>
    <row r="109" spans="1:29" x14ac:dyDescent="0.25">
      <c r="A109" s="1">
        <v>-0.53141194725313268</v>
      </c>
      <c r="F109">
        <f t="shared" si="8"/>
        <v>115</v>
      </c>
      <c r="G109" s="11">
        <v>1.4476373448217557</v>
      </c>
      <c r="H109" s="11">
        <v>0.79287288491156516</v>
      </c>
      <c r="I109" s="11">
        <v>-0.10636495392328316</v>
      </c>
      <c r="J109" s="11">
        <v>3.0016396435667945</v>
      </c>
      <c r="K109" s="11">
        <v>3.1080045974900776</v>
      </c>
      <c r="L109" s="11" cm="1">
        <f t="array" ref="L109">INDEX($A$3:$A$202,$F109+1,1)</f>
        <v>1.0463281764754009</v>
      </c>
      <c r="M109" s="11">
        <f t="shared" si="6"/>
        <v>-0.40130916834635477</v>
      </c>
      <c r="N109">
        <f t="shared" si="7"/>
        <v>0</v>
      </c>
    </row>
    <row r="110" spans="1:29" x14ac:dyDescent="0.25">
      <c r="A110" s="1">
        <v>0.3661486146548979</v>
      </c>
      <c r="F110">
        <f t="shared" si="8"/>
        <v>116</v>
      </c>
      <c r="G110" s="11">
        <v>0.15540225180930037</v>
      </c>
      <c r="H110" s="11">
        <v>0.87320703504487795</v>
      </c>
      <c r="I110" s="11">
        <v>-1.5560520879256652</v>
      </c>
      <c r="J110" s="11">
        <v>1.8668565915442659</v>
      </c>
      <c r="K110" s="11">
        <v>3.422908679469931</v>
      </c>
      <c r="L110" s="11" cm="1">
        <f t="array" ref="L110">INDEX($A$3:$A$202,$F110+1,1)</f>
        <v>0.69112098715781722</v>
      </c>
      <c r="M110" s="11">
        <f t="shared" si="6"/>
        <v>0.53571873534851688</v>
      </c>
      <c r="N110">
        <f t="shared" si="7"/>
        <v>0</v>
      </c>
    </row>
    <row r="111" spans="1:29" x14ac:dyDescent="0.25">
      <c r="A111" s="1">
        <v>-9.9124092574187417E-2</v>
      </c>
      <c r="F111">
        <f t="shared" si="8"/>
        <v>117</v>
      </c>
      <c r="G111" s="11">
        <v>0.90463371429843287</v>
      </c>
      <c r="H111" s="11">
        <v>0.79830074016750741</v>
      </c>
      <c r="I111" s="11">
        <v>-0.66000698526154911</v>
      </c>
      <c r="J111" s="11">
        <v>2.4692744138584146</v>
      </c>
      <c r="K111" s="11">
        <v>3.1292813991199635</v>
      </c>
      <c r="L111" s="11" cm="1">
        <f t="array" ref="L111">INDEX($A$3:$A$202,$F111+1,1)</f>
        <v>2.057997153564346</v>
      </c>
      <c r="M111" s="11">
        <f t="shared" si="6"/>
        <v>1.1533634392659131</v>
      </c>
      <c r="N111">
        <f t="shared" si="7"/>
        <v>0</v>
      </c>
    </row>
    <row r="112" spans="1:29" x14ac:dyDescent="0.25">
      <c r="A112" s="1">
        <v>0.70740869402475381</v>
      </c>
      <c r="F112">
        <f t="shared" si="8"/>
        <v>118</v>
      </c>
      <c r="G112" s="11">
        <v>1.4436517482906155</v>
      </c>
      <c r="H112" s="11">
        <v>0.94425687777589284</v>
      </c>
      <c r="I112" s="11">
        <v>-0.40705772430437404</v>
      </c>
      <c r="J112" s="11">
        <v>3.2943612208856052</v>
      </c>
      <c r="K112" s="11">
        <v>3.701418945189979</v>
      </c>
      <c r="L112" s="11" cm="1">
        <f t="array" ref="L112">INDEX($A$3:$A$202,$F112+1,1)</f>
        <v>0.97012219600334593</v>
      </c>
      <c r="M112" s="11">
        <f t="shared" si="6"/>
        <v>-0.47352955228726956</v>
      </c>
      <c r="N112">
        <f t="shared" si="7"/>
        <v>0</v>
      </c>
    </row>
    <row r="113" spans="1:14" x14ac:dyDescent="0.25">
      <c r="A113" s="1">
        <v>1.1071101075698522</v>
      </c>
      <c r="F113">
        <f t="shared" si="8"/>
        <v>119</v>
      </c>
      <c r="G113" s="11">
        <v>-0.16878786888092839</v>
      </c>
      <c r="H113" s="11">
        <v>0.76843327627551261</v>
      </c>
      <c r="I113" s="11">
        <v>-1.67488941490305</v>
      </c>
      <c r="J113" s="11">
        <v>1.3373136771411933</v>
      </c>
      <c r="K113" s="11">
        <v>3.0122030920442433</v>
      </c>
      <c r="L113" s="11" cm="1">
        <f t="array" ref="L113">INDEX($A$3:$A$202,$F113+1,1)</f>
        <v>0.41355037717380694</v>
      </c>
      <c r="M113" s="11">
        <f t="shared" si="6"/>
        <v>0.58233824605473528</v>
      </c>
      <c r="N113">
        <f t="shared" si="7"/>
        <v>0</v>
      </c>
    </row>
    <row r="114" spans="1:14" x14ac:dyDescent="0.25">
      <c r="A114" s="1">
        <v>-0.41506119642542072</v>
      </c>
      <c r="F114">
        <f t="shared" si="8"/>
        <v>120</v>
      </c>
      <c r="G114" s="11">
        <v>1.0338726846375299</v>
      </c>
      <c r="H114" s="11">
        <v>0.75523902644594787</v>
      </c>
      <c r="I114" s="11">
        <v>-0.44636860691562119</v>
      </c>
      <c r="J114" s="11">
        <v>2.5141139761906812</v>
      </c>
      <c r="K114" s="11">
        <v>2.9604825831063026</v>
      </c>
      <c r="L114" s="11" cm="1">
        <f t="array" ref="L114">INDEX($A$3:$A$202,$F114+1,1)</f>
        <v>0.6867156147586122</v>
      </c>
      <c r="M114" s="11">
        <f t="shared" si="6"/>
        <v>-0.3471570698789177</v>
      </c>
      <c r="N114">
        <f t="shared" si="7"/>
        <v>0</v>
      </c>
    </row>
    <row r="115" spans="1:14" x14ac:dyDescent="0.25">
      <c r="A115" s="1">
        <v>0.83407463103119528</v>
      </c>
      <c r="F115">
        <f t="shared" si="8"/>
        <v>121</v>
      </c>
      <c r="G115" s="11">
        <v>0.48678266417792421</v>
      </c>
      <c r="H115" s="11">
        <v>0.87208516220476295</v>
      </c>
      <c r="I115" s="11">
        <v>-1.2224728451951821</v>
      </c>
      <c r="J115" s="11">
        <v>2.1960381735510306</v>
      </c>
      <c r="K115" s="11">
        <v>3.4185110187462127</v>
      </c>
      <c r="L115" s="11" cm="1">
        <f t="array" ref="L115">INDEX($A$3:$A$202,$F115+1,1)</f>
        <v>-0.69438780275837519</v>
      </c>
      <c r="M115" s="11">
        <f t="shared" si="6"/>
        <v>-1.1811704669362995</v>
      </c>
      <c r="N115">
        <f t="shared" si="7"/>
        <v>0</v>
      </c>
    </row>
    <row r="116" spans="1:14" x14ac:dyDescent="0.25">
      <c r="A116" s="1">
        <v>3.3348977326336389</v>
      </c>
      <c r="F116">
        <f t="shared" si="8"/>
        <v>122</v>
      </c>
      <c r="G116" s="11">
        <v>-0.64151151381381166</v>
      </c>
      <c r="H116" s="11">
        <v>0.77342166671871637</v>
      </c>
      <c r="I116" s="11">
        <v>-2.1573901254454366</v>
      </c>
      <c r="J116" s="11">
        <v>0.8743670978178133</v>
      </c>
      <c r="K116" s="11">
        <v>3.0317572232632499</v>
      </c>
      <c r="L116" s="11" cm="1">
        <f t="array" ref="L116">INDEX($A$3:$A$202,$F116+1,1)</f>
        <v>0.35898820238257756</v>
      </c>
      <c r="M116" s="11">
        <f t="shared" si="6"/>
        <v>1.0004997161963893</v>
      </c>
      <c r="N116">
        <f t="shared" si="7"/>
        <v>0</v>
      </c>
    </row>
    <row r="117" spans="1:14" x14ac:dyDescent="0.25">
      <c r="A117" s="1">
        <v>3.1091768267130937</v>
      </c>
      <c r="F117">
        <f t="shared" si="8"/>
        <v>123</v>
      </c>
      <c r="G117" s="11">
        <v>1.2885963408977463</v>
      </c>
      <c r="H117" s="11">
        <v>0.79334850318805716</v>
      </c>
      <c r="I117" s="11">
        <v>-0.2663381525396058</v>
      </c>
      <c r="J117" s="11">
        <v>2.8435308343350982</v>
      </c>
      <c r="K117" s="11">
        <v>3.1098689868747043</v>
      </c>
      <c r="L117" s="11" cm="1">
        <f t="array" ref="L117">INDEX($A$3:$A$202,$F117+1,1)</f>
        <v>3.466383448822508</v>
      </c>
      <c r="M117" s="11">
        <f t="shared" si="6"/>
        <v>2.1777871079247619</v>
      </c>
      <c r="N117">
        <f t="shared" si="7"/>
        <v>1</v>
      </c>
    </row>
    <row r="118" spans="1:14" x14ac:dyDescent="0.25">
      <c r="A118" s="1">
        <v>1.0463281764754009</v>
      </c>
      <c r="F118">
        <f t="shared" si="8"/>
        <v>124</v>
      </c>
      <c r="G118" s="11">
        <v>2.156425663599705</v>
      </c>
      <c r="H118" s="11">
        <v>1.0124345299570618</v>
      </c>
      <c r="I118" s="11">
        <v>0.17209044817912567</v>
      </c>
      <c r="J118" s="11">
        <v>4.1407608790202843</v>
      </c>
      <c r="K118" s="11">
        <v>3.9686704308411587</v>
      </c>
      <c r="L118" s="11" cm="1">
        <f t="array" ref="L118">INDEX($A$3:$A$202,$F118+1,1)</f>
        <v>4.2167347807365028</v>
      </c>
      <c r="M118" s="11">
        <f t="shared" si="6"/>
        <v>2.0603091171367978</v>
      </c>
      <c r="N118">
        <f t="shared" si="7"/>
        <v>1</v>
      </c>
    </row>
    <row r="119" spans="1:14" x14ac:dyDescent="0.25">
      <c r="A119" s="1">
        <v>0.69112098715781722</v>
      </c>
      <c r="F119">
        <f t="shared" si="8"/>
        <v>125</v>
      </c>
      <c r="G119" s="11">
        <v>2.4824113255329161</v>
      </c>
      <c r="H119" s="11">
        <v>0.93667598845301825</v>
      </c>
      <c r="I119" s="11">
        <v>0.64656012298154497</v>
      </c>
      <c r="J119" s="11">
        <v>4.3182625280842872</v>
      </c>
      <c r="K119" s="11">
        <v>3.6717024051027423</v>
      </c>
      <c r="L119" s="11" cm="1">
        <f t="array" ref="L119">INDEX($A$3:$A$202,$F119+1,1)</f>
        <v>2.4994690871960241</v>
      </c>
      <c r="M119" s="11">
        <f t="shared" si="6"/>
        <v>1.7057761663108018E-2</v>
      </c>
      <c r="N119">
        <f t="shared" si="7"/>
        <v>0</v>
      </c>
    </row>
    <row r="120" spans="1:14" x14ac:dyDescent="0.25">
      <c r="A120" s="1">
        <v>2.057997153564346</v>
      </c>
      <c r="F120">
        <f t="shared" si="8"/>
        <v>126</v>
      </c>
      <c r="G120" s="11">
        <v>1.2111385435694428</v>
      </c>
      <c r="H120" s="11">
        <v>0.793262642052456</v>
      </c>
      <c r="I120" s="11">
        <v>-0.34362766513445919</v>
      </c>
      <c r="J120" s="11">
        <v>2.7659047522733449</v>
      </c>
      <c r="K120" s="11">
        <v>3.1095324174078041</v>
      </c>
      <c r="L120" s="11" cm="1">
        <f t="array" ref="L120">INDEX($A$3:$A$202,$F120+1,1)</f>
        <v>2.1832909773022493</v>
      </c>
      <c r="M120" s="11">
        <f t="shared" si="6"/>
        <v>0.97215243373280646</v>
      </c>
      <c r="N120">
        <f t="shared" si="7"/>
        <v>0</v>
      </c>
    </row>
    <row r="121" spans="1:14" x14ac:dyDescent="0.25">
      <c r="A121" s="1">
        <v>0.97012219600334593</v>
      </c>
      <c r="F121">
        <f t="shared" si="8"/>
        <v>127</v>
      </c>
      <c r="G121" s="11">
        <v>1.7444037750864654</v>
      </c>
      <c r="H121" s="11">
        <v>1.0027233640685305</v>
      </c>
      <c r="I121" s="11">
        <v>-0.22089790494469863</v>
      </c>
      <c r="J121" s="11">
        <v>3.7097054551176294</v>
      </c>
      <c r="K121" s="11">
        <v>3.930603360062328</v>
      </c>
      <c r="L121" s="11" cm="1">
        <f t="array" ref="L121">INDEX($A$3:$A$202,$F121+1,1)</f>
        <v>3.303923203924569</v>
      </c>
      <c r="M121" s="11">
        <f t="shared" si="6"/>
        <v>1.5595194288381036</v>
      </c>
      <c r="N121">
        <f t="shared" si="7"/>
        <v>0</v>
      </c>
    </row>
    <row r="122" spans="1:14" x14ac:dyDescent="0.25">
      <c r="A122" s="1">
        <v>0.41355037717380694</v>
      </c>
      <c r="F122">
        <f t="shared" si="8"/>
        <v>128</v>
      </c>
      <c r="G122" s="11">
        <v>2.4018478938859529</v>
      </c>
      <c r="H122" s="11">
        <v>1.024756921179129</v>
      </c>
      <c r="I122" s="11">
        <v>0.39336123546670931</v>
      </c>
      <c r="J122" s="11">
        <v>4.410334552305196</v>
      </c>
      <c r="K122" s="11">
        <v>4.0169733168384862</v>
      </c>
      <c r="L122" s="11" cm="1">
        <f t="array" ref="L122">INDEX($A$3:$A$202,$F122+1,1)</f>
        <v>2.8205489628118032</v>
      </c>
      <c r="M122" s="11">
        <f t="shared" si="6"/>
        <v>0.41870106892585035</v>
      </c>
      <c r="N122">
        <f t="shared" si="7"/>
        <v>0</v>
      </c>
    </row>
    <row r="123" spans="1:14" x14ac:dyDescent="0.25">
      <c r="A123" s="1">
        <v>0.6867156147586122</v>
      </c>
      <c r="F123">
        <f t="shared" si="8"/>
        <v>129</v>
      </c>
      <c r="G123" s="11">
        <v>1.668179709558234</v>
      </c>
      <c r="H123" s="11">
        <v>0.88466631368102511</v>
      </c>
      <c r="I123" s="11">
        <v>-6.5734403592389024E-2</v>
      </c>
      <c r="J123" s="11">
        <v>3.4020938227088573</v>
      </c>
      <c r="K123" s="11">
        <v>3.4678282263012461</v>
      </c>
      <c r="L123" s="11" cm="1">
        <f t="array" ref="L123">INDEX($A$3:$A$202,$F123+1,1)</f>
        <v>1.6339415847904366</v>
      </c>
      <c r="M123" s="11">
        <f t="shared" si="6"/>
        <v>-3.4238124767797418E-2</v>
      </c>
      <c r="N123">
        <f t="shared" si="7"/>
        <v>0</v>
      </c>
    </row>
    <row r="124" spans="1:14" x14ac:dyDescent="0.25">
      <c r="A124" s="1">
        <v>-0.69438780275837519</v>
      </c>
      <c r="F124">
        <f t="shared" si="8"/>
        <v>130</v>
      </c>
      <c r="G124" s="11">
        <v>1.1824692607220744</v>
      </c>
      <c r="H124" s="11">
        <v>0.76897752091553118</v>
      </c>
      <c r="I124" s="11">
        <v>-0.32469898519326268</v>
      </c>
      <c r="J124" s="11">
        <v>2.6896375066374114</v>
      </c>
      <c r="K124" s="11">
        <v>3.0143364918306741</v>
      </c>
      <c r="L124" s="11" cm="1">
        <f t="array" ref="L124">INDEX($A$3:$A$202,$F124+1,1)</f>
        <v>2.1117854612867815</v>
      </c>
      <c r="M124" s="11">
        <f t="shared" si="6"/>
        <v>0.9293162005647071</v>
      </c>
      <c r="N124">
        <f t="shared" si="7"/>
        <v>0</v>
      </c>
    </row>
    <row r="125" spans="1:14" x14ac:dyDescent="0.25">
      <c r="A125" s="1">
        <v>0.35898820238257756</v>
      </c>
      <c r="F125">
        <f t="shared" si="8"/>
        <v>131</v>
      </c>
      <c r="G125" s="11">
        <v>2.1343404273211091</v>
      </c>
      <c r="H125" s="11">
        <v>0.90464682438121846</v>
      </c>
      <c r="I125" s="11">
        <v>0.3612652328053898</v>
      </c>
      <c r="J125" s="11">
        <v>3.9074156218368286</v>
      </c>
      <c r="K125" s="11">
        <v>3.546150389031439</v>
      </c>
      <c r="L125" s="11" cm="1">
        <f t="array" ref="L125">INDEX($A$3:$A$202,$F125+1,1)</f>
        <v>1.363576858316651</v>
      </c>
      <c r="M125" s="11">
        <f t="shared" si="6"/>
        <v>-0.77076356900445808</v>
      </c>
      <c r="N125">
        <f t="shared" si="7"/>
        <v>0</v>
      </c>
    </row>
    <row r="126" spans="1:14" x14ac:dyDescent="0.25">
      <c r="A126" s="1">
        <v>3.466383448822508</v>
      </c>
      <c r="F126">
        <f t="shared" si="8"/>
        <v>132</v>
      </c>
      <c r="G126" s="11">
        <v>0.48919439966260514</v>
      </c>
      <c r="H126" s="11">
        <v>0.90255454393098922</v>
      </c>
      <c r="I126" s="11">
        <v>-1.2797800005251077</v>
      </c>
      <c r="J126" s="11">
        <v>2.2581687998503179</v>
      </c>
      <c r="K126" s="11">
        <v>3.5379488003754256</v>
      </c>
      <c r="L126" s="11" cm="1">
        <f t="array" ref="L126">INDEX($A$3:$A$202,$F126+1,1)</f>
        <v>0.43897872575805141</v>
      </c>
      <c r="M126" s="11">
        <f t="shared" si="6"/>
        <v>-5.0215673904553726E-2</v>
      </c>
      <c r="N126">
        <f t="shared" si="7"/>
        <v>0</v>
      </c>
    </row>
    <row r="127" spans="1:14" x14ac:dyDescent="0.25">
      <c r="A127" s="1">
        <v>4.2167347807365028</v>
      </c>
      <c r="F127">
        <f t="shared" si="8"/>
        <v>133</v>
      </c>
      <c r="G127" s="11">
        <v>0.91341987046362694</v>
      </c>
      <c r="H127" s="11">
        <v>0.83324030717936326</v>
      </c>
      <c r="I127" s="11">
        <v>-0.71970112207501624</v>
      </c>
      <c r="J127" s="11">
        <v>2.5465408630022699</v>
      </c>
      <c r="K127" s="11">
        <v>3.2662419850772864</v>
      </c>
      <c r="L127" s="11" cm="1">
        <f t="array" ref="L127">INDEX($A$3:$A$202,$F127+1,1)</f>
        <v>0.59229891984105587</v>
      </c>
      <c r="M127" s="11">
        <f t="shared" si="6"/>
        <v>-0.32112095062257107</v>
      </c>
      <c r="N127">
        <f t="shared" si="7"/>
        <v>0</v>
      </c>
    </row>
    <row r="128" spans="1:14" x14ac:dyDescent="0.25">
      <c r="A128" s="1">
        <v>2.4994690871960241</v>
      </c>
      <c r="F128">
        <f t="shared" si="8"/>
        <v>134</v>
      </c>
      <c r="G128" s="11">
        <v>0.56782176157152431</v>
      </c>
      <c r="H128" s="11">
        <v>0.86685535982422057</v>
      </c>
      <c r="I128" s="11">
        <v>-1.1311835234894572</v>
      </c>
      <c r="J128" s="11">
        <v>2.2668270466325056</v>
      </c>
      <c r="K128" s="11">
        <v>3.3980105701219627</v>
      </c>
      <c r="L128" s="11" cm="1">
        <f t="array" ref="L128">INDEX($A$3:$A$202,$F128+1,1)</f>
        <v>0.25773248141968041</v>
      </c>
      <c r="M128" s="11">
        <f t="shared" si="6"/>
        <v>-0.31008928015184389</v>
      </c>
      <c r="N128">
        <f t="shared" si="7"/>
        <v>0</v>
      </c>
    </row>
    <row r="129" spans="1:14" x14ac:dyDescent="0.25">
      <c r="A129" s="1">
        <v>2.1832909773022493</v>
      </c>
      <c r="F129">
        <f t="shared" si="8"/>
        <v>135</v>
      </c>
      <c r="G129" s="11">
        <v>0.46871731851450227</v>
      </c>
      <c r="H129" s="11">
        <v>0.82151384700913521</v>
      </c>
      <c r="I129" s="11">
        <v>-1.1414202344243507</v>
      </c>
      <c r="J129" s="11">
        <v>2.078854871453355</v>
      </c>
      <c r="K129" s="11">
        <v>3.2202751058777057</v>
      </c>
      <c r="L129" s="11" cm="1">
        <f t="array" ref="L129">INDEX($A$3:$A$202,$F129+1,1)</f>
        <v>0.23365147538466724</v>
      </c>
      <c r="M129" s="11">
        <f t="shared" si="6"/>
        <v>-0.23506584312983503</v>
      </c>
      <c r="N129">
        <f t="shared" si="7"/>
        <v>0</v>
      </c>
    </row>
    <row r="130" spans="1:14" x14ac:dyDescent="0.25">
      <c r="A130" s="1">
        <v>3.303923203924569</v>
      </c>
      <c r="F130">
        <f t="shared" si="8"/>
        <v>136</v>
      </c>
      <c r="G130" s="11">
        <v>0.37535438368950169</v>
      </c>
      <c r="H130" s="11">
        <v>0.78001135807892807</v>
      </c>
      <c r="I130" s="11">
        <v>-1.1534397856773728</v>
      </c>
      <c r="J130" s="11">
        <v>1.9041485530563762</v>
      </c>
      <c r="K130" s="11">
        <v>3.057588338733749</v>
      </c>
      <c r="L130" s="11" cm="1">
        <f t="array" ref="L130">INDEX($A$3:$A$202,$F130+1,1)</f>
        <v>0.83957816670003793</v>
      </c>
      <c r="M130" s="11">
        <f t="shared" si="6"/>
        <v>0.46422378301053624</v>
      </c>
      <c r="N130">
        <f t="shared" si="7"/>
        <v>0</v>
      </c>
    </row>
    <row r="131" spans="1:14" x14ac:dyDescent="0.25">
      <c r="A131" s="1">
        <v>2.8205489628118032</v>
      </c>
      <c r="F131">
        <f t="shared" si="8"/>
        <v>137</v>
      </c>
      <c r="G131" s="11">
        <v>1.2919661634469375</v>
      </c>
      <c r="H131" s="11">
        <v>0.81338472475927992</v>
      </c>
      <c r="I131" s="11">
        <v>-0.30223860265627578</v>
      </c>
      <c r="J131" s="11">
        <v>2.8861709295501505</v>
      </c>
      <c r="K131" s="11">
        <v>3.1884095322064265</v>
      </c>
      <c r="L131" s="11" cm="1">
        <f t="array" ref="L131">INDEX($A$3:$A$202,$F131+1,1)</f>
        <v>2.0017978922939088</v>
      </c>
      <c r="M131" s="11">
        <f t="shared" si="6"/>
        <v>0.70983172884697132</v>
      </c>
      <c r="N131">
        <f t="shared" si="7"/>
        <v>0</v>
      </c>
    </row>
    <row r="132" spans="1:14" x14ac:dyDescent="0.25">
      <c r="A132" s="1">
        <v>1.6339415847904366</v>
      </c>
      <c r="F132">
        <f t="shared" si="8"/>
        <v>138</v>
      </c>
      <c r="G132" s="11">
        <v>2.0230441966717887</v>
      </c>
      <c r="H132" s="11">
        <v>0.92973676652925796</v>
      </c>
      <c r="I132" s="11">
        <v>0.20079361917171856</v>
      </c>
      <c r="J132" s="11">
        <v>3.8452947741718591</v>
      </c>
      <c r="K132" s="11">
        <v>3.6445011550001407</v>
      </c>
      <c r="L132" s="11" cm="1">
        <f t="array" ref="L132">INDEX($A$3:$A$202,$F132+1,1)</f>
        <v>1.9088425258067705</v>
      </c>
      <c r="M132" s="11">
        <f t="shared" si="6"/>
        <v>-0.1142016708650182</v>
      </c>
      <c r="N132">
        <f t="shared" si="7"/>
        <v>0</v>
      </c>
    </row>
    <row r="133" spans="1:14" x14ac:dyDescent="0.25">
      <c r="A133" s="1">
        <v>2.1117854612867815</v>
      </c>
      <c r="F133">
        <f t="shared" si="8"/>
        <v>139</v>
      </c>
      <c r="G133" s="11">
        <v>1.1961646615997676</v>
      </c>
      <c r="H133" s="11">
        <v>0.89870475283736284</v>
      </c>
      <c r="I133" s="11">
        <v>-0.56526428669643436</v>
      </c>
      <c r="J133" s="11">
        <v>2.9575936098959694</v>
      </c>
      <c r="K133" s="11">
        <v>3.522857896592404</v>
      </c>
      <c r="L133" s="11" cm="1">
        <f t="array" ref="L133">INDEX($A$3:$A$202,$F133+1,1)</f>
        <v>2.5765292470942631</v>
      </c>
      <c r="M133" s="11">
        <f t="shared" si="6"/>
        <v>1.3803645854944955</v>
      </c>
      <c r="N133">
        <f t="shared" si="7"/>
        <v>0</v>
      </c>
    </row>
    <row r="134" spans="1:14" x14ac:dyDescent="0.25">
      <c r="A134" s="1">
        <v>1.363576858316651</v>
      </c>
      <c r="F134">
        <f t="shared" si="8"/>
        <v>140</v>
      </c>
      <c r="G134" s="11">
        <v>1.9735107175489386</v>
      </c>
      <c r="H134" s="11">
        <v>1.1237866094436237</v>
      </c>
      <c r="I134" s="11">
        <v>-0.22907056326894359</v>
      </c>
      <c r="J134" s="11">
        <v>4.1760919983668208</v>
      </c>
      <c r="K134" s="11">
        <v>4.4051625616357644</v>
      </c>
      <c r="L134" s="11" cm="1">
        <f t="array" ref="L134">INDEX($A$3:$A$202,$F134+1,1)</f>
        <v>1.6972879251546895</v>
      </c>
      <c r="M134" s="11">
        <f t="shared" si="6"/>
        <v>-0.27622279239424907</v>
      </c>
      <c r="N134">
        <f t="shared" si="7"/>
        <v>0</v>
      </c>
    </row>
    <row r="135" spans="1:14" x14ac:dyDescent="0.25">
      <c r="A135" s="1">
        <v>0.43897872575805141</v>
      </c>
      <c r="F135">
        <f t="shared" si="8"/>
        <v>141</v>
      </c>
      <c r="G135" s="11">
        <v>0.25348450911796938</v>
      </c>
      <c r="H135" s="11">
        <v>0.77774084342943073</v>
      </c>
      <c r="I135" s="11">
        <v>-1.2708595333095198</v>
      </c>
      <c r="J135" s="11">
        <v>1.7778285515454586</v>
      </c>
      <c r="K135" s="11">
        <v>3.0486880848549784</v>
      </c>
      <c r="L135" s="11" cm="1">
        <f t="array" ref="L135">INDEX($A$3:$A$202,$F135+1,1)</f>
        <v>2.9557542624875879</v>
      </c>
      <c r="M135" s="11">
        <f t="shared" si="6"/>
        <v>2.7022697533696185</v>
      </c>
      <c r="N135">
        <f t="shared" si="7"/>
        <v>1</v>
      </c>
    </row>
    <row r="136" spans="1:14" x14ac:dyDescent="0.25">
      <c r="A136" s="1">
        <v>0.59229891984105587</v>
      </c>
      <c r="F136">
        <f t="shared" si="8"/>
        <v>142</v>
      </c>
      <c r="G136" s="11">
        <v>2.956006011778852</v>
      </c>
      <c r="H136" s="11">
        <v>0.9330799748141152</v>
      </c>
      <c r="I136" s="11">
        <v>1.1272028664476457</v>
      </c>
      <c r="J136" s="11">
        <v>4.7848091571100584</v>
      </c>
      <c r="K136" s="11">
        <v>3.6576062906624127</v>
      </c>
      <c r="L136" s="11" cm="1">
        <f t="array" ref="L136">INDEX($A$3:$A$202,$F136+1,1)</f>
        <v>2.6462270066006024</v>
      </c>
      <c r="M136" s="11">
        <f t="shared" si="6"/>
        <v>-0.30977900517824963</v>
      </c>
      <c r="N136">
        <f t="shared" si="7"/>
        <v>0</v>
      </c>
    </row>
    <row r="137" spans="1:14" x14ac:dyDescent="0.25">
      <c r="A137" s="1">
        <v>0.25773248141968041</v>
      </c>
      <c r="F137">
        <f t="shared" si="8"/>
        <v>143</v>
      </c>
      <c r="G137" s="11">
        <v>1.215158511629421</v>
      </c>
      <c r="H137" s="11">
        <v>0.89907039486252072</v>
      </c>
      <c r="I137" s="11">
        <v>-0.54698708186732459</v>
      </c>
      <c r="J137" s="11">
        <v>2.9773041051261666</v>
      </c>
      <c r="K137" s="11">
        <v>3.5242911869934912</v>
      </c>
      <c r="L137" s="11" cm="1">
        <f t="array" ref="L137">INDEX($A$3:$A$202,$F137+1,1)</f>
        <v>-0.62225317263699642</v>
      </c>
      <c r="M137" s="11">
        <f t="shared" si="6"/>
        <v>-1.8374116842664174</v>
      </c>
      <c r="N137">
        <f t="shared" si="7"/>
        <v>0</v>
      </c>
    </row>
    <row r="138" spans="1:14" x14ac:dyDescent="0.25">
      <c r="A138" s="1">
        <v>0.23365147538466724</v>
      </c>
      <c r="F138">
        <f t="shared" si="8"/>
        <v>144</v>
      </c>
      <c r="G138" s="11">
        <v>-6.6351110546672531E-2</v>
      </c>
      <c r="H138" s="11">
        <v>0.97588054304519256</v>
      </c>
      <c r="I138" s="11">
        <v>-1.9790418281286397</v>
      </c>
      <c r="J138" s="11">
        <v>1.8463396070352946</v>
      </c>
      <c r="K138" s="11">
        <v>3.8253814351639344</v>
      </c>
      <c r="L138" s="11" cm="1">
        <f t="array" ref="L138">INDEX($A$3:$A$202,$F138+1,1)</f>
        <v>0.59109458230107592</v>
      </c>
      <c r="M138" s="11">
        <f t="shared" si="6"/>
        <v>0.65744569284774845</v>
      </c>
      <c r="N138">
        <f t="shared" si="7"/>
        <v>0</v>
      </c>
    </row>
    <row r="139" spans="1:14" x14ac:dyDescent="0.25">
      <c r="A139" s="1">
        <v>0.83957816670003793</v>
      </c>
      <c r="F139">
        <f t="shared" si="8"/>
        <v>145</v>
      </c>
      <c r="G139" s="11">
        <v>1.7812091327117869</v>
      </c>
      <c r="H139" s="11">
        <v>0.97621724788366326</v>
      </c>
      <c r="I139" s="11">
        <v>-0.13214151422700304</v>
      </c>
      <c r="J139" s="11">
        <v>3.6945597796505769</v>
      </c>
      <c r="K139" s="11">
        <v>3.82670129387758</v>
      </c>
      <c r="L139" s="11" cm="1">
        <f t="array" ref="L139">INDEX($A$3:$A$202,$F139+1,1)</f>
        <v>1.7216793574321554</v>
      </c>
      <c r="M139" s="11">
        <f t="shared" si="6"/>
        <v>-5.9529775279631547E-2</v>
      </c>
      <c r="N139">
        <f t="shared" si="7"/>
        <v>0</v>
      </c>
    </row>
    <row r="140" spans="1:14" x14ac:dyDescent="0.25">
      <c r="A140" s="1">
        <v>2.0017978922939088</v>
      </c>
      <c r="F140">
        <f t="shared" si="8"/>
        <v>146</v>
      </c>
      <c r="G140" s="11">
        <v>1.2477661339739241</v>
      </c>
      <c r="H140" s="11">
        <v>0.98055370073765746</v>
      </c>
      <c r="I140" s="11">
        <v>-0.67408380437935045</v>
      </c>
      <c r="J140" s="11">
        <v>3.1696160723271989</v>
      </c>
      <c r="K140" s="11">
        <v>3.8436998767065491</v>
      </c>
      <c r="L140" s="11" cm="1">
        <f t="array" ref="L140">INDEX($A$3:$A$202,$F140+1,1)</f>
        <v>2.4820048408203195</v>
      </c>
      <c r="M140" s="11">
        <f t="shared" si="6"/>
        <v>1.2342387068463954</v>
      </c>
      <c r="N140">
        <f t="shared" si="7"/>
        <v>0</v>
      </c>
    </row>
    <row r="141" spans="1:14" x14ac:dyDescent="0.25">
      <c r="A141" s="1">
        <v>1.9088425258067705</v>
      </c>
      <c r="F141">
        <f t="shared" si="8"/>
        <v>147</v>
      </c>
      <c r="G141" s="11">
        <v>2.2978442049373182</v>
      </c>
      <c r="H141" s="11">
        <v>0.92873565418420712</v>
      </c>
      <c r="I141" s="11">
        <v>0.47755577157802609</v>
      </c>
      <c r="J141" s="11">
        <v>4.1181326382966104</v>
      </c>
      <c r="K141" s="11">
        <v>3.6405768667185843</v>
      </c>
      <c r="L141" s="11" cm="1">
        <f t="array" ref="L141">INDEX($A$3:$A$202,$F141+1,1)</f>
        <v>4.9813105796316801</v>
      </c>
      <c r="M141" s="11">
        <f t="shared" si="6"/>
        <v>2.6834663746943619</v>
      </c>
      <c r="N141">
        <f t="shared" si="7"/>
        <v>1</v>
      </c>
    </row>
    <row r="142" spans="1:14" x14ac:dyDescent="0.25">
      <c r="A142" s="1">
        <v>2.5765292470942631</v>
      </c>
      <c r="F142">
        <f t="shared" si="8"/>
        <v>148</v>
      </c>
      <c r="G142" s="11">
        <v>3.4115257882908825</v>
      </c>
      <c r="H142" s="11">
        <v>1.1799314483766072</v>
      </c>
      <c r="I142" s="11">
        <v>1.0989026452465507</v>
      </c>
      <c r="J142" s="11">
        <v>5.7241489313352147</v>
      </c>
      <c r="K142" s="11">
        <v>4.6252462860886645</v>
      </c>
      <c r="L142" s="11" cm="1">
        <f t="array" ref="L142">INDEX($A$3:$A$202,$F142+1,1)</f>
        <v>4.8345209206947537</v>
      </c>
      <c r="M142" s="11">
        <f t="shared" si="6"/>
        <v>1.4229951324038712</v>
      </c>
      <c r="N142">
        <f t="shared" si="7"/>
        <v>0</v>
      </c>
    </row>
    <row r="143" spans="1:14" x14ac:dyDescent="0.25">
      <c r="A143" s="1">
        <v>1.6972879251546895</v>
      </c>
      <c r="F143">
        <f t="shared" si="8"/>
        <v>149</v>
      </c>
      <c r="G143" s="11">
        <v>2.6779281182262578</v>
      </c>
      <c r="H143" s="11">
        <v>1.0860526591981738</v>
      </c>
      <c r="I143" s="11">
        <v>0.54930402088388375</v>
      </c>
      <c r="J143" s="11">
        <v>4.8065522155686313</v>
      </c>
      <c r="K143" s="11">
        <v>4.2572481946847471</v>
      </c>
      <c r="L143" s="11" cm="1">
        <f t="array" ref="L143">INDEX($A$3:$A$202,$F143+1,1)</f>
        <v>1.5300259165464238</v>
      </c>
      <c r="M143" s="11">
        <f t="shared" si="6"/>
        <v>-1.1479022016798339</v>
      </c>
      <c r="N143">
        <f t="shared" si="7"/>
        <v>0</v>
      </c>
    </row>
    <row r="144" spans="1:14" x14ac:dyDescent="0.25">
      <c r="A144" s="1">
        <v>2.9557542624875879</v>
      </c>
      <c r="F144">
        <f t="shared" si="8"/>
        <v>150</v>
      </c>
      <c r="G144" s="11">
        <v>0.48834745242263833</v>
      </c>
      <c r="H144" s="11">
        <v>1.0019507516363659</v>
      </c>
      <c r="I144" s="11">
        <v>-1.4754399350674754</v>
      </c>
      <c r="J144" s="11">
        <v>2.4521348399127518</v>
      </c>
      <c r="K144" s="11">
        <v>3.9275747749802274</v>
      </c>
      <c r="L144" s="11" cm="1">
        <f t="array" ref="L144">INDEX($A$3:$A$202,$F144+1,1)</f>
        <v>0.14329003309444821</v>
      </c>
      <c r="M144" s="11">
        <f t="shared" si="6"/>
        <v>-0.34505741932819012</v>
      </c>
      <c r="N144">
        <f t="shared" si="7"/>
        <v>0</v>
      </c>
    </row>
    <row r="145" spans="1:14" x14ac:dyDescent="0.25">
      <c r="A145" s="1">
        <v>2.6462270066006024</v>
      </c>
      <c r="F145">
        <f t="shared" si="8"/>
        <v>151</v>
      </c>
      <c r="G145" s="11">
        <v>0.97037419987404427</v>
      </c>
      <c r="H145" s="11">
        <v>1.0066505263104051</v>
      </c>
      <c r="I145" s="11">
        <v>-1.0026245767126396</v>
      </c>
      <c r="J145" s="11">
        <v>2.9433729764607284</v>
      </c>
      <c r="K145" s="11">
        <v>3.9459975531733678</v>
      </c>
      <c r="L145" s="11" cm="1">
        <f t="array" ref="L145">INDEX($A$3:$A$202,$F145+1,1)</f>
        <v>-0.17903926148793525</v>
      </c>
      <c r="M145" s="11">
        <f t="shared" si="6"/>
        <v>-1.1494134613619795</v>
      </c>
      <c r="N145">
        <f t="shared" si="7"/>
        <v>0</v>
      </c>
    </row>
    <row r="146" spans="1:14" x14ac:dyDescent="0.25">
      <c r="A146" s="1">
        <v>-0.62225317263699642</v>
      </c>
      <c r="F146">
        <f t="shared" si="8"/>
        <v>152</v>
      </c>
      <c r="G146" s="11">
        <v>0.30168735786219214</v>
      </c>
      <c r="H146" s="11">
        <v>0.96943936716695611</v>
      </c>
      <c r="I146" s="11">
        <v>-1.5983788869803435</v>
      </c>
      <c r="J146" s="11">
        <v>2.201753602704728</v>
      </c>
      <c r="K146" s="11">
        <v>3.8001324896850717</v>
      </c>
      <c r="L146" s="11" cm="1">
        <f t="array" ref="L146">INDEX($A$3:$A$202,$F146+1,1)</f>
        <v>-0.58022629235084566</v>
      </c>
      <c r="M146" s="11">
        <f t="shared" si="6"/>
        <v>-0.8819136502130378</v>
      </c>
      <c r="N146">
        <f t="shared" si="7"/>
        <v>0</v>
      </c>
    </row>
    <row r="147" spans="1:14" x14ac:dyDescent="0.25">
      <c r="A147" s="1">
        <v>0.59109458230107592</v>
      </c>
      <c r="F147">
        <f t="shared" si="8"/>
        <v>153</v>
      </c>
      <c r="G147" s="11">
        <v>0.36927723143089697</v>
      </c>
      <c r="H147" s="11">
        <v>0.95110637900228057</v>
      </c>
      <c r="I147" s="11">
        <v>-1.4948570168798754</v>
      </c>
      <c r="J147" s="11">
        <v>2.2334114797416693</v>
      </c>
      <c r="K147" s="11">
        <v>3.7282684966215447</v>
      </c>
      <c r="L147" s="11" cm="1">
        <f t="array" ref="L147">INDEX($A$3:$A$202,$F147+1,1)</f>
        <v>-1.3146826325131036</v>
      </c>
      <c r="M147" s="11">
        <f t="shared" si="6"/>
        <v>-1.6839598639440005</v>
      </c>
      <c r="N147">
        <f t="shared" si="7"/>
        <v>0</v>
      </c>
    </row>
    <row r="148" spans="1:14" x14ac:dyDescent="0.25">
      <c r="A148" s="1">
        <v>1.7216793574321554</v>
      </c>
      <c r="F148">
        <f t="shared" si="8"/>
        <v>154</v>
      </c>
      <c r="G148" s="11">
        <v>-0.52047431051031356</v>
      </c>
      <c r="H148" s="11">
        <v>1.0107614495388058</v>
      </c>
      <c r="I148" s="11">
        <v>-2.5015303485678722</v>
      </c>
      <c r="J148" s="11">
        <v>1.4605817275472448</v>
      </c>
      <c r="K148" s="11">
        <v>3.9621120761151172</v>
      </c>
      <c r="L148" s="11" cm="1">
        <f t="array" ref="L148">INDEX($A$3:$A$202,$F148+1,1)</f>
        <v>-0.83791239444838794</v>
      </c>
      <c r="M148" s="11">
        <f t="shared" si="6"/>
        <v>-0.31743808393807438</v>
      </c>
      <c r="N148">
        <f t="shared" si="7"/>
        <v>0</v>
      </c>
    </row>
    <row r="149" spans="1:14" x14ac:dyDescent="0.25">
      <c r="A149" s="1">
        <v>2.4820048408203195</v>
      </c>
      <c r="F149">
        <f t="shared" si="8"/>
        <v>155</v>
      </c>
      <c r="G149" s="11">
        <v>0.79807995390339581</v>
      </c>
      <c r="H149" s="11">
        <v>1.0269973666233274</v>
      </c>
      <c r="I149" s="11">
        <v>-1.2147978968958033</v>
      </c>
      <c r="J149" s="11">
        <v>2.8109578047025949</v>
      </c>
      <c r="K149" s="11">
        <v>4.0257557015983982</v>
      </c>
      <c r="L149" s="11" cm="1">
        <f t="array" ref="L149">INDEX($A$3:$A$202,$F149+1,1)</f>
        <v>0.55770266611557484</v>
      </c>
      <c r="M149" s="11">
        <f t="shared" si="6"/>
        <v>-0.24037728778782097</v>
      </c>
      <c r="N149">
        <f t="shared" si="7"/>
        <v>0</v>
      </c>
    </row>
    <row r="150" spans="1:14" x14ac:dyDescent="0.25">
      <c r="A150" s="1">
        <v>4.9813105796316801</v>
      </c>
      <c r="F150">
        <f t="shared" si="8"/>
        <v>156</v>
      </c>
      <c r="G150" s="11">
        <v>1.0966020560382126</v>
      </c>
      <c r="H150" s="11">
        <v>0.94977518095726188</v>
      </c>
      <c r="I150" s="11">
        <v>-0.76492309204803299</v>
      </c>
      <c r="J150" s="11">
        <v>2.958127204124458</v>
      </c>
      <c r="K150" s="11">
        <v>3.7230502961724907</v>
      </c>
      <c r="L150" s="11" cm="1">
        <f t="array" ref="L150">INDEX($A$3:$A$202,$F150+1,1)</f>
        <v>0.46799993249564631</v>
      </c>
      <c r="M150" s="11">
        <f t="shared" si="6"/>
        <v>-0.62860212354256628</v>
      </c>
      <c r="N150">
        <f t="shared" si="7"/>
        <v>0</v>
      </c>
    </row>
    <row r="151" spans="1:14" x14ac:dyDescent="0.25">
      <c r="A151" s="1">
        <v>4.8345209206947537</v>
      </c>
      <c r="F151">
        <f t="shared" si="8"/>
        <v>157</v>
      </c>
      <c r="G151" s="11">
        <v>0.67140403424165918</v>
      </c>
      <c r="H151" s="11">
        <v>0.98819933876216171</v>
      </c>
      <c r="I151" s="11">
        <v>-1.2654310792784738</v>
      </c>
      <c r="J151" s="11">
        <v>2.6082391477617923</v>
      </c>
      <c r="K151" s="11">
        <v>3.8736702270402663</v>
      </c>
      <c r="L151" s="11" cm="1">
        <f t="array" ref="L151">INDEX($A$3:$A$202,$F151+1,1)</f>
        <v>-0.47022164765808983</v>
      </c>
      <c r="M151" s="11">
        <f t="shared" si="6"/>
        <v>-1.141625681899749</v>
      </c>
      <c r="N151">
        <f t="shared" si="7"/>
        <v>0</v>
      </c>
    </row>
    <row r="152" spans="1:14" x14ac:dyDescent="0.25">
      <c r="A152" s="1">
        <v>1.5300259165464238</v>
      </c>
      <c r="F152">
        <f t="shared" si="8"/>
        <v>158</v>
      </c>
      <c r="G152" s="11">
        <v>0.18950526843785576</v>
      </c>
      <c r="H152" s="11">
        <v>1.1071757362763432</v>
      </c>
      <c r="I152" s="11">
        <v>-1.9805192992203937</v>
      </c>
      <c r="J152" s="11">
        <v>2.3595298360961054</v>
      </c>
      <c r="K152" s="11">
        <v>4.3400491353164989</v>
      </c>
      <c r="L152" s="11" cm="1">
        <f t="array" ref="L152">INDEX($A$3:$A$202,$F152+1,1)</f>
        <v>0.47513648206292025</v>
      </c>
      <c r="M152" s="11">
        <f t="shared" si="6"/>
        <v>0.2856312136250645</v>
      </c>
      <c r="N152">
        <f t="shared" si="7"/>
        <v>0</v>
      </c>
    </row>
    <row r="153" spans="1:14" x14ac:dyDescent="0.25">
      <c r="A153" s="1">
        <v>0.14329003309444821</v>
      </c>
      <c r="F153">
        <f t="shared" si="8"/>
        <v>159</v>
      </c>
      <c r="G153" s="11">
        <v>1.5551388802564616</v>
      </c>
      <c r="H153" s="11">
        <v>1.0308033309243467</v>
      </c>
      <c r="I153" s="11">
        <v>-0.46519852349918067</v>
      </c>
      <c r="J153" s="11">
        <v>3.5754762840121037</v>
      </c>
      <c r="K153" s="11">
        <v>4.0406748075112846</v>
      </c>
      <c r="L153" s="11" cm="1">
        <f t="array" ref="L153">INDEX($A$3:$A$202,$F153+1,1)</f>
        <v>0.62650030998517914</v>
      </c>
      <c r="M153" s="11">
        <f t="shared" si="6"/>
        <v>-0.92863857027128249</v>
      </c>
      <c r="N153">
        <f t="shared" si="7"/>
        <v>0</v>
      </c>
    </row>
    <row r="154" spans="1:14" x14ac:dyDescent="0.25">
      <c r="A154" s="1">
        <v>-0.17903926148793525</v>
      </c>
      <c r="F154">
        <f t="shared" si="8"/>
        <v>160</v>
      </c>
      <c r="G154" s="11">
        <v>0.61433196715481619</v>
      </c>
      <c r="H154" s="11">
        <v>1.0152566291126464</v>
      </c>
      <c r="I154" s="11">
        <v>-1.3755344609715097</v>
      </c>
      <c r="J154" s="11">
        <v>2.6041983952811423</v>
      </c>
      <c r="K154" s="11">
        <v>3.9797328562526522</v>
      </c>
      <c r="L154" s="11" cm="1">
        <f t="array" ref="L154">INDEX($A$3:$A$202,$F154+1,1)</f>
        <v>0.54183990916132663</v>
      </c>
      <c r="M154" s="11">
        <f t="shared" si="6"/>
        <v>-7.2492057993489567E-2</v>
      </c>
      <c r="N154">
        <f t="shared" si="7"/>
        <v>0</v>
      </c>
    </row>
    <row r="155" spans="1:14" x14ac:dyDescent="0.25">
      <c r="A155" s="1">
        <v>-0.58022629235084566</v>
      </c>
      <c r="F155">
        <f t="shared" si="8"/>
        <v>161</v>
      </c>
      <c r="G155" s="11">
        <v>1.0899259731309809</v>
      </c>
      <c r="H155" s="11">
        <v>0.98516177549010298</v>
      </c>
      <c r="I155" s="11">
        <v>-0.84095562577515515</v>
      </c>
      <c r="J155" s="11">
        <v>3.0208075720371168</v>
      </c>
      <c r="K155" s="11">
        <v>3.8617631978122722</v>
      </c>
      <c r="L155" s="11" cm="1">
        <f t="array" ref="L155">INDEX($A$3:$A$202,$F155+1,1)</f>
        <v>0.60049050007298299</v>
      </c>
      <c r="M155" s="11">
        <f t="shared" si="6"/>
        <v>-0.48943547305799795</v>
      </c>
      <c r="N155">
        <f t="shared" si="7"/>
        <v>0</v>
      </c>
    </row>
    <row r="156" spans="1:14" x14ac:dyDescent="0.25">
      <c r="A156" s="1">
        <v>-1.3146826325131036</v>
      </c>
      <c r="F156">
        <f t="shared" si="8"/>
        <v>162</v>
      </c>
      <c r="G156" s="11">
        <v>0.7261036217910608</v>
      </c>
      <c r="H156" s="11">
        <v>0.99142237182191217</v>
      </c>
      <c r="I156" s="11">
        <v>-1.217048520447165</v>
      </c>
      <c r="J156" s="11">
        <v>2.6692557640292867</v>
      </c>
      <c r="K156" s="11">
        <v>3.8863042844764517</v>
      </c>
      <c r="L156" s="11" cm="1">
        <f t="array" ref="L156">INDEX($A$3:$A$202,$F156+1,1)</f>
        <v>-0.54239266788539675</v>
      </c>
      <c r="M156" s="11">
        <f t="shared" si="6"/>
        <v>-1.2684962896764576</v>
      </c>
      <c r="N156">
        <f t="shared" si="7"/>
        <v>0</v>
      </c>
    </row>
    <row r="157" spans="1:14" x14ac:dyDescent="0.25">
      <c r="A157" s="1">
        <v>-0.83791239444838794</v>
      </c>
      <c r="F157">
        <f t="shared" si="8"/>
        <v>163</v>
      </c>
      <c r="G157" s="11">
        <v>-0.24013404868995325</v>
      </c>
      <c r="H157" s="11">
        <v>1.0503864528932372</v>
      </c>
      <c r="I157" s="11">
        <v>-2.2988536662094758</v>
      </c>
      <c r="J157" s="11">
        <v>1.8185855688295693</v>
      </c>
      <c r="K157" s="11">
        <v>4.1174392350390452</v>
      </c>
      <c r="L157" s="11" cm="1">
        <f t="array" ref="L157">INDEX($A$3:$A$202,$F157+1,1)</f>
        <v>-0.29465116797702606</v>
      </c>
      <c r="M157" s="11">
        <f t="shared" si="6"/>
        <v>-5.4517119287072813E-2</v>
      </c>
      <c r="N157">
        <f t="shared" si="7"/>
        <v>0</v>
      </c>
    </row>
    <row r="158" spans="1:14" x14ac:dyDescent="0.25">
      <c r="A158" s="1">
        <v>0.55770266611557484</v>
      </c>
      <c r="F158">
        <f t="shared" si="8"/>
        <v>164</v>
      </c>
      <c r="G158" s="11">
        <v>0.43582076736213105</v>
      </c>
      <c r="H158" s="11">
        <v>0.93585235225329511</v>
      </c>
      <c r="I158" s="11">
        <v>-1.3984161379014193</v>
      </c>
      <c r="J158" s="11">
        <v>2.2700576726256814</v>
      </c>
      <c r="K158" s="11">
        <v>3.6684738105271006</v>
      </c>
      <c r="L158" s="11" cm="1">
        <f t="array" ref="L158">INDEX($A$3:$A$202,$F158+1,1)</f>
        <v>-0.95857156246532504</v>
      </c>
      <c r="M158" s="11">
        <f t="shared" si="6"/>
        <v>-1.3943923298274561</v>
      </c>
      <c r="N158">
        <f t="shared" si="7"/>
        <v>0</v>
      </c>
    </row>
    <row r="159" spans="1:14" x14ac:dyDescent="0.25">
      <c r="A159" s="1">
        <v>0.46799993249564631</v>
      </c>
      <c r="F159">
        <f t="shared" si="8"/>
        <v>165</v>
      </c>
      <c r="G159" s="11">
        <v>-0.53884825330058628</v>
      </c>
      <c r="H159" s="11">
        <v>1.0702583075807246</v>
      </c>
      <c r="I159" s="11">
        <v>-2.6365159903135975</v>
      </c>
      <c r="J159" s="11">
        <v>1.5588194837124252</v>
      </c>
      <c r="K159" s="11">
        <v>4.1953354740260229</v>
      </c>
      <c r="L159" s="11" cm="1">
        <f t="array" ref="L159">INDEX($A$3:$A$202,$F159+1,1)</f>
        <v>-2.2676062593081543</v>
      </c>
      <c r="M159" s="11">
        <f t="shared" si="6"/>
        <v>-1.728758006007568</v>
      </c>
      <c r="N159">
        <f t="shared" si="7"/>
        <v>0</v>
      </c>
    </row>
    <row r="160" spans="1:14" x14ac:dyDescent="0.25">
      <c r="A160" s="1">
        <v>-0.47022164765808983</v>
      </c>
      <c r="F160">
        <f t="shared" si="8"/>
        <v>166</v>
      </c>
      <c r="G160" s="11">
        <v>-1.3006693886082525</v>
      </c>
      <c r="H160" s="11">
        <v>1.0346924794338814</v>
      </c>
      <c r="I160" s="11">
        <v>-3.3286293833731104</v>
      </c>
      <c r="J160" s="11">
        <v>0.72729060615660557</v>
      </c>
      <c r="K160" s="11">
        <v>4.0559199895297162</v>
      </c>
      <c r="L160" s="11" cm="1">
        <f t="array" ref="L160">INDEX($A$3:$A$202,$F160+1,1)</f>
        <v>-0.21145302151575995</v>
      </c>
      <c r="M160" s="11">
        <f t="shared" si="6"/>
        <v>1.0892163670924926</v>
      </c>
      <c r="N160">
        <f t="shared" si="7"/>
        <v>0</v>
      </c>
    </row>
    <row r="161" spans="1:14" x14ac:dyDescent="0.25">
      <c r="A161" s="1">
        <v>0.47513648206292025</v>
      </c>
      <c r="F161">
        <f t="shared" si="8"/>
        <v>167</v>
      </c>
      <c r="G161" s="11">
        <v>1.2076628485190548</v>
      </c>
      <c r="H161" s="11">
        <v>1.0735758754251961</v>
      </c>
      <c r="I161" s="11">
        <v>-0.8965072019853888</v>
      </c>
      <c r="J161" s="11">
        <v>3.3118328990234982</v>
      </c>
      <c r="K161" s="11">
        <v>4.2083401010088872</v>
      </c>
      <c r="L161" s="11" cm="1">
        <f t="array" ref="L161">INDEX($A$3:$A$202,$F161+1,1)</f>
        <v>1.5854450817613377</v>
      </c>
      <c r="M161" s="11">
        <f t="shared" si="6"/>
        <v>0.37778223324228288</v>
      </c>
      <c r="N161">
        <f t="shared" si="7"/>
        <v>0</v>
      </c>
    </row>
    <row r="162" spans="1:14" x14ac:dyDescent="0.25">
      <c r="A162" s="1">
        <v>0.62650030998517914</v>
      </c>
      <c r="F162">
        <f t="shared" si="8"/>
        <v>168</v>
      </c>
      <c r="G162" s="11">
        <v>1.4180513753400479</v>
      </c>
      <c r="H162" s="11">
        <v>0.98619684647874228</v>
      </c>
      <c r="I162" s="11">
        <v>-0.51485892542526357</v>
      </c>
      <c r="J162" s="11">
        <v>3.3509616761053591</v>
      </c>
      <c r="K162" s="11">
        <v>3.8658206015306229</v>
      </c>
      <c r="L162" s="11" cm="1">
        <f t="array" ref="L162">INDEX($A$3:$A$202,$F162+1,1)</f>
        <v>1.5991405496454627</v>
      </c>
      <c r="M162" s="11">
        <f t="shared" si="6"/>
        <v>0.18108917430541482</v>
      </c>
      <c r="N162">
        <f t="shared" si="7"/>
        <v>0</v>
      </c>
    </row>
    <row r="163" spans="1:14" x14ac:dyDescent="0.25">
      <c r="A163" s="1">
        <v>0.54183990916132663</v>
      </c>
      <c r="F163">
        <f t="shared" si="8"/>
        <v>169</v>
      </c>
      <c r="G163" s="11">
        <v>1.34724491519572</v>
      </c>
      <c r="H163" s="11">
        <v>1.0858437846437181</v>
      </c>
      <c r="I163" s="11">
        <v>-0.78096979554263379</v>
      </c>
      <c r="J163" s="11">
        <v>3.4754596259340738</v>
      </c>
      <c r="K163" s="11">
        <v>4.2564294214767076</v>
      </c>
      <c r="L163" s="11" cm="1">
        <f t="array" ref="L163">INDEX($A$3:$A$202,$F163+1,1)</f>
        <v>1.5231867654634916</v>
      </c>
      <c r="M163" s="11">
        <f t="shared" si="6"/>
        <v>0.17594185026777165</v>
      </c>
      <c r="N163">
        <f t="shared" si="7"/>
        <v>0</v>
      </c>
    </row>
    <row r="164" spans="1:14" x14ac:dyDescent="0.25">
      <c r="A164" s="1">
        <v>0.60049050007298299</v>
      </c>
      <c r="F164">
        <f t="shared" si="8"/>
        <v>170</v>
      </c>
      <c r="G164" s="11">
        <v>1.3614058303182264</v>
      </c>
      <c r="H164" s="11">
        <v>0.97781803176498205</v>
      </c>
      <c r="I164" s="11">
        <v>-0.55508229537498077</v>
      </c>
      <c r="J164" s="11">
        <v>3.2778939560114333</v>
      </c>
      <c r="K164" s="11">
        <v>3.8329762513864143</v>
      </c>
      <c r="L164" s="11" cm="1">
        <f t="array" ref="L164">INDEX($A$3:$A$202,$F164+1,1)</f>
        <v>1.8277385369886865</v>
      </c>
      <c r="M164" s="11">
        <f t="shared" si="6"/>
        <v>0.46633270667046012</v>
      </c>
      <c r="N164">
        <f t="shared" si="7"/>
        <v>0</v>
      </c>
    </row>
    <row r="165" spans="1:14" x14ac:dyDescent="0.25">
      <c r="A165" s="1">
        <v>-0.54239266788539675</v>
      </c>
      <c r="F165">
        <f t="shared" si="8"/>
        <v>171</v>
      </c>
      <c r="G165" s="11">
        <v>1.7576043092985796</v>
      </c>
      <c r="H165" s="11">
        <v>0.94008931347674896</v>
      </c>
      <c r="I165" s="11">
        <v>-8.4936887366833025E-2</v>
      </c>
      <c r="J165" s="11">
        <v>3.600145505963992</v>
      </c>
      <c r="K165" s="11">
        <v>3.6850823933308252</v>
      </c>
      <c r="L165" s="11" cm="1">
        <f t="array" ref="L165">INDEX($A$3:$A$202,$F165+1,1)</f>
        <v>1.9429930074812178</v>
      </c>
      <c r="M165" s="11">
        <f t="shared" si="6"/>
        <v>0.18538869818263826</v>
      </c>
      <c r="N165">
        <f t="shared" si="7"/>
        <v>0</v>
      </c>
    </row>
    <row r="166" spans="1:14" x14ac:dyDescent="0.25">
      <c r="A166" s="1">
        <v>-0.29465116797702606</v>
      </c>
      <c r="F166">
        <f t="shared" si="8"/>
        <v>172</v>
      </c>
      <c r="G166" s="11">
        <v>1.5548044174912257</v>
      </c>
      <c r="H166" s="11">
        <v>0.95023562749491686</v>
      </c>
      <c r="I166" s="11">
        <v>-0.30762318922562981</v>
      </c>
      <c r="J166" s="11">
        <v>3.4172320242080811</v>
      </c>
      <c r="K166" s="11">
        <v>3.724855213433711</v>
      </c>
      <c r="L166" s="11" cm="1">
        <f t="array" ref="L166">INDEX($A$3:$A$202,$F166+1,1)</f>
        <v>0.33825172170083095</v>
      </c>
      <c r="M166" s="11">
        <f t="shared" si="6"/>
        <v>-1.2165526957903947</v>
      </c>
      <c r="N166">
        <f t="shared" si="7"/>
        <v>0</v>
      </c>
    </row>
    <row r="167" spans="1:14" x14ac:dyDescent="0.25">
      <c r="A167" s="1">
        <v>-0.95857156246532504</v>
      </c>
      <c r="F167">
        <f t="shared" si="8"/>
        <v>173</v>
      </c>
      <c r="G167" s="11">
        <v>0.28981282986423129</v>
      </c>
      <c r="H167" s="11">
        <v>1.0787001849717694</v>
      </c>
      <c r="I167" s="11">
        <v>-1.8244006827971309</v>
      </c>
      <c r="J167" s="11">
        <v>2.4040263425255937</v>
      </c>
      <c r="K167" s="11">
        <v>4.2284270253227243</v>
      </c>
      <c r="L167" s="11" cm="1">
        <f t="array" ref="L167">INDEX($A$3:$A$202,$F167+1,1)</f>
        <v>-0.14948824496344026</v>
      </c>
      <c r="M167" s="11">
        <f t="shared" si="6"/>
        <v>-0.43930107482767156</v>
      </c>
      <c r="N167">
        <f t="shared" si="7"/>
        <v>0</v>
      </c>
    </row>
    <row r="168" spans="1:14" x14ac:dyDescent="0.25">
      <c r="A168" s="1">
        <v>-2.2676062593081543</v>
      </c>
      <c r="F168">
        <f t="shared" si="8"/>
        <v>174</v>
      </c>
      <c r="G168" s="11">
        <v>0.54940714421865966</v>
      </c>
      <c r="H168" s="11">
        <v>0.94402147968395989</v>
      </c>
      <c r="I168" s="11">
        <v>-1.3008409565941119</v>
      </c>
      <c r="J168" s="11">
        <v>2.3996552450314312</v>
      </c>
      <c r="K168" s="11">
        <v>3.7004962016255432</v>
      </c>
      <c r="L168" s="11" cm="1">
        <f t="array" ref="L168">INDEX($A$3:$A$202,$F168+1,1)</f>
        <v>-1.2518585310930743</v>
      </c>
      <c r="M168" s="11">
        <f t="shared" ref="M168:M188" si="9">L168-G168</f>
        <v>-1.801265675311734</v>
      </c>
      <c r="N168">
        <f t="shared" ref="N168:N193" si="10">IF(L168&gt;J168,1,0)</f>
        <v>0</v>
      </c>
    </row>
    <row r="169" spans="1:14" x14ac:dyDescent="0.25">
      <c r="A169" s="1">
        <v>-0.21145302151575995</v>
      </c>
      <c r="F169">
        <f t="shared" ref="F169:F193" si="11">F168+1</f>
        <v>175</v>
      </c>
      <c r="G169" s="11">
        <v>-0.71668370351414379</v>
      </c>
      <c r="H169" s="11">
        <v>1.0887027247870575</v>
      </c>
      <c r="I169" s="11">
        <v>-2.8505018339673986</v>
      </c>
      <c r="J169" s="11">
        <v>1.4171344269391113</v>
      </c>
      <c r="K169" s="11">
        <v>4.2676362609065102</v>
      </c>
      <c r="L169" s="11" cm="1">
        <f t="array" ref="L169">INDEX($A$3:$A$202,$F169+1,1)</f>
        <v>-0.43274387264297398</v>
      </c>
      <c r="M169" s="11">
        <f t="shared" si="9"/>
        <v>0.28393983087116981</v>
      </c>
      <c r="N169">
        <f t="shared" si="10"/>
        <v>0</v>
      </c>
    </row>
    <row r="170" spans="1:14" x14ac:dyDescent="0.25">
      <c r="A170" s="1">
        <v>1.5854450817613377</v>
      </c>
      <c r="F170">
        <f t="shared" si="11"/>
        <v>176</v>
      </c>
      <c r="G170" s="11">
        <v>0.90688524983096341</v>
      </c>
      <c r="H170" s="11">
        <v>0.9892803558517218</v>
      </c>
      <c r="I170" s="11">
        <v>-1.0320686182513796</v>
      </c>
      <c r="J170" s="11">
        <v>2.8458391179133065</v>
      </c>
      <c r="K170" s="11">
        <v>3.8779077361646861</v>
      </c>
      <c r="L170" s="11" cm="1">
        <f t="array" ref="L170">INDEX($A$3:$A$202,$F170+1,1)</f>
        <v>2.2054295946806293</v>
      </c>
      <c r="M170" s="11">
        <f t="shared" si="9"/>
        <v>1.2985443448496659</v>
      </c>
      <c r="N170">
        <f t="shared" si="10"/>
        <v>0</v>
      </c>
    </row>
    <row r="171" spans="1:14" x14ac:dyDescent="0.25">
      <c r="A171" s="1">
        <v>1.5991405496454627</v>
      </c>
      <c r="F171">
        <f t="shared" si="11"/>
        <v>177</v>
      </c>
      <c r="G171" s="11">
        <v>2.2274990174068963</v>
      </c>
      <c r="H171" s="11">
        <v>1.0563733016206691</v>
      </c>
      <c r="I171" s="11">
        <v>0.15704539200071732</v>
      </c>
      <c r="J171" s="11">
        <v>4.2979526428130752</v>
      </c>
      <c r="K171" s="11">
        <v>4.1409072508123579</v>
      </c>
      <c r="L171" s="11" cm="1">
        <f t="array" ref="L171">INDEX($A$3:$A$202,$F171+1,1)</f>
        <v>1.5898523942433513</v>
      </c>
      <c r="M171" s="11">
        <f t="shared" si="9"/>
        <v>-0.63764662316354492</v>
      </c>
      <c r="N171">
        <f t="shared" si="10"/>
        <v>0</v>
      </c>
    </row>
    <row r="172" spans="1:14" x14ac:dyDescent="0.25">
      <c r="A172" s="1">
        <v>1.5231867654634916</v>
      </c>
      <c r="F172">
        <f t="shared" si="11"/>
        <v>178</v>
      </c>
      <c r="G172" s="11">
        <v>0.68949647359957855</v>
      </c>
      <c r="H172" s="11">
        <v>0.97092141256889808</v>
      </c>
      <c r="I172" s="11">
        <v>-1.2134745268542164</v>
      </c>
      <c r="J172" s="11">
        <v>2.5924674740533735</v>
      </c>
      <c r="K172" s="11">
        <v>3.8059420009075899</v>
      </c>
      <c r="L172" s="11" cm="1">
        <f t="array" ref="L172">INDEX($A$3:$A$202,$F172+1,1)</f>
        <v>0.30347384152191559</v>
      </c>
      <c r="M172" s="11">
        <f t="shared" si="9"/>
        <v>-0.38602263207766296</v>
      </c>
      <c r="N172">
        <f t="shared" si="10"/>
        <v>0</v>
      </c>
    </row>
    <row r="173" spans="1:14" x14ac:dyDescent="0.25">
      <c r="A173" s="1">
        <v>1.8277385369886865</v>
      </c>
      <c r="F173">
        <f t="shared" si="11"/>
        <v>179</v>
      </c>
      <c r="G173" s="11">
        <v>0.37761627754859317</v>
      </c>
      <c r="H173" s="11">
        <v>0.94927275763647712</v>
      </c>
      <c r="I173" s="11">
        <v>-1.4829241389239214</v>
      </c>
      <c r="J173" s="11">
        <v>2.2381566940211077</v>
      </c>
      <c r="K173" s="11">
        <v>3.7210808329450291</v>
      </c>
      <c r="L173" s="11" cm="1">
        <f t="array" ref="L173">INDEX($A$3:$A$202,$F173+1,1)</f>
        <v>0.735490079441256</v>
      </c>
      <c r="M173" s="11">
        <f t="shared" si="9"/>
        <v>0.35787380189266282</v>
      </c>
      <c r="N173">
        <f t="shared" si="10"/>
        <v>0</v>
      </c>
    </row>
    <row r="174" spans="1:14" x14ac:dyDescent="0.25">
      <c r="A174" s="1">
        <v>1.9429930074812178</v>
      </c>
      <c r="F174">
        <f t="shared" si="11"/>
        <v>180</v>
      </c>
      <c r="G174" s="11">
        <v>1.1523010078881173</v>
      </c>
      <c r="H174" s="11">
        <v>0.9550027906998646</v>
      </c>
      <c r="I174" s="11">
        <v>-0.71947006701886029</v>
      </c>
      <c r="J174" s="11">
        <v>3.0240720827950947</v>
      </c>
      <c r="K174" s="11">
        <v>3.7435421498139547</v>
      </c>
      <c r="L174" s="11" cm="1">
        <f t="array" ref="L174">INDEX($A$3:$A$202,$F174+1,1)</f>
        <v>2.6716313445458115</v>
      </c>
      <c r="M174" s="11">
        <f t="shared" si="9"/>
        <v>1.5193303366576942</v>
      </c>
      <c r="N174">
        <f t="shared" si="10"/>
        <v>0</v>
      </c>
    </row>
    <row r="175" spans="1:14" x14ac:dyDescent="0.25">
      <c r="A175" s="1">
        <v>0.33825172170083095</v>
      </c>
      <c r="F175">
        <f t="shared" si="11"/>
        <v>181</v>
      </c>
      <c r="G175" s="11">
        <v>2.3939081052697375</v>
      </c>
      <c r="H175" s="11">
        <v>1.111083177524367</v>
      </c>
      <c r="I175" s="11">
        <v>0.21622509349365515</v>
      </c>
      <c r="J175" s="11">
        <v>4.5715911170458199</v>
      </c>
      <c r="K175" s="11">
        <v>4.3553660235521647</v>
      </c>
      <c r="L175" s="11" cm="1">
        <f t="array" ref="L175">INDEX($A$3:$A$202,$F175+1,1)</f>
        <v>3.3015507245779609</v>
      </c>
      <c r="M175" s="11">
        <f t="shared" si="9"/>
        <v>0.90764261930822343</v>
      </c>
      <c r="N175">
        <f t="shared" si="10"/>
        <v>0</v>
      </c>
    </row>
    <row r="176" spans="1:14" x14ac:dyDescent="0.25">
      <c r="A176" s="1">
        <v>-0.14948824496344026</v>
      </c>
      <c r="F176">
        <f t="shared" si="11"/>
        <v>182</v>
      </c>
      <c r="G176" s="11">
        <v>2.1630193511308655</v>
      </c>
      <c r="H176" s="11">
        <v>0.96363303170351822</v>
      </c>
      <c r="I176" s="11">
        <v>0.27433331467882605</v>
      </c>
      <c r="J176" s="11">
        <v>4.0517053875829045</v>
      </c>
      <c r="K176" s="11">
        <v>3.7773720729040785</v>
      </c>
      <c r="L176" s="11" cm="1">
        <f t="array" ref="L176">INDEX($A$3:$A$202,$F176+1,1)</f>
        <v>2.5285203251543735</v>
      </c>
      <c r="M176" s="11">
        <f t="shared" si="9"/>
        <v>0.36550097402350801</v>
      </c>
      <c r="N176">
        <f t="shared" si="10"/>
        <v>0</v>
      </c>
    </row>
    <row r="177" spans="1:14" x14ac:dyDescent="0.25">
      <c r="A177" s="1">
        <v>-1.2518585310930743</v>
      </c>
      <c r="F177">
        <f t="shared" si="11"/>
        <v>183</v>
      </c>
      <c r="G177" s="11">
        <v>1.8183610430184647</v>
      </c>
      <c r="H177" s="11">
        <v>0.97373748899436996</v>
      </c>
      <c r="I177" s="11">
        <v>-9.012936580696751E-2</v>
      </c>
      <c r="J177" s="11">
        <v>3.7268514518438969</v>
      </c>
      <c r="K177" s="11">
        <v>3.8169808176508644</v>
      </c>
      <c r="L177" s="11" cm="1">
        <f t="array" ref="L177">INDEX($A$3:$A$202,$F177+1,1)</f>
        <v>-0.7454182153995923</v>
      </c>
      <c r="M177" s="11">
        <f t="shared" si="9"/>
        <v>-2.563779258418057</v>
      </c>
      <c r="N177">
        <f t="shared" si="10"/>
        <v>0</v>
      </c>
    </row>
    <row r="178" spans="1:14" x14ac:dyDescent="0.25">
      <c r="A178" s="1">
        <v>-0.43274387264297398</v>
      </c>
      <c r="F178">
        <f t="shared" si="11"/>
        <v>184</v>
      </c>
      <c r="G178" s="11">
        <v>-0.62988441774860382</v>
      </c>
      <c r="H178" s="11">
        <v>1.23478632737653</v>
      </c>
      <c r="I178" s="11">
        <v>-3.0500211480090869</v>
      </c>
      <c r="J178" s="11">
        <v>1.7902523125118792</v>
      </c>
      <c r="K178" s="11">
        <v>4.8402734605209661</v>
      </c>
      <c r="L178" s="11" cm="1">
        <f t="array" ref="L178">INDEX($A$3:$A$202,$F178+1,1)</f>
        <v>-1.7903454357479669</v>
      </c>
      <c r="M178" s="11">
        <f t="shared" si="9"/>
        <v>-1.1604610179993631</v>
      </c>
      <c r="N178">
        <f t="shared" si="10"/>
        <v>0</v>
      </c>
    </row>
    <row r="179" spans="1:14" x14ac:dyDescent="0.25">
      <c r="A179" s="1">
        <v>2.2054295946806293</v>
      </c>
      <c r="F179">
        <f t="shared" si="11"/>
        <v>185</v>
      </c>
      <c r="G179" s="11">
        <v>-0.33624735670044414</v>
      </c>
      <c r="H179" s="11">
        <v>1.1139129345086558</v>
      </c>
      <c r="I179" s="11">
        <v>-2.5194765902507332</v>
      </c>
      <c r="J179" s="11">
        <v>1.8469818768498452</v>
      </c>
      <c r="K179" s="11">
        <v>4.3664584671005784</v>
      </c>
      <c r="L179" s="11" cm="1">
        <f t="array" ref="L179">INDEX($A$3:$A$202,$F179+1,1)</f>
        <v>0.65431306942454537</v>
      </c>
      <c r="M179" s="11">
        <f t="shared" si="9"/>
        <v>0.99056042612498951</v>
      </c>
      <c r="N179">
        <f t="shared" si="10"/>
        <v>0</v>
      </c>
    </row>
    <row r="180" spans="1:14" x14ac:dyDescent="0.25">
      <c r="A180" s="1">
        <v>1.5898523942433513</v>
      </c>
      <c r="F180">
        <f t="shared" si="11"/>
        <v>186</v>
      </c>
      <c r="G180" s="11">
        <v>1.350011775229234</v>
      </c>
      <c r="H180" s="11">
        <v>1.0386160497434287</v>
      </c>
      <c r="I180" s="11">
        <v>-0.68563827603314742</v>
      </c>
      <c r="J180" s="11">
        <v>3.3856618264916154</v>
      </c>
      <c r="K180" s="11">
        <v>4.0713001025247628</v>
      </c>
      <c r="L180" s="11" cm="1">
        <f t="array" ref="L180">INDEX($A$3:$A$202,$F180+1,1)</f>
        <v>1.1077563287132175</v>
      </c>
      <c r="M180" s="11">
        <f t="shared" si="9"/>
        <v>-0.24225544651601649</v>
      </c>
      <c r="N180">
        <f t="shared" si="10"/>
        <v>0</v>
      </c>
    </row>
    <row r="181" spans="1:14" x14ac:dyDescent="0.25">
      <c r="A181" s="1">
        <v>0.30347384152191559</v>
      </c>
      <c r="F181">
        <f t="shared" si="11"/>
        <v>187</v>
      </c>
      <c r="G181" s="11">
        <v>0.7567408372939719</v>
      </c>
      <c r="H181" s="11">
        <v>1.1639522023291273</v>
      </c>
      <c r="I181" s="11">
        <v>-1.5245635589971955</v>
      </c>
      <c r="J181" s="11">
        <v>3.0380452335851391</v>
      </c>
      <c r="K181" s="11">
        <v>4.5626087925823349</v>
      </c>
      <c r="L181" s="11" cm="1">
        <f t="array" ref="L181">INDEX($A$3:$A$202,$F181+1,1)</f>
        <v>1.434400225793786E-2</v>
      </c>
      <c r="M181" s="11">
        <f t="shared" si="9"/>
        <v>-0.74239683503603404</v>
      </c>
      <c r="N181">
        <f t="shared" si="10"/>
        <v>0</v>
      </c>
    </row>
    <row r="182" spans="1:14" x14ac:dyDescent="0.25">
      <c r="A182" s="1">
        <v>0.735490079441256</v>
      </c>
      <c r="F182">
        <f t="shared" si="11"/>
        <v>188</v>
      </c>
      <c r="G182" s="11">
        <v>-0.40969562333888732</v>
      </c>
      <c r="H182" s="11">
        <v>0.88301380742756297</v>
      </c>
      <c r="I182" s="11">
        <v>-2.1403708837484974</v>
      </c>
      <c r="J182" s="11">
        <v>1.3209796370707227</v>
      </c>
      <c r="K182" s="11">
        <v>3.4613505208192201</v>
      </c>
      <c r="L182" s="11" cm="1">
        <f t="array" ref="L182">INDEX($A$3:$A$202,$F182+1,1)</f>
        <v>-7.7839025649347748E-2</v>
      </c>
      <c r="M182" s="11">
        <f t="shared" si="9"/>
        <v>0.33185659768953957</v>
      </c>
      <c r="N182">
        <f t="shared" si="10"/>
        <v>0</v>
      </c>
    </row>
    <row r="183" spans="1:14" x14ac:dyDescent="0.25">
      <c r="A183" s="1">
        <v>2.6716313445458115</v>
      </c>
      <c r="F183">
        <f t="shared" si="11"/>
        <v>189</v>
      </c>
      <c r="G183" s="11">
        <v>0.56415494735607186</v>
      </c>
      <c r="H183" s="11">
        <v>0.91936013079874646</v>
      </c>
      <c r="I183" s="11">
        <v>-1.2377577978315044</v>
      </c>
      <c r="J183" s="11">
        <v>2.3660676925436483</v>
      </c>
      <c r="K183" s="11">
        <v>3.6038254903751525</v>
      </c>
      <c r="L183" s="11" cm="1">
        <f t="array" ref="L183">INDEX($A$3:$A$202,$F183+1,1)</f>
        <v>0.26223799327176645</v>
      </c>
      <c r="M183" s="11">
        <f t="shared" si="9"/>
        <v>-0.30191695408430541</v>
      </c>
      <c r="N183">
        <f t="shared" si="10"/>
        <v>0</v>
      </c>
    </row>
    <row r="184" spans="1:14" x14ac:dyDescent="0.25">
      <c r="A184" s="1">
        <v>3.3015507245779609</v>
      </c>
      <c r="F184">
        <f t="shared" si="11"/>
        <v>190</v>
      </c>
      <c r="G184" s="11">
        <v>0.39176502399114987</v>
      </c>
      <c r="H184" s="11">
        <v>0.95311824240505993</v>
      </c>
      <c r="I184" s="11">
        <v>-1.4763124041308844</v>
      </c>
      <c r="J184" s="11">
        <v>2.2598424521131841</v>
      </c>
      <c r="K184" s="11">
        <v>3.7361548562440685</v>
      </c>
      <c r="L184" s="11" cm="1">
        <f t="array" ref="L184">INDEX($A$3:$A$202,$F184+1,1)</f>
        <v>-0.43929613583149552</v>
      </c>
      <c r="M184" s="11">
        <f t="shared" si="9"/>
        <v>-0.83106115982264539</v>
      </c>
      <c r="N184">
        <f t="shared" si="10"/>
        <v>0</v>
      </c>
    </row>
    <row r="185" spans="1:14" x14ac:dyDescent="0.25">
      <c r="A185" s="1">
        <v>2.5285203251543735</v>
      </c>
      <c r="F185">
        <f t="shared" si="11"/>
        <v>191</v>
      </c>
      <c r="G185" s="11">
        <v>-0.39576181198798288</v>
      </c>
      <c r="H185" s="11">
        <v>1.01510763795436</v>
      </c>
      <c r="I185" s="11">
        <v>-2.3853362228100528</v>
      </c>
      <c r="J185" s="11">
        <v>1.593812598834087</v>
      </c>
      <c r="K185" s="11">
        <v>3.9791488216441397</v>
      </c>
      <c r="L185" s="11" cm="1">
        <f t="array" ref="L185">INDEX($A$3:$A$202,$F185+1,1)</f>
        <v>1.4040785910715505</v>
      </c>
      <c r="M185" s="11">
        <f t="shared" si="9"/>
        <v>1.7998404030595334</v>
      </c>
      <c r="N185">
        <f t="shared" si="10"/>
        <v>0</v>
      </c>
    </row>
    <row r="186" spans="1:14" x14ac:dyDescent="0.25">
      <c r="A186" s="1">
        <v>-0.7454182153995923</v>
      </c>
      <c r="F186">
        <f t="shared" si="11"/>
        <v>192</v>
      </c>
      <c r="G186" s="11">
        <v>2.4837222280685114</v>
      </c>
      <c r="H186" s="11">
        <v>0.92777214390363694</v>
      </c>
      <c r="I186" s="11">
        <v>0.66532224015787089</v>
      </c>
      <c r="J186" s="11">
        <v>4.3021222159791517</v>
      </c>
      <c r="K186" s="11">
        <v>3.6367999758212806</v>
      </c>
      <c r="L186" s="11" cm="1">
        <f t="array" ref="L186">INDEX($A$3:$A$202,$F186+1,1)</f>
        <v>3.6657764254328153</v>
      </c>
      <c r="M186" s="11">
        <f t="shared" si="9"/>
        <v>1.1820541973643039</v>
      </c>
      <c r="N186">
        <f t="shared" si="10"/>
        <v>0</v>
      </c>
    </row>
    <row r="187" spans="1:14" x14ac:dyDescent="0.25">
      <c r="A187" s="1">
        <v>-1.7903454357479669</v>
      </c>
      <c r="F187">
        <f t="shared" si="11"/>
        <v>193</v>
      </c>
      <c r="G187" s="11">
        <v>2.7050035459247588</v>
      </c>
      <c r="H187" s="11">
        <v>0.99956676220004426</v>
      </c>
      <c r="I187" s="11">
        <v>0.74588869186935969</v>
      </c>
      <c r="J187" s="11">
        <v>4.6641183999801576</v>
      </c>
      <c r="K187" s="11">
        <v>3.9182297081107977</v>
      </c>
      <c r="L187" s="11" cm="1">
        <f t="array" ref="L187">INDEX($A$3:$A$202,$F187+1,1)</f>
        <v>2.9909741229943867</v>
      </c>
      <c r="M187" s="11">
        <f t="shared" si="9"/>
        <v>0.28597057706962792</v>
      </c>
      <c r="N187">
        <f t="shared" si="10"/>
        <v>0</v>
      </c>
    </row>
    <row r="188" spans="1:14" x14ac:dyDescent="0.25">
      <c r="A188" s="1">
        <v>0.65431306942454537</v>
      </c>
      <c r="F188">
        <f t="shared" si="11"/>
        <v>194</v>
      </c>
      <c r="G188" s="11">
        <v>1.6227918447860246</v>
      </c>
      <c r="H188" s="11">
        <v>0.803430270055707</v>
      </c>
      <c r="I188" s="11">
        <v>4.8097451387549617E-2</v>
      </c>
      <c r="J188" s="11">
        <v>3.1974862381844993</v>
      </c>
      <c r="K188" s="11">
        <v>3.1493887867969494</v>
      </c>
      <c r="L188" s="11" cm="1">
        <f t="array" ref="L188">INDEX($A$3:$A$202,$F188+1,1)</f>
        <v>1.1289803957670395</v>
      </c>
      <c r="M188" s="11">
        <f t="shared" si="9"/>
        <v>-0.4938114490189851</v>
      </c>
      <c r="N188">
        <f t="shared" si="10"/>
        <v>0</v>
      </c>
    </row>
    <row r="189" spans="1:14" x14ac:dyDescent="0.25">
      <c r="A189" s="1">
        <v>1.1077563287132175</v>
      </c>
      <c r="F189">
        <f t="shared" si="11"/>
        <v>195</v>
      </c>
      <c r="G189" s="11">
        <v>0.26206622263780333</v>
      </c>
      <c r="H189" s="11">
        <v>0.82282823308376507</v>
      </c>
      <c r="I189" s="11">
        <v>-1.3506474796691048</v>
      </c>
      <c r="J189" s="11">
        <v>1.8747799249447117</v>
      </c>
      <c r="K189" s="11">
        <v>3.2254274046138165</v>
      </c>
      <c r="L189" s="11" cm="1">
        <f t="array" ref="L189">INDEX($A$3:$A$202,$F189+1,1)</f>
        <v>-1.1670695271249056</v>
      </c>
      <c r="M189" s="11">
        <f t="shared" ref="M189:M193" si="12">L189-G189</f>
        <v>-1.4291357497627089</v>
      </c>
      <c r="N189">
        <f t="shared" si="10"/>
        <v>0</v>
      </c>
    </row>
    <row r="190" spans="1:14" x14ac:dyDescent="0.25">
      <c r="A190" s="1">
        <v>1.434400225793786E-2</v>
      </c>
      <c r="F190">
        <f t="shared" si="11"/>
        <v>196</v>
      </c>
      <c r="G190" s="11">
        <v>-1.0980967439319118</v>
      </c>
      <c r="H190" s="11">
        <v>0.92997171763088371</v>
      </c>
      <c r="I190" s="11">
        <v>-2.9208078171292966</v>
      </c>
      <c r="J190" s="11">
        <v>0.72461432926547276</v>
      </c>
      <c r="K190" s="11">
        <v>3.6454221463947691</v>
      </c>
      <c r="L190" s="11" cm="1">
        <f t="array" ref="L190">INDEX($A$3:$A$202,$F190+1,1)</f>
        <v>-0.94793950944748895</v>
      </c>
      <c r="M190" s="11">
        <f t="shared" si="12"/>
        <v>0.15015723448442286</v>
      </c>
      <c r="N190">
        <f t="shared" si="10"/>
        <v>0</v>
      </c>
    </row>
    <row r="191" spans="1:14" x14ac:dyDescent="0.25">
      <c r="A191" s="1">
        <v>-7.7839025649347748E-2</v>
      </c>
      <c r="F191">
        <f t="shared" si="11"/>
        <v>197</v>
      </c>
      <c r="G191" s="11">
        <v>0.46683784894268743</v>
      </c>
      <c r="H191" s="11">
        <v>0.83590462342809235</v>
      </c>
      <c r="I191" s="11">
        <v>-1.1715051074868896</v>
      </c>
      <c r="J191" s="11">
        <v>2.1051808053722647</v>
      </c>
      <c r="K191" s="11">
        <v>3.2766859128591541</v>
      </c>
      <c r="L191" s="11" cm="1">
        <f t="array" ref="L191">INDEX($A$3:$A$202,$F191+1,1)</f>
        <v>1.5410883579942574</v>
      </c>
      <c r="M191" s="11">
        <f t="shared" si="12"/>
        <v>1.0742505090515699</v>
      </c>
      <c r="N191">
        <f t="shared" si="10"/>
        <v>0</v>
      </c>
    </row>
    <row r="192" spans="1:14" x14ac:dyDescent="0.25">
      <c r="A192" s="1">
        <v>0.26223799327176645</v>
      </c>
      <c r="F192">
        <f t="shared" si="11"/>
        <v>198</v>
      </c>
      <c r="G192" s="11">
        <v>1.5828293437383192</v>
      </c>
      <c r="H192" s="11">
        <v>1.0477567182851022</v>
      </c>
      <c r="I192" s="11">
        <v>-0.47073608866036021</v>
      </c>
      <c r="J192" s="11">
        <v>3.6363947761369984</v>
      </c>
      <c r="K192" s="11">
        <v>4.1071308647973588</v>
      </c>
      <c r="L192" s="11" cm="1">
        <f t="array" ref="L192">INDEX($A$3:$A$202,$F192+1,1)</f>
        <v>0.95611271161634126</v>
      </c>
      <c r="M192" s="11">
        <f t="shared" si="12"/>
        <v>-0.62671663212197792</v>
      </c>
      <c r="N192">
        <f t="shared" si="10"/>
        <v>0</v>
      </c>
    </row>
    <row r="193" spans="1:14" x14ac:dyDescent="0.25">
      <c r="A193" s="1">
        <v>-0.43929613583149552</v>
      </c>
      <c r="F193">
        <f t="shared" si="11"/>
        <v>199</v>
      </c>
      <c r="G193" s="11">
        <v>-0.15146799486991747</v>
      </c>
      <c r="H193" s="11">
        <v>0.86710607041670418</v>
      </c>
      <c r="I193" s="11">
        <v>-1.8509646636627095</v>
      </c>
      <c r="J193" s="11">
        <v>1.5480286739228744</v>
      </c>
      <c r="K193" s="11">
        <v>3.3989933375855839</v>
      </c>
      <c r="L193" s="11" cm="1">
        <f t="array" ref="L193">INDEX($A$3:$A$202,$F193+1,1)</f>
        <v>1.0584267177606634</v>
      </c>
      <c r="M193" s="11">
        <f t="shared" si="12"/>
        <v>1.209894712630581</v>
      </c>
      <c r="N193">
        <f t="shared" si="10"/>
        <v>0</v>
      </c>
    </row>
    <row r="194" spans="1:14" x14ac:dyDescent="0.25">
      <c r="A194" s="1">
        <v>1.4040785910715505</v>
      </c>
    </row>
    <row r="195" spans="1:14" x14ac:dyDescent="0.25">
      <c r="A195" s="1">
        <v>3.6657764254328153</v>
      </c>
    </row>
    <row r="196" spans="1:14" x14ac:dyDescent="0.25">
      <c r="A196" s="1">
        <v>2.9909741229943867</v>
      </c>
    </row>
    <row r="197" spans="1:14" x14ac:dyDescent="0.25">
      <c r="A197" s="1">
        <v>1.1289803957670395</v>
      </c>
    </row>
    <row r="198" spans="1:14" x14ac:dyDescent="0.25">
      <c r="A198" s="1">
        <v>-1.1670695271249056</v>
      </c>
    </row>
    <row r="199" spans="1:14" x14ac:dyDescent="0.25">
      <c r="A199" s="1">
        <v>-0.94793950944748895</v>
      </c>
    </row>
    <row r="200" spans="1:14" x14ac:dyDescent="0.25">
      <c r="A200" s="1">
        <v>1.5410883579942574</v>
      </c>
    </row>
    <row r="201" spans="1:14" x14ac:dyDescent="0.25">
      <c r="A201" s="1">
        <v>0.95611271161634126</v>
      </c>
    </row>
    <row r="202" spans="1:14" x14ac:dyDescent="0.25">
      <c r="A202" s="1">
        <v>1.0584267177606634</v>
      </c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1D0B-45AB-447F-95D3-31B2107BECBB}">
  <dimension ref="A2:AC202"/>
  <sheetViews>
    <sheetView topLeftCell="H13" workbookViewId="0">
      <selection activeCell="O48" sqref="O48"/>
    </sheetView>
  </sheetViews>
  <sheetFormatPr defaultRowHeight="15" x14ac:dyDescent="0.25"/>
  <sheetData>
    <row r="2" spans="1:1" x14ac:dyDescent="0.25">
      <c r="A2" s="12" t="s">
        <v>20</v>
      </c>
    </row>
    <row r="3" spans="1:1" x14ac:dyDescent="0.25">
      <c r="A3" s="1">
        <v>1.5284845264931342</v>
      </c>
    </row>
    <row r="4" spans="1:1" x14ac:dyDescent="0.25">
      <c r="A4" s="1">
        <v>1.6163433688939117</v>
      </c>
    </row>
    <row r="5" spans="1:1" x14ac:dyDescent="0.25">
      <c r="A5" s="1">
        <v>2.6772061652571049</v>
      </c>
    </row>
    <row r="6" spans="1:1" x14ac:dyDescent="0.25">
      <c r="A6" s="1">
        <v>2.2915549889648172</v>
      </c>
    </row>
    <row r="7" spans="1:1" x14ac:dyDescent="0.25">
      <c r="A7" s="1">
        <v>-0.94428328693384578</v>
      </c>
    </row>
    <row r="8" spans="1:1" x14ac:dyDescent="0.25">
      <c r="A8" s="1">
        <v>-3.4022961536439666</v>
      </c>
    </row>
    <row r="9" spans="1:1" x14ac:dyDescent="0.25">
      <c r="A9" s="1">
        <v>-3.8910146710866993</v>
      </c>
    </row>
    <row r="10" spans="1:1" x14ac:dyDescent="0.25">
      <c r="A10" s="1">
        <v>-1.3287694083138861</v>
      </c>
    </row>
    <row r="11" spans="1:1" x14ac:dyDescent="0.25">
      <c r="A11" s="1">
        <v>2.2434793467431691</v>
      </c>
    </row>
    <row r="12" spans="1:1" x14ac:dyDescent="0.25">
      <c r="A12" s="1">
        <v>1.3076670199242391</v>
      </c>
    </row>
    <row r="13" spans="1:1" x14ac:dyDescent="0.25">
      <c r="A13" s="1">
        <v>-6.4413420013180733E-3</v>
      </c>
    </row>
    <row r="14" spans="1:1" x14ac:dyDescent="0.25">
      <c r="A14" s="1">
        <v>2.3980958518029234</v>
      </c>
    </row>
    <row r="15" spans="1:1" x14ac:dyDescent="0.25">
      <c r="A15" s="1">
        <v>3.2789402408503614</v>
      </c>
    </row>
    <row r="16" spans="1:1" x14ac:dyDescent="0.25">
      <c r="A16" s="1">
        <v>2.9068006610183392</v>
      </c>
    </row>
    <row r="17" spans="1:21" x14ac:dyDescent="0.25">
      <c r="A17" s="1">
        <v>1.9556188314534357</v>
      </c>
    </row>
    <row r="18" spans="1:21" x14ac:dyDescent="0.25">
      <c r="A18" s="1">
        <v>-0.21335468025863014</v>
      </c>
    </row>
    <row r="19" spans="1:21" ht="15.75" thickBot="1" x14ac:dyDescent="0.3">
      <c r="A19" s="1">
        <v>2.1870419568541175</v>
      </c>
      <c r="F19" s="2" t="str">
        <f>_xll.ARMA($H$21,$H$24,$H$22,$H$23)</f>
        <v>ARMA(1,1)</v>
      </c>
      <c r="J19" s="2" t="s">
        <v>6</v>
      </c>
      <c r="O19" s="2" t="s">
        <v>10</v>
      </c>
    </row>
    <row r="20" spans="1:21" ht="15.75" thickBot="1" x14ac:dyDescent="0.3">
      <c r="A20" s="1">
        <v>4.6157350459954927</v>
      </c>
      <c r="F20" s="3"/>
      <c r="G20" s="3" t="s">
        <v>0</v>
      </c>
      <c r="H20" s="3" t="s">
        <v>1</v>
      </c>
      <c r="J20" s="3" t="s">
        <v>7</v>
      </c>
      <c r="K20" s="3" t="s">
        <v>8</v>
      </c>
      <c r="L20" s="3" t="s">
        <v>9</v>
      </c>
      <c r="O20" s="10" t="s">
        <v>13</v>
      </c>
      <c r="P20" s="10" t="s">
        <v>14</v>
      </c>
      <c r="Q20" s="10" t="s">
        <v>15</v>
      </c>
      <c r="R20" s="10" t="s">
        <v>16</v>
      </c>
      <c r="S20" s="10" t="s">
        <v>17</v>
      </c>
      <c r="T20" s="10" t="s">
        <v>18</v>
      </c>
      <c r="U20" s="10" t="s">
        <v>19</v>
      </c>
    </row>
    <row r="21" spans="1:21" x14ac:dyDescent="0.25">
      <c r="A21" s="1">
        <v>4.6414759070747529</v>
      </c>
      <c r="G21" s="5" t="s">
        <v>2</v>
      </c>
      <c r="H21" s="6">
        <v>0.69345499679142975</v>
      </c>
      <c r="J21" s="7">
        <f>_xll.ARMA_LLF(cumulative!$A$3:$A$202,1,$H$21,$H$24,$H$22,$H$23)</f>
        <v>-281.02655408430377</v>
      </c>
      <c r="K21" s="7">
        <f>_xll.ARMA_AIC(cumulative!$A$3:$A$202,1,$H$21,$H$24,$H$22,$H$23)</f>
        <v>570.05310816860754</v>
      </c>
      <c r="L21" s="8">
        <f>_xll.ARMA_CHECK($H$21,$H$24,$H$22,$H$23)</f>
        <v>1</v>
      </c>
      <c r="O21" s="11">
        <f>AVERAGE(_xll.RMNA(_xll.ARMA_RESID(cumulative!$A$3:$A$202,1,$H$21,$H$24,$H$22,$H$23)))</f>
        <v>7.4136074236105062E-2</v>
      </c>
      <c r="P21" s="11">
        <f>STDEV(_xll.RMNA(_xll.ARMA_RESID(cumulative!$A$3:$A$202,1,$H$21,$H$24,$H$22,$H$23)))</f>
        <v>0.99875756253364589</v>
      </c>
      <c r="Q21" s="11">
        <f>SKEW(_xll.RMNA(_xll.ARMA_RESID(cumulative!$A$3:$A$202,1,$H$21,$H$24,$H$22,$H$23)))</f>
        <v>-3.0491375531556267E-3</v>
      </c>
      <c r="R21" s="11">
        <f>KURT(_xll.RMNA(_xll.ARMA_RESID(cumulative!$A$3:$A$202,1,$H$21,$H$24,$H$22,$H$23)))</f>
        <v>-0.1276488256600441</v>
      </c>
      <c r="S21" s="11" t="b">
        <f>IF(_xll.WNTest(_xll.RMNA(_xll.ARMA_RESID(cumulative!$A$3:$A$202,1,$H$21,$H$24,$H$22,$H$23)),1) &gt;0.05, TRUE, FALSE)</f>
        <v>1</v>
      </c>
      <c r="T21" s="11" t="b">
        <f>IF(_xll.NormalityTest(_xll.RMNA(_xll.ARMA_RESID(cumulative!$A$3:$A$202,1,$H$21,$H$24,$H$22,$H$23)),1) &gt;0.05, TRUE, FALSE)</f>
        <v>1</v>
      </c>
      <c r="U21" s="11" t="b">
        <f>IF(_xll.ARCHTest(_xll.RMNA(_xll.ARMA_RESID(cumulative!$A$3:$A$202,1,$H$21,$H$24,$H$22,$H$23)),1) &lt;0.05, TRUE, FALSE)</f>
        <v>0</v>
      </c>
    </row>
    <row r="22" spans="1:21" ht="18" x14ac:dyDescent="0.35">
      <c r="A22" s="1">
        <v>4.157247516866124</v>
      </c>
      <c r="G22" s="5" t="s">
        <v>3</v>
      </c>
      <c r="H22" s="6">
        <v>0.32590548280338322</v>
      </c>
      <c r="N22" s="9" t="s">
        <v>11</v>
      </c>
      <c r="O22" s="11">
        <v>0</v>
      </c>
      <c r="P22" s="11">
        <v>1</v>
      </c>
      <c r="Q22" s="11">
        <v>0</v>
      </c>
      <c r="R22" s="11">
        <v>0</v>
      </c>
    </row>
    <row r="23" spans="1:21" ht="18" x14ac:dyDescent="0.35">
      <c r="A23" s="1">
        <v>1.8425634589048894</v>
      </c>
      <c r="G23" s="5" t="s">
        <v>4</v>
      </c>
      <c r="H23" s="6">
        <v>0.9058560594238132</v>
      </c>
      <c r="N23" s="9" t="s">
        <v>12</v>
      </c>
      <c r="O23" s="4" t="b">
        <f>IF( _xll.TEST_MEAN(_xll.RMNA(_xll.ARMA_RESID(cumulative!$A$3:$A$202,1,$H$21,$H$24,$H$22,$H$23)),O22) &gt;0.05/2, FALSE, TRUE)</f>
        <v>0</v>
      </c>
      <c r="P23" s="4" t="b">
        <f>IF( _xll.TEST_STDEV(_xll.RMNA(_xll.ARMA_RESID(cumulative!$A$3:$A$202,1,$H$21,$H$24,$H$22,$H$23)),P22) &gt;0.05, FALSE, TRUE)</f>
        <v>0</v>
      </c>
      <c r="Q23" s="4" t="b">
        <f>IF( _xll.TEST_SKEW(_xll.RMNA(_xll.ARMA_RESID(cumulative!$A$3:$A$202,1,$H$21,$H$24,$H$22,$H$23))) &gt;0.05/2, FALSE, TRUE)</f>
        <v>0</v>
      </c>
      <c r="R23" s="4" t="b">
        <f>IF( _xll.TEST_XKURT(_xll.RMNA(_xll.ARMA_RESID(cumulative!$A$3:$A$202,1,$H$21,$H$24,$H$22,$H$23))) &gt;0.05/2, FALSE, TRUE)</f>
        <v>0</v>
      </c>
    </row>
    <row r="24" spans="1:21" x14ac:dyDescent="0.25">
      <c r="A24" s="1">
        <v>2.3129490746121535</v>
      </c>
      <c r="G24" s="5" t="s">
        <v>5</v>
      </c>
      <c r="H24" s="6">
        <v>0.99142744468607313</v>
      </c>
    </row>
    <row r="25" spans="1:21" x14ac:dyDescent="0.25">
      <c r="A25" s="1">
        <v>2.0458820235249409</v>
      </c>
    </row>
    <row r="26" spans="1:21" x14ac:dyDescent="0.25">
      <c r="A26" s="1">
        <v>0.39468578207060578</v>
      </c>
    </row>
    <row r="27" spans="1:21" x14ac:dyDescent="0.25">
      <c r="A27" s="1">
        <v>1.1348369937483103</v>
      </c>
    </row>
    <row r="28" spans="1:21" x14ac:dyDescent="0.25">
      <c r="A28" s="1">
        <v>2.5421193852576875</v>
      </c>
    </row>
    <row r="29" spans="1:21" x14ac:dyDescent="0.25">
      <c r="A29" s="1">
        <v>3.3037385686678853</v>
      </c>
      <c r="F29" t="s">
        <v>41</v>
      </c>
      <c r="G29">
        <v>25</v>
      </c>
    </row>
    <row r="30" spans="1:21" x14ac:dyDescent="0.25">
      <c r="A30" s="1">
        <v>2.8156510466688296</v>
      </c>
      <c r="F30" t="s">
        <v>21</v>
      </c>
      <c r="G30">
        <v>1</v>
      </c>
    </row>
    <row r="31" spans="1:21" x14ac:dyDescent="0.25">
      <c r="A31" s="1">
        <v>3.569174786434929</v>
      </c>
      <c r="F31" t="s">
        <v>22</v>
      </c>
      <c r="G31">
        <v>25</v>
      </c>
    </row>
    <row r="32" spans="1:21" x14ac:dyDescent="0.25">
      <c r="A32" s="1">
        <v>3.1049805675510118</v>
      </c>
      <c r="F32" t="s">
        <v>23</v>
      </c>
      <c r="G32" cm="1">
        <f t="array" ref="G32:J32">TRANSPOSE(_xll.ARMA_CALIBRATE(INDEX($A$3:$A$202,_xlfn.SEQUENCE($G$29,1,$G$31-$G$29+1,1),1),1,1,1,0.33,0.9,500))</f>
        <v>1.4300179687525789</v>
      </c>
      <c r="H32">
        <v>0.48704010377966134</v>
      </c>
      <c r="I32">
        <v>0.99989935082563375</v>
      </c>
      <c r="J32">
        <v>1.13214106996483</v>
      </c>
    </row>
    <row r="33" spans="1:20" x14ac:dyDescent="0.25">
      <c r="A33" s="1">
        <v>1.9824568675624361</v>
      </c>
      <c r="F33" t="s">
        <v>24</v>
      </c>
      <c r="G33" cm="1">
        <f t="array" ref="G33">_xll.ARMA_FORE(INDEX($A$3:$A$202,_xlfn.SEQUENCE($G$29,1,$G$31-$G$29+1,1),1),1,$G$32,$J$32,$H$32,$I$32,1,1)</f>
        <v>1.6316404757433598</v>
      </c>
    </row>
    <row r="34" spans="1:20" x14ac:dyDescent="0.25">
      <c r="A34" s="1">
        <v>0.98394083255346021</v>
      </c>
      <c r="F34" s="13" t="s">
        <v>26</v>
      </c>
      <c r="G34" cm="1">
        <f t="array" ref="G34">_xll.ARMA_FORE(INDEX($A$3:$A$202,_xlfn.SEQUENCE($G$29,1,$G$31-$G$29+1,1),1),1,$G$32,$J$32,$H$32,$I$32,1,2)</f>
        <v>1.13214106996483</v>
      </c>
    </row>
    <row r="35" spans="1:20" x14ac:dyDescent="0.25">
      <c r="A35" s="1">
        <v>0.55099914952005458</v>
      </c>
      <c r="F35" s="13" t="s">
        <v>27</v>
      </c>
      <c r="G35" cm="1">
        <f t="array" ref="G35">_xll.ARMA_FORE(INDEX($A$3:$A$202,_xlfn.SEQUENCE($G$29,1,$G$31-$G$29+1,1),1),1,$G$32,$J$32,$H$32,$I$32,1,4)</f>
        <v>-0.58731524680634806</v>
      </c>
    </row>
    <row r="36" spans="1:20" x14ac:dyDescent="0.25">
      <c r="A36" s="1">
        <v>0.45513499286109371</v>
      </c>
      <c r="F36" s="13" t="s">
        <v>28</v>
      </c>
      <c r="G36" cm="1">
        <f t="array" ref="G36">_xll.ARMA_FORE(INDEX($A$3:$A$202,_xlfn.SEQUENCE($G$29,1,$G$31-$G$29+1,1),1),1,$G$32,$J$32,$H$32,$I$32,1,5)</f>
        <v>3.8505961982930677</v>
      </c>
    </row>
    <row r="37" spans="1:20" x14ac:dyDescent="0.25">
      <c r="A37" s="1">
        <v>-0.72750533396055639</v>
      </c>
      <c r="G37" s="14" t="s">
        <v>30</v>
      </c>
      <c r="H37" s="14"/>
      <c r="I37" s="14" t="s">
        <v>27</v>
      </c>
      <c r="J37" s="14" t="s">
        <v>28</v>
      </c>
      <c r="K37" s="14" t="s">
        <v>29</v>
      </c>
      <c r="L37" s="14" t="s">
        <v>25</v>
      </c>
      <c r="N37" s="46">
        <f>SUM($N$39:$N$46)/COUNT($N$39:$N$46)</f>
        <v>0.125</v>
      </c>
      <c r="Q37" t="s">
        <v>62</v>
      </c>
      <c r="R37" t="s">
        <v>59</v>
      </c>
      <c r="S37" t="s">
        <v>60</v>
      </c>
      <c r="T37" t="s">
        <v>61</v>
      </c>
    </row>
    <row r="38" spans="1:20" x14ac:dyDescent="0.25">
      <c r="A38" s="1">
        <v>0.21905081465351262</v>
      </c>
      <c r="G38" s="11">
        <f>$G$33</f>
        <v>1.6316404757433598</v>
      </c>
      <c r="H38" s="11">
        <f>$G$34</f>
        <v>1.13214106996483</v>
      </c>
      <c r="I38" s="11">
        <f>$G$35</f>
        <v>-0.58731524680634806</v>
      </c>
      <c r="J38" s="11">
        <f>$G$36</f>
        <v>3.8505961982930677</v>
      </c>
      <c r="K38" s="11">
        <f>J38-I38</f>
        <v>4.4379114450994157</v>
      </c>
      <c r="L38" s="11" cm="1">
        <f t="array" ref="L38">INDEX($A$3:$A$202,$F39+1,1)</f>
        <v>2.5421193852576875</v>
      </c>
      <c r="M38" s="7"/>
      <c r="Q38" s="11">
        <f>$G$32</f>
        <v>1.4300179687525789</v>
      </c>
      <c r="R38" s="11">
        <f>$H$32</f>
        <v>0.48704010377966134</v>
      </c>
      <c r="S38" s="11">
        <f>$I$32</f>
        <v>0.99989935082563375</v>
      </c>
      <c r="T38" s="11">
        <f>$J$32</f>
        <v>1.13214106996483</v>
      </c>
    </row>
    <row r="39" spans="1:20" x14ac:dyDescent="0.25">
      <c r="A39" s="1">
        <v>2.5293387789713826</v>
      </c>
      <c r="F39">
        <f>$G$29</f>
        <v>25</v>
      </c>
      <c r="G39" s="11">
        <f t="dataTable" ref="G39:K46" dt2D="0" dtr="0" r1="G31"/>
        <v>1.6316404757433598</v>
      </c>
      <c r="H39" s="11">
        <v>1.13214106996483</v>
      </c>
      <c r="I39" s="11">
        <v>-0.58731524680634806</v>
      </c>
      <c r="J39" s="11">
        <v>3.8505961982930677</v>
      </c>
      <c r="K39" s="11">
        <v>4.4379114450994157</v>
      </c>
      <c r="L39" s="11" cm="1">
        <f t="array" ref="L39">INDEX($A$3:$A$202,$F39+1,1)</f>
        <v>2.5421193852576875</v>
      </c>
      <c r="M39" s="11">
        <f>L39-G39</f>
        <v>0.91047890951432775</v>
      </c>
      <c r="N39">
        <f>IF(L39&gt;J39,1,0)</f>
        <v>0</v>
      </c>
      <c r="P39">
        <f>F39</f>
        <v>25</v>
      </c>
      <c r="Q39" s="11">
        <f t="dataTable" ref="Q39:T46" dt2D="0" dtr="0" r1="G31" ca="1"/>
        <v>1.4300179687525789</v>
      </c>
      <c r="R39" s="11">
        <v>0.48704010377966134</v>
      </c>
      <c r="S39" s="11">
        <v>0.99989935082563375</v>
      </c>
      <c r="T39" s="11">
        <v>1.13214106996483</v>
      </c>
    </row>
    <row r="40" spans="1:20" x14ac:dyDescent="0.25">
      <c r="A40" s="1">
        <v>3.5874283166197949</v>
      </c>
      <c r="F40">
        <f>F39+$G$29</f>
        <v>50</v>
      </c>
      <c r="G40" s="11">
        <v>7.216143770848471E-2</v>
      </c>
      <c r="H40" s="11">
        <v>0.96622651043224717</v>
      </c>
      <c r="I40" s="11">
        <v>-1.8216077236465342</v>
      </c>
      <c r="J40" s="11">
        <v>1.9659305990635036</v>
      </c>
      <c r="K40" s="11">
        <v>3.7875383227100379</v>
      </c>
      <c r="L40" s="11" cm="1">
        <f t="array" ref="L40">INDEX($A$3:$A$202,$F40+1,1)</f>
        <v>-1.1042482256697967</v>
      </c>
      <c r="M40" s="11">
        <f t="shared" ref="M40:M46" si="0">L40-G40</f>
        <v>-1.1764096633782815</v>
      </c>
      <c r="N40">
        <f t="shared" ref="N40:N46" si="1">IF(L40&gt;J40,1,0)</f>
        <v>0</v>
      </c>
      <c r="P40">
        <f t="shared" ref="P40:P46" si="2">F40</f>
        <v>50</v>
      </c>
      <c r="Q40" s="11">
        <v>1.5400297200950066</v>
      </c>
      <c r="R40" s="11">
        <v>0.34894691007334577</v>
      </c>
      <c r="S40" s="11">
        <v>0.66887108721416921</v>
      </c>
      <c r="T40" s="11">
        <v>0.96622651043224717</v>
      </c>
    </row>
    <row r="41" spans="1:20" x14ac:dyDescent="0.25">
      <c r="A41" s="1">
        <v>2.0130092140142479</v>
      </c>
      <c r="F41">
        <f t="shared" ref="F41:F45" si="3">F40+$G$29</f>
        <v>75</v>
      </c>
      <c r="G41" s="11">
        <v>0.77643648855497394</v>
      </c>
      <c r="H41" s="11">
        <v>1.2241834867204133</v>
      </c>
      <c r="I41" s="11">
        <v>-1.6229190558857034</v>
      </c>
      <c r="J41" s="11">
        <v>3.175792032995651</v>
      </c>
      <c r="K41" s="11">
        <v>4.7987110888813547</v>
      </c>
      <c r="L41" s="11" cm="1">
        <f t="array" ref="L41">INDEX($A$3:$A$202,$F41+1,1)</f>
        <v>-0.88466433772487574</v>
      </c>
      <c r="M41" s="11">
        <f t="shared" si="0"/>
        <v>-1.6611008262798497</v>
      </c>
      <c r="N41">
        <f t="shared" si="1"/>
        <v>0</v>
      </c>
      <c r="P41">
        <f t="shared" si="2"/>
        <v>75</v>
      </c>
      <c r="Q41" s="11">
        <v>0.10243207629076237</v>
      </c>
      <c r="R41" s="11">
        <v>0.29483181467597441</v>
      </c>
      <c r="S41" s="11">
        <v>0.85146764021678201</v>
      </c>
      <c r="T41" s="11">
        <v>1.2241834867204133</v>
      </c>
    </row>
    <row r="42" spans="1:20" x14ac:dyDescent="0.25">
      <c r="A42" s="1">
        <v>0.27868093735123245</v>
      </c>
      <c r="F42">
        <f t="shared" si="3"/>
        <v>100</v>
      </c>
      <c r="G42" s="11">
        <v>0.16870974039080883</v>
      </c>
      <c r="H42" s="11">
        <v>0.67689800959972635</v>
      </c>
      <c r="I42" s="11">
        <v>-1.1579859796315024</v>
      </c>
      <c r="J42" s="11">
        <v>1.4954054604131202</v>
      </c>
      <c r="K42" s="11">
        <v>2.6533914400446226</v>
      </c>
      <c r="L42" s="11" cm="1">
        <f t="array" ref="L42">INDEX($A$3:$A$202,$F42+1,1)</f>
        <v>1.7662344896655273</v>
      </c>
      <c r="M42" s="11">
        <f t="shared" si="0"/>
        <v>1.5975247492747184</v>
      </c>
      <c r="N42">
        <f t="shared" si="1"/>
        <v>1</v>
      </c>
      <c r="P42">
        <f t="shared" si="2"/>
        <v>100</v>
      </c>
      <c r="Q42" s="11">
        <v>0.12478670045441355</v>
      </c>
      <c r="R42" s="11">
        <v>0.24572181129541493</v>
      </c>
      <c r="S42" s="11">
        <v>0.81089419663141338</v>
      </c>
      <c r="T42" s="11">
        <v>0.67689800959972635</v>
      </c>
    </row>
    <row r="43" spans="1:20" x14ac:dyDescent="0.25">
      <c r="A43" s="1">
        <v>1.2057974044894695</v>
      </c>
      <c r="F43">
        <f t="shared" si="3"/>
        <v>125</v>
      </c>
      <c r="G43" s="11">
        <v>2.5065493426703656</v>
      </c>
      <c r="H43" s="11">
        <v>1.1204017761406944</v>
      </c>
      <c r="I43" s="11">
        <v>0.31060221321989667</v>
      </c>
      <c r="J43" s="11">
        <v>4.7024964721208349</v>
      </c>
      <c r="K43" s="11">
        <v>4.3918942589009387</v>
      </c>
      <c r="L43" s="11" cm="1">
        <f t="array" ref="L43">INDEX($A$3:$A$202,$F43+1,1)</f>
        <v>2.4994690871960241</v>
      </c>
      <c r="M43" s="11">
        <f t="shared" si="0"/>
        <v>-7.0802554743414348E-3</v>
      </c>
      <c r="N43">
        <f t="shared" si="1"/>
        <v>0</v>
      </c>
      <c r="P43">
        <f t="shared" si="2"/>
        <v>125</v>
      </c>
      <c r="Q43" s="11">
        <v>1.0207921059561136</v>
      </c>
      <c r="R43" s="11">
        <v>0.20509924557355536</v>
      </c>
      <c r="S43" s="11">
        <v>0.61941450310558466</v>
      </c>
      <c r="T43" s="11">
        <v>1.1204017761406944</v>
      </c>
    </row>
    <row r="44" spans="1:20" x14ac:dyDescent="0.25">
      <c r="A44" s="1">
        <v>3.0441536791317647</v>
      </c>
      <c r="F44">
        <f t="shared" si="3"/>
        <v>150</v>
      </c>
      <c r="G44" s="11">
        <v>1.0884826167578368</v>
      </c>
      <c r="H44" s="11">
        <v>1.0961647727270618</v>
      </c>
      <c r="I44" s="11">
        <v>-1.0599608589087377</v>
      </c>
      <c r="J44" s="11">
        <v>3.2369260924244112</v>
      </c>
      <c r="K44" s="11">
        <v>4.2968869513331489</v>
      </c>
      <c r="L44" s="11" cm="1">
        <f t="array" ref="L44">INDEX($A$3:$A$202,$F44+1,1)</f>
        <v>0.14329003309444821</v>
      </c>
      <c r="M44" s="11">
        <f t="shared" si="0"/>
        <v>-0.94519258366338854</v>
      </c>
      <c r="N44">
        <f t="shared" si="1"/>
        <v>0</v>
      </c>
      <c r="P44">
        <f t="shared" si="2"/>
        <v>150</v>
      </c>
      <c r="Q44" s="11">
        <v>1.9033439115583695</v>
      </c>
      <c r="R44" s="11">
        <v>0.17580683325941648</v>
      </c>
      <c r="S44" s="11">
        <v>0.52530006271383312</v>
      </c>
      <c r="T44" s="11">
        <v>1.0961647727270618</v>
      </c>
    </row>
    <row r="45" spans="1:20" x14ac:dyDescent="0.25">
      <c r="A45" s="1">
        <v>3.8533814350570164</v>
      </c>
      <c r="F45">
        <f t="shared" si="3"/>
        <v>175</v>
      </c>
      <c r="G45" s="11">
        <v>-0.94995412202772767</v>
      </c>
      <c r="H45" s="11">
        <v>0.80685336648796269</v>
      </c>
      <c r="I45" s="11">
        <v>-2.5313576611490314</v>
      </c>
      <c r="J45" s="11">
        <v>0.63144941709357605</v>
      </c>
      <c r="K45" s="11">
        <v>3.1628070782426074</v>
      </c>
      <c r="L45" s="11" cm="1">
        <f t="array" ref="L45">INDEX($A$3:$A$202,$F45+1,1)</f>
        <v>-0.43274387264297398</v>
      </c>
      <c r="M45" s="11">
        <f t="shared" si="0"/>
        <v>0.51721024938475368</v>
      </c>
      <c r="N45">
        <f t="shared" si="1"/>
        <v>0</v>
      </c>
      <c r="P45">
        <f t="shared" si="2"/>
        <v>175</v>
      </c>
      <c r="Q45" s="11">
        <v>0.12686447249450267</v>
      </c>
      <c r="R45" s="11">
        <v>0.4508272928603877</v>
      </c>
      <c r="S45" s="11">
        <v>0.36823790722154282</v>
      </c>
      <c r="T45" s="11">
        <v>0.80685336648796269</v>
      </c>
    </row>
    <row r="46" spans="1:20" x14ac:dyDescent="0.25">
      <c r="A46" s="1">
        <v>1.4327174289024955</v>
      </c>
      <c r="F46">
        <v>199</v>
      </c>
      <c r="G46" s="11">
        <v>2.0837934187418417E-2</v>
      </c>
      <c r="H46" s="11">
        <v>1.0162418871999901</v>
      </c>
      <c r="I46" s="11">
        <v>-1.9709595643055779</v>
      </c>
      <c r="J46" s="11">
        <v>2.012635432680415</v>
      </c>
      <c r="K46" s="11">
        <v>3.983594996985993</v>
      </c>
      <c r="L46" s="11" cm="1">
        <f t="array" ref="L46">INDEX($A$3:$A$202,$F46+1,1)</f>
        <v>1.0584267177606634</v>
      </c>
      <c r="M46" s="11">
        <f t="shared" si="0"/>
        <v>1.0375887835732449</v>
      </c>
      <c r="N46">
        <f t="shared" si="1"/>
        <v>0</v>
      </c>
      <c r="P46">
        <f t="shared" si="2"/>
        <v>199</v>
      </c>
      <c r="Q46" s="11">
        <v>0.80836400199089242</v>
      </c>
      <c r="R46" s="11">
        <v>0.22055103480712915</v>
      </c>
      <c r="S46" s="11">
        <v>0.87480034406986862</v>
      </c>
      <c r="T46" s="11">
        <v>1.0162418871999901</v>
      </c>
    </row>
    <row r="47" spans="1:20" x14ac:dyDescent="0.25">
      <c r="A47" s="1">
        <v>0.68120197849479536</v>
      </c>
      <c r="G47" s="11"/>
      <c r="H47" s="11"/>
      <c r="I47" s="11"/>
      <c r="J47" s="11"/>
      <c r="K47" s="11"/>
      <c r="L47" s="11"/>
      <c r="M47" s="11"/>
    </row>
    <row r="48" spans="1:20" x14ac:dyDescent="0.25">
      <c r="A48" s="1">
        <v>0.44923969999218316</v>
      </c>
      <c r="G48" s="11"/>
      <c r="H48" s="11"/>
      <c r="I48" s="11"/>
      <c r="J48" s="11"/>
      <c r="K48" s="11"/>
      <c r="L48" s="11"/>
      <c r="M48" s="11"/>
      <c r="Q48" s="11">
        <f>AVERAGE(Q39:Q46)</f>
        <v>0.88207886969908</v>
      </c>
      <c r="R48" s="11">
        <f t="shared" ref="R48:T48" si="4">AVERAGE(R39:R46)</f>
        <v>0.30360313079061063</v>
      </c>
      <c r="S48" s="11">
        <f t="shared" si="4"/>
        <v>0.71486063649985354</v>
      </c>
      <c r="T48" s="11">
        <f t="shared" si="4"/>
        <v>1.0048888599091157</v>
      </c>
    </row>
    <row r="49" spans="1:27" x14ac:dyDescent="0.25">
      <c r="A49" s="1">
        <v>0.16368018407295304</v>
      </c>
      <c r="G49" s="11"/>
      <c r="H49" s="11"/>
      <c r="I49" s="11"/>
      <c r="J49" s="11"/>
      <c r="K49" s="11"/>
      <c r="L49" s="11"/>
      <c r="M49" s="11"/>
    </row>
    <row r="50" spans="1:27" x14ac:dyDescent="0.25">
      <c r="A50" s="1">
        <v>0.57744068247933877</v>
      </c>
      <c r="G50" s="11" t="s">
        <v>58</v>
      </c>
      <c r="H50" s="11" cm="1">
        <f t="array" ref="H50">_xll.MAPE($L$39:$L$46,$G$39:$G$46)</f>
        <v>1.6225427131639651</v>
      </c>
      <c r="I50" s="11"/>
      <c r="J50" s="11"/>
      <c r="K50" s="11"/>
      <c r="L50" s="11"/>
      <c r="M50" s="11"/>
    </row>
    <row r="51" spans="1:27" x14ac:dyDescent="0.25">
      <c r="A51" s="1">
        <v>0.35859755851927178</v>
      </c>
      <c r="G51" s="11"/>
      <c r="H51" s="11"/>
      <c r="I51" s="11"/>
      <c r="J51" s="11"/>
      <c r="K51" s="11"/>
      <c r="L51" s="11"/>
      <c r="M51" s="11"/>
    </row>
    <row r="52" spans="1:27" x14ac:dyDescent="0.25">
      <c r="A52" s="1">
        <v>-0.47366597349112416</v>
      </c>
      <c r="G52" s="11"/>
      <c r="H52" s="11"/>
      <c r="I52" s="11"/>
      <c r="J52" s="11"/>
      <c r="K52" s="11"/>
      <c r="L52" s="11"/>
      <c r="M52" s="11"/>
    </row>
    <row r="53" spans="1:27" x14ac:dyDescent="0.25">
      <c r="A53" s="1">
        <v>-1.1042482256697967</v>
      </c>
      <c r="G53" s="11"/>
      <c r="H53" s="11"/>
      <c r="I53" s="11"/>
      <c r="J53" s="11"/>
      <c r="K53" s="11"/>
      <c r="L53" s="11"/>
      <c r="M53" s="11"/>
    </row>
    <row r="54" spans="1:27" x14ac:dyDescent="0.25">
      <c r="A54" s="1">
        <v>-0.96369150103018741</v>
      </c>
      <c r="G54" s="11"/>
      <c r="H54" s="11"/>
      <c r="I54" s="11"/>
      <c r="J54" s="11"/>
      <c r="K54" s="11"/>
      <c r="L54" s="11"/>
      <c r="M54" s="11"/>
    </row>
    <row r="55" spans="1:27" x14ac:dyDescent="0.25">
      <c r="A55" s="1">
        <v>0.52532804002306566</v>
      </c>
      <c r="G55" s="11"/>
      <c r="H55" s="11"/>
      <c r="I55" s="11"/>
      <c r="J55" s="11"/>
      <c r="K55" s="11"/>
      <c r="L55" s="11"/>
      <c r="M55" s="11"/>
      <c r="O55" s="22"/>
      <c r="P55" s="22"/>
      <c r="Q55" s="23"/>
      <c r="R55" s="23"/>
      <c r="S55" s="22"/>
      <c r="T55" s="22"/>
      <c r="U55" s="22"/>
      <c r="V55" s="22"/>
      <c r="W55" s="22"/>
      <c r="X55" s="22"/>
      <c r="Y55" s="22"/>
      <c r="Z55" s="22"/>
      <c r="AA55" s="22"/>
    </row>
    <row r="56" spans="1:27" x14ac:dyDescent="0.25">
      <c r="A56" s="1">
        <v>4.5146026438452336E-2</v>
      </c>
      <c r="G56" s="11"/>
      <c r="H56" s="11"/>
      <c r="I56" s="11"/>
      <c r="J56" s="11"/>
      <c r="K56" s="11"/>
      <c r="L56" s="11"/>
      <c r="M56" s="11"/>
      <c r="O56" s="22"/>
      <c r="P56" s="24"/>
      <c r="Q56" s="25"/>
      <c r="R56" s="25"/>
      <c r="S56" s="22"/>
      <c r="T56" s="22"/>
      <c r="U56" s="22"/>
      <c r="V56" s="22"/>
      <c r="W56" s="22"/>
      <c r="X56" s="22"/>
      <c r="Y56" s="22"/>
      <c r="Z56" s="22"/>
      <c r="AA56" s="22"/>
    </row>
    <row r="57" spans="1:27" x14ac:dyDescent="0.25">
      <c r="A57" s="1">
        <v>-0.54862249392637619</v>
      </c>
      <c r="G57" s="11"/>
      <c r="H57" s="11"/>
      <c r="I57" s="11"/>
      <c r="J57" s="11"/>
      <c r="K57" s="11"/>
      <c r="L57" s="11"/>
      <c r="M57" s="11"/>
      <c r="O57" s="22"/>
      <c r="P57" s="23"/>
      <c r="Q57" s="23"/>
      <c r="R57" s="23"/>
      <c r="S57" s="22"/>
      <c r="T57" s="22"/>
      <c r="U57" s="22"/>
      <c r="V57" s="22"/>
      <c r="W57" s="22"/>
      <c r="X57" s="22"/>
      <c r="Y57" s="22"/>
      <c r="Z57" s="22"/>
      <c r="AA57" s="22"/>
    </row>
    <row r="58" spans="1:27" x14ac:dyDescent="0.25">
      <c r="A58" s="1">
        <v>-0.58072241197164809</v>
      </c>
      <c r="G58" s="11"/>
      <c r="H58" s="11"/>
      <c r="I58" s="11"/>
      <c r="J58" s="11"/>
      <c r="K58" s="11"/>
      <c r="L58" s="11"/>
      <c r="M58" s="11"/>
      <c r="O58" s="22"/>
      <c r="P58" s="26"/>
      <c r="Q58" s="27"/>
      <c r="R58" s="27"/>
      <c r="S58" s="22"/>
      <c r="T58" s="22"/>
      <c r="U58" s="22"/>
      <c r="V58" s="22"/>
      <c r="W58" s="22"/>
      <c r="X58" s="22"/>
      <c r="Y58" s="22"/>
      <c r="Z58" s="22"/>
      <c r="AA58" s="22"/>
    </row>
    <row r="59" spans="1:27" x14ac:dyDescent="0.25">
      <c r="A59" s="1">
        <v>6.5559468260443121E-2</v>
      </c>
      <c r="G59" s="11"/>
      <c r="H59" s="11"/>
      <c r="I59" s="11"/>
      <c r="J59" s="11"/>
      <c r="K59" s="11"/>
      <c r="L59" s="11"/>
      <c r="M59" s="11"/>
      <c r="O59" s="22"/>
      <c r="P59" s="26"/>
      <c r="Q59" s="27"/>
      <c r="R59" s="27"/>
      <c r="S59" s="22"/>
      <c r="T59" s="22"/>
      <c r="U59" s="22"/>
      <c r="V59" s="22"/>
      <c r="W59" s="22"/>
      <c r="X59" s="22"/>
      <c r="Y59" s="22"/>
      <c r="Z59" s="22"/>
      <c r="AA59" s="22"/>
    </row>
    <row r="60" spans="1:27" x14ac:dyDescent="0.25">
      <c r="A60" s="1">
        <v>8.1941164133920719E-2</v>
      </c>
      <c r="G60" s="11"/>
      <c r="H60" s="11"/>
      <c r="I60" s="11"/>
      <c r="J60" s="11"/>
      <c r="K60" s="11"/>
      <c r="L60" s="11"/>
      <c r="M60" s="11"/>
      <c r="O60" s="22"/>
      <c r="P60" s="26"/>
      <c r="Q60" s="27"/>
      <c r="R60" s="27"/>
      <c r="S60" s="22"/>
      <c r="T60" s="22"/>
      <c r="U60" s="22"/>
      <c r="V60" s="22"/>
      <c r="W60" s="22"/>
      <c r="X60" s="22"/>
      <c r="Y60" s="22"/>
      <c r="Z60" s="22"/>
      <c r="AA60" s="22"/>
    </row>
    <row r="61" spans="1:27" x14ac:dyDescent="0.25">
      <c r="A61" s="1">
        <v>-1.6738142834407062</v>
      </c>
      <c r="G61" s="11"/>
      <c r="H61" s="11"/>
      <c r="I61" s="11"/>
      <c r="J61" s="11"/>
      <c r="K61" s="11"/>
      <c r="L61" s="11"/>
      <c r="M61" s="11"/>
      <c r="O61" s="22"/>
      <c r="P61" s="26"/>
      <c r="Q61" s="27"/>
      <c r="R61" s="27"/>
      <c r="S61" s="22"/>
      <c r="T61" s="22"/>
      <c r="U61" s="22"/>
      <c r="V61" s="22"/>
      <c r="W61" s="22"/>
      <c r="X61" s="22"/>
      <c r="Y61" s="22"/>
      <c r="Z61" s="22"/>
      <c r="AA61" s="22"/>
    </row>
    <row r="62" spans="1:27" x14ac:dyDescent="0.25">
      <c r="A62" s="1">
        <v>-2.8796823524592132</v>
      </c>
      <c r="G62" s="11"/>
      <c r="H62" s="11"/>
      <c r="I62" s="11"/>
      <c r="J62" s="11"/>
      <c r="K62" s="11"/>
      <c r="L62" s="11"/>
      <c r="M62" s="11"/>
      <c r="O62" s="22"/>
      <c r="P62" s="26"/>
      <c r="Q62" s="27"/>
      <c r="R62" s="27"/>
      <c r="S62" s="22"/>
      <c r="T62" s="22"/>
      <c r="U62" s="22"/>
      <c r="V62" s="22"/>
      <c r="W62" s="22"/>
      <c r="X62" s="22"/>
      <c r="Y62" s="22"/>
      <c r="Z62" s="22"/>
      <c r="AA62" s="22"/>
    </row>
    <row r="63" spans="1:27" x14ac:dyDescent="0.25">
      <c r="A63" s="1">
        <v>-3.180785448426084</v>
      </c>
      <c r="G63" s="11"/>
      <c r="H63" s="11"/>
      <c r="I63" s="11"/>
      <c r="J63" s="11"/>
      <c r="K63" s="11"/>
      <c r="L63" s="11"/>
      <c r="M63" s="11"/>
      <c r="O63" s="22"/>
      <c r="P63" s="26"/>
      <c r="Q63" s="27"/>
      <c r="R63" s="27"/>
      <c r="S63" s="22"/>
      <c r="T63" s="22"/>
      <c r="U63" s="22"/>
      <c r="V63" s="22"/>
      <c r="W63" s="22"/>
      <c r="X63" s="22"/>
      <c r="Y63" s="22"/>
      <c r="Z63" s="22"/>
      <c r="AA63" s="22"/>
    </row>
    <row r="64" spans="1:27" x14ac:dyDescent="0.25">
      <c r="A64" s="1">
        <v>0.42031248129789534</v>
      </c>
      <c r="G64" s="11"/>
      <c r="H64" s="11"/>
      <c r="I64" s="11"/>
      <c r="J64" s="11"/>
      <c r="K64" s="11"/>
      <c r="L64" s="11"/>
      <c r="M64" s="11"/>
      <c r="O64" s="22"/>
      <c r="P64" s="26"/>
      <c r="Q64" s="27"/>
      <c r="R64" s="27"/>
      <c r="S64" s="22"/>
      <c r="T64" s="22"/>
      <c r="U64" s="22"/>
      <c r="V64" s="22"/>
      <c r="W64" s="22"/>
      <c r="X64" s="22"/>
      <c r="Y64" s="22"/>
      <c r="Z64" s="22"/>
      <c r="AA64" s="22"/>
    </row>
    <row r="65" spans="1:29" x14ac:dyDescent="0.25">
      <c r="A65" s="1">
        <v>2.9604328316490802</v>
      </c>
      <c r="G65" s="11"/>
      <c r="H65" s="11"/>
      <c r="I65" s="11"/>
      <c r="J65" s="11"/>
      <c r="K65" s="11"/>
      <c r="L65" s="11"/>
      <c r="M65" s="11"/>
      <c r="O65" s="22"/>
      <c r="P65" s="26"/>
      <c r="Q65" s="27"/>
      <c r="R65" s="27"/>
      <c r="S65" s="22"/>
      <c r="T65" s="22"/>
      <c r="U65" s="22"/>
      <c r="V65" s="22"/>
      <c r="W65" s="22"/>
      <c r="X65" s="22"/>
      <c r="Y65" s="22"/>
      <c r="Z65" s="22"/>
      <c r="AA65" s="22"/>
    </row>
    <row r="66" spans="1:29" x14ac:dyDescent="0.25">
      <c r="A66" s="1">
        <v>2.9675327404631062</v>
      </c>
      <c r="G66" s="11"/>
      <c r="H66" s="11"/>
      <c r="I66" s="11"/>
      <c r="J66" s="11"/>
      <c r="K66" s="11"/>
      <c r="L66" s="11"/>
      <c r="M66" s="11"/>
      <c r="O66" s="22"/>
      <c r="P66" s="26"/>
      <c r="Q66" s="27"/>
      <c r="R66" s="27"/>
      <c r="S66" s="22"/>
      <c r="T66" s="22"/>
      <c r="U66" s="22"/>
      <c r="V66" s="22"/>
      <c r="W66" s="22"/>
      <c r="X66" s="22"/>
      <c r="Y66" s="22"/>
      <c r="Z66" s="22"/>
      <c r="AA66" s="22"/>
    </row>
    <row r="67" spans="1:29" x14ac:dyDescent="0.25">
      <c r="A67" s="1">
        <v>3.4185508936415641</v>
      </c>
      <c r="G67" s="11"/>
      <c r="H67" s="11"/>
      <c r="I67" s="11"/>
      <c r="J67" s="11"/>
      <c r="K67" s="11"/>
      <c r="L67" s="11"/>
      <c r="M67" s="11"/>
      <c r="O67" s="22"/>
      <c r="P67" s="26"/>
      <c r="Q67" s="27"/>
      <c r="R67" s="27"/>
      <c r="S67" s="22"/>
      <c r="T67" s="22"/>
      <c r="U67" s="22"/>
      <c r="V67" s="22"/>
      <c r="W67" s="22"/>
      <c r="X67" s="22"/>
      <c r="Y67" s="22"/>
      <c r="Z67" s="22"/>
      <c r="AA67" s="22"/>
    </row>
    <row r="68" spans="1:29" x14ac:dyDescent="0.25">
      <c r="A68" s="1">
        <v>2.2901048660061409</v>
      </c>
      <c r="G68" s="11"/>
      <c r="H68" s="11"/>
      <c r="I68" s="11"/>
      <c r="J68" s="11"/>
      <c r="K68" s="11"/>
      <c r="L68" s="11"/>
      <c r="M68" s="11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  <row r="69" spans="1:29" x14ac:dyDescent="0.25">
      <c r="A69" s="1">
        <v>-0.8705793382022331</v>
      </c>
      <c r="G69" s="11"/>
      <c r="H69" s="11"/>
      <c r="I69" s="11"/>
      <c r="J69" s="11"/>
      <c r="K69" s="11"/>
      <c r="L69" s="11"/>
      <c r="M69" s="11"/>
    </row>
    <row r="70" spans="1:29" x14ac:dyDescent="0.25">
      <c r="A70" s="1">
        <v>-1.7553670638102181</v>
      </c>
      <c r="G70" s="11"/>
      <c r="H70" s="11"/>
      <c r="I70" s="11"/>
      <c r="J70" s="11"/>
      <c r="K70" s="11"/>
      <c r="L70" s="11"/>
      <c r="M70" s="11"/>
    </row>
    <row r="71" spans="1:29" x14ac:dyDescent="0.25">
      <c r="A71" s="1">
        <v>1.6913183890290373</v>
      </c>
      <c r="G71" s="11"/>
      <c r="H71" s="11"/>
      <c r="I71" s="11"/>
      <c r="J71" s="11"/>
      <c r="K71" s="11"/>
      <c r="L71" s="11"/>
      <c r="M71" s="11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</row>
    <row r="72" spans="1:29" x14ac:dyDescent="0.25">
      <c r="A72" s="1">
        <v>3.9135915099687901</v>
      </c>
      <c r="G72" s="11"/>
      <c r="H72" s="11"/>
      <c r="I72" s="11"/>
      <c r="J72" s="11"/>
      <c r="K72" s="11"/>
      <c r="L72" s="11"/>
      <c r="M72" s="11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</row>
    <row r="73" spans="1:29" x14ac:dyDescent="0.25">
      <c r="A73" s="1">
        <v>0.1567138518824216</v>
      </c>
      <c r="G73" s="11"/>
      <c r="H73" s="11"/>
      <c r="I73" s="11"/>
      <c r="J73" s="11"/>
      <c r="K73" s="11"/>
      <c r="L73" s="11"/>
      <c r="M73" s="11"/>
      <c r="N73" s="36"/>
      <c r="O73" s="36"/>
      <c r="P73" s="41"/>
      <c r="Q73" s="41"/>
      <c r="R73" s="41"/>
      <c r="S73" s="41"/>
      <c r="T73" s="36"/>
      <c r="U73" s="36"/>
      <c r="V73" s="36"/>
      <c r="W73" s="36"/>
      <c r="X73" s="36"/>
      <c r="Y73" s="36"/>
      <c r="Z73" s="36"/>
      <c r="AA73" s="36"/>
      <c r="AB73" s="36"/>
      <c r="AC73" s="36"/>
    </row>
    <row r="74" spans="1:29" x14ac:dyDescent="0.25">
      <c r="A74" s="1">
        <v>-1.6164421020966806</v>
      </c>
      <c r="G74" s="11"/>
      <c r="H74" s="11"/>
      <c r="I74" s="11"/>
      <c r="J74" s="11"/>
      <c r="K74" s="11"/>
      <c r="L74" s="11"/>
      <c r="M74" s="11"/>
      <c r="N74" s="36"/>
      <c r="O74" s="36"/>
      <c r="P74" s="37"/>
      <c r="Q74" s="37"/>
      <c r="R74" s="37"/>
      <c r="S74" s="37"/>
      <c r="T74" s="36"/>
      <c r="U74" s="36"/>
      <c r="V74" s="36"/>
      <c r="W74" s="36"/>
      <c r="X74" s="36"/>
      <c r="Y74" s="36"/>
      <c r="Z74" s="36"/>
      <c r="AA74" s="36"/>
      <c r="AB74" s="36"/>
      <c r="AC74" s="36"/>
    </row>
    <row r="75" spans="1:29" x14ac:dyDescent="0.25">
      <c r="A75" s="1">
        <v>-0.81280552385331495</v>
      </c>
      <c r="G75" s="11"/>
      <c r="H75" s="11"/>
      <c r="I75" s="11"/>
      <c r="J75" s="11"/>
      <c r="K75" s="11"/>
      <c r="L75" s="11"/>
      <c r="M75" s="11"/>
      <c r="N75" s="36"/>
      <c r="O75" s="36"/>
      <c r="P75" s="38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</row>
    <row r="76" spans="1:29" x14ac:dyDescent="0.25">
      <c r="A76" s="1">
        <v>-0.58567193943528673</v>
      </c>
      <c r="G76" s="11"/>
      <c r="H76" s="11"/>
      <c r="I76" s="11"/>
      <c r="J76" s="11"/>
      <c r="K76" s="11"/>
      <c r="L76" s="11"/>
      <c r="M76" s="11"/>
      <c r="N76" s="36"/>
      <c r="O76" s="36"/>
      <c r="P76" s="41"/>
      <c r="Q76" s="41"/>
      <c r="R76" s="41"/>
      <c r="S76" s="41"/>
      <c r="T76" s="36"/>
      <c r="U76" s="36"/>
      <c r="V76" s="36"/>
      <c r="W76" s="36"/>
      <c r="X76" s="36"/>
      <c r="Y76" s="36"/>
      <c r="Z76" s="36"/>
      <c r="AA76" s="36"/>
      <c r="AB76" s="36"/>
      <c r="AC76" s="36"/>
    </row>
    <row r="77" spans="1:29" x14ac:dyDescent="0.25">
      <c r="A77" s="1">
        <v>0.59670232879688734</v>
      </c>
      <c r="G77" s="11"/>
      <c r="H77" s="11"/>
      <c r="I77" s="11"/>
      <c r="J77" s="11"/>
      <c r="K77" s="11"/>
      <c r="L77" s="11"/>
      <c r="M77" s="11"/>
      <c r="N77" s="36"/>
      <c r="O77" s="36"/>
      <c r="P77" s="37"/>
      <c r="Q77" s="39"/>
      <c r="R77" s="39"/>
      <c r="S77" s="40"/>
      <c r="T77" s="36"/>
      <c r="U77" s="36"/>
      <c r="V77" s="36"/>
      <c r="W77" s="36"/>
      <c r="X77" s="36"/>
      <c r="Y77" s="36"/>
      <c r="Z77" s="36"/>
      <c r="AA77" s="36"/>
      <c r="AB77" s="36"/>
      <c r="AC77" s="36"/>
    </row>
    <row r="78" spans="1:29" x14ac:dyDescent="0.25">
      <c r="A78" s="1">
        <v>-0.88466433772487574</v>
      </c>
      <c r="G78" s="11"/>
      <c r="H78" s="11"/>
      <c r="I78" s="11"/>
      <c r="J78" s="11"/>
      <c r="K78" s="11"/>
      <c r="L78" s="11"/>
      <c r="M78" s="11"/>
      <c r="N78" s="36"/>
      <c r="O78" s="36"/>
      <c r="P78" s="37"/>
      <c r="Q78" s="39"/>
      <c r="R78" s="39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</row>
    <row r="79" spans="1:29" x14ac:dyDescent="0.25">
      <c r="A79" s="1">
        <v>-1.5241298914354973</v>
      </c>
      <c r="G79" s="11"/>
      <c r="H79" s="11"/>
      <c r="I79" s="11"/>
      <c r="J79" s="11"/>
      <c r="K79" s="11"/>
      <c r="L79" s="11"/>
      <c r="M79" s="11"/>
      <c r="N79" s="36"/>
      <c r="O79" s="36"/>
      <c r="P79" s="37"/>
      <c r="Q79" s="39"/>
      <c r="R79" s="39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</row>
    <row r="80" spans="1:29" x14ac:dyDescent="0.25">
      <c r="A80" s="1">
        <v>0.15485284689279433</v>
      </c>
      <c r="G80" s="11"/>
      <c r="H80" s="11"/>
      <c r="I80" s="11"/>
      <c r="J80" s="11"/>
      <c r="K80" s="11"/>
      <c r="L80" s="11"/>
      <c r="M80" s="11"/>
      <c r="N80" s="36"/>
      <c r="O80" s="36"/>
      <c r="P80" s="37"/>
      <c r="Q80" s="39"/>
      <c r="R80" s="39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</row>
    <row r="81" spans="1:29" x14ac:dyDescent="0.25">
      <c r="A81" s="1">
        <v>1.5700823150910592E-2</v>
      </c>
      <c r="G81" s="11"/>
      <c r="H81" s="11"/>
      <c r="I81" s="11"/>
      <c r="J81" s="11"/>
      <c r="K81" s="11"/>
      <c r="L81" s="11"/>
      <c r="M81" s="11"/>
      <c r="N81" s="36"/>
      <c r="O81" s="36"/>
      <c r="P81" s="37"/>
      <c r="Q81" s="39"/>
      <c r="R81" s="39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</row>
    <row r="82" spans="1:29" x14ac:dyDescent="0.25">
      <c r="A82" s="1">
        <v>7.9181021439796995E-2</v>
      </c>
      <c r="G82" s="11"/>
      <c r="H82" s="11"/>
      <c r="I82" s="11"/>
      <c r="J82" s="11"/>
      <c r="K82" s="11"/>
      <c r="L82" s="11"/>
      <c r="M82" s="11"/>
      <c r="N82" s="36"/>
      <c r="O82" s="36"/>
      <c r="P82" s="37"/>
      <c r="Q82" s="39"/>
      <c r="R82" s="39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</row>
    <row r="83" spans="1:29" x14ac:dyDescent="0.25">
      <c r="A83" s="1">
        <v>1.0241420518797182</v>
      </c>
      <c r="G83" s="11"/>
      <c r="H83" s="11"/>
      <c r="I83" s="11"/>
      <c r="J83" s="11"/>
      <c r="K83" s="11"/>
      <c r="L83" s="11"/>
      <c r="M83" s="11"/>
      <c r="N83" s="36"/>
      <c r="O83" s="36"/>
      <c r="P83" s="37"/>
      <c r="Q83" s="39"/>
      <c r="R83" s="39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</row>
    <row r="84" spans="1:29" x14ac:dyDescent="0.25">
      <c r="A84" s="1">
        <v>0.1351094256096913</v>
      </c>
      <c r="G84" s="11"/>
      <c r="H84" s="11"/>
      <c r="I84" s="11"/>
      <c r="J84" s="11"/>
      <c r="K84" s="11"/>
      <c r="L84" s="11"/>
      <c r="M84" s="11"/>
      <c r="N84" s="36"/>
      <c r="O84" s="36"/>
      <c r="P84" s="37"/>
      <c r="Q84" s="39"/>
      <c r="R84" s="39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</row>
    <row r="85" spans="1:29" x14ac:dyDescent="0.25">
      <c r="A85" s="1">
        <v>-0.92152489454286401</v>
      </c>
      <c r="G85" s="11"/>
      <c r="H85" s="11"/>
      <c r="I85" s="11"/>
      <c r="J85" s="11"/>
      <c r="K85" s="11"/>
      <c r="L85" s="11"/>
      <c r="M85" s="11"/>
      <c r="N85" s="36"/>
      <c r="O85" s="36"/>
      <c r="P85" s="37"/>
      <c r="Q85" s="39"/>
      <c r="R85" s="39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</row>
    <row r="86" spans="1:29" x14ac:dyDescent="0.25">
      <c r="A86" s="1">
        <v>4.4375895109016739E-3</v>
      </c>
      <c r="G86" s="11"/>
      <c r="H86" s="11"/>
      <c r="I86" s="11"/>
      <c r="J86" s="11"/>
      <c r="K86" s="11"/>
      <c r="L86" s="11"/>
      <c r="M86" s="11"/>
      <c r="N86" s="36"/>
      <c r="O86" s="36"/>
      <c r="P86" s="37"/>
      <c r="Q86" s="39"/>
      <c r="R86" s="39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</row>
    <row r="87" spans="1:29" x14ac:dyDescent="0.25">
      <c r="A87" s="1">
        <v>0.7762695594067538</v>
      </c>
      <c r="G87" s="11"/>
      <c r="H87" s="11"/>
      <c r="I87" s="11"/>
      <c r="J87" s="11"/>
      <c r="K87" s="11"/>
      <c r="L87" s="11"/>
      <c r="M87" s="11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</row>
    <row r="88" spans="1:29" x14ac:dyDescent="0.25">
      <c r="A88" s="1">
        <v>1.0818589346856096</v>
      </c>
      <c r="G88" s="11"/>
      <c r="H88" s="11"/>
      <c r="I88" s="11"/>
      <c r="J88" s="11"/>
      <c r="K88" s="11"/>
      <c r="L88" s="11"/>
      <c r="M88" s="11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</row>
    <row r="89" spans="1:29" x14ac:dyDescent="0.25">
      <c r="A89" s="1">
        <v>1.3445025677241675</v>
      </c>
      <c r="G89" s="11"/>
      <c r="H89" s="11"/>
      <c r="I89" s="11"/>
      <c r="J89" s="11"/>
      <c r="K89" s="11"/>
      <c r="L89" s="11"/>
      <c r="M89" s="11"/>
      <c r="N89" s="36"/>
      <c r="O89" s="36"/>
      <c r="P89" s="38"/>
      <c r="Q89" s="36"/>
      <c r="R89" s="36"/>
      <c r="S89" s="36"/>
      <c r="T89" s="38"/>
      <c r="U89" s="36"/>
      <c r="V89" s="36"/>
      <c r="W89" s="42"/>
      <c r="X89" s="36"/>
      <c r="Y89" s="41"/>
      <c r="Z89" s="41"/>
      <c r="AA89" s="41"/>
      <c r="AB89" s="36"/>
      <c r="AC89" s="36"/>
    </row>
    <row r="90" spans="1:29" x14ac:dyDescent="0.25">
      <c r="A90" s="1">
        <v>1.0889784024017173</v>
      </c>
      <c r="G90" s="11"/>
      <c r="H90" s="11"/>
      <c r="I90" s="11"/>
      <c r="J90" s="11"/>
      <c r="K90" s="11"/>
      <c r="L90" s="11"/>
      <c r="M90" s="11"/>
      <c r="N90" s="36"/>
      <c r="O90" s="36"/>
      <c r="P90" s="38"/>
      <c r="Q90" s="36"/>
      <c r="R90" s="36"/>
      <c r="S90" s="36"/>
      <c r="T90" s="41"/>
      <c r="U90" s="41"/>
      <c r="V90" s="41"/>
      <c r="W90" s="42"/>
      <c r="X90" s="36"/>
      <c r="Y90" s="43"/>
      <c r="Z90" s="44"/>
      <c r="AA90" s="45"/>
      <c r="AB90" s="36"/>
      <c r="AC90" s="36"/>
    </row>
    <row r="91" spans="1:29" x14ac:dyDescent="0.25">
      <c r="A91" s="1">
        <v>-0.34824212995010662</v>
      </c>
      <c r="G91" s="11"/>
      <c r="H91" s="11"/>
      <c r="I91" s="11"/>
      <c r="J91" s="11"/>
      <c r="K91" s="11"/>
      <c r="L91" s="11"/>
      <c r="M91" s="11"/>
      <c r="N91" s="36"/>
      <c r="O91" s="36"/>
      <c r="P91" s="36"/>
      <c r="Q91" s="43"/>
      <c r="R91" s="37"/>
      <c r="S91" s="36"/>
      <c r="T91" s="45"/>
      <c r="U91" s="44"/>
      <c r="V91" s="45"/>
      <c r="W91" s="36"/>
      <c r="X91" s="36"/>
      <c r="Y91" s="43"/>
      <c r="Z91" s="44"/>
      <c r="AA91" s="45"/>
      <c r="AB91" s="36"/>
      <c r="AC91" s="36"/>
    </row>
    <row r="92" spans="1:29" x14ac:dyDescent="0.25">
      <c r="A92" s="1">
        <v>-0.69177084688180401</v>
      </c>
      <c r="G92" s="11"/>
      <c r="H92" s="11"/>
      <c r="I92" s="11"/>
      <c r="J92" s="11"/>
      <c r="K92" s="11"/>
      <c r="L92" s="11"/>
      <c r="M92" s="11"/>
      <c r="N92" s="36"/>
      <c r="O92" s="36"/>
      <c r="P92" s="36"/>
      <c r="Q92" s="43"/>
      <c r="R92" s="37"/>
      <c r="S92" s="36"/>
      <c r="T92" s="45"/>
      <c r="U92" s="44"/>
      <c r="V92" s="45"/>
      <c r="W92" s="36"/>
      <c r="X92" s="36"/>
      <c r="Y92" s="43"/>
      <c r="Z92" s="44"/>
      <c r="AA92" s="45"/>
      <c r="AB92" s="36"/>
      <c r="AC92" s="36"/>
    </row>
    <row r="93" spans="1:29" x14ac:dyDescent="0.25">
      <c r="A93" s="1">
        <v>-6.080006160263185E-2</v>
      </c>
      <c r="G93" s="11"/>
      <c r="H93" s="11"/>
      <c r="I93" s="11"/>
      <c r="J93" s="11"/>
      <c r="K93" s="11"/>
      <c r="L93" s="11"/>
      <c r="M93" s="11"/>
      <c r="N93" s="36"/>
      <c r="O93" s="36"/>
      <c r="P93" s="36"/>
      <c r="Q93" s="43"/>
      <c r="R93" s="37"/>
      <c r="S93" s="36"/>
      <c r="T93" s="45"/>
      <c r="U93" s="44"/>
      <c r="V93" s="45"/>
      <c r="W93" s="36"/>
      <c r="X93" s="36"/>
      <c r="Y93" s="43"/>
      <c r="Z93" s="44"/>
      <c r="AA93" s="45"/>
      <c r="AB93" s="36"/>
      <c r="AC93" s="36"/>
    </row>
    <row r="94" spans="1:29" x14ac:dyDescent="0.25">
      <c r="A94" s="1">
        <v>0.5957925218691843</v>
      </c>
      <c r="G94" s="11"/>
      <c r="H94" s="11"/>
      <c r="I94" s="11"/>
      <c r="J94" s="11"/>
      <c r="K94" s="11"/>
      <c r="L94" s="11"/>
      <c r="M94" s="11"/>
      <c r="N94" s="36"/>
      <c r="O94" s="36"/>
      <c r="P94" s="36"/>
      <c r="Q94" s="43"/>
      <c r="R94" s="37"/>
      <c r="S94" s="36"/>
      <c r="T94" s="45"/>
      <c r="U94" s="44"/>
      <c r="V94" s="45"/>
      <c r="W94" s="36"/>
      <c r="X94" s="36"/>
      <c r="Y94" s="36"/>
      <c r="Z94" s="36"/>
      <c r="AA94" s="36"/>
      <c r="AB94" s="36"/>
      <c r="AC94" s="36"/>
    </row>
    <row r="95" spans="1:29" x14ac:dyDescent="0.25">
      <c r="A95" s="1">
        <v>0.58406030884142035</v>
      </c>
      <c r="G95" s="11"/>
      <c r="H95" s="11"/>
      <c r="I95" s="11"/>
      <c r="J95" s="11"/>
      <c r="K95" s="11"/>
      <c r="L95" s="11"/>
      <c r="M95" s="11"/>
      <c r="N95" s="36"/>
      <c r="O95" s="36"/>
      <c r="P95" s="36"/>
      <c r="Q95" s="43"/>
      <c r="R95" s="37"/>
      <c r="S95" s="36"/>
      <c r="T95" s="45"/>
      <c r="U95" s="44"/>
      <c r="V95" s="45"/>
      <c r="W95" s="36"/>
      <c r="X95" s="36"/>
      <c r="Y95" s="36"/>
      <c r="Z95" s="36"/>
      <c r="AA95" s="36"/>
      <c r="AB95" s="36"/>
      <c r="AC95" s="36"/>
    </row>
    <row r="96" spans="1:29" x14ac:dyDescent="0.25">
      <c r="A96" s="1">
        <v>-8.8089907374251375E-2</v>
      </c>
      <c r="G96" s="11"/>
      <c r="H96" s="11"/>
      <c r="I96" s="11"/>
      <c r="J96" s="11"/>
      <c r="K96" s="11"/>
      <c r="L96" s="11"/>
      <c r="M96" s="11"/>
      <c r="N96" s="36"/>
      <c r="O96" s="36"/>
      <c r="P96" s="36"/>
      <c r="Q96" s="43"/>
      <c r="R96" s="37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</row>
    <row r="97" spans="1:29" x14ac:dyDescent="0.25">
      <c r="A97" s="1">
        <v>-1.7618113799168316</v>
      </c>
      <c r="G97" s="11"/>
      <c r="H97" s="11"/>
      <c r="I97" s="11"/>
      <c r="J97" s="11"/>
      <c r="K97" s="11"/>
      <c r="L97" s="11"/>
      <c r="M97" s="11"/>
      <c r="N97" s="36"/>
      <c r="O97" s="36"/>
      <c r="P97" s="36"/>
      <c r="Q97" s="43"/>
      <c r="R97" s="37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</row>
    <row r="98" spans="1:29" x14ac:dyDescent="0.25">
      <c r="A98" s="1">
        <v>-1.9231298256135632</v>
      </c>
      <c r="G98" s="11"/>
      <c r="H98" s="11"/>
      <c r="I98" s="11"/>
      <c r="J98" s="11"/>
      <c r="K98" s="11"/>
      <c r="L98" s="11"/>
      <c r="M98" s="11"/>
      <c r="N98" s="36"/>
      <c r="O98" s="36"/>
      <c r="P98" s="36"/>
      <c r="Q98" s="43"/>
      <c r="R98" s="37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</row>
    <row r="99" spans="1:29" x14ac:dyDescent="0.25">
      <c r="A99" s="1">
        <v>0.74510128686479604</v>
      </c>
      <c r="G99" s="11"/>
      <c r="H99" s="11"/>
      <c r="I99" s="11"/>
      <c r="J99" s="11"/>
      <c r="K99" s="11"/>
      <c r="L99" s="11"/>
      <c r="M99" s="11"/>
      <c r="N99" s="36"/>
      <c r="O99" s="36"/>
      <c r="P99" s="36"/>
      <c r="Q99" s="43"/>
      <c r="R99" s="37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</row>
    <row r="100" spans="1:29" x14ac:dyDescent="0.25">
      <c r="A100" s="1">
        <v>1.8394697188038203</v>
      </c>
      <c r="G100" s="11"/>
      <c r="H100" s="11"/>
      <c r="I100" s="11"/>
      <c r="J100" s="11"/>
      <c r="K100" s="11"/>
      <c r="L100" s="11"/>
      <c r="M100" s="11"/>
      <c r="N100" s="36"/>
      <c r="O100" s="36"/>
      <c r="P100" s="36"/>
      <c r="Q100" s="43"/>
      <c r="R100" s="37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</row>
    <row r="101" spans="1:29" x14ac:dyDescent="0.25">
      <c r="A101" s="1">
        <v>1.2670973416019358</v>
      </c>
      <c r="G101" s="11"/>
      <c r="H101" s="11"/>
      <c r="I101" s="11"/>
      <c r="J101" s="11"/>
      <c r="K101" s="11"/>
      <c r="L101" s="11"/>
      <c r="M101" s="11"/>
      <c r="N101" s="36"/>
      <c r="O101" s="36"/>
      <c r="P101" s="36"/>
      <c r="Q101" s="43"/>
      <c r="R101" s="37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</row>
    <row r="102" spans="1:29" x14ac:dyDescent="0.25">
      <c r="A102" s="1">
        <v>0.5872763857195461</v>
      </c>
      <c r="G102" s="11"/>
      <c r="H102" s="11"/>
      <c r="I102" s="11"/>
      <c r="J102" s="11"/>
      <c r="K102" s="11"/>
      <c r="L102" s="11"/>
      <c r="M102" s="11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</row>
    <row r="103" spans="1:29" x14ac:dyDescent="0.25">
      <c r="A103" s="1">
        <v>1.7662344896655273</v>
      </c>
      <c r="G103" s="11"/>
      <c r="H103" s="11"/>
      <c r="I103" s="11"/>
      <c r="J103" s="11"/>
      <c r="K103" s="11"/>
      <c r="L103" s="11"/>
      <c r="M103" s="11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</row>
    <row r="104" spans="1:29" x14ac:dyDescent="0.25">
      <c r="A104" s="1">
        <v>2.8551800166451722</v>
      </c>
      <c r="G104" s="11"/>
      <c r="H104" s="11"/>
      <c r="I104" s="11"/>
      <c r="J104" s="11"/>
      <c r="K104" s="11"/>
      <c r="L104" s="11"/>
      <c r="M104" s="11"/>
    </row>
    <row r="105" spans="1:29" x14ac:dyDescent="0.25">
      <c r="A105" s="1">
        <v>0.99491256737029654</v>
      </c>
      <c r="G105" s="11"/>
      <c r="H105" s="11"/>
      <c r="I105" s="11"/>
      <c r="J105" s="11"/>
      <c r="K105" s="11"/>
      <c r="L105" s="11"/>
      <c r="M105" s="11"/>
    </row>
    <row r="106" spans="1:29" x14ac:dyDescent="0.25">
      <c r="A106" s="1">
        <v>0.29347562802981808</v>
      </c>
      <c r="G106" s="11"/>
      <c r="H106" s="11"/>
      <c r="I106" s="11"/>
      <c r="J106" s="11"/>
      <c r="K106" s="11"/>
      <c r="L106" s="11"/>
      <c r="M106" s="11"/>
    </row>
    <row r="107" spans="1:29" x14ac:dyDescent="0.25">
      <c r="A107" s="1">
        <v>-0.43857044465079631</v>
      </c>
      <c r="G107" s="11"/>
      <c r="H107" s="11"/>
      <c r="I107" s="11"/>
      <c r="J107" s="11"/>
      <c r="K107" s="11"/>
      <c r="L107" s="11"/>
      <c r="M107" s="11"/>
    </row>
    <row r="108" spans="1:29" x14ac:dyDescent="0.25">
      <c r="A108" s="1">
        <v>-1.5782021128484094</v>
      </c>
      <c r="G108" s="11"/>
      <c r="H108" s="11"/>
      <c r="I108" s="11"/>
      <c r="J108" s="11"/>
      <c r="K108" s="11"/>
      <c r="L108" s="11"/>
      <c r="M108" s="11"/>
    </row>
    <row r="109" spans="1:29" x14ac:dyDescent="0.25">
      <c r="A109" s="1">
        <v>-0.53141194725313268</v>
      </c>
      <c r="G109" s="11"/>
      <c r="H109" s="11"/>
      <c r="I109" s="11"/>
      <c r="J109" s="11"/>
      <c r="K109" s="11"/>
      <c r="L109" s="11"/>
      <c r="M109" s="11"/>
    </row>
    <row r="110" spans="1:29" x14ac:dyDescent="0.25">
      <c r="A110" s="1">
        <v>0.3661486146548979</v>
      </c>
      <c r="G110" s="11"/>
      <c r="H110" s="11"/>
      <c r="I110" s="11"/>
      <c r="J110" s="11"/>
      <c r="K110" s="11"/>
      <c r="L110" s="11"/>
      <c r="M110" s="11"/>
    </row>
    <row r="111" spans="1:29" x14ac:dyDescent="0.25">
      <c r="A111" s="1">
        <v>-9.9124092574187417E-2</v>
      </c>
      <c r="G111" s="11"/>
      <c r="H111" s="11"/>
      <c r="I111" s="11"/>
      <c r="J111" s="11"/>
      <c r="K111" s="11"/>
      <c r="L111" s="11"/>
      <c r="M111" s="11"/>
    </row>
    <row r="112" spans="1:29" x14ac:dyDescent="0.25">
      <c r="A112" s="1">
        <v>0.70740869402475381</v>
      </c>
      <c r="G112" s="11"/>
      <c r="H112" s="11"/>
      <c r="I112" s="11"/>
      <c r="J112" s="11"/>
      <c r="K112" s="11"/>
      <c r="L112" s="11"/>
      <c r="M112" s="11"/>
    </row>
    <row r="113" spans="1:13" x14ac:dyDescent="0.25">
      <c r="A113" s="1">
        <v>1.1071101075698522</v>
      </c>
      <c r="G113" s="11"/>
      <c r="H113" s="11"/>
      <c r="I113" s="11"/>
      <c r="J113" s="11"/>
      <c r="K113" s="11"/>
      <c r="L113" s="11"/>
      <c r="M113" s="11"/>
    </row>
    <row r="114" spans="1:13" x14ac:dyDescent="0.25">
      <c r="A114" s="1">
        <v>-0.41506119642542072</v>
      </c>
      <c r="G114" s="11"/>
      <c r="H114" s="11"/>
      <c r="I114" s="11"/>
      <c r="J114" s="11"/>
      <c r="K114" s="11"/>
      <c r="L114" s="11"/>
      <c r="M114" s="11"/>
    </row>
    <row r="115" spans="1:13" x14ac:dyDescent="0.25">
      <c r="A115" s="1">
        <v>0.83407463103119528</v>
      </c>
      <c r="G115" s="11"/>
      <c r="H115" s="11"/>
      <c r="I115" s="11"/>
      <c r="J115" s="11"/>
      <c r="K115" s="11"/>
      <c r="L115" s="11"/>
      <c r="M115" s="11"/>
    </row>
    <row r="116" spans="1:13" x14ac:dyDescent="0.25">
      <c r="A116" s="1">
        <v>3.3348977326336389</v>
      </c>
      <c r="G116" s="11"/>
      <c r="H116" s="11"/>
      <c r="I116" s="11"/>
      <c r="J116" s="11"/>
      <c r="K116" s="11"/>
      <c r="L116" s="11"/>
      <c r="M116" s="11"/>
    </row>
    <row r="117" spans="1:13" x14ac:dyDescent="0.25">
      <c r="A117" s="1">
        <v>3.1091768267130937</v>
      </c>
      <c r="G117" s="11"/>
      <c r="H117" s="11"/>
      <c r="I117" s="11"/>
      <c r="J117" s="11"/>
      <c r="K117" s="11"/>
      <c r="L117" s="11"/>
      <c r="M117" s="11"/>
    </row>
    <row r="118" spans="1:13" x14ac:dyDescent="0.25">
      <c r="A118" s="1">
        <v>1.0463281764754009</v>
      </c>
      <c r="G118" s="11"/>
      <c r="H118" s="11"/>
      <c r="I118" s="11"/>
      <c r="J118" s="11"/>
      <c r="K118" s="11"/>
      <c r="L118" s="11"/>
      <c r="M118" s="11"/>
    </row>
    <row r="119" spans="1:13" x14ac:dyDescent="0.25">
      <c r="A119" s="1">
        <v>0.69112098715781722</v>
      </c>
      <c r="G119" s="11"/>
      <c r="H119" s="11"/>
      <c r="I119" s="11"/>
      <c r="J119" s="11"/>
      <c r="K119" s="11"/>
      <c r="L119" s="11"/>
      <c r="M119" s="11"/>
    </row>
    <row r="120" spans="1:13" x14ac:dyDescent="0.25">
      <c r="A120" s="1">
        <v>2.057997153564346</v>
      </c>
      <c r="G120" s="11"/>
      <c r="H120" s="11"/>
      <c r="I120" s="11"/>
      <c r="J120" s="11"/>
      <c r="K120" s="11"/>
      <c r="L120" s="11"/>
      <c r="M120" s="11"/>
    </row>
    <row r="121" spans="1:13" x14ac:dyDescent="0.25">
      <c r="A121" s="1">
        <v>0.97012219600334593</v>
      </c>
      <c r="G121" s="11"/>
      <c r="H121" s="11"/>
      <c r="I121" s="11"/>
      <c r="J121" s="11"/>
      <c r="K121" s="11"/>
      <c r="L121" s="11"/>
      <c r="M121" s="11"/>
    </row>
    <row r="122" spans="1:13" x14ac:dyDescent="0.25">
      <c r="A122" s="1">
        <v>0.41355037717380694</v>
      </c>
      <c r="G122" s="11"/>
      <c r="H122" s="11"/>
      <c r="I122" s="11"/>
      <c r="J122" s="11"/>
      <c r="K122" s="11"/>
      <c r="L122" s="11"/>
      <c r="M122" s="11"/>
    </row>
    <row r="123" spans="1:13" x14ac:dyDescent="0.25">
      <c r="A123" s="1">
        <v>0.6867156147586122</v>
      </c>
      <c r="G123" s="11"/>
      <c r="H123" s="11"/>
      <c r="I123" s="11"/>
      <c r="J123" s="11"/>
      <c r="K123" s="11"/>
      <c r="L123" s="11"/>
      <c r="M123" s="11"/>
    </row>
    <row r="124" spans="1:13" x14ac:dyDescent="0.25">
      <c r="A124" s="1">
        <v>-0.69438780275837519</v>
      </c>
      <c r="G124" s="11"/>
      <c r="H124" s="11"/>
      <c r="I124" s="11"/>
      <c r="J124" s="11"/>
      <c r="K124" s="11"/>
      <c r="L124" s="11"/>
      <c r="M124" s="11"/>
    </row>
    <row r="125" spans="1:13" x14ac:dyDescent="0.25">
      <c r="A125" s="1">
        <v>0.35898820238257756</v>
      </c>
      <c r="G125" s="11"/>
      <c r="H125" s="11"/>
      <c r="I125" s="11"/>
      <c r="J125" s="11"/>
      <c r="K125" s="11"/>
      <c r="L125" s="11"/>
      <c r="M125" s="11"/>
    </row>
    <row r="126" spans="1:13" x14ac:dyDescent="0.25">
      <c r="A126" s="1">
        <v>3.466383448822508</v>
      </c>
      <c r="G126" s="11"/>
      <c r="H126" s="11"/>
      <c r="I126" s="11"/>
      <c r="J126" s="11"/>
      <c r="K126" s="11"/>
      <c r="L126" s="11"/>
      <c r="M126" s="11"/>
    </row>
    <row r="127" spans="1:13" x14ac:dyDescent="0.25">
      <c r="A127" s="1">
        <v>4.2167347807365028</v>
      </c>
      <c r="G127" s="11"/>
      <c r="H127" s="11"/>
      <c r="I127" s="11"/>
      <c r="J127" s="11"/>
      <c r="K127" s="11"/>
      <c r="L127" s="11"/>
      <c r="M127" s="11"/>
    </row>
    <row r="128" spans="1:13" x14ac:dyDescent="0.25">
      <c r="A128" s="1">
        <v>2.4994690871960241</v>
      </c>
      <c r="G128" s="11"/>
      <c r="H128" s="11"/>
      <c r="I128" s="11"/>
      <c r="J128" s="11"/>
      <c r="K128" s="11"/>
      <c r="L128" s="11"/>
      <c r="M128" s="11"/>
    </row>
    <row r="129" spans="1:13" x14ac:dyDescent="0.25">
      <c r="A129" s="1">
        <v>2.1832909773022493</v>
      </c>
      <c r="G129" s="11"/>
      <c r="H129" s="11"/>
      <c r="I129" s="11"/>
      <c r="J129" s="11"/>
      <c r="K129" s="11"/>
      <c r="L129" s="11"/>
      <c r="M129" s="11"/>
    </row>
    <row r="130" spans="1:13" x14ac:dyDescent="0.25">
      <c r="A130" s="1">
        <v>3.303923203924569</v>
      </c>
      <c r="G130" s="11"/>
      <c r="H130" s="11"/>
      <c r="I130" s="11"/>
      <c r="J130" s="11"/>
      <c r="K130" s="11"/>
      <c r="L130" s="11"/>
      <c r="M130" s="11"/>
    </row>
    <row r="131" spans="1:13" x14ac:dyDescent="0.25">
      <c r="A131" s="1">
        <v>2.8205489628118032</v>
      </c>
      <c r="G131" s="11"/>
      <c r="H131" s="11"/>
      <c r="I131" s="11"/>
      <c r="J131" s="11"/>
      <c r="K131" s="11"/>
      <c r="L131" s="11"/>
      <c r="M131" s="11"/>
    </row>
    <row r="132" spans="1:13" x14ac:dyDescent="0.25">
      <c r="A132" s="1">
        <v>1.6339415847904366</v>
      </c>
      <c r="G132" s="11"/>
      <c r="H132" s="11"/>
      <c r="I132" s="11"/>
      <c r="J132" s="11"/>
      <c r="K132" s="11"/>
      <c r="L132" s="11"/>
      <c r="M132" s="11"/>
    </row>
    <row r="133" spans="1:13" x14ac:dyDescent="0.25">
      <c r="A133" s="1">
        <v>2.1117854612867815</v>
      </c>
      <c r="G133" s="11"/>
      <c r="H133" s="11"/>
      <c r="I133" s="11"/>
      <c r="J133" s="11"/>
      <c r="K133" s="11"/>
      <c r="L133" s="11"/>
      <c r="M133" s="11"/>
    </row>
    <row r="134" spans="1:13" x14ac:dyDescent="0.25">
      <c r="A134" s="1">
        <v>1.363576858316651</v>
      </c>
      <c r="G134" s="11"/>
      <c r="H134" s="11"/>
      <c r="I134" s="11"/>
      <c r="J134" s="11"/>
      <c r="K134" s="11"/>
      <c r="L134" s="11"/>
      <c r="M134" s="11"/>
    </row>
    <row r="135" spans="1:13" x14ac:dyDescent="0.25">
      <c r="A135" s="1">
        <v>0.43897872575805141</v>
      </c>
      <c r="G135" s="11"/>
      <c r="H135" s="11"/>
      <c r="I135" s="11"/>
      <c r="J135" s="11"/>
      <c r="K135" s="11"/>
      <c r="L135" s="11"/>
      <c r="M135" s="11"/>
    </row>
    <row r="136" spans="1:13" x14ac:dyDescent="0.25">
      <c r="A136" s="1">
        <v>0.59229891984105587</v>
      </c>
      <c r="G136" s="11"/>
      <c r="H136" s="11"/>
      <c r="I136" s="11"/>
      <c r="J136" s="11"/>
      <c r="K136" s="11"/>
      <c r="L136" s="11"/>
      <c r="M136" s="11"/>
    </row>
    <row r="137" spans="1:13" x14ac:dyDescent="0.25">
      <c r="A137" s="1">
        <v>0.25773248141968041</v>
      </c>
      <c r="G137" s="11"/>
      <c r="H137" s="11"/>
      <c r="I137" s="11"/>
      <c r="J137" s="11"/>
      <c r="K137" s="11"/>
      <c r="L137" s="11"/>
      <c r="M137" s="11"/>
    </row>
    <row r="138" spans="1:13" x14ac:dyDescent="0.25">
      <c r="A138" s="1">
        <v>0.23365147538466724</v>
      </c>
      <c r="G138" s="11"/>
      <c r="H138" s="11"/>
      <c r="I138" s="11"/>
      <c r="J138" s="11"/>
      <c r="K138" s="11"/>
      <c r="L138" s="11"/>
      <c r="M138" s="11"/>
    </row>
    <row r="139" spans="1:13" x14ac:dyDescent="0.25">
      <c r="A139" s="1">
        <v>0.83957816670003793</v>
      </c>
      <c r="G139" s="11"/>
      <c r="H139" s="11"/>
      <c r="I139" s="11"/>
      <c r="J139" s="11"/>
      <c r="K139" s="11"/>
      <c r="L139" s="11"/>
      <c r="M139" s="11"/>
    </row>
    <row r="140" spans="1:13" x14ac:dyDescent="0.25">
      <c r="A140" s="1">
        <v>2.0017978922939088</v>
      </c>
      <c r="G140" s="11"/>
      <c r="H140" s="11"/>
      <c r="I140" s="11"/>
      <c r="J140" s="11"/>
      <c r="K140" s="11"/>
      <c r="L140" s="11"/>
      <c r="M140" s="11"/>
    </row>
    <row r="141" spans="1:13" x14ac:dyDescent="0.25">
      <c r="A141" s="1">
        <v>1.9088425258067705</v>
      </c>
      <c r="G141" s="11"/>
      <c r="H141" s="11"/>
      <c r="I141" s="11"/>
      <c r="J141" s="11"/>
      <c r="K141" s="11"/>
      <c r="L141" s="11"/>
      <c r="M141" s="11"/>
    </row>
    <row r="142" spans="1:13" x14ac:dyDescent="0.25">
      <c r="A142" s="1">
        <v>2.5765292470942631</v>
      </c>
      <c r="G142" s="11"/>
      <c r="H142" s="11"/>
      <c r="I142" s="11"/>
      <c r="J142" s="11"/>
      <c r="K142" s="11"/>
      <c r="L142" s="11"/>
      <c r="M142" s="11"/>
    </row>
    <row r="143" spans="1:13" x14ac:dyDescent="0.25">
      <c r="A143" s="1">
        <v>1.6972879251546895</v>
      </c>
      <c r="G143" s="11"/>
      <c r="H143" s="11"/>
      <c r="I143" s="11"/>
      <c r="J143" s="11"/>
      <c r="K143" s="11"/>
      <c r="L143" s="11"/>
      <c r="M143" s="11"/>
    </row>
    <row r="144" spans="1:13" x14ac:dyDescent="0.25">
      <c r="A144" s="1">
        <v>2.9557542624875879</v>
      </c>
      <c r="G144" s="11"/>
      <c r="H144" s="11"/>
      <c r="I144" s="11"/>
      <c r="J144" s="11"/>
      <c r="K144" s="11"/>
      <c r="L144" s="11"/>
      <c r="M144" s="11"/>
    </row>
    <row r="145" spans="1:13" x14ac:dyDescent="0.25">
      <c r="A145" s="1">
        <v>2.6462270066006024</v>
      </c>
      <c r="G145" s="11"/>
      <c r="H145" s="11"/>
      <c r="I145" s="11"/>
      <c r="J145" s="11"/>
      <c r="K145" s="11"/>
      <c r="L145" s="11"/>
      <c r="M145" s="11"/>
    </row>
    <row r="146" spans="1:13" x14ac:dyDescent="0.25">
      <c r="A146" s="1">
        <v>-0.62225317263699642</v>
      </c>
      <c r="G146" s="11"/>
      <c r="H146" s="11"/>
      <c r="I146" s="11"/>
      <c r="J146" s="11"/>
      <c r="K146" s="11"/>
      <c r="L146" s="11"/>
      <c r="M146" s="11"/>
    </row>
    <row r="147" spans="1:13" x14ac:dyDescent="0.25">
      <c r="A147" s="1">
        <v>0.59109458230107592</v>
      </c>
      <c r="G147" s="11"/>
      <c r="H147" s="11"/>
      <c r="I147" s="11"/>
      <c r="J147" s="11"/>
      <c r="K147" s="11"/>
      <c r="L147" s="11"/>
      <c r="M147" s="11"/>
    </row>
    <row r="148" spans="1:13" x14ac:dyDescent="0.25">
      <c r="A148" s="1">
        <v>1.7216793574321554</v>
      </c>
      <c r="G148" s="11"/>
      <c r="H148" s="11"/>
      <c r="I148" s="11"/>
      <c r="J148" s="11"/>
      <c r="K148" s="11"/>
      <c r="L148" s="11"/>
      <c r="M148" s="11"/>
    </row>
    <row r="149" spans="1:13" x14ac:dyDescent="0.25">
      <c r="A149" s="1">
        <v>2.4820048408203195</v>
      </c>
      <c r="G149" s="11"/>
      <c r="H149" s="11"/>
      <c r="I149" s="11"/>
      <c r="J149" s="11"/>
      <c r="K149" s="11"/>
      <c r="L149" s="11"/>
      <c r="M149" s="11"/>
    </row>
    <row r="150" spans="1:13" x14ac:dyDescent="0.25">
      <c r="A150" s="1">
        <v>4.9813105796316801</v>
      </c>
      <c r="G150" s="11"/>
      <c r="H150" s="11"/>
      <c r="I150" s="11"/>
      <c r="J150" s="11"/>
      <c r="K150" s="11"/>
      <c r="L150" s="11"/>
      <c r="M150" s="11"/>
    </row>
    <row r="151" spans="1:13" x14ac:dyDescent="0.25">
      <c r="A151" s="1">
        <v>4.8345209206947537</v>
      </c>
      <c r="G151" s="11"/>
      <c r="H151" s="11"/>
      <c r="I151" s="11"/>
      <c r="J151" s="11"/>
      <c r="K151" s="11"/>
      <c r="L151" s="11"/>
      <c r="M151" s="11"/>
    </row>
    <row r="152" spans="1:13" x14ac:dyDescent="0.25">
      <c r="A152" s="1">
        <v>1.5300259165464238</v>
      </c>
      <c r="G152" s="11"/>
      <c r="H152" s="11"/>
      <c r="I152" s="11"/>
      <c r="J152" s="11"/>
      <c r="K152" s="11"/>
      <c r="L152" s="11"/>
      <c r="M152" s="11"/>
    </row>
    <row r="153" spans="1:13" x14ac:dyDescent="0.25">
      <c r="A153" s="1">
        <v>0.14329003309444821</v>
      </c>
      <c r="G153" s="11"/>
      <c r="H153" s="11"/>
      <c r="I153" s="11"/>
      <c r="J153" s="11"/>
      <c r="K153" s="11"/>
      <c r="L153" s="11"/>
      <c r="M153" s="11"/>
    </row>
    <row r="154" spans="1:13" x14ac:dyDescent="0.25">
      <c r="A154" s="1">
        <v>-0.17903926148793525</v>
      </c>
      <c r="G154" s="11"/>
      <c r="H154" s="11"/>
      <c r="I154" s="11"/>
      <c r="J154" s="11"/>
      <c r="K154" s="11"/>
      <c r="L154" s="11"/>
      <c r="M154" s="11"/>
    </row>
    <row r="155" spans="1:13" x14ac:dyDescent="0.25">
      <c r="A155" s="1">
        <v>-0.58022629235084566</v>
      </c>
      <c r="G155" s="11"/>
      <c r="H155" s="11"/>
      <c r="I155" s="11"/>
      <c r="J155" s="11"/>
      <c r="K155" s="11"/>
      <c r="L155" s="11"/>
      <c r="M155" s="11"/>
    </row>
    <row r="156" spans="1:13" x14ac:dyDescent="0.25">
      <c r="A156" s="1">
        <v>-1.3146826325131036</v>
      </c>
      <c r="G156" s="11"/>
      <c r="H156" s="11"/>
      <c r="I156" s="11"/>
      <c r="J156" s="11"/>
      <c r="K156" s="11"/>
      <c r="L156" s="11"/>
      <c r="M156" s="11"/>
    </row>
    <row r="157" spans="1:13" x14ac:dyDescent="0.25">
      <c r="A157" s="1">
        <v>-0.83791239444838794</v>
      </c>
      <c r="G157" s="11"/>
      <c r="H157" s="11"/>
      <c r="I157" s="11"/>
      <c r="J157" s="11"/>
      <c r="K157" s="11"/>
      <c r="L157" s="11"/>
      <c r="M157" s="11"/>
    </row>
    <row r="158" spans="1:13" x14ac:dyDescent="0.25">
      <c r="A158" s="1">
        <v>0.55770266611557484</v>
      </c>
      <c r="G158" s="11"/>
      <c r="H158" s="11"/>
      <c r="I158" s="11"/>
      <c r="J158" s="11"/>
      <c r="K158" s="11"/>
      <c r="L158" s="11"/>
      <c r="M158" s="11"/>
    </row>
    <row r="159" spans="1:13" x14ac:dyDescent="0.25">
      <c r="A159" s="1">
        <v>0.46799993249564631</v>
      </c>
      <c r="G159" s="11"/>
      <c r="H159" s="11"/>
      <c r="I159" s="11"/>
      <c r="J159" s="11"/>
      <c r="K159" s="11"/>
      <c r="L159" s="11"/>
      <c r="M159" s="11"/>
    </row>
    <row r="160" spans="1:13" x14ac:dyDescent="0.25">
      <c r="A160" s="1">
        <v>-0.47022164765808983</v>
      </c>
      <c r="G160" s="11"/>
      <c r="H160" s="11"/>
      <c r="I160" s="11"/>
      <c r="J160" s="11"/>
      <c r="K160" s="11"/>
      <c r="L160" s="11"/>
      <c r="M160" s="11"/>
    </row>
    <row r="161" spans="1:13" x14ac:dyDescent="0.25">
      <c r="A161" s="1">
        <v>0.47513648206292025</v>
      </c>
      <c r="G161" s="11"/>
      <c r="H161" s="11"/>
      <c r="I161" s="11"/>
      <c r="J161" s="11"/>
      <c r="K161" s="11"/>
      <c r="L161" s="11"/>
      <c r="M161" s="11"/>
    </row>
    <row r="162" spans="1:13" x14ac:dyDescent="0.25">
      <c r="A162" s="1">
        <v>0.62650030998517914</v>
      </c>
      <c r="G162" s="11"/>
      <c r="H162" s="11"/>
      <c r="I162" s="11"/>
      <c r="J162" s="11"/>
      <c r="K162" s="11"/>
      <c r="L162" s="11"/>
      <c r="M162" s="11"/>
    </row>
    <row r="163" spans="1:13" x14ac:dyDescent="0.25">
      <c r="A163" s="1">
        <v>0.54183990916132663</v>
      </c>
      <c r="G163" s="11"/>
      <c r="H163" s="11"/>
      <c r="I163" s="11"/>
      <c r="J163" s="11"/>
      <c r="K163" s="11"/>
      <c r="L163" s="11"/>
      <c r="M163" s="11"/>
    </row>
    <row r="164" spans="1:13" x14ac:dyDescent="0.25">
      <c r="A164" s="1">
        <v>0.60049050007298299</v>
      </c>
      <c r="G164" s="11"/>
      <c r="H164" s="11"/>
      <c r="I164" s="11"/>
      <c r="J164" s="11"/>
      <c r="K164" s="11"/>
      <c r="L164" s="11"/>
      <c r="M164" s="11"/>
    </row>
    <row r="165" spans="1:13" x14ac:dyDescent="0.25">
      <c r="A165" s="1">
        <v>-0.54239266788539675</v>
      </c>
      <c r="G165" s="11"/>
      <c r="H165" s="11"/>
      <c r="I165" s="11"/>
      <c r="J165" s="11"/>
      <c r="K165" s="11"/>
      <c r="L165" s="11"/>
      <c r="M165" s="11"/>
    </row>
    <row r="166" spans="1:13" x14ac:dyDescent="0.25">
      <c r="A166" s="1">
        <v>-0.29465116797702606</v>
      </c>
      <c r="G166" s="11"/>
      <c r="H166" s="11"/>
      <c r="I166" s="11"/>
      <c r="J166" s="11"/>
      <c r="K166" s="11"/>
      <c r="L166" s="11"/>
      <c r="M166" s="11"/>
    </row>
    <row r="167" spans="1:13" x14ac:dyDescent="0.25">
      <c r="A167" s="1">
        <v>-0.95857156246532504</v>
      </c>
      <c r="G167" s="11"/>
      <c r="H167" s="11"/>
      <c r="I167" s="11"/>
      <c r="J167" s="11"/>
      <c r="K167" s="11"/>
      <c r="L167" s="11"/>
      <c r="M167" s="11"/>
    </row>
    <row r="168" spans="1:13" x14ac:dyDescent="0.25">
      <c r="A168" s="1">
        <v>-2.2676062593081543</v>
      </c>
      <c r="G168" s="11"/>
      <c r="H168" s="11"/>
      <c r="I168" s="11"/>
      <c r="J168" s="11"/>
      <c r="K168" s="11"/>
      <c r="L168" s="11"/>
      <c r="M168" s="11"/>
    </row>
    <row r="169" spans="1:13" x14ac:dyDescent="0.25">
      <c r="A169" s="1">
        <v>-0.21145302151575995</v>
      </c>
      <c r="G169" s="11"/>
      <c r="H169" s="11"/>
      <c r="I169" s="11"/>
      <c r="J169" s="11"/>
      <c r="K169" s="11"/>
      <c r="L169" s="11"/>
      <c r="M169" s="11"/>
    </row>
    <row r="170" spans="1:13" x14ac:dyDescent="0.25">
      <c r="A170" s="1">
        <v>1.5854450817613377</v>
      </c>
      <c r="G170" s="11"/>
      <c r="H170" s="11"/>
      <c r="I170" s="11"/>
      <c r="J170" s="11"/>
      <c r="K170" s="11"/>
      <c r="L170" s="11"/>
      <c r="M170" s="11"/>
    </row>
    <row r="171" spans="1:13" x14ac:dyDescent="0.25">
      <c r="A171" s="1">
        <v>1.5991405496454627</v>
      </c>
      <c r="G171" s="11"/>
      <c r="H171" s="11"/>
      <c r="I171" s="11"/>
      <c r="J171" s="11"/>
      <c r="K171" s="11"/>
      <c r="L171" s="11"/>
      <c r="M171" s="11"/>
    </row>
    <row r="172" spans="1:13" x14ac:dyDescent="0.25">
      <c r="A172" s="1">
        <v>1.5231867654634916</v>
      </c>
      <c r="G172" s="11"/>
      <c r="H172" s="11"/>
      <c r="I172" s="11"/>
      <c r="J172" s="11"/>
      <c r="K172" s="11"/>
      <c r="L172" s="11"/>
      <c r="M172" s="11"/>
    </row>
    <row r="173" spans="1:13" x14ac:dyDescent="0.25">
      <c r="A173" s="1">
        <v>1.8277385369886865</v>
      </c>
      <c r="G173" s="11"/>
      <c r="H173" s="11"/>
      <c r="I173" s="11"/>
      <c r="J173" s="11"/>
      <c r="K173" s="11"/>
      <c r="L173" s="11"/>
      <c r="M173" s="11"/>
    </row>
    <row r="174" spans="1:13" x14ac:dyDescent="0.25">
      <c r="A174" s="1">
        <v>1.9429930074812178</v>
      </c>
      <c r="G174" s="11"/>
      <c r="H174" s="11"/>
      <c r="I174" s="11"/>
      <c r="J174" s="11"/>
      <c r="K174" s="11"/>
      <c r="L174" s="11"/>
      <c r="M174" s="11"/>
    </row>
    <row r="175" spans="1:13" x14ac:dyDescent="0.25">
      <c r="A175" s="1">
        <v>0.33825172170083095</v>
      </c>
      <c r="G175" s="11"/>
      <c r="H175" s="11"/>
      <c r="I175" s="11"/>
      <c r="J175" s="11"/>
      <c r="K175" s="11"/>
      <c r="L175" s="11"/>
      <c r="M175" s="11"/>
    </row>
    <row r="176" spans="1:13" x14ac:dyDescent="0.25">
      <c r="A176" s="1">
        <v>-0.14948824496344026</v>
      </c>
      <c r="G176" s="11"/>
      <c r="H176" s="11"/>
      <c r="I176" s="11"/>
      <c r="J176" s="11"/>
      <c r="K176" s="11"/>
      <c r="L176" s="11"/>
      <c r="M176" s="11"/>
    </row>
    <row r="177" spans="1:13" x14ac:dyDescent="0.25">
      <c r="A177" s="1">
        <v>-1.2518585310930743</v>
      </c>
      <c r="G177" s="11"/>
      <c r="H177" s="11"/>
      <c r="I177" s="11"/>
      <c r="J177" s="11"/>
      <c r="K177" s="11"/>
      <c r="L177" s="11"/>
      <c r="M177" s="11"/>
    </row>
    <row r="178" spans="1:13" x14ac:dyDescent="0.25">
      <c r="A178" s="1">
        <v>-0.43274387264297398</v>
      </c>
      <c r="G178" s="11"/>
      <c r="H178" s="11"/>
      <c r="I178" s="11"/>
      <c r="J178" s="11"/>
      <c r="K178" s="11"/>
      <c r="L178" s="11"/>
      <c r="M178" s="11"/>
    </row>
    <row r="179" spans="1:13" x14ac:dyDescent="0.25">
      <c r="A179" s="1">
        <v>2.2054295946806293</v>
      </c>
      <c r="G179" s="11"/>
      <c r="H179" s="11"/>
      <c r="I179" s="11"/>
      <c r="J179" s="11"/>
      <c r="K179" s="11"/>
      <c r="L179" s="11"/>
      <c r="M179" s="11"/>
    </row>
    <row r="180" spans="1:13" x14ac:dyDescent="0.25">
      <c r="A180" s="1">
        <v>1.5898523942433513</v>
      </c>
      <c r="G180" s="11"/>
      <c r="H180" s="11"/>
      <c r="I180" s="11"/>
      <c r="J180" s="11"/>
      <c r="K180" s="11"/>
      <c r="L180" s="11"/>
      <c r="M180" s="11"/>
    </row>
    <row r="181" spans="1:13" x14ac:dyDescent="0.25">
      <c r="A181" s="1">
        <v>0.30347384152191559</v>
      </c>
      <c r="G181" s="11"/>
      <c r="H181" s="11"/>
      <c r="I181" s="11"/>
      <c r="J181" s="11"/>
      <c r="K181" s="11"/>
      <c r="L181" s="11"/>
      <c r="M181" s="11"/>
    </row>
    <row r="182" spans="1:13" x14ac:dyDescent="0.25">
      <c r="A182" s="1">
        <v>0.735490079441256</v>
      </c>
      <c r="G182" s="11"/>
      <c r="H182" s="11"/>
      <c r="I182" s="11"/>
      <c r="J182" s="11"/>
      <c r="K182" s="11"/>
      <c r="L182" s="11"/>
      <c r="M182" s="11"/>
    </row>
    <row r="183" spans="1:13" x14ac:dyDescent="0.25">
      <c r="A183" s="1">
        <v>2.6716313445458115</v>
      </c>
      <c r="G183" s="11"/>
      <c r="H183" s="11"/>
      <c r="I183" s="11"/>
      <c r="J183" s="11"/>
      <c r="K183" s="11"/>
      <c r="L183" s="11"/>
      <c r="M183" s="11"/>
    </row>
    <row r="184" spans="1:13" x14ac:dyDescent="0.25">
      <c r="A184" s="1">
        <v>3.3015507245779609</v>
      </c>
      <c r="G184" s="11"/>
      <c r="H184" s="11"/>
      <c r="I184" s="11"/>
      <c r="J184" s="11"/>
      <c r="K184" s="11"/>
      <c r="L184" s="11"/>
      <c r="M184" s="11"/>
    </row>
    <row r="185" spans="1:13" x14ac:dyDescent="0.25">
      <c r="A185" s="1">
        <v>2.5285203251543735</v>
      </c>
      <c r="G185" s="11"/>
      <c r="H185" s="11"/>
      <c r="I185" s="11"/>
      <c r="J185" s="11"/>
      <c r="K185" s="11"/>
      <c r="L185" s="11"/>
      <c r="M185" s="11"/>
    </row>
    <row r="186" spans="1:13" x14ac:dyDescent="0.25">
      <c r="A186" s="1">
        <v>-0.7454182153995923</v>
      </c>
      <c r="G186" s="11"/>
      <c r="H186" s="11"/>
      <c r="I186" s="11"/>
      <c r="J186" s="11"/>
      <c r="K186" s="11"/>
      <c r="L186" s="11"/>
      <c r="M186" s="11"/>
    </row>
    <row r="187" spans="1:13" x14ac:dyDescent="0.25">
      <c r="A187" s="1">
        <v>-1.7903454357479669</v>
      </c>
      <c r="G187" s="11"/>
      <c r="H187" s="11"/>
      <c r="I187" s="11"/>
      <c r="J187" s="11"/>
      <c r="K187" s="11"/>
      <c r="L187" s="11"/>
      <c r="M187" s="11"/>
    </row>
    <row r="188" spans="1:13" x14ac:dyDescent="0.25">
      <c r="A188" s="1">
        <v>0.65431306942454537</v>
      </c>
      <c r="G188" s="11"/>
      <c r="H188" s="11"/>
      <c r="I188" s="11"/>
      <c r="J188" s="11"/>
      <c r="K188" s="11"/>
      <c r="L188" s="11"/>
      <c r="M188" s="11"/>
    </row>
    <row r="189" spans="1:13" x14ac:dyDescent="0.25">
      <c r="A189" s="1">
        <v>1.1077563287132175</v>
      </c>
    </row>
    <row r="190" spans="1:13" x14ac:dyDescent="0.25">
      <c r="A190" s="1">
        <v>1.434400225793786E-2</v>
      </c>
    </row>
    <row r="191" spans="1:13" x14ac:dyDescent="0.25">
      <c r="A191" s="1">
        <v>-7.7839025649347748E-2</v>
      </c>
    </row>
    <row r="192" spans="1:13" x14ac:dyDescent="0.25">
      <c r="A192" s="1">
        <v>0.26223799327176645</v>
      </c>
    </row>
    <row r="193" spans="1:1" x14ac:dyDescent="0.25">
      <c r="A193" s="1">
        <v>-0.43929613583149552</v>
      </c>
    </row>
    <row r="194" spans="1:1" x14ac:dyDescent="0.25">
      <c r="A194" s="1">
        <v>1.4040785910715505</v>
      </c>
    </row>
    <row r="195" spans="1:1" x14ac:dyDescent="0.25">
      <c r="A195" s="1">
        <v>3.6657764254328153</v>
      </c>
    </row>
    <row r="196" spans="1:1" x14ac:dyDescent="0.25">
      <c r="A196" s="1">
        <v>2.9909741229943867</v>
      </c>
    </row>
    <row r="197" spans="1:1" x14ac:dyDescent="0.25">
      <c r="A197" s="1">
        <v>1.1289803957670395</v>
      </c>
    </row>
    <row r="198" spans="1:1" x14ac:dyDescent="0.25">
      <c r="A198" s="1">
        <v>-1.1670695271249056</v>
      </c>
    </row>
    <row r="199" spans="1:1" x14ac:dyDescent="0.25">
      <c r="A199" s="1">
        <v>-0.94793950944748895</v>
      </c>
    </row>
    <row r="200" spans="1:1" x14ac:dyDescent="0.25">
      <c r="A200" s="1">
        <v>1.5410883579942574</v>
      </c>
    </row>
    <row r="201" spans="1:1" x14ac:dyDescent="0.25">
      <c r="A201" s="1">
        <v>0.95611271161634126</v>
      </c>
    </row>
    <row r="202" spans="1:1" x14ac:dyDescent="0.25">
      <c r="A202" s="1">
        <v>1.0584267177606634</v>
      </c>
    </row>
  </sheetData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9" ma:contentTypeDescription="Create a new document." ma:contentTypeScope="" ma:versionID="e519c176887511b5c8c91e81b2a9a5d8">
  <xsd:schema xmlns:xsd="http://www.w3.org/2001/XMLSchema" xmlns:xs="http://www.w3.org/2001/XMLSchema" xmlns:p="http://schemas.microsoft.com/office/2006/metadata/properties" xmlns:ns2="7d7f131f-7f23-478e-bb59-c1234eeebb34" targetNamespace="http://schemas.microsoft.com/office/2006/metadata/properties" ma:root="true" ma:fieldsID="9b5bd8b8f4e0c846ae89e0c3e7f1a425" ns2:_="">
    <xsd:import namespace="7d7f131f-7f23-478e-bb59-c1234eeeb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14C000-ED71-49F1-A497-FA446D70F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B63FE0-D9D4-4B9D-9D57-0DBEC90809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9C55D0-87B9-40D0-B9FF-B78462E08D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cumulative</vt:lpstr>
      <vt:lpstr>Fixed-Window</vt:lpstr>
      <vt:lpstr>non-overlapping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EL-Bawab</dc:creator>
  <cp:lastModifiedBy>Mohamad EL-Bawab</cp:lastModifiedBy>
  <dcterms:created xsi:type="dcterms:W3CDTF">2020-10-09T19:17:43Z</dcterms:created>
  <dcterms:modified xsi:type="dcterms:W3CDTF">2020-10-21T18:30:13Z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</Properties>
</file>